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44.222\BackUP\User Docs\ОМЭАиМ\Госзадание\2022\Оценка\"/>
    </mc:Choice>
  </mc:AlternateContent>
  <bookViews>
    <workbookView xWindow="0" yWindow="0" windowWidth="28800" windowHeight="13425"/>
  </bookViews>
  <sheets>
    <sheet name="оценка" sheetId="4" r:id="rId1"/>
  </sheets>
  <definedNames>
    <definedName name="_xlnm._FilterDatabase" localSheetId="0" hidden="1">оценка!$A$2:$Z$754</definedName>
    <definedName name="_xlnm.Print_Titles" localSheetId="0">оценка!$2:$2</definedName>
    <definedName name="_xlnm.Print_Area" localSheetId="0">оценка!$A$1:$X$743</definedName>
  </definedNames>
  <calcPr calcId="152511"/>
</workbook>
</file>

<file path=xl/calcChain.xml><?xml version="1.0" encoding="utf-8"?>
<calcChain xmlns="http://schemas.openxmlformats.org/spreadsheetml/2006/main">
  <c r="W379" i="4" l="1"/>
  <c r="B413" i="4" l="1"/>
  <c r="Q624" i="4" l="1"/>
  <c r="S623" i="4" s="1"/>
  <c r="P623" i="4"/>
  <c r="R623" i="4" s="1"/>
  <c r="T623" i="4" s="1"/>
  <c r="U623" i="4" s="1"/>
  <c r="J623" i="4"/>
  <c r="J624" i="4" s="1"/>
  <c r="H623" i="4"/>
  <c r="H624" i="4" s="1"/>
  <c r="F623" i="4"/>
  <c r="F624" i="4" s="1"/>
  <c r="D623" i="4"/>
  <c r="D624" i="4" s="1"/>
  <c r="Q570" i="4"/>
  <c r="S569" i="4" s="1"/>
  <c r="P569" i="4"/>
  <c r="R569" i="4" s="1"/>
  <c r="J569" i="4"/>
  <c r="J570" i="4" s="1"/>
  <c r="H569" i="4"/>
  <c r="H570" i="4" s="1"/>
  <c r="F569" i="4"/>
  <c r="F570" i="4" s="1"/>
  <c r="T569" i="4" l="1"/>
  <c r="U569" i="4" s="1"/>
  <c r="P368" i="4"/>
  <c r="P352" i="4"/>
  <c r="P89" i="4" l="1"/>
  <c r="P43" i="4"/>
  <c r="R43" i="4" s="1"/>
  <c r="Q43" i="4"/>
  <c r="Q44" i="4"/>
  <c r="S43" i="4" s="1"/>
  <c r="J43" i="4"/>
  <c r="J44" i="4" s="1"/>
  <c r="H43" i="4"/>
  <c r="H44" i="4" s="1"/>
  <c r="F43" i="4"/>
  <c r="F44" i="4" s="1"/>
  <c r="T43" i="4" l="1"/>
  <c r="U43" i="4" s="1"/>
  <c r="Q19" i="4"/>
  <c r="S18" i="4" s="1"/>
  <c r="P18" i="4"/>
  <c r="R18" i="4" s="1"/>
  <c r="J18" i="4"/>
  <c r="J19" i="4" s="1"/>
  <c r="F18" i="4"/>
  <c r="F19" i="4" s="1"/>
  <c r="T18" i="4" l="1"/>
  <c r="U18" i="4" s="1"/>
  <c r="J676" i="4"/>
  <c r="J677" i="4" s="1"/>
  <c r="Q675" i="4" l="1"/>
  <c r="S674" i="4" s="1"/>
  <c r="P674" i="4"/>
  <c r="R674" i="4" s="1"/>
  <c r="T674" i="4" s="1"/>
  <c r="J674" i="4"/>
  <c r="J675" i="4" s="1"/>
  <c r="H674" i="4"/>
  <c r="H675" i="4" s="1"/>
  <c r="F674" i="4"/>
  <c r="F675" i="4" s="1"/>
  <c r="D674" i="4"/>
  <c r="D675" i="4" s="1"/>
  <c r="U674" i="4" l="1"/>
  <c r="Q503" i="4"/>
  <c r="S502" i="4" s="1"/>
  <c r="Q501" i="4"/>
  <c r="S500" i="4" s="1"/>
  <c r="Q499" i="4"/>
  <c r="S498" i="4" s="1"/>
  <c r="P502" i="4"/>
  <c r="R502" i="4" s="1"/>
  <c r="P500" i="4"/>
  <c r="R500" i="4" s="1"/>
  <c r="P498" i="4"/>
  <c r="R498" i="4" s="1"/>
  <c r="D498" i="4"/>
  <c r="D499" i="4" s="1"/>
  <c r="D500" i="4" s="1"/>
  <c r="D501" i="4" s="1"/>
  <c r="D502" i="4" s="1"/>
  <c r="D503" i="4" s="1"/>
  <c r="F498" i="4"/>
  <c r="F499" i="4" s="1"/>
  <c r="F500" i="4" s="1"/>
  <c r="F501" i="4" s="1"/>
  <c r="F502" i="4" s="1"/>
  <c r="F503" i="4" s="1"/>
  <c r="H498" i="4"/>
  <c r="H499" i="4" s="1"/>
  <c r="H500" i="4" s="1"/>
  <c r="H501" i="4" s="1"/>
  <c r="H502" i="4" s="1"/>
  <c r="H503" i="4" s="1"/>
  <c r="J498" i="4"/>
  <c r="J499" i="4" s="1"/>
  <c r="J500" i="4" s="1"/>
  <c r="J501" i="4" s="1"/>
  <c r="J502" i="4" s="1"/>
  <c r="J503" i="4" s="1"/>
  <c r="T502" i="4" l="1"/>
  <c r="U502" i="4" s="1"/>
  <c r="Q384" i="4" l="1"/>
  <c r="S383" i="4" s="1"/>
  <c r="Q382" i="4"/>
  <c r="S381" i="4" s="1"/>
  <c r="Q721" i="4" l="1"/>
  <c r="F720" i="4"/>
  <c r="Q370" i="4" l="1"/>
  <c r="Q15" i="4" l="1"/>
  <c r="J6" i="4" l="1"/>
  <c r="J7" i="4" s="1"/>
  <c r="J8" i="4"/>
  <c r="J9" i="4" s="1"/>
  <c r="J10" i="4" s="1"/>
  <c r="J11" i="4"/>
  <c r="J12" i="4" s="1"/>
  <c r="J13" i="4" s="1"/>
  <c r="J14" i="4"/>
  <c r="J15" i="4" s="1"/>
  <c r="J16" i="4"/>
  <c r="J17" i="4" s="1"/>
  <c r="J20" i="4"/>
  <c r="J21" i="4" s="1"/>
  <c r="J22" i="4"/>
  <c r="J23" i="4" s="1"/>
  <c r="J24" i="4"/>
  <c r="J25" i="4" s="1"/>
  <c r="J26" i="4"/>
  <c r="J27" i="4" s="1"/>
  <c r="J28" i="4"/>
  <c r="J29" i="4" s="1"/>
  <c r="J30" i="4"/>
  <c r="J31" i="4" s="1"/>
  <c r="J32" i="4"/>
  <c r="J33" i="4" s="1"/>
  <c r="J34" i="4" s="1"/>
  <c r="J35" i="4"/>
  <c r="J36" i="4" s="1"/>
  <c r="J37" i="4" s="1"/>
  <c r="J38" i="4"/>
  <c r="J39" i="4" s="1"/>
  <c r="J40" i="4" s="1"/>
  <c r="J41" i="4"/>
  <c r="J42" i="4" s="1"/>
  <c r="J45" i="4"/>
  <c r="J46" i="4" s="1"/>
  <c r="J47" i="4"/>
  <c r="J48" i="4" s="1"/>
  <c r="J49" i="4" s="1"/>
  <c r="J50" i="4"/>
  <c r="J51" i="4" s="1"/>
  <c r="J52" i="4"/>
  <c r="J53" i="4" s="1"/>
  <c r="J54" i="4"/>
  <c r="J55" i="4" s="1"/>
  <c r="J56" i="4"/>
  <c r="J57" i="4" s="1"/>
  <c r="J58" i="4"/>
  <c r="J59" i="4" s="1"/>
  <c r="J60" i="4"/>
  <c r="J61" i="4" s="1"/>
  <c r="J62" i="4"/>
  <c r="J63" i="4" s="1"/>
  <c r="J64" i="4" s="1"/>
  <c r="J65" i="4"/>
  <c r="J66" i="4" s="1"/>
  <c r="J67" i="4" s="1"/>
  <c r="J68" i="4"/>
  <c r="J69" i="4" s="1"/>
  <c r="J70" i="4" s="1"/>
  <c r="J71" i="4"/>
  <c r="J72" i="4" s="1"/>
  <c r="J73" i="4"/>
  <c r="J74" i="4" s="1"/>
  <c r="J75" i="4"/>
  <c r="J76" i="4" s="1"/>
  <c r="J77" i="4" s="1"/>
  <c r="J78" i="4"/>
  <c r="J79" i="4" s="1"/>
  <c r="J80" i="4"/>
  <c r="J81" i="4" s="1"/>
  <c r="J82" i="4"/>
  <c r="J83" i="4" s="1"/>
  <c r="J84" i="4"/>
  <c r="J85" i="4" s="1"/>
  <c r="J86" i="4"/>
  <c r="J87" i="4" s="1"/>
  <c r="J88" i="4"/>
  <c r="J89" i="4" s="1"/>
  <c r="J90" i="4" s="1"/>
  <c r="J91" i="4"/>
  <c r="J92" i="4" s="1"/>
  <c r="J93" i="4" s="1"/>
  <c r="J94" i="4"/>
  <c r="J95" i="4" s="1"/>
  <c r="J96" i="4"/>
  <c r="J97" i="4" s="1"/>
  <c r="J98" i="4" s="1"/>
  <c r="J99" i="4"/>
  <c r="J100" i="4" s="1"/>
  <c r="J101" i="4"/>
  <c r="J102" i="4" s="1"/>
  <c r="J103" i="4"/>
  <c r="J104" i="4" s="1"/>
  <c r="J105" i="4" s="1"/>
  <c r="J106" i="4"/>
  <c r="J107" i="4" s="1"/>
  <c r="J108" i="4"/>
  <c r="J109" i="4" s="1"/>
  <c r="J110" i="4"/>
  <c r="J111" i="4" s="1"/>
  <c r="J112" i="4"/>
  <c r="J113" i="4" s="1"/>
  <c r="J114" i="4"/>
  <c r="J115" i="4" s="1"/>
  <c r="J116" i="4"/>
  <c r="J117" i="4" s="1"/>
  <c r="J118" i="4" s="1"/>
  <c r="J119" i="4"/>
  <c r="J120" i="4" s="1"/>
  <c r="J121" i="4" s="1"/>
  <c r="J122" i="4"/>
  <c r="J123" i="4" s="1"/>
  <c r="J124" i="4" s="1"/>
  <c r="J125" i="4"/>
  <c r="J126" i="4" s="1"/>
  <c r="J127" i="4"/>
  <c r="J128" i="4" s="1"/>
  <c r="J129" i="4"/>
  <c r="J130" i="4" s="1"/>
  <c r="J131" i="4"/>
  <c r="J132" i="4" s="1"/>
  <c r="J133" i="4" s="1"/>
  <c r="J134" i="4" s="1"/>
  <c r="J135" i="4"/>
  <c r="J136" i="4" s="1"/>
  <c r="J137" i="4"/>
  <c r="J138" i="4" s="1"/>
  <c r="J139" i="4"/>
  <c r="J140" i="4" s="1"/>
  <c r="J141" i="4" s="1"/>
  <c r="J142" i="4"/>
  <c r="J143" i="4" s="1"/>
  <c r="J144" i="4"/>
  <c r="J145" i="4" s="1"/>
  <c r="J146" i="4"/>
  <c r="J147" i="4" s="1"/>
  <c r="J148" i="4" s="1"/>
  <c r="J149" i="4"/>
  <c r="J150" i="4" s="1"/>
  <c r="J151" i="4" s="1"/>
  <c r="J152" i="4"/>
  <c r="J153" i="4" s="1"/>
  <c r="J154" i="4" s="1"/>
  <c r="J155" i="4"/>
  <c r="J156" i="4" s="1"/>
  <c r="J157" i="4"/>
  <c r="J158" i="4" s="1"/>
  <c r="J159" i="4" s="1"/>
  <c r="J160" i="4"/>
  <c r="J161" i="4" s="1"/>
  <c r="J162" i="4"/>
  <c r="J163" i="4" s="1"/>
  <c r="J164" i="4"/>
  <c r="J165" i="4" s="1"/>
  <c r="J166" i="4"/>
  <c r="J167" i="4" s="1"/>
  <c r="J168" i="4"/>
  <c r="J169" i="4" s="1"/>
  <c r="J170" i="4"/>
  <c r="J171" i="4" s="1"/>
  <c r="J172" i="4"/>
  <c r="J173" i="4" s="1"/>
  <c r="J174" i="4" s="1"/>
  <c r="J175" i="4"/>
  <c r="J176" i="4" s="1"/>
  <c r="J177" i="4" s="1"/>
  <c r="J178" i="4"/>
  <c r="J179" i="4" s="1"/>
  <c r="J180" i="4" s="1"/>
  <c r="J181" i="4"/>
  <c r="J182" i="4" s="1"/>
  <c r="J183" i="4"/>
  <c r="J184" i="4" s="1"/>
  <c r="J185" i="4"/>
  <c r="J186" i="4" s="1"/>
  <c r="J187" i="4" s="1"/>
  <c r="J188" i="4"/>
  <c r="J189" i="4" s="1"/>
  <c r="J190" i="4"/>
  <c r="J191" i="4" s="1"/>
  <c r="J192" i="4"/>
  <c r="J193" i="4" s="1"/>
  <c r="J194" i="4"/>
  <c r="J195" i="4" s="1"/>
  <c r="J196" i="4"/>
  <c r="J197" i="4" s="1"/>
  <c r="J198" i="4" s="1"/>
  <c r="J199" i="4"/>
  <c r="J200" i="4" s="1"/>
  <c r="J201" i="4" s="1"/>
  <c r="J202" i="4"/>
  <c r="J203" i="4" s="1"/>
  <c r="J204" i="4" s="1"/>
  <c r="J205" i="4"/>
  <c r="J206" i="4" s="1"/>
  <c r="J207" i="4"/>
  <c r="J208" i="4" s="1"/>
  <c r="J209" i="4"/>
  <c r="J210" i="4" s="1"/>
  <c r="J211" i="4" s="1"/>
  <c r="J212" i="4"/>
  <c r="J213" i="4" s="1"/>
  <c r="J214" i="4"/>
  <c r="J215" i="4" s="1"/>
  <c r="J216" i="4"/>
  <c r="J217" i="4" s="1"/>
  <c r="J218" i="4"/>
  <c r="J219" i="4" s="1"/>
  <c r="J220" i="4"/>
  <c r="J221" i="4" s="1"/>
  <c r="J222" i="4"/>
  <c r="J223" i="4" s="1"/>
  <c r="J224" i="4" s="1"/>
  <c r="J225" i="4"/>
  <c r="J226" i="4" s="1"/>
  <c r="J227" i="4" s="1"/>
  <c r="J228" i="4"/>
  <c r="J229" i="4" s="1"/>
  <c r="J230" i="4" s="1"/>
  <c r="J231" i="4"/>
  <c r="J232" i="4" s="1"/>
  <c r="J233" i="4"/>
  <c r="J234" i="4" s="1"/>
  <c r="J235" i="4"/>
  <c r="J236" i="4" s="1"/>
  <c r="J237" i="4" s="1"/>
  <c r="J238" i="4"/>
  <c r="J239" i="4" s="1"/>
  <c r="J240" i="4"/>
  <c r="J241" i="4" s="1"/>
  <c r="J242" i="4"/>
  <c r="J243" i="4" s="1"/>
  <c r="J244" i="4"/>
  <c r="J245" i="4" s="1"/>
  <c r="J246" i="4"/>
  <c r="J247" i="4" s="1"/>
  <c r="J248" i="4"/>
  <c r="J249" i="4" s="1"/>
  <c r="J250" i="4"/>
  <c r="J251" i="4" s="1"/>
  <c r="J252" i="4" s="1"/>
  <c r="J253" i="4"/>
  <c r="J254" i="4" s="1"/>
  <c r="J255" i="4" s="1"/>
  <c r="J256" i="4"/>
  <c r="J257" i="4" s="1"/>
  <c r="J258" i="4" s="1"/>
  <c r="J259" i="4"/>
  <c r="J260" i="4" s="1"/>
  <c r="J261" i="4"/>
  <c r="J262" i="4" s="1"/>
  <c r="J263" i="4"/>
  <c r="J264" i="4" s="1"/>
  <c r="J265" i="4" s="1"/>
  <c r="J266" i="4"/>
  <c r="J267" i="4" s="1"/>
  <c r="J268" i="4"/>
  <c r="J269" i="4" s="1"/>
  <c r="J270" i="4"/>
  <c r="J271" i="4" s="1"/>
  <c r="J272" i="4"/>
  <c r="J273" i="4" s="1"/>
  <c r="J274" i="4" s="1"/>
  <c r="J275" i="4"/>
  <c r="J276" i="4" s="1"/>
  <c r="J277" i="4" s="1"/>
  <c r="J278" i="4"/>
  <c r="J279" i="4" s="1"/>
  <c r="J280" i="4" s="1"/>
  <c r="J281" i="4"/>
  <c r="J282" i="4" s="1"/>
  <c r="J283" i="4"/>
  <c r="J284" i="4" s="1"/>
  <c r="J285" i="4" s="1"/>
  <c r="J286" i="4"/>
  <c r="J287" i="4" s="1"/>
  <c r="J288" i="4"/>
  <c r="J289" i="4" s="1"/>
  <c r="J290" i="4"/>
  <c r="J291" i="4" s="1"/>
  <c r="J292" i="4"/>
  <c r="J293" i="4" s="1"/>
  <c r="J294" i="4"/>
  <c r="J295" i="4" s="1"/>
  <c r="J296" i="4" s="1"/>
  <c r="J297" i="4"/>
  <c r="J298" i="4" s="1"/>
  <c r="J299" i="4"/>
  <c r="J300" i="4" s="1"/>
  <c r="J301" i="4" s="1"/>
  <c r="J302" i="4"/>
  <c r="J303" i="4" s="1"/>
  <c r="J304" i="4" s="1"/>
  <c r="J305" i="4"/>
  <c r="J306" i="4" s="1"/>
  <c r="J307" i="4" s="1"/>
  <c r="J308" i="4"/>
  <c r="J309" i="4" s="1"/>
  <c r="J310" i="4"/>
  <c r="J311" i="4" s="1"/>
  <c r="J312" i="4"/>
  <c r="J313" i="4" s="1"/>
  <c r="J314" i="4" s="1"/>
  <c r="J315" i="4"/>
  <c r="J316" i="4" s="1"/>
  <c r="J317" i="4"/>
  <c r="J318" i="4" s="1"/>
  <c r="J319" i="4"/>
  <c r="J320" i="4" s="1"/>
  <c r="J321" i="4"/>
  <c r="J322" i="4" s="1"/>
  <c r="J323" i="4"/>
  <c r="J324" i="4" s="1"/>
  <c r="J325" i="4"/>
  <c r="J326" i="4" s="1"/>
  <c r="J327" i="4"/>
  <c r="J328" i="4" s="1"/>
  <c r="J329" i="4"/>
  <c r="J330" i="4" s="1"/>
  <c r="J331" i="4"/>
  <c r="J332" i="4" s="1"/>
  <c r="J333" i="4"/>
  <c r="J334" i="4" s="1"/>
  <c r="J335" i="4"/>
  <c r="J336" i="4" s="1"/>
  <c r="J337" i="4"/>
  <c r="J338" i="4" s="1"/>
  <c r="J339" i="4"/>
  <c r="J340" i="4" s="1"/>
  <c r="J341" i="4"/>
  <c r="J342" i="4" s="1"/>
  <c r="J343" i="4"/>
  <c r="J344" i="4" s="1"/>
  <c r="J345" i="4"/>
  <c r="J346" i="4" s="1"/>
  <c r="J347" i="4"/>
  <c r="J348" i="4" s="1"/>
  <c r="J349" i="4" s="1"/>
  <c r="J350" i="4" s="1"/>
  <c r="J351" i="4"/>
  <c r="J352" i="4" s="1"/>
  <c r="J353" i="4"/>
  <c r="J354" i="4" s="1"/>
  <c r="J355" i="4" s="1"/>
  <c r="J356" i="4"/>
  <c r="J357" i="4" s="1"/>
  <c r="J358" i="4" s="1"/>
  <c r="J359" i="4"/>
  <c r="J360" i="4" s="1"/>
  <c r="J361" i="4"/>
  <c r="J362" i="4" s="1"/>
  <c r="J363" i="4"/>
  <c r="J364" i="4" s="1"/>
  <c r="J365" i="4"/>
  <c r="J366" i="4" s="1"/>
  <c r="J367" i="4"/>
  <c r="J368" i="4" s="1"/>
  <c r="J369" i="4"/>
  <c r="J370" i="4" s="1"/>
  <c r="J371" i="4"/>
  <c r="J372" i="4" s="1"/>
  <c r="J373" i="4"/>
  <c r="J374" i="4" s="1"/>
  <c r="J375" i="4"/>
  <c r="J376" i="4" s="1"/>
  <c r="J377" i="4"/>
  <c r="J378" i="4" s="1"/>
  <c r="J379" i="4"/>
  <c r="J380" i="4" s="1"/>
  <c r="J381" i="4"/>
  <c r="J382" i="4" s="1"/>
  <c r="J383" i="4"/>
  <c r="J384" i="4" s="1"/>
  <c r="J385" i="4"/>
  <c r="J386" i="4" s="1"/>
  <c r="J387" i="4"/>
  <c r="J388" i="4" s="1"/>
  <c r="J389" i="4"/>
  <c r="J390" i="4" s="1"/>
  <c r="J391" i="4"/>
  <c r="J392" i="4" s="1"/>
  <c r="J393" i="4"/>
  <c r="J394" i="4" s="1"/>
  <c r="J395" i="4"/>
  <c r="J396" i="4" s="1"/>
  <c r="J397" i="4"/>
  <c r="J398" i="4" s="1"/>
  <c r="J399" i="4"/>
  <c r="J400" i="4" s="1"/>
  <c r="J401" i="4"/>
  <c r="J402" i="4" s="1"/>
  <c r="J403" i="4" s="1"/>
  <c r="J404" i="4" s="1"/>
  <c r="J405" i="4"/>
  <c r="J406" i="4" s="1"/>
  <c r="J407" i="4"/>
  <c r="J408" i="4" s="1"/>
  <c r="J409" i="4"/>
  <c r="J410" i="4" s="1"/>
  <c r="J411" i="4"/>
  <c r="J412" i="4" s="1"/>
  <c r="J413" i="4"/>
  <c r="J414" i="4" s="1"/>
  <c r="J415" i="4"/>
  <c r="J416" i="4" s="1"/>
  <c r="J417" i="4"/>
  <c r="J418" i="4" s="1"/>
  <c r="J419" i="4"/>
  <c r="J420" i="4" s="1"/>
  <c r="J421" i="4"/>
  <c r="J422" i="4" s="1"/>
  <c r="J423" i="4"/>
  <c r="J424" i="4" s="1"/>
  <c r="J425" i="4"/>
  <c r="J426" i="4" s="1"/>
  <c r="J427" i="4"/>
  <c r="J428" i="4" s="1"/>
  <c r="J429" i="4"/>
  <c r="J430" i="4" s="1"/>
  <c r="J431" i="4"/>
  <c r="J432" i="4" s="1"/>
  <c r="J433" i="4" s="1"/>
  <c r="J434" i="4" s="1"/>
  <c r="J435" i="4" s="1"/>
  <c r="J436" i="4" s="1"/>
  <c r="J437" i="4" s="1"/>
  <c r="J438" i="4" s="1"/>
  <c r="J439" i="4"/>
  <c r="J440" i="4" s="1"/>
  <c r="J441" i="4"/>
  <c r="J442" i="4" s="1"/>
  <c r="J443" i="4"/>
  <c r="J444" i="4" s="1"/>
  <c r="J445" i="4"/>
  <c r="J446" i="4" s="1"/>
  <c r="J447" i="4"/>
  <c r="J448" i="4" s="1"/>
  <c r="J449" i="4"/>
  <c r="J450" i="4" s="1"/>
  <c r="J451" i="4"/>
  <c r="J452" i="4" s="1"/>
  <c r="J453" i="4"/>
  <c r="J454" i="4" s="1"/>
  <c r="J455" i="4"/>
  <c r="J456" i="4" s="1"/>
  <c r="J457" i="4" s="1"/>
  <c r="J458" i="4"/>
  <c r="J459" i="4" s="1"/>
  <c r="J460" i="4"/>
  <c r="J461" i="4" s="1"/>
  <c r="J462" i="4"/>
  <c r="J463" i="4" s="1"/>
  <c r="J464" i="4"/>
  <c r="J465" i="4" s="1"/>
  <c r="J466" i="4"/>
  <c r="J467" i="4" s="1"/>
  <c r="J468" i="4" s="1"/>
  <c r="J469" i="4"/>
  <c r="J470" i="4" s="1"/>
  <c r="J471" i="4" s="1"/>
  <c r="J472" i="4"/>
  <c r="J473" i="4" s="1"/>
  <c r="J474" i="4" s="1"/>
  <c r="J475" i="4"/>
  <c r="J476" i="4" s="1"/>
  <c r="J477" i="4" s="1"/>
  <c r="J478" i="4"/>
  <c r="J479" i="4" s="1"/>
  <c r="J480" i="4" s="1"/>
  <c r="J481" i="4"/>
  <c r="J482" i="4" s="1"/>
  <c r="J483" i="4" s="1"/>
  <c r="J484" i="4"/>
  <c r="J485" i="4" s="1"/>
  <c r="J486" i="4" s="1"/>
  <c r="J487" i="4"/>
  <c r="J488" i="4" s="1"/>
  <c r="J489" i="4" s="1"/>
  <c r="J490" i="4"/>
  <c r="J491" i="4" s="1"/>
  <c r="J492" i="4" s="1"/>
  <c r="J493" i="4"/>
  <c r="J494" i="4" s="1"/>
  <c r="J495" i="4" s="1"/>
  <c r="J496" i="4"/>
  <c r="J497" i="4" s="1"/>
  <c r="J504" i="4"/>
  <c r="J505" i="4" s="1"/>
  <c r="J506" i="4"/>
  <c r="J507" i="4" s="1"/>
  <c r="J508" i="4"/>
  <c r="J509" i="4" s="1"/>
  <c r="J510" i="4" s="1"/>
  <c r="J511" i="4"/>
  <c r="J512" i="4" s="1"/>
  <c r="J513" i="4" s="1"/>
  <c r="J514" i="4"/>
  <c r="J515" i="4" s="1"/>
  <c r="J516" i="4" s="1"/>
  <c r="J517" i="4"/>
  <c r="J518" i="4" s="1"/>
  <c r="J519" i="4" s="1"/>
  <c r="J520" i="4"/>
  <c r="J521" i="4" s="1"/>
  <c r="J522" i="4"/>
  <c r="J523" i="4" s="1"/>
  <c r="J524" i="4" s="1"/>
  <c r="J525" i="4"/>
  <c r="J526" i="4" s="1"/>
  <c r="J527" i="4" s="1"/>
  <c r="J528" i="4"/>
  <c r="J529" i="4" s="1"/>
  <c r="J530" i="4" s="1"/>
  <c r="J531" i="4"/>
  <c r="J532" i="4" s="1"/>
  <c r="J533" i="4" s="1"/>
  <c r="J534" i="4"/>
  <c r="J535" i="4" s="1"/>
  <c r="J536" i="4" s="1"/>
  <c r="J537" i="4"/>
  <c r="J538" i="4" s="1"/>
  <c r="J539" i="4"/>
  <c r="J540" i="4" s="1"/>
  <c r="J541" i="4"/>
  <c r="J542" i="4" s="1"/>
  <c r="J543" i="4"/>
  <c r="J544" i="4" s="1"/>
  <c r="J545" i="4" s="1"/>
  <c r="J546" i="4"/>
  <c r="J547" i="4" s="1"/>
  <c r="J548" i="4"/>
  <c r="J549" i="4" s="1"/>
  <c r="J550" i="4"/>
  <c r="J551" i="4" s="1"/>
  <c r="J552" i="4"/>
  <c r="J553" i="4" s="1"/>
  <c r="J554" i="4"/>
  <c r="J555" i="4" s="1"/>
  <c r="J556" i="4"/>
  <c r="J557" i="4" s="1"/>
  <c r="J558" i="4" s="1"/>
  <c r="J559" i="4"/>
  <c r="J560" i="4" s="1"/>
  <c r="J561" i="4"/>
  <c r="J562" i="4" s="1"/>
  <c r="J563" i="4"/>
  <c r="J564" i="4" s="1"/>
  <c r="J565" i="4"/>
  <c r="J566" i="4" s="1"/>
  <c r="J567" i="4"/>
  <c r="J568" i="4" s="1"/>
  <c r="J571" i="4"/>
  <c r="J572" i="4" s="1"/>
  <c r="J573" i="4"/>
  <c r="J574" i="4" s="1"/>
  <c r="J575" i="4"/>
  <c r="J576" i="4" s="1"/>
  <c r="J577" i="4"/>
  <c r="J578" i="4" s="1"/>
  <c r="J579" i="4"/>
  <c r="J580" i="4" s="1"/>
  <c r="J581" i="4" s="1"/>
  <c r="J582" i="4"/>
  <c r="J583" i="4" s="1"/>
  <c r="J584" i="4"/>
  <c r="J585" i="4" s="1"/>
  <c r="J586" i="4"/>
  <c r="J587" i="4" s="1"/>
  <c r="J588" i="4"/>
  <c r="J589" i="4" s="1"/>
  <c r="J590" i="4"/>
  <c r="J591" i="4" s="1"/>
  <c r="J592" i="4"/>
  <c r="J593" i="4" s="1"/>
  <c r="J594" i="4"/>
  <c r="J595" i="4" s="1"/>
  <c r="J596" i="4"/>
  <c r="J597" i="4" s="1"/>
  <c r="J598" i="4"/>
  <c r="J599" i="4" s="1"/>
  <c r="J600" i="4"/>
  <c r="J601" i="4" s="1"/>
  <c r="J602" i="4"/>
  <c r="J603" i="4" s="1"/>
  <c r="J604" i="4" s="1"/>
  <c r="J605" i="4"/>
  <c r="J606" i="4" s="1"/>
  <c r="J607" i="4" s="1"/>
  <c r="J608" i="4"/>
  <c r="J609" i="4" s="1"/>
  <c r="J610" i="4"/>
  <c r="J611" i="4" s="1"/>
  <c r="J612" i="4"/>
  <c r="J613" i="4" s="1"/>
  <c r="J614" i="4"/>
  <c r="J615" i="4" s="1"/>
  <c r="J616" i="4"/>
  <c r="J617" i="4" s="1"/>
  <c r="J618" i="4"/>
  <c r="J619" i="4" s="1"/>
  <c r="J620" i="4"/>
  <c r="J621" i="4" s="1"/>
  <c r="J622" i="4" s="1"/>
  <c r="J625" i="4"/>
  <c r="J626" i="4" s="1"/>
  <c r="J627" i="4"/>
  <c r="J628" i="4" s="1"/>
  <c r="J629" i="4"/>
  <c r="J630" i="4" s="1"/>
  <c r="J631" i="4" s="1"/>
  <c r="J632" i="4"/>
  <c r="J633" i="4" s="1"/>
  <c r="J634" i="4"/>
  <c r="J635" i="4" s="1"/>
  <c r="J636" i="4"/>
  <c r="J637" i="4" s="1"/>
  <c r="J638" i="4"/>
  <c r="J639" i="4" s="1"/>
  <c r="J640" i="4"/>
  <c r="J641" i="4" s="1"/>
  <c r="J642" i="4"/>
  <c r="J643" i="4" s="1"/>
  <c r="J644" i="4" s="1"/>
  <c r="J645" i="4"/>
  <c r="J646" i="4" s="1"/>
  <c r="J647" i="4"/>
  <c r="J648" i="4" s="1"/>
  <c r="J649" i="4"/>
  <c r="J650" i="4" s="1"/>
  <c r="J651" i="4"/>
  <c r="J652" i="4" s="1"/>
  <c r="J653" i="4"/>
  <c r="J654" i="4" s="1"/>
  <c r="J655" i="4"/>
  <c r="J656" i="4" s="1"/>
  <c r="J657" i="4" s="1"/>
  <c r="J658" i="4"/>
  <c r="J659" i="4" s="1"/>
  <c r="J660" i="4"/>
  <c r="J661" i="4" s="1"/>
  <c r="J662" i="4"/>
  <c r="J663" i="4" s="1"/>
  <c r="J664" i="4"/>
  <c r="J665" i="4" s="1"/>
  <c r="J666" i="4" s="1"/>
  <c r="J667" i="4" s="1"/>
  <c r="J668" i="4"/>
  <c r="J669" i="4" s="1"/>
  <c r="J670" i="4"/>
  <c r="J671" i="4" s="1"/>
  <c r="J672" i="4"/>
  <c r="J673" i="4" s="1"/>
  <c r="J678" i="4"/>
  <c r="J679" i="4" s="1"/>
  <c r="J680" i="4"/>
  <c r="J681" i="4" s="1"/>
  <c r="J682" i="4"/>
  <c r="J683" i="4" s="1"/>
  <c r="J684" i="4" s="1"/>
  <c r="J685" i="4"/>
  <c r="J686" i="4" s="1"/>
  <c r="J687" i="4"/>
  <c r="J688" i="4" s="1"/>
  <c r="J689" i="4"/>
  <c r="J690" i="4" s="1"/>
  <c r="J691" i="4"/>
  <c r="J692" i="4" s="1"/>
  <c r="J693" i="4"/>
  <c r="J694" i="4" s="1"/>
  <c r="J695" i="4" s="1"/>
  <c r="J696" i="4"/>
  <c r="J697" i="4" s="1"/>
  <c r="J698" i="4" s="1"/>
  <c r="J699" i="4"/>
  <c r="J700" i="4" s="1"/>
  <c r="J701" i="4" s="1"/>
  <c r="J702" i="4"/>
  <c r="J703" i="4" s="1"/>
  <c r="J704" i="4"/>
  <c r="J705" i="4" s="1"/>
  <c r="J706" i="4"/>
  <c r="J707" i="4" s="1"/>
  <c r="J708" i="4"/>
  <c r="J709" i="4" s="1"/>
  <c r="J710" i="4"/>
  <c r="J711" i="4" s="1"/>
  <c r="J712" i="4"/>
  <c r="J713" i="4" s="1"/>
  <c r="J714" i="4"/>
  <c r="J715" i="4" s="1"/>
  <c r="J716" i="4"/>
  <c r="J717" i="4" s="1"/>
  <c r="J718" i="4"/>
  <c r="J719" i="4" s="1"/>
  <c r="J720" i="4"/>
  <c r="J721" i="4" s="1"/>
  <c r="J722" i="4"/>
  <c r="J723" i="4" s="1"/>
  <c r="J724" i="4"/>
  <c r="J725" i="4" s="1"/>
  <c r="J726" i="4"/>
  <c r="J727" i="4" s="1"/>
  <c r="J728" i="4"/>
  <c r="J729" i="4" s="1"/>
  <c r="J730" i="4"/>
  <c r="J731" i="4" s="1"/>
  <c r="J732" i="4"/>
  <c r="J733" i="4" s="1"/>
  <c r="J734" i="4"/>
  <c r="J735" i="4" s="1"/>
  <c r="J736" i="4"/>
  <c r="J737" i="4" s="1"/>
  <c r="J738" i="4"/>
  <c r="J739" i="4" s="1"/>
  <c r="H6" i="4"/>
  <c r="H7" i="4" s="1"/>
  <c r="H8" i="4"/>
  <c r="H9" i="4" s="1"/>
  <c r="H10" i="4" s="1"/>
  <c r="H11" i="4"/>
  <c r="H12" i="4" s="1"/>
  <c r="H13" i="4" s="1"/>
  <c r="H14" i="4"/>
  <c r="H15" i="4" s="1"/>
  <c r="H16" i="4" s="1"/>
  <c r="H17" i="4" s="1"/>
  <c r="H22" i="4"/>
  <c r="H23" i="4" s="1"/>
  <c r="H24" i="4"/>
  <c r="H25" i="4" s="1"/>
  <c r="H26" i="4"/>
  <c r="H27" i="4" s="1"/>
  <c r="H28" i="4"/>
  <c r="H29" i="4" s="1"/>
  <c r="H30" i="4"/>
  <c r="H31" i="4" s="1"/>
  <c r="H32" i="4"/>
  <c r="H33" i="4" s="1"/>
  <c r="H34" i="4" s="1"/>
  <c r="H35" i="4"/>
  <c r="H36" i="4" s="1"/>
  <c r="H37" i="4" s="1"/>
  <c r="H38" i="4"/>
  <c r="H39" i="4" s="1"/>
  <c r="H40" i="4" s="1"/>
  <c r="H41" i="4"/>
  <c r="H42" i="4" s="1"/>
  <c r="H45" i="4"/>
  <c r="H46" i="4" s="1"/>
  <c r="H47" i="4"/>
  <c r="H48" i="4" s="1"/>
  <c r="H49" i="4" s="1"/>
  <c r="H50" i="4"/>
  <c r="H51" i="4" s="1"/>
  <c r="H52" i="4"/>
  <c r="H53" i="4" s="1"/>
  <c r="H54" i="4"/>
  <c r="H55" i="4" s="1"/>
  <c r="H56" i="4"/>
  <c r="H57" i="4" s="1"/>
  <c r="H58" i="4"/>
  <c r="H59" i="4" s="1"/>
  <c r="H60" i="4"/>
  <c r="H61" i="4" s="1"/>
  <c r="H62" i="4"/>
  <c r="H63" i="4" s="1"/>
  <c r="H64" i="4" s="1"/>
  <c r="H65" i="4"/>
  <c r="H66" i="4" s="1"/>
  <c r="H67" i="4" s="1"/>
  <c r="H68" i="4"/>
  <c r="H69" i="4" s="1"/>
  <c r="H70" i="4" s="1"/>
  <c r="H71" i="4"/>
  <c r="H72" i="4" s="1"/>
  <c r="H73" i="4"/>
  <c r="H74" i="4" s="1"/>
  <c r="H75" i="4"/>
  <c r="H76" i="4" s="1"/>
  <c r="H77" i="4" s="1"/>
  <c r="H78" i="4"/>
  <c r="H79" i="4" s="1"/>
  <c r="H80" i="4"/>
  <c r="H81" i="4" s="1"/>
  <c r="H82" i="4"/>
  <c r="H83" i="4" s="1"/>
  <c r="H84" i="4"/>
  <c r="H85" i="4" s="1"/>
  <c r="H86" i="4"/>
  <c r="H87" i="4" s="1"/>
  <c r="H88" i="4"/>
  <c r="H89" i="4" s="1"/>
  <c r="H90" i="4" s="1"/>
  <c r="H91" i="4"/>
  <c r="H92" i="4" s="1"/>
  <c r="H93" i="4" s="1"/>
  <c r="H94" i="4"/>
  <c r="H95" i="4" s="1"/>
  <c r="H96" i="4"/>
  <c r="H97" i="4" s="1"/>
  <c r="H98" i="4" s="1"/>
  <c r="H99" i="4"/>
  <c r="H100" i="4" s="1"/>
  <c r="H101" i="4"/>
  <c r="H102" i="4" s="1"/>
  <c r="H103" i="4"/>
  <c r="H104" i="4" s="1"/>
  <c r="H105" i="4" s="1"/>
  <c r="H106" i="4"/>
  <c r="H107" i="4" s="1"/>
  <c r="H108" i="4"/>
  <c r="H109" i="4" s="1"/>
  <c r="H110" i="4"/>
  <c r="H111" i="4" s="1"/>
  <c r="H112" i="4"/>
  <c r="H113" i="4" s="1"/>
  <c r="H114" i="4"/>
  <c r="H115" i="4" s="1"/>
  <c r="H116" i="4"/>
  <c r="H117" i="4" s="1"/>
  <c r="H118" i="4" s="1"/>
  <c r="H119" i="4"/>
  <c r="H120" i="4" s="1"/>
  <c r="H121" i="4" s="1"/>
  <c r="H122" i="4"/>
  <c r="H123" i="4" s="1"/>
  <c r="H124" i="4" s="1"/>
  <c r="H125" i="4"/>
  <c r="H126" i="4" s="1"/>
  <c r="H127" i="4"/>
  <c r="H128" i="4" s="1"/>
  <c r="H129" i="4"/>
  <c r="H130" i="4" s="1"/>
  <c r="H131" i="4"/>
  <c r="H132" i="4" s="1"/>
  <c r="H133" i="4"/>
  <c r="H134" i="4" s="1"/>
  <c r="H135" i="4"/>
  <c r="H136" i="4" s="1"/>
  <c r="H137" i="4"/>
  <c r="H138" i="4" s="1"/>
  <c r="H139" i="4"/>
  <c r="H140" i="4" s="1"/>
  <c r="H141" i="4" s="1"/>
  <c r="H142" i="4"/>
  <c r="H143" i="4" s="1"/>
  <c r="H144" i="4"/>
  <c r="H145" i="4" s="1"/>
  <c r="H146" i="4"/>
  <c r="H147" i="4" s="1"/>
  <c r="H148" i="4" s="1"/>
  <c r="H149" i="4"/>
  <c r="H150" i="4" s="1"/>
  <c r="H151" i="4" s="1"/>
  <c r="H152" i="4"/>
  <c r="H153" i="4" s="1"/>
  <c r="H154" i="4" s="1"/>
  <c r="H155" i="4"/>
  <c r="H156" i="4" s="1"/>
  <c r="H157" i="4"/>
  <c r="H158" i="4" s="1"/>
  <c r="H159" i="4" s="1"/>
  <c r="H160" i="4"/>
  <c r="H161" i="4" s="1"/>
  <c r="H162" i="4"/>
  <c r="H163" i="4" s="1"/>
  <c r="H164" i="4"/>
  <c r="H165" i="4" s="1"/>
  <c r="H166" i="4"/>
  <c r="H167" i="4" s="1"/>
  <c r="H168" i="4"/>
  <c r="H169" i="4" s="1"/>
  <c r="H170" i="4"/>
  <c r="H171" i="4" s="1"/>
  <c r="H172" i="4"/>
  <c r="H173" i="4" s="1"/>
  <c r="H174" i="4" s="1"/>
  <c r="H175" i="4"/>
  <c r="H176" i="4" s="1"/>
  <c r="H177" i="4" s="1"/>
  <c r="H178" i="4"/>
  <c r="H179" i="4" s="1"/>
  <c r="H180" i="4" s="1"/>
  <c r="H181" i="4"/>
  <c r="H182" i="4" s="1"/>
  <c r="H183" i="4"/>
  <c r="H184" i="4" s="1"/>
  <c r="H185" i="4"/>
  <c r="H186" i="4" s="1"/>
  <c r="H187" i="4" s="1"/>
  <c r="H188" i="4"/>
  <c r="H189" i="4" s="1"/>
  <c r="H190" i="4"/>
  <c r="H191" i="4" s="1"/>
  <c r="H192" i="4"/>
  <c r="H193" i="4" s="1"/>
  <c r="H194" i="4"/>
  <c r="H195" i="4" s="1"/>
  <c r="H196" i="4"/>
  <c r="H197" i="4" s="1"/>
  <c r="H198" i="4" s="1"/>
  <c r="H199" i="4"/>
  <c r="H200" i="4" s="1"/>
  <c r="H201" i="4" s="1"/>
  <c r="H202" i="4"/>
  <c r="H203" i="4" s="1"/>
  <c r="H204" i="4" s="1"/>
  <c r="H205" i="4"/>
  <c r="H206" i="4" s="1"/>
  <c r="H207" i="4"/>
  <c r="H208" i="4" s="1"/>
  <c r="H209" i="4"/>
  <c r="H210" i="4" s="1"/>
  <c r="H211" i="4" s="1"/>
  <c r="H212" i="4"/>
  <c r="H213" i="4" s="1"/>
  <c r="H214" i="4"/>
  <c r="H215" i="4" s="1"/>
  <c r="H216" i="4"/>
  <c r="H217" i="4" s="1"/>
  <c r="H218" i="4"/>
  <c r="H219" i="4" s="1"/>
  <c r="H220" i="4"/>
  <c r="H221" i="4" s="1"/>
  <c r="H222" i="4"/>
  <c r="H223" i="4" s="1"/>
  <c r="H224" i="4" s="1"/>
  <c r="H225" i="4"/>
  <c r="H226" i="4" s="1"/>
  <c r="H227" i="4" s="1"/>
  <c r="H228" i="4"/>
  <c r="H229" i="4" s="1"/>
  <c r="H230" i="4" s="1"/>
  <c r="H231" i="4"/>
  <c r="H232" i="4" s="1"/>
  <c r="H233" i="4"/>
  <c r="H234" i="4" s="1"/>
  <c r="H235" i="4"/>
  <c r="H236" i="4" s="1"/>
  <c r="H237" i="4" s="1"/>
  <c r="H238" i="4"/>
  <c r="H239" i="4" s="1"/>
  <c r="H240" i="4"/>
  <c r="H241" i="4" s="1"/>
  <c r="H242" i="4"/>
  <c r="H243" i="4" s="1"/>
  <c r="H244" i="4"/>
  <c r="H245" i="4" s="1"/>
  <c r="H246" i="4"/>
  <c r="H247" i="4" s="1"/>
  <c r="H248" i="4"/>
  <c r="H249" i="4" s="1"/>
  <c r="H250" i="4"/>
  <c r="H251" i="4" s="1"/>
  <c r="H252" i="4" s="1"/>
  <c r="H253" i="4"/>
  <c r="H254" i="4" s="1"/>
  <c r="H255" i="4" s="1"/>
  <c r="H256" i="4"/>
  <c r="H257" i="4" s="1"/>
  <c r="H258" i="4" s="1"/>
  <c r="H259" i="4"/>
  <c r="H260" i="4" s="1"/>
  <c r="H261" i="4"/>
  <c r="H262" i="4" s="1"/>
  <c r="H263" i="4"/>
  <c r="H264" i="4" s="1"/>
  <c r="H265" i="4" s="1"/>
  <c r="H266" i="4"/>
  <c r="H267" i="4" s="1"/>
  <c r="H268" i="4"/>
  <c r="H269" i="4" s="1"/>
  <c r="H270" i="4"/>
  <c r="H271" i="4" s="1"/>
  <c r="H272" i="4"/>
  <c r="H273" i="4" s="1"/>
  <c r="H274" i="4" s="1"/>
  <c r="H275" i="4"/>
  <c r="H276" i="4" s="1"/>
  <c r="H277" i="4" s="1"/>
  <c r="H278" i="4"/>
  <c r="H279" i="4" s="1"/>
  <c r="H280" i="4" s="1"/>
  <c r="H281" i="4"/>
  <c r="H282" i="4" s="1"/>
  <c r="H283" i="4"/>
  <c r="H284" i="4" s="1"/>
  <c r="H285" i="4" s="1"/>
  <c r="H286" i="4"/>
  <c r="H287" i="4" s="1"/>
  <c r="H288" i="4"/>
  <c r="H289" i="4" s="1"/>
  <c r="H290" i="4"/>
  <c r="H291" i="4" s="1"/>
  <c r="H292" i="4"/>
  <c r="H293" i="4" s="1"/>
  <c r="H294" i="4"/>
  <c r="H295" i="4" s="1"/>
  <c r="H296" i="4"/>
  <c r="H297" i="4"/>
  <c r="H298" i="4" s="1"/>
  <c r="H299" i="4"/>
  <c r="H300" i="4" s="1"/>
  <c r="H301" i="4" s="1"/>
  <c r="H302" i="4"/>
  <c r="H303" i="4" s="1"/>
  <c r="H304" i="4" s="1"/>
  <c r="H305" i="4"/>
  <c r="H306" i="4" s="1"/>
  <c r="H307" i="4" s="1"/>
  <c r="H308" i="4"/>
  <c r="H309" i="4" s="1"/>
  <c r="H310" i="4"/>
  <c r="H311" i="4" s="1"/>
  <c r="H312" i="4"/>
  <c r="H313" i="4" s="1"/>
  <c r="H314" i="4" s="1"/>
  <c r="H315" i="4"/>
  <c r="H316" i="4" s="1"/>
  <c r="H317" i="4"/>
  <c r="H318" i="4" s="1"/>
  <c r="H319" i="4" s="1"/>
  <c r="H320" i="4" s="1"/>
  <c r="H321" i="4" s="1"/>
  <c r="H322" i="4" s="1"/>
  <c r="H323" i="4"/>
  <c r="H324" i="4" s="1"/>
  <c r="H325" i="4"/>
  <c r="H326" i="4" s="1"/>
  <c r="H327" i="4" s="1"/>
  <c r="H328" i="4" s="1"/>
  <c r="H329" i="4" s="1"/>
  <c r="H330" i="4" s="1"/>
  <c r="H331" i="4"/>
  <c r="H332" i="4" s="1"/>
  <c r="H333" i="4" s="1"/>
  <c r="H334" i="4" s="1"/>
  <c r="H335" i="4"/>
  <c r="H336" i="4" s="1"/>
  <c r="H337" i="4"/>
  <c r="H338" i="4" s="1"/>
  <c r="H339" i="4"/>
  <c r="H340" i="4" s="1"/>
  <c r="H341" i="4"/>
  <c r="H342" i="4" s="1"/>
  <c r="H343" i="4"/>
  <c r="H344" i="4" s="1"/>
  <c r="H345" i="4"/>
  <c r="H346" i="4" s="1"/>
  <c r="H347" i="4"/>
  <c r="H348" i="4" s="1"/>
  <c r="H349" i="4" s="1"/>
  <c r="H350" i="4" s="1"/>
  <c r="H351" i="4"/>
  <c r="H352" i="4" s="1"/>
  <c r="H353" i="4"/>
  <c r="H354" i="4" s="1"/>
  <c r="H355" i="4" s="1"/>
  <c r="H356" i="4"/>
  <c r="H357" i="4" s="1"/>
  <c r="H358" i="4" s="1"/>
  <c r="H359" i="4"/>
  <c r="H360" i="4" s="1"/>
  <c r="H361" i="4"/>
  <c r="H362" i="4" s="1"/>
  <c r="H363" i="4"/>
  <c r="H364" i="4" s="1"/>
  <c r="H365" i="4"/>
  <c r="H366" i="4" s="1"/>
  <c r="H367" i="4"/>
  <c r="H368" i="4" s="1"/>
  <c r="H369" i="4"/>
  <c r="H370" i="4" s="1"/>
  <c r="H371" i="4"/>
  <c r="H372" i="4" s="1"/>
  <c r="H373" i="4"/>
  <c r="H374" i="4" s="1"/>
  <c r="H375" i="4"/>
  <c r="H376" i="4" s="1"/>
  <c r="H377" i="4"/>
  <c r="H378" i="4" s="1"/>
  <c r="H379" i="4"/>
  <c r="H380" i="4" s="1"/>
  <c r="H381" i="4"/>
  <c r="H382" i="4" s="1"/>
  <c r="H383" i="4"/>
  <c r="H384" i="4" s="1"/>
  <c r="H385" i="4"/>
  <c r="H386" i="4" s="1"/>
  <c r="H387" i="4"/>
  <c r="H388" i="4" s="1"/>
  <c r="H389" i="4"/>
  <c r="H390" i="4" s="1"/>
  <c r="H391" i="4"/>
  <c r="H392" i="4" s="1"/>
  <c r="H393" i="4"/>
  <c r="H394" i="4" s="1"/>
  <c r="H395" i="4"/>
  <c r="H396" i="4" s="1"/>
  <c r="H397" i="4"/>
  <c r="H398" i="4" s="1"/>
  <c r="H399" i="4"/>
  <c r="H400" i="4" s="1"/>
  <c r="H401" i="4"/>
  <c r="H402" i="4" s="1"/>
  <c r="H403" i="4" s="1"/>
  <c r="H404" i="4" s="1"/>
  <c r="H405" i="4"/>
  <c r="H406" i="4" s="1"/>
  <c r="H407" i="4"/>
  <c r="H408" i="4" s="1"/>
  <c r="H409" i="4"/>
  <c r="H410" i="4" s="1"/>
  <c r="H411" i="4"/>
  <c r="H412" i="4" s="1"/>
  <c r="H413" i="4"/>
  <c r="H414" i="4" s="1"/>
  <c r="H415" i="4"/>
  <c r="H416" i="4" s="1"/>
  <c r="H417" i="4"/>
  <c r="H418" i="4" s="1"/>
  <c r="H419" i="4"/>
  <c r="H420" i="4" s="1"/>
  <c r="H421" i="4"/>
  <c r="H422" i="4" s="1"/>
  <c r="H423" i="4"/>
  <c r="H424" i="4" s="1"/>
  <c r="H425" i="4"/>
  <c r="H426" i="4" s="1"/>
  <c r="H427" i="4"/>
  <c r="H428" i="4" s="1"/>
  <c r="H429" i="4"/>
  <c r="H430" i="4" s="1"/>
  <c r="H431" i="4"/>
  <c r="H432" i="4" s="1"/>
  <c r="H433" i="4"/>
  <c r="H434" i="4" s="1"/>
  <c r="H435" i="4"/>
  <c r="H436" i="4" s="1"/>
  <c r="H437" i="4"/>
  <c r="H438" i="4" s="1"/>
  <c r="H439" i="4"/>
  <c r="H440" i="4" s="1"/>
  <c r="H441" i="4"/>
  <c r="H442" i="4" s="1"/>
  <c r="H443" i="4"/>
  <c r="H444" i="4" s="1"/>
  <c r="H445" i="4"/>
  <c r="H446" i="4" s="1"/>
  <c r="H447" i="4"/>
  <c r="H448" i="4" s="1"/>
  <c r="H449" i="4"/>
  <c r="H450" i="4" s="1"/>
  <c r="H451" i="4"/>
  <c r="H452" i="4" s="1"/>
  <c r="H453" i="4"/>
  <c r="H454" i="4" s="1"/>
  <c r="H455" i="4"/>
  <c r="H456" i="4" s="1"/>
  <c r="H457" i="4" s="1"/>
  <c r="H458" i="4"/>
  <c r="H459" i="4" s="1"/>
  <c r="H460" i="4"/>
  <c r="H461" i="4" s="1"/>
  <c r="H462" i="4"/>
  <c r="H463" i="4" s="1"/>
  <c r="H464" i="4"/>
  <c r="H465" i="4" s="1"/>
  <c r="H466" i="4"/>
  <c r="H467" i="4" s="1"/>
  <c r="H468" i="4" s="1"/>
  <c r="H469" i="4"/>
  <c r="H470" i="4" s="1"/>
  <c r="H471" i="4" s="1"/>
  <c r="H472" i="4"/>
  <c r="H473" i="4" s="1"/>
  <c r="H474" i="4" s="1"/>
  <c r="H475" i="4"/>
  <c r="H476" i="4" s="1"/>
  <c r="H477" i="4" s="1"/>
  <c r="H478" i="4"/>
  <c r="H479" i="4" s="1"/>
  <c r="H480" i="4" s="1"/>
  <c r="H481" i="4"/>
  <c r="H482" i="4" s="1"/>
  <c r="H483" i="4" s="1"/>
  <c r="H484" i="4"/>
  <c r="H485" i="4" s="1"/>
  <c r="H486" i="4" s="1"/>
  <c r="H487" i="4"/>
  <c r="H488" i="4" s="1"/>
  <c r="H489" i="4" s="1"/>
  <c r="H490" i="4"/>
  <c r="H491" i="4" s="1"/>
  <c r="H492" i="4" s="1"/>
  <c r="H493" i="4"/>
  <c r="H494" i="4" s="1"/>
  <c r="H495" i="4" s="1"/>
  <c r="H496" i="4"/>
  <c r="H497" i="4" s="1"/>
  <c r="H504" i="4"/>
  <c r="H505" i="4" s="1"/>
  <c r="H506" i="4"/>
  <c r="H507" i="4" s="1"/>
  <c r="H508" i="4"/>
  <c r="H509" i="4" s="1"/>
  <c r="H510" i="4" s="1"/>
  <c r="H511" i="4"/>
  <c r="H512" i="4" s="1"/>
  <c r="H513" i="4" s="1"/>
  <c r="H514" i="4"/>
  <c r="H515" i="4" s="1"/>
  <c r="H516" i="4" s="1"/>
  <c r="H517" i="4"/>
  <c r="H518" i="4" s="1"/>
  <c r="H519" i="4" s="1"/>
  <c r="H520" i="4"/>
  <c r="H521" i="4" s="1"/>
  <c r="H522" i="4"/>
  <c r="H523" i="4" s="1"/>
  <c r="H524" i="4" s="1"/>
  <c r="H525" i="4" s="1"/>
  <c r="H526" i="4" s="1"/>
  <c r="H527" i="4" s="1"/>
  <c r="H528" i="4"/>
  <c r="H529" i="4" s="1"/>
  <c r="H530" i="4" s="1"/>
  <c r="H531" i="4"/>
  <c r="H532" i="4" s="1"/>
  <c r="H533" i="4" s="1"/>
  <c r="H534" i="4"/>
  <c r="H535" i="4" s="1"/>
  <c r="H536" i="4" s="1"/>
  <c r="H537" i="4"/>
  <c r="H538" i="4" s="1"/>
  <c r="H539" i="4"/>
  <c r="H540" i="4" s="1"/>
  <c r="H541" i="4"/>
  <c r="H542" i="4" s="1"/>
  <c r="H543" i="4"/>
  <c r="H544" i="4" s="1"/>
  <c r="H545" i="4" s="1"/>
  <c r="H546" i="4"/>
  <c r="H547" i="4" s="1"/>
  <c r="H548" i="4"/>
  <c r="H549" i="4" s="1"/>
  <c r="H550" i="4"/>
  <c r="H551" i="4" s="1"/>
  <c r="H552" i="4"/>
  <c r="H553" i="4" s="1"/>
  <c r="H554" i="4"/>
  <c r="H555" i="4" s="1"/>
  <c r="H556" i="4"/>
  <c r="H557" i="4" s="1"/>
  <c r="H558" i="4" s="1"/>
  <c r="H559" i="4"/>
  <c r="H560" i="4" s="1"/>
  <c r="H561" i="4"/>
  <c r="H562" i="4" s="1"/>
  <c r="H563" i="4"/>
  <c r="H564" i="4" s="1"/>
  <c r="H565" i="4"/>
  <c r="H566" i="4" s="1"/>
  <c r="H567" i="4"/>
  <c r="H568" i="4" s="1"/>
  <c r="H571" i="4"/>
  <c r="H572" i="4" s="1"/>
  <c r="H573" i="4"/>
  <c r="H574" i="4" s="1"/>
  <c r="H575" i="4"/>
  <c r="H576" i="4" s="1"/>
  <c r="H577" i="4"/>
  <c r="H578" i="4" s="1"/>
  <c r="H579" i="4"/>
  <c r="H580" i="4" s="1"/>
  <c r="H581" i="4" s="1"/>
  <c r="H582" i="4"/>
  <c r="H583" i="4" s="1"/>
  <c r="H584" i="4"/>
  <c r="H585" i="4" s="1"/>
  <c r="H586" i="4" s="1"/>
  <c r="H587" i="4" s="1"/>
  <c r="H588" i="4" s="1"/>
  <c r="H589" i="4" s="1"/>
  <c r="H590" i="4" s="1"/>
  <c r="H591" i="4" s="1"/>
  <c r="H592" i="4" s="1"/>
  <c r="H593" i="4" s="1"/>
  <c r="H594" i="4"/>
  <c r="H595" i="4" s="1"/>
  <c r="H596" i="4"/>
  <c r="H597" i="4" s="1"/>
  <c r="H598" i="4"/>
  <c r="H599" i="4" s="1"/>
  <c r="H600" i="4"/>
  <c r="H601" i="4" s="1"/>
  <c r="H602" i="4"/>
  <c r="H603" i="4" s="1"/>
  <c r="H604" i="4" s="1"/>
  <c r="H605" i="4"/>
  <c r="H606" i="4" s="1"/>
  <c r="H607" i="4" s="1"/>
  <c r="H608" i="4"/>
  <c r="H609" i="4" s="1"/>
  <c r="H610" i="4"/>
  <c r="H611" i="4" s="1"/>
  <c r="H612" i="4"/>
  <c r="H613" i="4" s="1"/>
  <c r="H614" i="4"/>
  <c r="H615" i="4" s="1"/>
  <c r="H616" i="4"/>
  <c r="H617" i="4" s="1"/>
  <c r="H618" i="4"/>
  <c r="H619" i="4" s="1"/>
  <c r="H620" i="4"/>
  <c r="H621" i="4" s="1"/>
  <c r="H622" i="4" s="1"/>
  <c r="H625" i="4"/>
  <c r="H626" i="4" s="1"/>
  <c r="H627" i="4"/>
  <c r="H628" i="4" s="1"/>
  <c r="H629" i="4"/>
  <c r="H630" i="4" s="1"/>
  <c r="H631" i="4" s="1"/>
  <c r="H632" i="4"/>
  <c r="H633" i="4" s="1"/>
  <c r="H634" i="4"/>
  <c r="H635" i="4" s="1"/>
  <c r="H636" i="4"/>
  <c r="H637" i="4" s="1"/>
  <c r="H638" i="4"/>
  <c r="H639" i="4" s="1"/>
  <c r="H640" i="4"/>
  <c r="H641" i="4" s="1"/>
  <c r="H642" i="4"/>
  <c r="H643" i="4" s="1"/>
  <c r="H644" i="4" s="1"/>
  <c r="H645" i="4"/>
  <c r="H646" i="4" s="1"/>
  <c r="H647" i="4"/>
  <c r="H648" i="4" s="1"/>
  <c r="H649" i="4"/>
  <c r="H650" i="4" s="1"/>
  <c r="H651" i="4"/>
  <c r="H652" i="4" s="1"/>
  <c r="H653" i="4"/>
  <c r="H654" i="4" s="1"/>
  <c r="H655" i="4"/>
  <c r="H656" i="4" s="1"/>
  <c r="H657" i="4" s="1"/>
  <c r="H658" i="4"/>
  <c r="H659" i="4" s="1"/>
  <c r="H660" i="4"/>
  <c r="H661" i="4" s="1"/>
  <c r="H662" i="4"/>
  <c r="H663" i="4" s="1"/>
  <c r="H664" i="4"/>
  <c r="H665" i="4" s="1"/>
  <c r="H666" i="4" s="1"/>
  <c r="H667" i="4" s="1"/>
  <c r="H668" i="4"/>
  <c r="H669" i="4" s="1"/>
  <c r="H670" i="4"/>
  <c r="H671" i="4" s="1"/>
  <c r="H672" i="4"/>
  <c r="H673" i="4" s="1"/>
  <c r="H676" i="4"/>
  <c r="H677" i="4" s="1"/>
  <c r="H678" i="4"/>
  <c r="H679" i="4" s="1"/>
  <c r="H680" i="4"/>
  <c r="H681" i="4" s="1"/>
  <c r="H682" i="4"/>
  <c r="H683" i="4" s="1"/>
  <c r="H684" i="4" s="1"/>
  <c r="H685" i="4"/>
  <c r="H686" i="4" s="1"/>
  <c r="H687" i="4"/>
  <c r="H688" i="4" s="1"/>
  <c r="H689" i="4"/>
  <c r="H690" i="4" s="1"/>
  <c r="H691" i="4"/>
  <c r="H692" i="4" s="1"/>
  <c r="H693" i="4"/>
  <c r="H694" i="4" s="1"/>
  <c r="H695" i="4" s="1"/>
  <c r="H696" i="4"/>
  <c r="H697" i="4" s="1"/>
  <c r="H698" i="4" s="1"/>
  <c r="H699" i="4" s="1"/>
  <c r="H700" i="4" s="1"/>
  <c r="H701" i="4" s="1"/>
  <c r="H702" i="4"/>
  <c r="H703" i="4" s="1"/>
  <c r="H704" i="4"/>
  <c r="H705" i="4" s="1"/>
  <c r="H706" i="4"/>
  <c r="H707" i="4" s="1"/>
  <c r="H708" i="4"/>
  <c r="H709" i="4" s="1"/>
  <c r="H710" i="4"/>
  <c r="H711" i="4" s="1"/>
  <c r="H712" i="4"/>
  <c r="H713" i="4" s="1"/>
  <c r="H714" i="4"/>
  <c r="H715" i="4" s="1"/>
  <c r="H716" i="4"/>
  <c r="H717" i="4" s="1"/>
  <c r="H718" i="4"/>
  <c r="H719" i="4" s="1"/>
  <c r="H720" i="4"/>
  <c r="H721" i="4" s="1"/>
  <c r="H722" i="4"/>
  <c r="H723" i="4" s="1"/>
  <c r="H724" i="4"/>
  <c r="H725" i="4" s="1"/>
  <c r="H726" i="4"/>
  <c r="H727" i="4" s="1"/>
  <c r="H728" i="4"/>
  <c r="H729" i="4" s="1"/>
  <c r="H730" i="4"/>
  <c r="H731" i="4" s="1"/>
  <c r="H732" i="4"/>
  <c r="H733" i="4" s="1"/>
  <c r="H734" i="4"/>
  <c r="H735" i="4" s="1"/>
  <c r="H736" i="4"/>
  <c r="H737" i="4" s="1"/>
  <c r="H738" i="4"/>
  <c r="H739" i="4" s="1"/>
  <c r="F6" i="4"/>
  <c r="F7" i="4" s="1"/>
  <c r="F8" i="4"/>
  <c r="F9" i="4" s="1"/>
  <c r="F10" i="4" s="1"/>
  <c r="F11" i="4"/>
  <c r="F12" i="4" s="1"/>
  <c r="F13" i="4" s="1"/>
  <c r="F14" i="4"/>
  <c r="F15" i="4" s="1"/>
  <c r="F16" i="4"/>
  <c r="F17" i="4" s="1"/>
  <c r="F20" i="4"/>
  <c r="F21" i="4" s="1"/>
  <c r="F22" i="4"/>
  <c r="F23" i="4" s="1"/>
  <c r="F24" i="4"/>
  <c r="F25" i="4" s="1"/>
  <c r="F26" i="4"/>
  <c r="F27" i="4" s="1"/>
  <c r="F28" i="4"/>
  <c r="F29" i="4" s="1"/>
  <c r="F30" i="4"/>
  <c r="F31" i="4" s="1"/>
  <c r="F32" i="4"/>
  <c r="F33" i="4" s="1"/>
  <c r="F34" i="4" s="1"/>
  <c r="F35" i="4"/>
  <c r="F36" i="4" s="1"/>
  <c r="F37" i="4" s="1"/>
  <c r="F38" i="4"/>
  <c r="F39" i="4" s="1"/>
  <c r="F40" i="4" s="1"/>
  <c r="F41" i="4"/>
  <c r="F42" i="4" s="1"/>
  <c r="F45" i="4"/>
  <c r="F46" i="4" s="1"/>
  <c r="F47" i="4"/>
  <c r="F48" i="4" s="1"/>
  <c r="F49" i="4"/>
  <c r="F50" i="4"/>
  <c r="F51" i="4" s="1"/>
  <c r="F52" i="4"/>
  <c r="F53" i="4" s="1"/>
  <c r="F54" i="4"/>
  <c r="F55" i="4" s="1"/>
  <c r="F56" i="4"/>
  <c r="F57" i="4" s="1"/>
  <c r="F58" i="4"/>
  <c r="F59" i="4" s="1"/>
  <c r="F60" i="4"/>
  <c r="F61" i="4" s="1"/>
  <c r="F62" i="4"/>
  <c r="F63" i="4" s="1"/>
  <c r="F64" i="4" s="1"/>
  <c r="F65" i="4"/>
  <c r="F66" i="4" s="1"/>
  <c r="F67" i="4" s="1"/>
  <c r="F68" i="4"/>
  <c r="F69" i="4" s="1"/>
  <c r="F70" i="4" s="1"/>
  <c r="F71" i="4"/>
  <c r="F72" i="4" s="1"/>
  <c r="F73" i="4"/>
  <c r="F74" i="4" s="1"/>
  <c r="F75" i="4"/>
  <c r="F76" i="4" s="1"/>
  <c r="F77" i="4"/>
  <c r="F78" i="4"/>
  <c r="F79" i="4" s="1"/>
  <c r="F80" i="4"/>
  <c r="F81" i="4" s="1"/>
  <c r="F82" i="4"/>
  <c r="F83" i="4" s="1"/>
  <c r="F84" i="4"/>
  <c r="F85" i="4" s="1"/>
  <c r="F86" i="4"/>
  <c r="F87" i="4" s="1"/>
  <c r="F88" i="4"/>
  <c r="F89" i="4" s="1"/>
  <c r="F90" i="4" s="1"/>
  <c r="F91" i="4"/>
  <c r="F92" i="4" s="1"/>
  <c r="F93" i="4" s="1"/>
  <c r="F94" i="4"/>
  <c r="F95" i="4" s="1"/>
  <c r="F96" i="4"/>
  <c r="F97" i="4" s="1"/>
  <c r="F98" i="4" s="1"/>
  <c r="F99" i="4"/>
  <c r="F100" i="4" s="1"/>
  <c r="F101" i="4"/>
  <c r="F102" i="4" s="1"/>
  <c r="F103" i="4"/>
  <c r="F104" i="4" s="1"/>
  <c r="F105" i="4"/>
  <c r="F106" i="4"/>
  <c r="F107" i="4" s="1"/>
  <c r="F108" i="4"/>
  <c r="F109" i="4" s="1"/>
  <c r="F110" i="4"/>
  <c r="F111" i="4" s="1"/>
  <c r="F112" i="4"/>
  <c r="F113" i="4" s="1"/>
  <c r="F114" i="4"/>
  <c r="F115" i="4" s="1"/>
  <c r="F116" i="4"/>
  <c r="F117" i="4" s="1"/>
  <c r="F118" i="4" s="1"/>
  <c r="F119" i="4"/>
  <c r="F120" i="4" s="1"/>
  <c r="F121" i="4" s="1"/>
  <c r="F122" i="4"/>
  <c r="F123" i="4" s="1"/>
  <c r="F124" i="4" s="1"/>
  <c r="F125" i="4"/>
  <c r="F126" i="4" s="1"/>
  <c r="F127" i="4"/>
  <c r="F128" i="4" s="1"/>
  <c r="F129" i="4"/>
  <c r="F130" i="4" s="1"/>
  <c r="F131" i="4"/>
  <c r="F132" i="4" s="1"/>
  <c r="F133" i="4"/>
  <c r="F134" i="4" s="1"/>
  <c r="F135" i="4"/>
  <c r="F136" i="4" s="1"/>
  <c r="F137" i="4"/>
  <c r="F138" i="4" s="1"/>
  <c r="F139" i="4"/>
  <c r="F140" i="4" s="1"/>
  <c r="F141" i="4"/>
  <c r="F142" i="4"/>
  <c r="F143" i="4" s="1"/>
  <c r="F144" i="4"/>
  <c r="F145" i="4" s="1"/>
  <c r="F146" i="4"/>
  <c r="F147" i="4" s="1"/>
  <c r="F148" i="4" s="1"/>
  <c r="F149" i="4"/>
  <c r="F150" i="4" s="1"/>
  <c r="F151" i="4" s="1"/>
  <c r="F152" i="4"/>
  <c r="F153" i="4" s="1"/>
  <c r="F154" i="4" s="1"/>
  <c r="F155" i="4"/>
  <c r="F156" i="4" s="1"/>
  <c r="F157" i="4"/>
  <c r="F158" i="4" s="1"/>
  <c r="F159" i="4"/>
  <c r="F160" i="4"/>
  <c r="F161" i="4" s="1"/>
  <c r="F162" i="4"/>
  <c r="F163" i="4" s="1"/>
  <c r="F164" i="4"/>
  <c r="F165" i="4" s="1"/>
  <c r="F166" i="4"/>
  <c r="F167" i="4" s="1"/>
  <c r="F168" i="4"/>
  <c r="F169" i="4" s="1"/>
  <c r="F170" i="4"/>
  <c r="F171" i="4" s="1"/>
  <c r="F172" i="4"/>
  <c r="F173" i="4" s="1"/>
  <c r="F174" i="4" s="1"/>
  <c r="F175" i="4"/>
  <c r="F176" i="4" s="1"/>
  <c r="F177" i="4" s="1"/>
  <c r="F178" i="4"/>
  <c r="F179" i="4" s="1"/>
  <c r="F180" i="4" s="1"/>
  <c r="F181" i="4"/>
  <c r="F182" i="4" s="1"/>
  <c r="F183" i="4"/>
  <c r="F184" i="4" s="1"/>
  <c r="F185" i="4"/>
  <c r="F186" i="4" s="1"/>
  <c r="F187" i="4"/>
  <c r="F188" i="4"/>
  <c r="F189" i="4" s="1"/>
  <c r="F190" i="4"/>
  <c r="F191" i="4" s="1"/>
  <c r="F192" i="4"/>
  <c r="F193" i="4" s="1"/>
  <c r="F194" i="4"/>
  <c r="F195" i="4" s="1"/>
  <c r="F196" i="4"/>
  <c r="F197" i="4" s="1"/>
  <c r="F198" i="4" s="1"/>
  <c r="F199" i="4"/>
  <c r="F200" i="4" s="1"/>
  <c r="F201" i="4" s="1"/>
  <c r="F202" i="4"/>
  <c r="F203" i="4" s="1"/>
  <c r="F204" i="4" s="1"/>
  <c r="F205" i="4"/>
  <c r="F206" i="4" s="1"/>
  <c r="F207" i="4"/>
  <c r="F208" i="4" s="1"/>
  <c r="F209" i="4"/>
  <c r="F210" i="4" s="1"/>
  <c r="F211" i="4"/>
  <c r="F212" i="4"/>
  <c r="F213" i="4" s="1"/>
  <c r="F214" i="4"/>
  <c r="F215" i="4" s="1"/>
  <c r="F216" i="4"/>
  <c r="F217" i="4" s="1"/>
  <c r="F218" i="4"/>
  <c r="F219" i="4" s="1"/>
  <c r="F220" i="4"/>
  <c r="F221" i="4" s="1"/>
  <c r="F222" i="4"/>
  <c r="F223" i="4" s="1"/>
  <c r="F224" i="4" s="1"/>
  <c r="F225" i="4"/>
  <c r="F226" i="4" s="1"/>
  <c r="F227" i="4" s="1"/>
  <c r="F228" i="4"/>
  <c r="F229" i="4" s="1"/>
  <c r="F230" i="4" s="1"/>
  <c r="F231" i="4"/>
  <c r="F232" i="4" s="1"/>
  <c r="F233" i="4"/>
  <c r="F234" i="4" s="1"/>
  <c r="F235" i="4"/>
  <c r="F236" i="4" s="1"/>
  <c r="F237" i="4" s="1"/>
  <c r="F238" i="4"/>
  <c r="F239" i="4" s="1"/>
  <c r="F240" i="4"/>
  <c r="F241" i="4" s="1"/>
  <c r="F242" i="4"/>
  <c r="F243" i="4" s="1"/>
  <c r="F244" i="4"/>
  <c r="F245" i="4" s="1"/>
  <c r="F246" i="4"/>
  <c r="F247" i="4" s="1"/>
  <c r="F248" i="4"/>
  <c r="F249" i="4" s="1"/>
  <c r="F250" i="4"/>
  <c r="F251" i="4" s="1"/>
  <c r="F252" i="4" s="1"/>
  <c r="F253" i="4"/>
  <c r="F254" i="4" s="1"/>
  <c r="F255" i="4" s="1"/>
  <c r="F256" i="4"/>
  <c r="F257" i="4" s="1"/>
  <c r="F258" i="4" s="1"/>
  <c r="F259" i="4"/>
  <c r="F260" i="4" s="1"/>
  <c r="F261" i="4"/>
  <c r="F262" i="4" s="1"/>
  <c r="F263" i="4"/>
  <c r="F264" i="4" s="1"/>
  <c r="F265" i="4"/>
  <c r="F266" i="4"/>
  <c r="F267" i="4" s="1"/>
  <c r="F268" i="4"/>
  <c r="F269" i="4" s="1"/>
  <c r="F270" i="4"/>
  <c r="F271" i="4" s="1"/>
  <c r="F272" i="4"/>
  <c r="F273" i="4" s="1"/>
  <c r="F274" i="4" s="1"/>
  <c r="F275" i="4"/>
  <c r="F276" i="4" s="1"/>
  <c r="F277" i="4" s="1"/>
  <c r="F278" i="4"/>
  <c r="F279" i="4" s="1"/>
  <c r="F280" i="4" s="1"/>
  <c r="F281" i="4"/>
  <c r="F282" i="4" s="1"/>
  <c r="F283" i="4"/>
  <c r="F284" i="4" s="1"/>
  <c r="F285" i="4"/>
  <c r="F286" i="4"/>
  <c r="F287" i="4" s="1"/>
  <c r="F288" i="4"/>
  <c r="F289" i="4" s="1"/>
  <c r="F290" i="4"/>
  <c r="F291" i="4" s="1"/>
  <c r="F292" i="4"/>
  <c r="F293" i="4" s="1"/>
  <c r="F294" i="4"/>
  <c r="F295" i="4" s="1"/>
  <c r="F296" i="4" s="1"/>
  <c r="F297" i="4"/>
  <c r="F298" i="4" s="1"/>
  <c r="F299" i="4"/>
  <c r="F300" i="4" s="1"/>
  <c r="F301" i="4" s="1"/>
  <c r="F302" i="4"/>
  <c r="F303" i="4" s="1"/>
  <c r="F304" i="4" s="1"/>
  <c r="F305" i="4"/>
  <c r="F306" i="4" s="1"/>
  <c r="F307" i="4" s="1"/>
  <c r="F308" i="4"/>
  <c r="F309" i="4" s="1"/>
  <c r="F310" i="4"/>
  <c r="F311" i="4" s="1"/>
  <c r="F312" i="4"/>
  <c r="F313" i="4" s="1"/>
  <c r="F314" i="4"/>
  <c r="F315" i="4"/>
  <c r="F316" i="4" s="1"/>
  <c r="F317" i="4"/>
  <c r="F318" i="4" s="1"/>
  <c r="F319" i="4"/>
  <c r="F320" i="4" s="1"/>
  <c r="F321" i="4"/>
  <c r="F322" i="4" s="1"/>
  <c r="F323" i="4"/>
  <c r="F324" i="4" s="1"/>
  <c r="F325" i="4"/>
  <c r="F326" i="4" s="1"/>
  <c r="F327" i="4" s="1"/>
  <c r="F328" i="4" s="1"/>
  <c r="F329" i="4" s="1"/>
  <c r="F330" i="4" s="1"/>
  <c r="F331" i="4"/>
  <c r="F332" i="4" s="1"/>
  <c r="F333" i="4" s="1"/>
  <c r="F334" i="4" s="1"/>
  <c r="F335" i="4"/>
  <c r="F336" i="4" s="1"/>
  <c r="F337" i="4"/>
  <c r="F338" i="4" s="1"/>
  <c r="F339" i="4"/>
  <c r="F340" i="4" s="1"/>
  <c r="F341" i="4"/>
  <c r="F342" i="4" s="1"/>
  <c r="F343" i="4"/>
  <c r="F344" i="4" s="1"/>
  <c r="F345" i="4"/>
  <c r="F346" i="4" s="1"/>
  <c r="F347" i="4"/>
  <c r="F348" i="4" s="1"/>
  <c r="F349" i="4" s="1"/>
  <c r="F350" i="4" s="1"/>
  <c r="F351" i="4"/>
  <c r="F352" i="4" s="1"/>
  <c r="F353" i="4"/>
  <c r="F354" i="4" s="1"/>
  <c r="F355" i="4" s="1"/>
  <c r="F356" i="4"/>
  <c r="F357" i="4" s="1"/>
  <c r="F358" i="4" s="1"/>
  <c r="F359" i="4"/>
  <c r="F360" i="4" s="1"/>
  <c r="F361" i="4"/>
  <c r="F362" i="4" s="1"/>
  <c r="F363" i="4"/>
  <c r="F364" i="4" s="1"/>
  <c r="F365" i="4"/>
  <c r="F366" i="4" s="1"/>
  <c r="F367" i="4"/>
  <c r="F368" i="4" s="1"/>
  <c r="F369" i="4"/>
  <c r="F370" i="4" s="1"/>
  <c r="F371" i="4"/>
  <c r="F372" i="4" s="1"/>
  <c r="F373" i="4"/>
  <c r="F374" i="4" s="1"/>
  <c r="F375" i="4"/>
  <c r="F376" i="4" s="1"/>
  <c r="F377" i="4"/>
  <c r="F378" i="4" s="1"/>
  <c r="F379" i="4"/>
  <c r="F380" i="4" s="1"/>
  <c r="F381" i="4"/>
  <c r="F382" i="4" s="1"/>
  <c r="F383" i="4"/>
  <c r="F384" i="4" s="1"/>
  <c r="F385" i="4"/>
  <c r="F386" i="4" s="1"/>
  <c r="F387" i="4"/>
  <c r="F388" i="4" s="1"/>
  <c r="F389" i="4"/>
  <c r="F390" i="4" s="1"/>
  <c r="F391" i="4"/>
  <c r="F392" i="4" s="1"/>
  <c r="F393" i="4"/>
  <c r="F394" i="4" s="1"/>
  <c r="F395" i="4" s="1"/>
  <c r="F396" i="4" s="1"/>
  <c r="F397" i="4"/>
  <c r="F398" i="4" s="1"/>
  <c r="F399" i="4"/>
  <c r="F400" i="4" s="1"/>
  <c r="F401" i="4"/>
  <c r="F402" i="4" s="1"/>
  <c r="F403" i="4"/>
  <c r="F404" i="4" s="1"/>
  <c r="F405" i="4"/>
  <c r="F406" i="4" s="1"/>
  <c r="F407" i="4"/>
  <c r="F408" i="4" s="1"/>
  <c r="F409" i="4"/>
  <c r="F410" i="4" s="1"/>
  <c r="F411" i="4"/>
  <c r="F412" i="4" s="1"/>
  <c r="F413" i="4"/>
  <c r="F414" i="4" s="1"/>
  <c r="F415" i="4"/>
  <c r="F416" i="4" s="1"/>
  <c r="F417" i="4"/>
  <c r="F418" i="4" s="1"/>
  <c r="F419" i="4"/>
  <c r="F420" i="4" s="1"/>
  <c r="F421" i="4"/>
  <c r="F422" i="4" s="1"/>
  <c r="F423" i="4"/>
  <c r="F424" i="4" s="1"/>
  <c r="F425" i="4"/>
  <c r="F426" i="4" s="1"/>
  <c r="F427" i="4"/>
  <c r="F428" i="4" s="1"/>
  <c r="F429" i="4"/>
  <c r="F430" i="4" s="1"/>
  <c r="F431" i="4"/>
  <c r="F432" i="4" s="1"/>
  <c r="F433" i="4" s="1"/>
  <c r="F434" i="4" s="1"/>
  <c r="F435" i="4" s="1"/>
  <c r="F436" i="4" s="1"/>
  <c r="F437" i="4" s="1"/>
  <c r="F438" i="4" s="1"/>
  <c r="F439" i="4"/>
  <c r="F440" i="4" s="1"/>
  <c r="F441" i="4"/>
  <c r="F442" i="4" s="1"/>
  <c r="F443" i="4"/>
  <c r="F444" i="4" s="1"/>
  <c r="F445" i="4"/>
  <c r="F446" i="4" s="1"/>
  <c r="F447" i="4"/>
  <c r="F448" i="4" s="1"/>
  <c r="F449" i="4"/>
  <c r="F450" i="4" s="1"/>
  <c r="F451" i="4"/>
  <c r="F452" i="4" s="1"/>
  <c r="F453" i="4"/>
  <c r="F454" i="4" s="1"/>
  <c r="F455" i="4"/>
  <c r="F456" i="4" s="1"/>
  <c r="F457" i="4" s="1"/>
  <c r="F458" i="4"/>
  <c r="F459" i="4" s="1"/>
  <c r="F460" i="4"/>
  <c r="F461" i="4" s="1"/>
  <c r="F462" i="4"/>
  <c r="F463" i="4" s="1"/>
  <c r="F464" i="4"/>
  <c r="F465" i="4" s="1"/>
  <c r="F466" i="4"/>
  <c r="F467" i="4" s="1"/>
  <c r="F468" i="4" s="1"/>
  <c r="F469" i="4" s="1"/>
  <c r="F470" i="4" s="1"/>
  <c r="F471" i="4" s="1"/>
  <c r="F472" i="4"/>
  <c r="F473" i="4" s="1"/>
  <c r="F474" i="4" s="1"/>
  <c r="F475" i="4"/>
  <c r="F476" i="4" s="1"/>
  <c r="F477" i="4" s="1"/>
  <c r="F478" i="4"/>
  <c r="F479" i="4" s="1"/>
  <c r="F480" i="4" s="1"/>
  <c r="F481" i="4"/>
  <c r="F482" i="4" s="1"/>
  <c r="F483" i="4" s="1"/>
  <c r="F484" i="4"/>
  <c r="F485" i="4" s="1"/>
  <c r="F486" i="4" s="1"/>
  <c r="F487" i="4"/>
  <c r="F488" i="4" s="1"/>
  <c r="F489" i="4" s="1"/>
  <c r="F490" i="4"/>
  <c r="F491" i="4" s="1"/>
  <c r="F492" i="4" s="1"/>
  <c r="F493" i="4"/>
  <c r="F494" i="4" s="1"/>
  <c r="F495" i="4" s="1"/>
  <c r="F496" i="4"/>
  <c r="F497" i="4" s="1"/>
  <c r="F504" i="4"/>
  <c r="F505" i="4" s="1"/>
  <c r="F506" i="4"/>
  <c r="F507" i="4" s="1"/>
  <c r="F508" i="4"/>
  <c r="F509" i="4" s="1"/>
  <c r="F510" i="4" s="1"/>
  <c r="F511" i="4"/>
  <c r="F512" i="4" s="1"/>
  <c r="F513" i="4" s="1"/>
  <c r="F514" i="4"/>
  <c r="F515" i="4" s="1"/>
  <c r="F516" i="4" s="1"/>
  <c r="F517" i="4"/>
  <c r="F518" i="4" s="1"/>
  <c r="F519" i="4" s="1"/>
  <c r="F520" i="4"/>
  <c r="F521" i="4" s="1"/>
  <c r="F522" i="4"/>
  <c r="F523" i="4" s="1"/>
  <c r="F524" i="4" s="1"/>
  <c r="F525" i="4" s="1"/>
  <c r="F526" i="4" s="1"/>
  <c r="F527" i="4" s="1"/>
  <c r="F528" i="4"/>
  <c r="F529" i="4" s="1"/>
  <c r="F530" i="4" s="1"/>
  <c r="F531" i="4"/>
  <c r="F532" i="4" s="1"/>
  <c r="F533" i="4" s="1"/>
  <c r="F534" i="4"/>
  <c r="F535" i="4" s="1"/>
  <c r="F536" i="4" s="1"/>
  <c r="F537" i="4"/>
  <c r="F538" i="4" s="1"/>
  <c r="F539" i="4"/>
  <c r="F540" i="4" s="1"/>
  <c r="F541" i="4"/>
  <c r="F542" i="4" s="1"/>
  <c r="F543" i="4"/>
  <c r="F544" i="4" s="1"/>
  <c r="F545" i="4" s="1"/>
  <c r="F546" i="4"/>
  <c r="F547" i="4" s="1"/>
  <c r="F548" i="4"/>
  <c r="F549" i="4" s="1"/>
  <c r="F550" i="4"/>
  <c r="F551" i="4" s="1"/>
  <c r="F552" i="4"/>
  <c r="F553" i="4" s="1"/>
  <c r="F554" i="4"/>
  <c r="F555" i="4" s="1"/>
  <c r="F556" i="4"/>
  <c r="F557" i="4" s="1"/>
  <c r="F558" i="4" s="1"/>
  <c r="F559" i="4"/>
  <c r="F560" i="4" s="1"/>
  <c r="F561" i="4"/>
  <c r="F562" i="4" s="1"/>
  <c r="F563" i="4"/>
  <c r="F564" i="4" s="1"/>
  <c r="F565" i="4"/>
  <c r="F566" i="4" s="1"/>
  <c r="F567" i="4"/>
  <c r="F568" i="4" s="1"/>
  <c r="F571" i="4"/>
  <c r="F572" i="4" s="1"/>
  <c r="F573" i="4"/>
  <c r="F574" i="4" s="1"/>
  <c r="F575" i="4"/>
  <c r="F576" i="4" s="1"/>
  <c r="F577" i="4"/>
  <c r="F578" i="4" s="1"/>
  <c r="F579" i="4"/>
  <c r="F580" i="4" s="1"/>
  <c r="F581" i="4" s="1"/>
  <c r="F582" i="4"/>
  <c r="F583" i="4" s="1"/>
  <c r="F584" i="4"/>
  <c r="F585" i="4" s="1"/>
  <c r="F586" i="4" s="1"/>
  <c r="F587" i="4" s="1"/>
  <c r="F588" i="4" s="1"/>
  <c r="F589" i="4" s="1"/>
  <c r="F590" i="4" s="1"/>
  <c r="F591" i="4" s="1"/>
  <c r="F592" i="4" s="1"/>
  <c r="F593" i="4" s="1"/>
  <c r="F594" i="4"/>
  <c r="F595" i="4" s="1"/>
  <c r="F596" i="4"/>
  <c r="F597" i="4" s="1"/>
  <c r="F598" i="4"/>
  <c r="F599" i="4" s="1"/>
  <c r="F600" i="4"/>
  <c r="F601" i="4" s="1"/>
  <c r="F602" i="4"/>
  <c r="F603" i="4" s="1"/>
  <c r="F604" i="4" s="1"/>
  <c r="F605" i="4"/>
  <c r="F606" i="4" s="1"/>
  <c r="F607" i="4" s="1"/>
  <c r="F608" i="4"/>
  <c r="F609" i="4" s="1"/>
  <c r="F610" i="4"/>
  <c r="F611" i="4" s="1"/>
  <c r="F612" i="4"/>
  <c r="F613" i="4" s="1"/>
  <c r="F614" i="4"/>
  <c r="F615" i="4" s="1"/>
  <c r="F616" i="4"/>
  <c r="F617" i="4" s="1"/>
  <c r="F618" i="4"/>
  <c r="F619" i="4" s="1"/>
  <c r="F620" i="4"/>
  <c r="F621" i="4" s="1"/>
  <c r="F622" i="4" s="1"/>
  <c r="F625" i="4"/>
  <c r="F626" i="4" s="1"/>
  <c r="F627" i="4"/>
  <c r="F628" i="4" s="1"/>
  <c r="F629" i="4"/>
  <c r="F630" i="4" s="1"/>
  <c r="F631" i="4" s="1"/>
  <c r="F632" i="4"/>
  <c r="F633" i="4" s="1"/>
  <c r="F634" i="4"/>
  <c r="F635" i="4" s="1"/>
  <c r="F636" i="4"/>
  <c r="F637" i="4" s="1"/>
  <c r="F638" i="4"/>
  <c r="F639" i="4" s="1"/>
  <c r="F640" i="4"/>
  <c r="F641" i="4" s="1"/>
  <c r="F642" i="4"/>
  <c r="F643" i="4" s="1"/>
  <c r="F644" i="4" s="1"/>
  <c r="F645" i="4"/>
  <c r="F646" i="4" s="1"/>
  <c r="F647" i="4"/>
  <c r="F648" i="4" s="1"/>
  <c r="F649" i="4"/>
  <c r="F650" i="4" s="1"/>
  <c r="F651" i="4"/>
  <c r="F652" i="4" s="1"/>
  <c r="F653" i="4"/>
  <c r="F654" i="4" s="1"/>
  <c r="F655" i="4"/>
  <c r="F656" i="4" s="1"/>
  <c r="F657" i="4" s="1"/>
  <c r="F658" i="4"/>
  <c r="F659" i="4" s="1"/>
  <c r="F660" i="4"/>
  <c r="F661" i="4" s="1"/>
  <c r="F662" i="4"/>
  <c r="F663" i="4" s="1"/>
  <c r="F664" i="4"/>
  <c r="F665" i="4" s="1"/>
  <c r="F666" i="4" s="1"/>
  <c r="F667" i="4" s="1"/>
  <c r="F668" i="4"/>
  <c r="F669" i="4" s="1"/>
  <c r="F670" i="4"/>
  <c r="F671" i="4" s="1"/>
  <c r="F672" i="4"/>
  <c r="F673" i="4" s="1"/>
  <c r="F676" i="4"/>
  <c r="F677" i="4" s="1"/>
  <c r="F678" i="4"/>
  <c r="F679" i="4" s="1"/>
  <c r="F680" i="4"/>
  <c r="F681" i="4" s="1"/>
  <c r="F682" i="4"/>
  <c r="F683" i="4" s="1"/>
  <c r="F684" i="4" s="1"/>
  <c r="F685" i="4"/>
  <c r="F686" i="4" s="1"/>
  <c r="F687" i="4"/>
  <c r="F688" i="4" s="1"/>
  <c r="F689" i="4"/>
  <c r="F690" i="4" s="1"/>
  <c r="F691" i="4"/>
  <c r="F692" i="4" s="1"/>
  <c r="F693" i="4"/>
  <c r="F694" i="4" s="1"/>
  <c r="F695" i="4" s="1"/>
  <c r="F696" i="4"/>
  <c r="F697" i="4" s="1"/>
  <c r="F698" i="4" s="1"/>
  <c r="F699" i="4" s="1"/>
  <c r="F700" i="4" s="1"/>
  <c r="F701" i="4" s="1"/>
  <c r="F702" i="4"/>
  <c r="F703" i="4" s="1"/>
  <c r="F704" i="4"/>
  <c r="F705" i="4" s="1"/>
  <c r="F706" i="4"/>
  <c r="F707" i="4" s="1"/>
  <c r="F708" i="4"/>
  <c r="F709" i="4" s="1"/>
  <c r="F710" i="4"/>
  <c r="F711" i="4" s="1"/>
  <c r="F712" i="4"/>
  <c r="F713" i="4" s="1"/>
  <c r="F714" i="4"/>
  <c r="F715" i="4" s="1"/>
  <c r="F716" i="4"/>
  <c r="F717" i="4" s="1"/>
  <c r="F718" i="4"/>
  <c r="F719" i="4" s="1"/>
  <c r="F721" i="4"/>
  <c r="F722" i="4"/>
  <c r="F723" i="4" s="1"/>
  <c r="F724" i="4"/>
  <c r="F725" i="4" s="1"/>
  <c r="F726" i="4"/>
  <c r="F727" i="4" s="1"/>
  <c r="F728" i="4"/>
  <c r="F729" i="4" s="1"/>
  <c r="F730" i="4"/>
  <c r="F731" i="4" s="1"/>
  <c r="F732" i="4"/>
  <c r="F733" i="4" s="1"/>
  <c r="F734" i="4"/>
  <c r="F735" i="4" s="1"/>
  <c r="F736" i="4"/>
  <c r="F737" i="4" s="1"/>
  <c r="F738" i="4"/>
  <c r="F739" i="4" s="1"/>
  <c r="D14" i="4"/>
  <c r="D15" i="4" s="1"/>
  <c r="D16" i="4" s="1"/>
  <c r="D17" i="4" s="1"/>
  <c r="D22" i="4"/>
  <c r="D23" i="4" s="1"/>
  <c r="D24" i="4" s="1"/>
  <c r="D25" i="4" s="1"/>
  <c r="D26" i="4"/>
  <c r="D27" i="4" s="1"/>
  <c r="D28" i="4"/>
  <c r="D29" i="4" s="1"/>
  <c r="D30" i="4"/>
  <c r="D31" i="4" s="1"/>
  <c r="D32" i="4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7" i="4"/>
  <c r="D48" i="4" s="1"/>
  <c r="D49" i="4" s="1"/>
  <c r="D50" i="4"/>
  <c r="D51" i="4" s="1"/>
  <c r="D52" i="4"/>
  <c r="D53" i="4" s="1"/>
  <c r="D54" i="4" s="1"/>
  <c r="D55" i="4" s="1"/>
  <c r="D56" i="4" s="1"/>
  <c r="D57" i="4" s="1"/>
  <c r="D58" i="4" s="1"/>
  <c r="D59" i="4" s="1"/>
  <c r="D60" i="4"/>
  <c r="D61" i="4" s="1"/>
  <c r="D62" i="4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/>
  <c r="D74" i="4" s="1"/>
  <c r="D75" i="4"/>
  <c r="D76" i="4" s="1"/>
  <c r="D77" i="4" s="1"/>
  <c r="D78" i="4"/>
  <c r="D79" i="4" s="1"/>
  <c r="D80" i="4" s="1"/>
  <c r="D81" i="4" s="1"/>
  <c r="D82" i="4" s="1"/>
  <c r="D83" i="4" s="1"/>
  <c r="D84" i="4" s="1"/>
  <c r="D85" i="4" s="1"/>
  <c r="D86" i="4"/>
  <c r="D87" i="4" s="1"/>
  <c r="D88" i="4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/>
  <c r="D102" i="4" s="1"/>
  <c r="D103" i="4"/>
  <c r="D104" i="4" s="1"/>
  <c r="D105" i="4" s="1"/>
  <c r="D106" i="4"/>
  <c r="D107" i="4" s="1"/>
  <c r="D108" i="4" s="1"/>
  <c r="D109" i="4" s="1"/>
  <c r="D110" i="4" s="1"/>
  <c r="D111" i="4" s="1"/>
  <c r="D112" i="4" s="1"/>
  <c r="D113" i="4" s="1"/>
  <c r="D114" i="4"/>
  <c r="D115" i="4" s="1"/>
  <c r="D116" i="4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/>
  <c r="D130" i="4" s="1"/>
  <c r="D131" i="4" s="1"/>
  <c r="D132" i="4" s="1"/>
  <c r="D133" i="4" s="1"/>
  <c r="D134" i="4" s="1"/>
  <c r="D135" i="4" s="1"/>
  <c r="D136" i="4" s="1"/>
  <c r="D137" i="4"/>
  <c r="D138" i="4" s="1"/>
  <c r="D139" i="4"/>
  <c r="D140" i="4" s="1"/>
  <c r="D141" i="4" s="1"/>
  <c r="D142" i="4"/>
  <c r="D143" i="4" s="1"/>
  <c r="D144" i="4"/>
  <c r="D145" i="4" s="1"/>
  <c r="D146" i="4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/>
  <c r="D158" i="4" s="1"/>
  <c r="D159" i="4" s="1"/>
  <c r="D160" i="4"/>
  <c r="D161" i="4" s="1"/>
  <c r="D162" i="4"/>
  <c r="D163" i="4" s="1"/>
  <c r="D164" i="4" s="1"/>
  <c r="D165" i="4" s="1"/>
  <c r="D166" i="4" s="1"/>
  <c r="D167" i="4" s="1"/>
  <c r="D168" i="4" s="1"/>
  <c r="D169" i="4" s="1"/>
  <c r="D170" i="4"/>
  <c r="D171" i="4" s="1"/>
  <c r="D172" i="4"/>
  <c r="D173" i="4" s="1"/>
  <c r="D174" i="4" s="1"/>
  <c r="D175" i="4" s="1"/>
  <c r="D176" i="4" s="1"/>
  <c r="D177" i="4" s="1"/>
  <c r="D178" i="4" s="1"/>
  <c r="D179" i="4" s="1"/>
  <c r="D180" i="4" s="1"/>
  <c r="D181" i="4" s="1"/>
  <c r="D182" i="4" s="1"/>
  <c r="D183" i="4"/>
  <c r="D184" i="4" s="1"/>
  <c r="D185" i="4"/>
  <c r="D186" i="4" s="1"/>
  <c r="D187" i="4" s="1"/>
  <c r="D188" i="4"/>
  <c r="D189" i="4" s="1"/>
  <c r="D190" i="4" s="1"/>
  <c r="D191" i="4" s="1"/>
  <c r="D192" i="4" s="1"/>
  <c r="D193" i="4" s="1"/>
  <c r="D194" i="4"/>
  <c r="D195" i="4" s="1"/>
  <c r="D196" i="4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/>
  <c r="D208" i="4" s="1"/>
  <c r="D209" i="4"/>
  <c r="D210" i="4" s="1"/>
  <c r="D211" i="4" s="1"/>
  <c r="D212" i="4"/>
  <c r="D213" i="4" s="1"/>
  <c r="D214" i="4" s="1"/>
  <c r="D215" i="4" s="1"/>
  <c r="D216" i="4" s="1"/>
  <c r="D217" i="4" s="1"/>
  <c r="D218" i="4" s="1"/>
  <c r="D219" i="4" s="1"/>
  <c r="D220" i="4"/>
  <c r="D221" i="4" s="1"/>
  <c r="D222" i="4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/>
  <c r="D236" i="4" s="1"/>
  <c r="D237" i="4" s="1"/>
  <c r="D238" i="4"/>
  <c r="D239" i="4" s="1"/>
  <c r="D240" i="4"/>
  <c r="D241" i="4" s="1"/>
  <c r="D242" i="4" s="1"/>
  <c r="D243" i="4" s="1"/>
  <c r="D244" i="4" s="1"/>
  <c r="D245" i="4" s="1"/>
  <c r="D246" i="4" s="1"/>
  <c r="D247" i="4" s="1"/>
  <c r="D248" i="4"/>
  <c r="D249" i="4" s="1"/>
  <c r="D250" i="4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/>
  <c r="D264" i="4" s="1"/>
  <c r="D265" i="4" s="1"/>
  <c r="D266" i="4"/>
  <c r="D267" i="4" s="1"/>
  <c r="D268" i="4" s="1"/>
  <c r="D269" i="4" s="1"/>
  <c r="D270" i="4"/>
  <c r="D271" i="4" s="1"/>
  <c r="D272" i="4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/>
  <c r="D284" i="4" s="1"/>
  <c r="D285" i="4" s="1"/>
  <c r="D286" i="4"/>
  <c r="D287" i="4" s="1"/>
  <c r="D288" i="4"/>
  <c r="D289" i="4" s="1"/>
  <c r="D290" i="4" s="1"/>
  <c r="D291" i="4" s="1"/>
  <c r="D292" i="4" s="1"/>
  <c r="D293" i="4" s="1"/>
  <c r="D294" i="4"/>
  <c r="D295" i="4" s="1"/>
  <c r="D296" i="4" s="1"/>
  <c r="D297" i="4"/>
  <c r="D298" i="4" s="1"/>
  <c r="D299" i="4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/>
  <c r="D313" i="4" s="1"/>
  <c r="D314" i="4" s="1"/>
  <c r="D315" i="4"/>
  <c r="D316" i="4" s="1"/>
  <c r="D317" i="4"/>
  <c r="D318" i="4" s="1"/>
  <c r="D319" i="4" s="1"/>
  <c r="D320" i="4" s="1"/>
  <c r="D321" i="4" s="1"/>
  <c r="D322" i="4" s="1"/>
  <c r="D323" i="4"/>
  <c r="D324" i="4" s="1"/>
  <c r="D325" i="4"/>
  <c r="D326" i="4" s="1"/>
  <c r="D327" i="4" s="1"/>
  <c r="D328" i="4" s="1"/>
  <c r="D329" i="4" s="1"/>
  <c r="D330" i="4" s="1"/>
  <c r="D331" i="4"/>
  <c r="D332" i="4" s="1"/>
  <c r="D333" i="4" s="1"/>
  <c r="D334" i="4" s="1"/>
  <c r="D335" i="4"/>
  <c r="D336" i="4" s="1"/>
  <c r="D337" i="4" s="1"/>
  <c r="D338" i="4" s="1"/>
  <c r="D339" i="4" s="1"/>
  <c r="D340" i="4" s="1"/>
  <c r="D341" i="4"/>
  <c r="D342" i="4" s="1"/>
  <c r="D343" i="4"/>
  <c r="D344" i="4" s="1"/>
  <c r="D345" i="4"/>
  <c r="D346" i="4" s="1"/>
  <c r="D347" i="4"/>
  <c r="D348" i="4" s="1"/>
  <c r="D349" i="4" s="1"/>
  <c r="D350" i="4" s="1"/>
  <c r="D351" i="4"/>
  <c r="D352" i="4" s="1"/>
  <c r="D353" i="4"/>
  <c r="D354" i="4" s="1"/>
  <c r="D355" i="4" s="1"/>
  <c r="D356" i="4"/>
  <c r="D357" i="4" s="1"/>
  <c r="D358" i="4" s="1"/>
  <c r="D359" i="4"/>
  <c r="D360" i="4" s="1"/>
  <c r="D361" i="4"/>
  <c r="D362" i="4" s="1"/>
  <c r="D363" i="4"/>
  <c r="D364" i="4" s="1"/>
  <c r="D365" i="4" s="1"/>
  <c r="D366" i="4" s="1"/>
  <c r="D367" i="4" s="1"/>
  <c r="D368" i="4" s="1"/>
  <c r="D369" i="4"/>
  <c r="D370" i="4" s="1"/>
  <c r="D371" i="4"/>
  <c r="D372" i="4" s="1"/>
  <c r="D373" i="4"/>
  <c r="D374" i="4" s="1"/>
  <c r="D375" i="4"/>
  <c r="D376" i="4" s="1"/>
  <c r="D377" i="4"/>
  <c r="D378" i="4" s="1"/>
  <c r="D379" i="4"/>
  <c r="D380" i="4" s="1"/>
  <c r="D381" i="4"/>
  <c r="D382" i="4" s="1"/>
  <c r="D383" i="4"/>
  <c r="D384" i="4" s="1"/>
  <c r="D385" i="4" s="1"/>
  <c r="D386" i="4" s="1"/>
  <c r="D387" i="4" s="1"/>
  <c r="D388" i="4" s="1"/>
  <c r="D389" i="4" s="1"/>
  <c r="D390" i="4" s="1"/>
  <c r="D391" i="4" s="1"/>
  <c r="D392" i="4" s="1"/>
  <c r="D393" i="4"/>
  <c r="D394" i="4" s="1"/>
  <c r="D395" i="4" s="1"/>
  <c r="D396" i="4" s="1"/>
  <c r="D397" i="4"/>
  <c r="D398" i="4" s="1"/>
  <c r="D399" i="4"/>
  <c r="D400" i="4" s="1"/>
  <c r="D401" i="4"/>
  <c r="D402" i="4" s="1"/>
  <c r="D403" i="4" s="1"/>
  <c r="D404" i="4" s="1"/>
  <c r="D405" i="4"/>
  <c r="D406" i="4" s="1"/>
  <c r="D407" i="4" s="1"/>
  <c r="D408" i="4" s="1"/>
  <c r="D409" i="4" s="1"/>
  <c r="D410" i="4" s="1"/>
  <c r="D411" i="4"/>
  <c r="D412" i="4" s="1"/>
  <c r="D413" i="4"/>
  <c r="D414" i="4" s="1"/>
  <c r="D415" i="4" s="1"/>
  <c r="D416" i="4" s="1"/>
  <c r="D417" i="4"/>
  <c r="D418" i="4" s="1"/>
  <c r="D419" i="4"/>
  <c r="D420" i="4" s="1"/>
  <c r="D421" i="4"/>
  <c r="D422" i="4" s="1"/>
  <c r="D423" i="4"/>
  <c r="D424" i="4" s="1"/>
  <c r="D425" i="4"/>
  <c r="D426" i="4" s="1"/>
  <c r="D427" i="4"/>
  <c r="D428" i="4" s="1"/>
  <c r="D429" i="4"/>
  <c r="D430" i="4" s="1"/>
  <c r="D431" i="4"/>
  <c r="D432" i="4" s="1"/>
  <c r="D433" i="4" s="1"/>
  <c r="D434" i="4" s="1"/>
  <c r="D435" i="4" s="1"/>
  <c r="D436" i="4" s="1"/>
  <c r="D437" i="4" s="1"/>
  <c r="D438" i="4" s="1"/>
  <c r="D439" i="4"/>
  <c r="D440" i="4" s="1"/>
  <c r="D441" i="4"/>
  <c r="D442" i="4" s="1"/>
  <c r="D443" i="4"/>
  <c r="D444" i="4" s="1"/>
  <c r="D445" i="4"/>
  <c r="D446" i="4" s="1"/>
  <c r="D447" i="4"/>
  <c r="D448" i="4" s="1"/>
  <c r="D449" i="4"/>
  <c r="D450" i="4" s="1"/>
  <c r="D451" i="4" s="1"/>
  <c r="D452" i="4" s="1"/>
  <c r="D453" i="4"/>
  <c r="D454" i="4" s="1"/>
  <c r="D455" i="4"/>
  <c r="D456" i="4" s="1"/>
  <c r="D457" i="4" s="1"/>
  <c r="D458" i="4"/>
  <c r="D459" i="4" s="1"/>
  <c r="D460" i="4"/>
  <c r="D461" i="4" s="1"/>
  <c r="D462" i="4"/>
  <c r="D463" i="4" s="1"/>
  <c r="D464" i="4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D487" i="4" s="1"/>
  <c r="D488" i="4" s="1"/>
  <c r="D489" i="4" s="1"/>
  <c r="D490" i="4" s="1"/>
  <c r="D491" i="4" s="1"/>
  <c r="D492" i="4" s="1"/>
  <c r="D493" i="4" s="1"/>
  <c r="D494" i="4" s="1"/>
  <c r="D495" i="4" s="1"/>
  <c r="D496" i="4" s="1"/>
  <c r="D497" i="4" s="1"/>
  <c r="D504" i="4"/>
  <c r="D505" i="4" s="1"/>
  <c r="D506" i="4"/>
  <c r="D507" i="4" s="1"/>
  <c r="D508" i="4"/>
  <c r="D509" i="4" s="1"/>
  <c r="D510" i="4" s="1"/>
  <c r="D511" i="4" s="1"/>
  <c r="D512" i="4" s="1"/>
  <c r="D513" i="4" s="1"/>
  <c r="D514" i="4" s="1"/>
  <c r="D515" i="4" s="1"/>
  <c r="D516" i="4" s="1"/>
  <c r="D517" i="4" s="1"/>
  <c r="D518" i="4" s="1"/>
  <c r="D519" i="4" s="1"/>
  <c r="D520" i="4" s="1"/>
  <c r="D521" i="4" s="1"/>
  <c r="D522" i="4"/>
  <c r="D523" i="4" s="1"/>
  <c r="D524" i="4" s="1"/>
  <c r="D525" i="4" s="1"/>
  <c r="D526" i="4" s="1"/>
  <c r="D527" i="4" s="1"/>
  <c r="D528" i="4" s="1"/>
  <c r="D529" i="4" s="1"/>
  <c r="D530" i="4" s="1"/>
  <c r="D531" i="4" s="1"/>
  <c r="D532" i="4" s="1"/>
  <c r="D533" i="4" s="1"/>
  <c r="D534" i="4" s="1"/>
  <c r="D535" i="4" s="1"/>
  <c r="D536" i="4" s="1"/>
  <c r="D537" i="4"/>
  <c r="D538" i="4" s="1"/>
  <c r="D539" i="4"/>
  <c r="D540" i="4" s="1"/>
  <c r="D541" i="4"/>
  <c r="D542" i="4" s="1"/>
  <c r="D543" i="4"/>
  <c r="D544" i="4" s="1"/>
  <c r="D545" i="4" s="1"/>
  <c r="D546" i="4" s="1"/>
  <c r="D547" i="4" s="1"/>
  <c r="D548" i="4"/>
  <c r="D549" i="4" s="1"/>
  <c r="D550" i="4" s="1"/>
  <c r="D551" i="4" s="1"/>
  <c r="D552" i="4"/>
  <c r="D553" i="4" s="1"/>
  <c r="D554" i="4"/>
  <c r="D555" i="4" s="1"/>
  <c r="D556" i="4"/>
  <c r="D557" i="4" s="1"/>
  <c r="D558" i="4" s="1"/>
  <c r="D559" i="4" s="1"/>
  <c r="D560" i="4" s="1"/>
  <c r="D561" i="4"/>
  <c r="D562" i="4" s="1"/>
  <c r="D563" i="4" s="1"/>
  <c r="D564" i="4" s="1"/>
  <c r="D565" i="4"/>
  <c r="D566" i="4" s="1"/>
  <c r="D567" i="4"/>
  <c r="D568" i="4" s="1"/>
  <c r="D571" i="4"/>
  <c r="D572" i="4" s="1"/>
  <c r="D573" i="4"/>
  <c r="D574" i="4" s="1"/>
  <c r="D575" i="4"/>
  <c r="D576" i="4" s="1"/>
  <c r="D577" i="4"/>
  <c r="D578" i="4" s="1"/>
  <c r="D579" i="4"/>
  <c r="D580" i="4" s="1"/>
  <c r="D581" i="4" s="1"/>
  <c r="D582" i="4" s="1"/>
  <c r="D583" i="4" s="1"/>
  <c r="D584" i="4"/>
  <c r="D585" i="4" s="1"/>
  <c r="D586" i="4" s="1"/>
  <c r="D587" i="4" s="1"/>
  <c r="D588" i="4" s="1"/>
  <c r="D589" i="4" s="1"/>
  <c r="D590" i="4" s="1"/>
  <c r="D591" i="4" s="1"/>
  <c r="D592" i="4" s="1"/>
  <c r="D593" i="4" s="1"/>
  <c r="D594" i="4" s="1"/>
  <c r="D595" i="4" s="1"/>
  <c r="D596" i="4"/>
  <c r="D597" i="4" s="1"/>
  <c r="D598" i="4"/>
  <c r="D599" i="4" s="1"/>
  <c r="D600" i="4" s="1"/>
  <c r="D601" i="4" s="1"/>
  <c r="D602" i="4"/>
  <c r="D603" i="4" s="1"/>
  <c r="D604" i="4" s="1"/>
  <c r="D605" i="4" s="1"/>
  <c r="D606" i="4" s="1"/>
  <c r="D607" i="4" s="1"/>
  <c r="D608" i="4"/>
  <c r="D609" i="4" s="1"/>
  <c r="D610" i="4"/>
  <c r="D611" i="4" s="1"/>
  <c r="D612" i="4" s="1"/>
  <c r="D613" i="4" s="1"/>
  <c r="D614" i="4"/>
  <c r="D615" i="4" s="1"/>
  <c r="D616" i="4"/>
  <c r="D617" i="4" s="1"/>
  <c r="D618" i="4"/>
  <c r="D619" i="4" s="1"/>
  <c r="D620" i="4"/>
  <c r="D621" i="4" s="1"/>
  <c r="D622" i="4" s="1"/>
  <c r="D625" i="4"/>
  <c r="D626" i="4" s="1"/>
  <c r="D627" i="4" s="1"/>
  <c r="D628" i="4" s="1"/>
  <c r="D629" i="4"/>
  <c r="D630" i="4" s="1"/>
  <c r="D631" i="4" s="1"/>
  <c r="D632" i="4"/>
  <c r="D633" i="4" s="1"/>
  <c r="D634" i="4" s="1"/>
  <c r="D635" i="4" s="1"/>
  <c r="D636" i="4"/>
  <c r="D637" i="4" s="1"/>
  <c r="D638" i="4"/>
  <c r="D639" i="4" s="1"/>
  <c r="D640" i="4" s="1"/>
  <c r="D641" i="4" s="1"/>
  <c r="D642" i="4"/>
  <c r="D643" i="4" s="1"/>
  <c r="D644" i="4" s="1"/>
  <c r="D645" i="4"/>
  <c r="D646" i="4" s="1"/>
  <c r="D647" i="4"/>
  <c r="D648" i="4" s="1"/>
  <c r="D649" i="4" s="1"/>
  <c r="D650" i="4" s="1"/>
  <c r="D651" i="4"/>
  <c r="D652" i="4" s="1"/>
  <c r="D653" i="4"/>
  <c r="D654" i="4" s="1"/>
  <c r="D655" i="4"/>
  <c r="D656" i="4" s="1"/>
  <c r="D657" i="4" s="1"/>
  <c r="D658" i="4"/>
  <c r="D659" i="4" s="1"/>
  <c r="D660" i="4" s="1"/>
  <c r="D661" i="4" s="1"/>
  <c r="D662" i="4"/>
  <c r="D663" i="4" s="1"/>
  <c r="D664" i="4"/>
  <c r="D665" i="4" s="1"/>
  <c r="D666" i="4" s="1"/>
  <c r="D667" i="4" s="1"/>
  <c r="D668" i="4"/>
  <c r="D669" i="4" s="1"/>
  <c r="D670" i="4" s="1"/>
  <c r="D671" i="4" s="1"/>
  <c r="D672" i="4"/>
  <c r="D673" i="4" s="1"/>
  <c r="D676" i="4"/>
  <c r="D677" i="4" s="1"/>
  <c r="D678" i="4" s="1"/>
  <c r="D679" i="4" s="1"/>
  <c r="D680" i="4"/>
  <c r="D681" i="4" s="1"/>
  <c r="D682" i="4"/>
  <c r="D683" i="4" s="1"/>
  <c r="D684" i="4" s="1"/>
  <c r="D685" i="4"/>
  <c r="D686" i="4" s="1"/>
  <c r="D687" i="4"/>
  <c r="D688" i="4" s="1"/>
  <c r="D689" i="4"/>
  <c r="D690" i="4" s="1"/>
  <c r="D691" i="4"/>
  <c r="D692" i="4" s="1"/>
  <c r="D693" i="4"/>
  <c r="D694" i="4" s="1"/>
  <c r="D695" i="4" s="1"/>
  <c r="D696" i="4"/>
  <c r="D697" i="4" s="1"/>
  <c r="D698" i="4" s="1"/>
  <c r="D699" i="4" s="1"/>
  <c r="D700" i="4" s="1"/>
  <c r="D701" i="4" s="1"/>
  <c r="D702" i="4"/>
  <c r="D703" i="4" s="1"/>
  <c r="D704" i="4"/>
  <c r="D705" i="4" s="1"/>
  <c r="D706" i="4" s="1"/>
  <c r="D707" i="4" s="1"/>
  <c r="D708" i="4" s="1"/>
  <c r="D709" i="4" s="1"/>
  <c r="D710" i="4"/>
  <c r="D711" i="4" s="1"/>
  <c r="D712" i="4"/>
  <c r="D713" i="4" s="1"/>
  <c r="D714" i="4" s="1"/>
  <c r="D715" i="4" s="1"/>
  <c r="D716" i="4"/>
  <c r="D717" i="4" s="1"/>
  <c r="D718" i="4"/>
  <c r="D719" i="4" s="1"/>
  <c r="D720" i="4" s="1"/>
  <c r="D721" i="4" s="1"/>
  <c r="D722" i="4"/>
  <c r="D723" i="4" s="1"/>
  <c r="D724" i="4"/>
  <c r="D725" i="4" s="1"/>
  <c r="D726" i="4"/>
  <c r="D727" i="4" s="1"/>
  <c r="D728" i="4"/>
  <c r="D729" i="4" s="1"/>
  <c r="D730" i="4"/>
  <c r="D731" i="4" s="1"/>
  <c r="D732" i="4"/>
  <c r="D733" i="4" s="1"/>
  <c r="D734" i="4"/>
  <c r="D735" i="4" s="1"/>
  <c r="D736" i="4"/>
  <c r="D737" i="4" s="1"/>
  <c r="D738" i="4"/>
  <c r="D739" i="4" s="1"/>
  <c r="D8" i="4"/>
  <c r="D9" i="4" s="1"/>
  <c r="D10" i="4" s="1"/>
  <c r="D11" i="4"/>
  <c r="D12" i="4" s="1"/>
  <c r="D13" i="4" s="1"/>
  <c r="B88" i="4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/>
  <c r="B348" i="4" s="1"/>
  <c r="B349" i="4" s="1"/>
  <c r="B350" i="4" s="1"/>
  <c r="B351" i="4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4" i="4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/>
  <c r="B446" i="4" s="1"/>
  <c r="B447" i="4" s="1"/>
  <c r="B448" i="4" s="1"/>
  <c r="B449" i="4" s="1"/>
  <c r="B450" i="4" s="1"/>
  <c r="B451" i="4" s="1"/>
  <c r="B452" i="4" s="1"/>
  <c r="B453" i="4" s="1"/>
  <c r="B454" i="4" s="1"/>
  <c r="B455" i="4"/>
  <c r="B456" i="4" s="1"/>
  <c r="B457" i="4" s="1"/>
  <c r="B458" i="4" s="1"/>
  <c r="B459" i="4" s="1"/>
  <c r="B460" i="4" s="1"/>
  <c r="B461" i="4" s="1"/>
  <c r="B462" i="4" s="1"/>
  <c r="B463" i="4" s="1"/>
  <c r="B464" i="4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508" i="4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541" i="4" s="1"/>
  <c r="B542" i="4" s="1"/>
  <c r="B543" i="4"/>
  <c r="B544" i="4" s="1"/>
  <c r="B545" i="4" s="1"/>
  <c r="B546" i="4" s="1"/>
  <c r="B547" i="4" s="1"/>
  <c r="B548" i="4" s="1"/>
  <c r="B549" i="4" s="1"/>
  <c r="B550" i="4" s="1"/>
  <c r="B551" i="4" s="1"/>
  <c r="B552" i="4" s="1"/>
  <c r="B553" i="4" s="1"/>
  <c r="B554" i="4" s="1"/>
  <c r="B555" i="4" s="1"/>
  <c r="B556" i="4"/>
  <c r="B557" i="4" s="1"/>
  <c r="B558" i="4" s="1"/>
  <c r="B559" i="4" s="1"/>
  <c r="B560" i="4" s="1"/>
  <c r="B561" i="4" s="1"/>
  <c r="B562" i="4" s="1"/>
  <c r="B563" i="4" s="1"/>
  <c r="B564" i="4" s="1"/>
  <c r="B565" i="4" s="1"/>
  <c r="B566" i="4" s="1"/>
  <c r="B567" i="4" s="1"/>
  <c r="B568" i="4" s="1"/>
  <c r="B569" i="4" s="1"/>
  <c r="B570" i="4" s="1"/>
  <c r="B571" i="4"/>
  <c r="B572" i="4" s="1"/>
  <c r="B573" i="4" s="1"/>
  <c r="B574" i="4" s="1"/>
  <c r="B575" i="4" s="1"/>
  <c r="B576" i="4" s="1"/>
  <c r="B577" i="4" s="1"/>
  <c r="B578" i="4" s="1"/>
  <c r="B579" i="4"/>
  <c r="B580" i="4" s="1"/>
  <c r="B581" i="4" s="1"/>
  <c r="B582" i="4" s="1"/>
  <c r="B583" i="4" s="1"/>
  <c r="B584" i="4" s="1"/>
  <c r="B585" i="4" s="1"/>
  <c r="B586" i="4" s="1"/>
  <c r="B587" i="4" s="1"/>
  <c r="B588" i="4" s="1"/>
  <c r="B589" i="4" s="1"/>
  <c r="B590" i="4" s="1"/>
  <c r="B591" i="4" s="1"/>
  <c r="B592" i="4" s="1"/>
  <c r="B593" i="4" s="1"/>
  <c r="B594" i="4" s="1"/>
  <c r="B602" i="4"/>
  <c r="B603" i="4" s="1"/>
  <c r="B604" i="4" s="1"/>
  <c r="B605" i="4" s="1"/>
  <c r="B606" i="4" s="1"/>
  <c r="B607" i="4" s="1"/>
  <c r="B608" i="4" s="1"/>
  <c r="B609" i="4" s="1"/>
  <c r="B610" i="4" s="1"/>
  <c r="B611" i="4" s="1"/>
  <c r="B612" i="4" s="1"/>
  <c r="B613" i="4" s="1"/>
  <c r="B614" i="4" s="1"/>
  <c r="B615" i="4" s="1"/>
  <c r="B616" i="4"/>
  <c r="B617" i="4" s="1"/>
  <c r="B618" i="4"/>
  <c r="B619" i="4" s="1"/>
  <c r="B620" i="4" s="1"/>
  <c r="B621" i="4" s="1"/>
  <c r="B622" i="4" s="1"/>
  <c r="B623" i="4" s="1"/>
  <c r="B625" i="4"/>
  <c r="B626" i="4" s="1"/>
  <c r="B627" i="4" s="1"/>
  <c r="B628" i="4" s="1"/>
  <c r="B629" i="4"/>
  <c r="B630" i="4" s="1"/>
  <c r="B631" i="4" s="1"/>
  <c r="B632" i="4" s="1"/>
  <c r="B633" i="4" s="1"/>
  <c r="B634" i="4" s="1"/>
  <c r="B635" i="4" s="1"/>
  <c r="B636" i="4" s="1"/>
  <c r="B637" i="4" s="1"/>
  <c r="B638" i="4"/>
  <c r="B639" i="4" s="1"/>
  <c r="B640" i="4" s="1"/>
  <c r="B641" i="4" s="1"/>
  <c r="B642" i="4" s="1"/>
  <c r="B643" i="4" s="1"/>
  <c r="B644" i="4" s="1"/>
  <c r="B645" i="4" s="1"/>
  <c r="B646" i="4" s="1"/>
  <c r="B647" i="4"/>
  <c r="B648" i="4" s="1"/>
  <c r="B649" i="4" s="1"/>
  <c r="B650" i="4" s="1"/>
  <c r="B651" i="4" s="1"/>
  <c r="B652" i="4" s="1"/>
  <c r="B653" i="4" s="1"/>
  <c r="B654" i="4" s="1"/>
  <c r="B655" i="4"/>
  <c r="B656" i="4" s="1"/>
  <c r="B657" i="4" s="1"/>
  <c r="B658" i="4" s="1"/>
  <c r="B659" i="4" s="1"/>
  <c r="B660" i="4" s="1"/>
  <c r="B661" i="4" s="1"/>
  <c r="B662" i="4" s="1"/>
  <c r="B663" i="4" s="1"/>
  <c r="B664" i="4"/>
  <c r="B665" i="4" s="1"/>
  <c r="B666" i="4" s="1"/>
  <c r="B667" i="4" s="1"/>
  <c r="B668" i="4" s="1"/>
  <c r="B669" i="4" s="1"/>
  <c r="B670" i="4" s="1"/>
  <c r="B671" i="4" s="1"/>
  <c r="B674" i="4" s="1"/>
  <c r="B676" i="4"/>
  <c r="B677" i="4" s="1"/>
  <c r="B678" i="4" s="1"/>
  <c r="B679" i="4" s="1"/>
  <c r="B680" i="4" s="1"/>
  <c r="B681" i="4" s="1"/>
  <c r="B682" i="4"/>
  <c r="B683" i="4" s="1"/>
  <c r="B684" i="4" s="1"/>
  <c r="B685" i="4" s="1"/>
  <c r="B686" i="4" s="1"/>
  <c r="B687" i="4"/>
  <c r="B688" i="4" s="1"/>
  <c r="B689" i="4" s="1"/>
  <c r="B690" i="4" s="1"/>
  <c r="B691" i="4" s="1"/>
  <c r="B692" i="4" s="1"/>
  <c r="B693" i="4"/>
  <c r="B694" i="4" s="1"/>
  <c r="B695" i="4" s="1"/>
  <c r="B696" i="4" s="1"/>
  <c r="B697" i="4" s="1"/>
  <c r="B698" i="4" s="1"/>
  <c r="B699" i="4" s="1"/>
  <c r="B700" i="4" s="1"/>
  <c r="B701" i="4" s="1"/>
  <c r="B702" i="4" s="1"/>
  <c r="B703" i="4" s="1"/>
  <c r="B704" i="4"/>
  <c r="B705" i="4" s="1"/>
  <c r="B706" i="4" s="1"/>
  <c r="B707" i="4" s="1"/>
  <c r="B708" i="4" s="1"/>
  <c r="B709" i="4" s="1"/>
  <c r="B710" i="4" s="1"/>
  <c r="B711" i="4" s="1"/>
  <c r="B712" i="4"/>
  <c r="B713" i="4" s="1"/>
  <c r="B714" i="4" s="1"/>
  <c r="B715" i="4" s="1"/>
  <c r="B716" i="4" s="1"/>
  <c r="B717" i="4" s="1"/>
  <c r="B718" i="4" s="1"/>
  <c r="B719" i="4" s="1"/>
  <c r="B720" i="4" s="1"/>
  <c r="B721" i="4" s="1"/>
  <c r="B722" i="4"/>
  <c r="B723" i="4" s="1"/>
  <c r="B724" i="4" s="1"/>
  <c r="B725" i="4" s="1"/>
  <c r="B726" i="4" s="1"/>
  <c r="B727" i="4" s="1"/>
  <c r="B728" i="4" s="1"/>
  <c r="B729" i="4" s="1"/>
  <c r="B730" i="4"/>
  <c r="B731" i="4" s="1"/>
  <c r="B732" i="4"/>
  <c r="B733" i="4" s="1"/>
  <c r="B734" i="4"/>
  <c r="B735" i="4" s="1"/>
  <c r="B736" i="4"/>
  <c r="B737" i="4" s="1"/>
  <c r="B738" i="4"/>
  <c r="B739" i="4" s="1"/>
  <c r="B595" i="4" l="1"/>
  <c r="B596" i="4" s="1"/>
  <c r="B597" i="4" s="1"/>
  <c r="B598" i="4" s="1"/>
  <c r="B599" i="4" s="1"/>
  <c r="B600" i="4" s="1"/>
  <c r="B601" i="4" s="1"/>
  <c r="D45" i="4"/>
  <c r="D46" i="4" s="1"/>
  <c r="D43" i="4"/>
  <c r="D44" i="4" s="1"/>
  <c r="D20" i="4"/>
  <c r="D18" i="4"/>
  <c r="D19" i="4" s="1"/>
  <c r="H20" i="4"/>
  <c r="H21" i="4" s="1"/>
  <c r="H18" i="4"/>
  <c r="H19" i="4" s="1"/>
  <c r="B672" i="4"/>
  <c r="B673" i="4" s="1"/>
  <c r="B675" i="4"/>
  <c r="B504" i="4"/>
  <c r="B505" i="4" s="1"/>
  <c r="B506" i="4" s="1"/>
  <c r="B507" i="4" s="1"/>
  <c r="B498" i="4"/>
  <c r="B499" i="4" s="1"/>
  <c r="B500" i="4" s="1"/>
  <c r="B501" i="4" s="1"/>
  <c r="B502" i="4" s="1"/>
  <c r="B503" i="4" s="1"/>
  <c r="D21" i="4"/>
  <c r="P666" i="4"/>
  <c r="Q622" i="4" l="1"/>
  <c r="P506" i="4"/>
  <c r="Q496" i="4"/>
  <c r="Q493" i="4"/>
  <c r="Q490" i="4"/>
  <c r="Q487" i="4"/>
  <c r="Q484" i="4"/>
  <c r="Q481" i="4"/>
  <c r="Q368" i="4" l="1"/>
  <c r="Q366" i="4"/>
  <c r="P367" i="4"/>
  <c r="Q364" i="4"/>
  <c r="P362" i="4" l="1"/>
  <c r="P360" i="4"/>
  <c r="P358" i="4"/>
  <c r="P357" i="4"/>
  <c r="P355" i="4"/>
  <c r="P354" i="4"/>
  <c r="Q10" i="4" l="1"/>
  <c r="Q9" i="4"/>
  <c r="P8" i="4"/>
  <c r="R8" i="4" s="1"/>
  <c r="S8" i="4" l="1"/>
  <c r="T8" i="4" s="1"/>
  <c r="U8" i="4" s="1"/>
  <c r="P16" i="4" l="1"/>
  <c r="P20" i="4"/>
  <c r="Q262" i="4" l="1"/>
  <c r="Q260" i="4"/>
  <c r="Q543" i="4" l="1"/>
  <c r="Q299" i="4" l="1"/>
  <c r="Q209" i="4"/>
  <c r="Q205" i="4"/>
  <c r="Q94" i="4" l="1"/>
  <c r="Q21" i="4" l="1"/>
  <c r="P350" i="4" l="1"/>
  <c r="P690" i="4"/>
  <c r="Q438" i="4" l="1"/>
  <c r="S437" i="4" s="1"/>
  <c r="Q436" i="4"/>
  <c r="S435" i="4" s="1"/>
  <c r="Q434" i="4"/>
  <c r="S433" i="4" s="1"/>
  <c r="Q432" i="4"/>
  <c r="S431" i="4" s="1"/>
  <c r="P437" i="4"/>
  <c r="R437" i="4" s="1"/>
  <c r="P435" i="4"/>
  <c r="R435" i="4" s="1"/>
  <c r="P433" i="4"/>
  <c r="R433" i="4" s="1"/>
  <c r="P431" i="4"/>
  <c r="R431" i="4" s="1"/>
  <c r="Q729" i="4"/>
  <c r="S728" i="4" s="1"/>
  <c r="P728" i="4"/>
  <c r="R728" i="4" s="1"/>
  <c r="Q727" i="4"/>
  <c r="S726" i="4" s="1"/>
  <c r="P726" i="4"/>
  <c r="R726" i="4" s="1"/>
  <c r="T435" i="4" l="1"/>
  <c r="U435" i="4" s="1"/>
  <c r="T728" i="4"/>
  <c r="U728" i="4" s="1"/>
  <c r="T726" i="4"/>
  <c r="U726" i="4" s="1"/>
  <c r="T431" i="4"/>
  <c r="U431" i="4" s="1"/>
  <c r="T437" i="4"/>
  <c r="U437" i="4" s="1"/>
  <c r="T433" i="4"/>
  <c r="U433" i="4" s="1"/>
  <c r="P423" i="4"/>
  <c r="B3" i="4" l="1"/>
  <c r="B4" i="4" s="1"/>
  <c r="B5" i="4" s="1"/>
  <c r="B6" i="4" s="1"/>
  <c r="B7" i="4" s="1"/>
  <c r="B8" i="4" s="1"/>
  <c r="B9" i="4" s="1"/>
  <c r="B10" i="4" s="1"/>
  <c r="B11" i="4" s="1"/>
  <c r="B12" i="4" s="1"/>
  <c r="D3" i="4"/>
  <c r="D4" i="4" s="1"/>
  <c r="D5" i="4" s="1"/>
  <c r="D6" i="4" s="1"/>
  <c r="D7" i="4" s="1"/>
  <c r="F3" i="4"/>
  <c r="F4" i="4" s="1"/>
  <c r="F5" i="4" s="1"/>
  <c r="H3" i="4"/>
  <c r="H4" i="4" s="1"/>
  <c r="H5" i="4" s="1"/>
  <c r="J3" i="4"/>
  <c r="J4" i="4" s="1"/>
  <c r="J5" i="4" s="1"/>
  <c r="P3" i="4"/>
  <c r="R3" i="4" s="1"/>
  <c r="Q4" i="4"/>
  <c r="Q5" i="4"/>
  <c r="P6" i="4"/>
  <c r="R6" i="4" s="1"/>
  <c r="Q7" i="4"/>
  <c r="S6" i="4" s="1"/>
  <c r="P11" i="4"/>
  <c r="R11" i="4" s="1"/>
  <c r="Q12" i="4"/>
  <c r="S11" i="4" s="1"/>
  <c r="P14" i="4"/>
  <c r="R14" i="4" s="1"/>
  <c r="S14" i="4"/>
  <c r="R16" i="4"/>
  <c r="Q17" i="4"/>
  <c r="S16" i="4" s="1"/>
  <c r="R20" i="4"/>
  <c r="S20" i="4"/>
  <c r="P22" i="4"/>
  <c r="Q23" i="4"/>
  <c r="P24" i="4"/>
  <c r="Q25" i="4"/>
  <c r="P26" i="4"/>
  <c r="R26" i="4" s="1"/>
  <c r="Q27" i="4"/>
  <c r="S26" i="4" s="1"/>
  <c r="P28" i="4"/>
  <c r="R28" i="4" s="1"/>
  <c r="Q29" i="4"/>
  <c r="S28" i="4" s="1"/>
  <c r="P30" i="4"/>
  <c r="R30" i="4" s="1"/>
  <c r="Q31" i="4"/>
  <c r="S30" i="4" s="1"/>
  <c r="T20" i="4" l="1"/>
  <c r="U20" i="4" s="1"/>
  <c r="T11" i="4"/>
  <c r="U11" i="4" s="1"/>
  <c r="B13" i="4"/>
  <c r="B14" i="4" s="1"/>
  <c r="B15" i="4" s="1"/>
  <c r="B16" i="4" s="1"/>
  <c r="B17" i="4" s="1"/>
  <c r="B20" i="4" s="1"/>
  <c r="R22" i="4"/>
  <c r="S3" i="4"/>
  <c r="T3" i="4" s="1"/>
  <c r="T6" i="4"/>
  <c r="T30" i="4"/>
  <c r="T28" i="4"/>
  <c r="T26" i="4"/>
  <c r="S22" i="4"/>
  <c r="T16" i="4"/>
  <c r="U16" i="4" s="1"/>
  <c r="T14" i="4"/>
  <c r="U14" i="4" s="1"/>
  <c r="B32" i="4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62" i="4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45" i="4" l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43" i="4"/>
  <c r="B44" i="4" s="1"/>
  <c r="B21" i="4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T22" i="4"/>
  <c r="P649" i="4"/>
  <c r="P640" i="4"/>
  <c r="P634" i="4" l="1"/>
  <c r="Q630" i="4"/>
  <c r="P630" i="4"/>
  <c r="Q456" i="4"/>
  <c r="P456" i="4"/>
  <c r="Q420" i="4"/>
  <c r="S419" i="4" s="1"/>
  <c r="P420" i="4"/>
  <c r="P419" i="4"/>
  <c r="Q211" i="4"/>
  <c r="Q210" i="4"/>
  <c r="P209" i="4"/>
  <c r="R209" i="4" s="1"/>
  <c r="Q217" i="4"/>
  <c r="Q216" i="4"/>
  <c r="P216" i="4"/>
  <c r="R216" i="4" s="1"/>
  <c r="Q214" i="4"/>
  <c r="P214" i="4"/>
  <c r="R214" i="4" s="1"/>
  <c r="Q206" i="4"/>
  <c r="S205" i="4" s="1"/>
  <c r="P205" i="4"/>
  <c r="R205" i="4" s="1"/>
  <c r="Q293" i="4"/>
  <c r="Q292" i="4"/>
  <c r="P292" i="4"/>
  <c r="R292" i="4" s="1"/>
  <c r="Q291" i="4"/>
  <c r="Q290" i="4"/>
  <c r="P290" i="4"/>
  <c r="R290" i="4" s="1"/>
  <c r="Q284" i="4"/>
  <c r="Q282" i="4"/>
  <c r="Q281" i="4"/>
  <c r="P281" i="4"/>
  <c r="R281" i="4" s="1"/>
  <c r="P85" i="4"/>
  <c r="Q83" i="4"/>
  <c r="S82" i="4" s="1"/>
  <c r="P83" i="4"/>
  <c r="P82" i="4"/>
  <c r="Q72" i="4"/>
  <c r="Q71" i="4"/>
  <c r="P71" i="4"/>
  <c r="R71" i="4" s="1"/>
  <c r="R82" i="4" l="1"/>
  <c r="T82" i="4" s="1"/>
  <c r="U82" i="4" s="1"/>
  <c r="R419" i="4"/>
  <c r="T419" i="4" s="1"/>
  <c r="U419" i="4" s="1"/>
  <c r="S209" i="4"/>
  <c r="T209" i="4" s="1"/>
  <c r="U209" i="4" s="1"/>
  <c r="S290" i="4"/>
  <c r="T290" i="4" s="1"/>
  <c r="U290" i="4" s="1"/>
  <c r="S216" i="4"/>
  <c r="T216" i="4" s="1"/>
  <c r="U216" i="4" s="1"/>
  <c r="T205" i="4"/>
  <c r="U205" i="4" s="1"/>
  <c r="S292" i="4"/>
  <c r="T292" i="4" s="1"/>
  <c r="U292" i="4" s="1"/>
  <c r="S281" i="4"/>
  <c r="T281" i="4" s="1"/>
  <c r="U281" i="4" s="1"/>
  <c r="S71" i="4"/>
  <c r="T71" i="4" s="1"/>
  <c r="U71" i="4" s="1"/>
  <c r="P58" i="4" l="1"/>
  <c r="R58" i="4" s="1"/>
  <c r="Q57" i="4"/>
  <c r="S56" i="4" s="1"/>
  <c r="P56" i="4"/>
  <c r="R56" i="4" s="1"/>
  <c r="Q42" i="4"/>
  <c r="Q41" i="4"/>
  <c r="P41" i="4"/>
  <c r="R41" i="4" s="1"/>
  <c r="Q47" i="4"/>
  <c r="P112" i="4"/>
  <c r="R112" i="4" s="1"/>
  <c r="Q111" i="4"/>
  <c r="S110" i="4" s="1"/>
  <c r="P110" i="4"/>
  <c r="R110" i="4" s="1"/>
  <c r="Q109" i="4"/>
  <c r="S108" i="4" s="1"/>
  <c r="P108" i="4"/>
  <c r="R108" i="4" s="1"/>
  <c r="Q104" i="4"/>
  <c r="Q100" i="4"/>
  <c r="Q99" i="4"/>
  <c r="P99" i="4"/>
  <c r="R99" i="4" s="1"/>
  <c r="Q98" i="4"/>
  <c r="Q97" i="4"/>
  <c r="Q96" i="4"/>
  <c r="P96" i="4"/>
  <c r="R96" i="4" s="1"/>
  <c r="Q95" i="4"/>
  <c r="S94" i="4" s="1"/>
  <c r="P94" i="4"/>
  <c r="R94" i="4" s="1"/>
  <c r="P244" i="4"/>
  <c r="R244" i="4" s="1"/>
  <c r="Q243" i="4"/>
  <c r="S242" i="4" s="1"/>
  <c r="P242" i="4"/>
  <c r="R242" i="4" s="1"/>
  <c r="Q236" i="4"/>
  <c r="Q232" i="4"/>
  <c r="Q231" i="4"/>
  <c r="P231" i="4"/>
  <c r="R231" i="4" s="1"/>
  <c r="Q167" i="4"/>
  <c r="S166" i="4" s="1"/>
  <c r="P166" i="4"/>
  <c r="R166" i="4" s="1"/>
  <c r="Q156" i="4"/>
  <c r="S155" i="4" s="1"/>
  <c r="P155" i="4"/>
  <c r="R155" i="4" s="1"/>
  <c r="Q134" i="4"/>
  <c r="S133" i="4" s="1"/>
  <c r="P133" i="4"/>
  <c r="R133" i="4" s="1"/>
  <c r="P135" i="4"/>
  <c r="R135" i="4" s="1"/>
  <c r="Q140" i="4"/>
  <c r="Q128" i="4"/>
  <c r="S127" i="4" s="1"/>
  <c r="P127" i="4"/>
  <c r="R127" i="4" s="1"/>
  <c r="Q614" i="4"/>
  <c r="Q610" i="4"/>
  <c r="Q608" i="4"/>
  <c r="Q606" i="4"/>
  <c r="Q402" i="4"/>
  <c r="S401" i="4" s="1"/>
  <c r="P402" i="4"/>
  <c r="P401" i="4"/>
  <c r="Q396" i="4"/>
  <c r="S395" i="4" s="1"/>
  <c r="P396" i="4"/>
  <c r="P395" i="4"/>
  <c r="Q191" i="4"/>
  <c r="S190" i="4" s="1"/>
  <c r="P190" i="4"/>
  <c r="R190" i="4" s="1"/>
  <c r="Q182" i="4"/>
  <c r="Q181" i="4"/>
  <c r="P181" i="4"/>
  <c r="R181" i="4" s="1"/>
  <c r="P660" i="4"/>
  <c r="Q656" i="4"/>
  <c r="P656" i="4"/>
  <c r="Q497" i="4"/>
  <c r="S496" i="4" s="1"/>
  <c r="P497" i="4"/>
  <c r="Q495" i="4"/>
  <c r="P495" i="4"/>
  <c r="Q494" i="4"/>
  <c r="S493" i="4" s="1"/>
  <c r="P494" i="4"/>
  <c r="Q492" i="4"/>
  <c r="P492" i="4"/>
  <c r="Q491" i="4"/>
  <c r="S490" i="4" s="1"/>
  <c r="P491" i="4"/>
  <c r="Q489" i="4"/>
  <c r="P489" i="4"/>
  <c r="Q488" i="4"/>
  <c r="S487" i="4" s="1"/>
  <c r="P488" i="4"/>
  <c r="Q486" i="4"/>
  <c r="P486" i="4"/>
  <c r="Q485" i="4"/>
  <c r="S484" i="4" s="1"/>
  <c r="P485" i="4"/>
  <c r="Q483" i="4"/>
  <c r="P483" i="4"/>
  <c r="Q482" i="4"/>
  <c r="S481" i="4" s="1"/>
  <c r="P482" i="4"/>
  <c r="Q480" i="4"/>
  <c r="P480" i="4"/>
  <c r="Q479" i="4"/>
  <c r="P479" i="4"/>
  <c r="Q477" i="4"/>
  <c r="P477" i="4"/>
  <c r="Q476" i="4"/>
  <c r="S475" i="4" s="1"/>
  <c r="P476" i="4"/>
  <c r="Q474" i="4"/>
  <c r="P474" i="4"/>
  <c r="Q473" i="4"/>
  <c r="S472" i="4" s="1"/>
  <c r="P473" i="4"/>
  <c r="Q471" i="4"/>
  <c r="P471" i="4"/>
  <c r="Q470" i="4"/>
  <c r="S469" i="4" s="1"/>
  <c r="P470" i="4"/>
  <c r="Q468" i="4"/>
  <c r="P468" i="4"/>
  <c r="Q467" i="4"/>
  <c r="P467" i="4"/>
  <c r="Q465" i="4"/>
  <c r="P465" i="4"/>
  <c r="S466" i="4" l="1"/>
  <c r="S478" i="4"/>
  <c r="R401" i="4"/>
  <c r="T401" i="4" s="1"/>
  <c r="U401" i="4" s="1"/>
  <c r="T242" i="4"/>
  <c r="U242" i="4" s="1"/>
  <c r="T133" i="4"/>
  <c r="U133" i="4" s="1"/>
  <c r="R395" i="4"/>
  <c r="T395" i="4" s="1"/>
  <c r="U395" i="4" s="1"/>
  <c r="T108" i="4"/>
  <c r="U108" i="4" s="1"/>
  <c r="T110" i="4"/>
  <c r="U110" i="4" s="1"/>
  <c r="T56" i="4"/>
  <c r="U56" i="4" s="1"/>
  <c r="S41" i="4"/>
  <c r="T41" i="4" s="1"/>
  <c r="U41" i="4" s="1"/>
  <c r="S99" i="4"/>
  <c r="T99" i="4" s="1"/>
  <c r="U99" i="4" s="1"/>
  <c r="S96" i="4"/>
  <c r="T96" i="4" s="1"/>
  <c r="U96" i="4" s="1"/>
  <c r="T94" i="4"/>
  <c r="U94" i="4" s="1"/>
  <c r="S231" i="4"/>
  <c r="T231" i="4" s="1"/>
  <c r="U231" i="4" s="1"/>
  <c r="T166" i="4"/>
  <c r="U166" i="4" s="1"/>
  <c r="T155" i="4"/>
  <c r="U155" i="4" s="1"/>
  <c r="T127" i="4"/>
  <c r="U127" i="4" s="1"/>
  <c r="S181" i="4"/>
  <c r="T181" i="4" s="1"/>
  <c r="U181" i="4" s="1"/>
  <c r="T190" i="4"/>
  <c r="U190" i="4" s="1"/>
  <c r="P442" i="4" l="1"/>
  <c r="Q442" i="4"/>
  <c r="S441" i="4" s="1"/>
  <c r="P441" i="4"/>
  <c r="Q428" i="4"/>
  <c r="S427" i="4" s="1"/>
  <c r="P427" i="4"/>
  <c r="R427" i="4" s="1"/>
  <c r="P443" i="4"/>
  <c r="Q330" i="4"/>
  <c r="S329" i="4" s="1"/>
  <c r="P329" i="4"/>
  <c r="R329" i="4" s="1"/>
  <c r="P580" i="4"/>
  <c r="Q259" i="4"/>
  <c r="P259" i="4"/>
  <c r="R259" i="4" s="1"/>
  <c r="Q322" i="4"/>
  <c r="Q321" i="4"/>
  <c r="P321" i="4"/>
  <c r="R321" i="4" s="1"/>
  <c r="Q320" i="4"/>
  <c r="Q319" i="4"/>
  <c r="P319" i="4"/>
  <c r="R319" i="4" s="1"/>
  <c r="Q314" i="4"/>
  <c r="Q309" i="4"/>
  <c r="Q308" i="4"/>
  <c r="P308" i="4"/>
  <c r="R308" i="4" s="1"/>
  <c r="R441" i="4" l="1"/>
  <c r="T441" i="4" s="1"/>
  <c r="U441" i="4" s="1"/>
  <c r="T427" i="4"/>
  <c r="U427" i="4" s="1"/>
  <c r="T329" i="4"/>
  <c r="U329" i="4" s="1"/>
  <c r="S259" i="4"/>
  <c r="T259" i="4" s="1"/>
  <c r="U259" i="4" s="1"/>
  <c r="S308" i="4"/>
  <c r="T308" i="4" s="1"/>
  <c r="U308" i="4" s="1"/>
  <c r="S319" i="4"/>
  <c r="T319" i="4" s="1"/>
  <c r="U319" i="4" s="1"/>
  <c r="S321" i="4"/>
  <c r="T321" i="4" s="1"/>
  <c r="U321" i="4" s="1"/>
  <c r="Q644" i="4" l="1"/>
  <c r="P644" i="4"/>
  <c r="P678" i="4"/>
  <c r="U6" i="4" l="1"/>
  <c r="Q684" i="4" l="1"/>
  <c r="Q667" i="4" l="1"/>
  <c r="P667" i="4"/>
  <c r="Q380" i="4" l="1"/>
  <c r="P651" i="4" l="1"/>
  <c r="P647" i="4"/>
  <c r="P268" i="4"/>
  <c r="Q113" i="4" l="1"/>
  <c r="S112" i="4" s="1"/>
  <c r="T112" i="4" s="1"/>
  <c r="U112" i="4" s="1"/>
  <c r="P738" i="4" l="1"/>
  <c r="R268" i="4"/>
  <c r="Q263" i="4"/>
  <c r="Q297" i="4" l="1"/>
  <c r="Q294" i="4"/>
  <c r="Q288" i="4"/>
  <c r="P648" i="4" l="1"/>
  <c r="R647" i="4" s="1"/>
  <c r="P642" i="4" l="1"/>
  <c r="Q652" i="4" l="1"/>
  <c r="S651" i="4" s="1"/>
  <c r="P652" i="4"/>
  <c r="R651" i="4" s="1"/>
  <c r="T651" i="4" l="1"/>
  <c r="U651" i="4" s="1"/>
  <c r="Q392" i="4"/>
  <c r="Q390" i="4"/>
  <c r="Q388" i="4"/>
  <c r="Q386" i="4"/>
  <c r="S385" i="4" s="1"/>
  <c r="Q310" i="4" l="1"/>
  <c r="Q305" i="4"/>
  <c r="Q578" i="4" l="1"/>
  <c r="S577" i="4" s="1"/>
  <c r="P578" i="4"/>
  <c r="P577" i="4"/>
  <c r="R577" i="4" l="1"/>
  <c r="T577" i="4" s="1"/>
  <c r="U577" i="4" s="1"/>
  <c r="P378" i="4"/>
  <c r="Q377" i="4"/>
  <c r="P376" i="4"/>
  <c r="Q375" i="4"/>
  <c r="P374" i="4"/>
  <c r="Q373" i="4"/>
  <c r="Q371" i="4"/>
  <c r="Q369" i="4"/>
  <c r="Q365" i="4"/>
  <c r="Q363" i="4"/>
  <c r="Q361" i="4"/>
  <c r="Q359" i="4"/>
  <c r="S363" i="4" l="1"/>
  <c r="Q283" i="4"/>
  <c r="Q278" i="4"/>
  <c r="Q91" i="4"/>
  <c r="Q218" i="4" l="1"/>
  <c r="Q212" i="4"/>
  <c r="Q202" i="4"/>
  <c r="Q235" i="4" l="1"/>
  <c r="Q233" i="4"/>
  <c r="Q228" i="4"/>
  <c r="Q178" i="4" l="1"/>
  <c r="Q152" i="4"/>
  <c r="P692" i="4"/>
  <c r="P507" i="4"/>
  <c r="P505" i="4"/>
  <c r="Q45" i="4"/>
  <c r="Q38" i="4"/>
  <c r="P553" i="4" l="1"/>
  <c r="P703" i="4"/>
  <c r="Q702" i="4"/>
  <c r="Q699" i="4"/>
  <c r="P711" i="4" l="1"/>
  <c r="P709" i="4"/>
  <c r="Q266" i="4"/>
  <c r="Q261" i="4"/>
  <c r="Q256" i="4"/>
  <c r="P566" i="4"/>
  <c r="Q539" i="4"/>
  <c r="Q537" i="4"/>
  <c r="Q534" i="4"/>
  <c r="Q531" i="4"/>
  <c r="Q528" i="4"/>
  <c r="Q525" i="4"/>
  <c r="Q522" i="4"/>
  <c r="Q520" i="4"/>
  <c r="P404" i="4"/>
  <c r="P400" i="4"/>
  <c r="P463" i="4"/>
  <c r="P461" i="4"/>
  <c r="P81" i="4"/>
  <c r="Q68" i="4"/>
  <c r="Q739" i="4" l="1"/>
  <c r="Q737" i="4"/>
  <c r="Q735" i="4"/>
  <c r="Q733" i="4"/>
  <c r="Q731" i="4"/>
  <c r="Q711" i="4"/>
  <c r="Q703" i="4"/>
  <c r="Q692" i="4"/>
  <c r="Q686" i="4"/>
  <c r="Q681" i="4"/>
  <c r="Q673" i="4"/>
  <c r="Q663" i="4"/>
  <c r="Q654" i="4"/>
  <c r="Q646" i="4"/>
  <c r="Q637" i="4"/>
  <c r="Q621" i="4"/>
  <c r="Q615" i="4"/>
  <c r="Q576" i="4"/>
  <c r="Q507" i="4"/>
  <c r="Q463" i="4"/>
  <c r="Q454" i="4"/>
  <c r="Q444" i="4"/>
  <c r="Q424" i="4"/>
  <c r="Q412" i="4"/>
  <c r="Q346" i="4"/>
  <c r="Q324" i="4"/>
  <c r="Q298" i="4"/>
  <c r="Q271" i="4"/>
  <c r="Q249" i="4"/>
  <c r="Q221" i="4"/>
  <c r="Q195" i="4"/>
  <c r="Q171" i="4"/>
  <c r="Q145" i="4"/>
  <c r="Q115" i="4"/>
  <c r="Q87" i="4"/>
  <c r="Q61" i="4"/>
  <c r="P424" i="4" l="1"/>
  <c r="P422" i="4"/>
  <c r="P73" i="4" l="1"/>
  <c r="P50" i="4"/>
  <c r="P297" i="4"/>
  <c r="P256" i="4"/>
  <c r="P238" i="4"/>
  <c r="P207" i="4"/>
  <c r="P183" i="4"/>
  <c r="P160" i="4"/>
  <c r="Q566" i="4" l="1"/>
  <c r="S565" i="4" s="1"/>
  <c r="P565" i="4"/>
  <c r="R565" i="4" s="1"/>
  <c r="T565" i="4" l="1"/>
  <c r="U565" i="4" s="1"/>
  <c r="Q679" i="4"/>
  <c r="S678" i="4" s="1"/>
  <c r="P679" i="4"/>
  <c r="R678" i="4" s="1"/>
  <c r="Q677" i="4"/>
  <c r="S676" i="4" s="1"/>
  <c r="P677" i="4"/>
  <c r="P676" i="4"/>
  <c r="Q671" i="4"/>
  <c r="S670" i="4" s="1"/>
  <c r="P671" i="4"/>
  <c r="P670" i="4"/>
  <c r="Q669" i="4"/>
  <c r="S668" i="4" s="1"/>
  <c r="P669" i="4"/>
  <c r="P668" i="4"/>
  <c r="Q650" i="4"/>
  <c r="S649" i="4" s="1"/>
  <c r="P650" i="4"/>
  <c r="R649" i="4" s="1"/>
  <c r="Q648" i="4"/>
  <c r="S647" i="4" s="1"/>
  <c r="T647" i="4" s="1"/>
  <c r="U647" i="4" s="1"/>
  <c r="Q641" i="4"/>
  <c r="S640" i="4" s="1"/>
  <c r="P641" i="4"/>
  <c r="R640" i="4" s="1"/>
  <c r="Q639" i="4"/>
  <c r="S638" i="4" s="1"/>
  <c r="P639" i="4"/>
  <c r="P638" i="4"/>
  <c r="Q635" i="4"/>
  <c r="S634" i="4" s="1"/>
  <c r="P635" i="4"/>
  <c r="R634" i="4" s="1"/>
  <c r="Q416" i="4"/>
  <c r="S415" i="4" s="1"/>
  <c r="P416" i="4"/>
  <c r="P415" i="4"/>
  <c r="Q269" i="4"/>
  <c r="S268" i="4" s="1"/>
  <c r="T268" i="4" s="1"/>
  <c r="Q267" i="4"/>
  <c r="P266" i="4"/>
  <c r="R266" i="4" s="1"/>
  <c r="Q245" i="4"/>
  <c r="S244" i="4" s="1"/>
  <c r="T244" i="4" s="1"/>
  <c r="U244" i="4" s="1"/>
  <c r="Q215" i="4"/>
  <c r="S214" i="4" s="1"/>
  <c r="T214" i="4" s="1"/>
  <c r="U214" i="4" s="1"/>
  <c r="Q213" i="4"/>
  <c r="S212" i="4" s="1"/>
  <c r="P212" i="4"/>
  <c r="R212" i="4" s="1"/>
  <c r="Q193" i="4"/>
  <c r="S192" i="4" s="1"/>
  <c r="P192" i="4"/>
  <c r="R192" i="4" s="1"/>
  <c r="Q189" i="4"/>
  <c r="S188" i="4" s="1"/>
  <c r="P188" i="4"/>
  <c r="R188" i="4" s="1"/>
  <c r="Q136" i="4"/>
  <c r="S135" i="4" s="1"/>
  <c r="T135" i="4" s="1"/>
  <c r="U135" i="4" s="1"/>
  <c r="Q132" i="4"/>
  <c r="S131" i="4" s="1"/>
  <c r="P131" i="4"/>
  <c r="R131" i="4" s="1"/>
  <c r="P84" i="4"/>
  <c r="R84" i="4" s="1"/>
  <c r="Q59" i="4"/>
  <c r="S58" i="4" s="1"/>
  <c r="T58" i="4" s="1"/>
  <c r="U58" i="4" s="1"/>
  <c r="Q55" i="4"/>
  <c r="S54" i="4" s="1"/>
  <c r="P54" i="4"/>
  <c r="R54" i="4" s="1"/>
  <c r="T131" i="4" l="1"/>
  <c r="U131" i="4" s="1"/>
  <c r="T640" i="4"/>
  <c r="U640" i="4" s="1"/>
  <c r="T678" i="4"/>
  <c r="U678" i="4" s="1"/>
  <c r="T649" i="4"/>
  <c r="U649" i="4" s="1"/>
  <c r="R638" i="4"/>
  <c r="T638" i="4" s="1"/>
  <c r="U638" i="4" s="1"/>
  <c r="R676" i="4"/>
  <c r="T676" i="4" s="1"/>
  <c r="U676" i="4" s="1"/>
  <c r="T54" i="4"/>
  <c r="U54" i="4" s="1"/>
  <c r="T634" i="4"/>
  <c r="U634" i="4" s="1"/>
  <c r="T212" i="4"/>
  <c r="U212" i="4" s="1"/>
  <c r="T192" i="4"/>
  <c r="U192" i="4" s="1"/>
  <c r="R670" i="4"/>
  <c r="T670" i="4" s="1"/>
  <c r="U670" i="4" s="1"/>
  <c r="R415" i="4"/>
  <c r="T415" i="4" s="1"/>
  <c r="U415" i="4" s="1"/>
  <c r="R668" i="4"/>
  <c r="T668" i="4" s="1"/>
  <c r="U668" i="4" s="1"/>
  <c r="U268" i="4"/>
  <c r="S266" i="4"/>
  <c r="T266" i="4" s="1"/>
  <c r="U266" i="4" s="1"/>
  <c r="T188" i="4"/>
  <c r="U188" i="4" s="1"/>
  <c r="Q141" i="4"/>
  <c r="S139" i="4" s="1"/>
  <c r="P139" i="4"/>
  <c r="R139" i="4" s="1"/>
  <c r="S710" i="4"/>
  <c r="P710" i="4"/>
  <c r="R710" i="4" s="1"/>
  <c r="S702" i="4"/>
  <c r="P702" i="4"/>
  <c r="R702" i="4" s="1"/>
  <c r="S691" i="4"/>
  <c r="P691" i="4"/>
  <c r="R691" i="4" s="1"/>
  <c r="P686" i="4"/>
  <c r="S685" i="4"/>
  <c r="P685" i="4"/>
  <c r="P681" i="4"/>
  <c r="S680" i="4"/>
  <c r="P680" i="4"/>
  <c r="P673" i="4"/>
  <c r="S672" i="4"/>
  <c r="P672" i="4"/>
  <c r="P663" i="4"/>
  <c r="S662" i="4"/>
  <c r="P662" i="4"/>
  <c r="P654" i="4"/>
  <c r="S653" i="4"/>
  <c r="P653" i="4"/>
  <c r="P646" i="4"/>
  <c r="S645" i="4"/>
  <c r="P645" i="4"/>
  <c r="P637" i="4"/>
  <c r="S636" i="4"/>
  <c r="P636" i="4"/>
  <c r="S620" i="4"/>
  <c r="P620" i="4"/>
  <c r="R620" i="4" s="1"/>
  <c r="R662" i="4" l="1"/>
  <c r="T662" i="4" s="1"/>
  <c r="U662" i="4" s="1"/>
  <c r="R653" i="4"/>
  <c r="T653" i="4" s="1"/>
  <c r="U653" i="4" s="1"/>
  <c r="R685" i="4"/>
  <c r="T685" i="4" s="1"/>
  <c r="U685" i="4" s="1"/>
  <c r="R680" i="4"/>
  <c r="T680" i="4" s="1"/>
  <c r="U680" i="4" s="1"/>
  <c r="R672" i="4"/>
  <c r="T672" i="4" s="1"/>
  <c r="U672" i="4" s="1"/>
  <c r="R636" i="4"/>
  <c r="T636" i="4" s="1"/>
  <c r="U636" i="4" s="1"/>
  <c r="R645" i="4"/>
  <c r="T645" i="4" s="1"/>
  <c r="U645" i="4" s="1"/>
  <c r="T691" i="4"/>
  <c r="U691" i="4" s="1"/>
  <c r="T702" i="4"/>
  <c r="U702" i="4" s="1"/>
  <c r="T710" i="4"/>
  <c r="U710" i="4" s="1"/>
  <c r="T139" i="4"/>
  <c r="U139" i="4" s="1"/>
  <c r="T620" i="4"/>
  <c r="U620" i="4" s="1"/>
  <c r="P614" i="4"/>
  <c r="R614" i="4" s="1"/>
  <c r="Q613" i="4"/>
  <c r="P612" i="4"/>
  <c r="R612" i="4" s="1"/>
  <c r="W647" i="4" l="1"/>
  <c r="S614" i="4"/>
  <c r="T614" i="4" s="1"/>
  <c r="U614" i="4" s="1"/>
  <c r="S612" i="4"/>
  <c r="T612" i="4" s="1"/>
  <c r="U612" i="4" s="1"/>
  <c r="S738" i="4"/>
  <c r="R738" i="4"/>
  <c r="S736" i="4"/>
  <c r="P736" i="4"/>
  <c r="R736" i="4" s="1"/>
  <c r="S734" i="4"/>
  <c r="P734" i="4"/>
  <c r="R734" i="4" s="1"/>
  <c r="S732" i="4"/>
  <c r="P732" i="4"/>
  <c r="S730" i="4"/>
  <c r="P730" i="4"/>
  <c r="R730" i="4" s="1"/>
  <c r="P590" i="4"/>
  <c r="P576" i="4"/>
  <c r="S575" i="4"/>
  <c r="P575" i="4"/>
  <c r="S506" i="4"/>
  <c r="R506" i="4"/>
  <c r="S462" i="4"/>
  <c r="P462" i="4"/>
  <c r="R462" i="4" s="1"/>
  <c r="P454" i="4"/>
  <c r="S453" i="4"/>
  <c r="P453" i="4"/>
  <c r="Q452" i="4"/>
  <c r="S451" i="4" s="1"/>
  <c r="P452" i="4"/>
  <c r="P451" i="4"/>
  <c r="Q450" i="4"/>
  <c r="S449" i="4" s="1"/>
  <c r="P450" i="4"/>
  <c r="P449" i="4"/>
  <c r="Q448" i="4"/>
  <c r="S447" i="4" s="1"/>
  <c r="P448" i="4"/>
  <c r="P447" i="4"/>
  <c r="P444" i="4"/>
  <c r="S443" i="4"/>
  <c r="R423" i="4"/>
  <c r="P412" i="4"/>
  <c r="S411" i="4"/>
  <c r="P411" i="4"/>
  <c r="Q342" i="4"/>
  <c r="S341" i="4" s="1"/>
  <c r="P341" i="4"/>
  <c r="R341" i="4" s="1"/>
  <c r="P346" i="4"/>
  <c r="S345" i="4"/>
  <c r="P345" i="4"/>
  <c r="P323" i="4"/>
  <c r="R323" i="4" s="1"/>
  <c r="R297" i="4"/>
  <c r="P261" i="4"/>
  <c r="R261" i="4" s="1"/>
  <c r="P270" i="4"/>
  <c r="R270" i="4" s="1"/>
  <c r="R256" i="4"/>
  <c r="T462" i="4" l="1"/>
  <c r="U462" i="4" s="1"/>
  <c r="R732" i="4"/>
  <c r="T732" i="4" s="1"/>
  <c r="W732" i="4" s="1"/>
  <c r="T730" i="4"/>
  <c r="W730" i="4" s="1"/>
  <c r="R575" i="4"/>
  <c r="T575" i="4" s="1"/>
  <c r="U575" i="4" s="1"/>
  <c r="R453" i="4"/>
  <c r="R345" i="4"/>
  <c r="T345" i="4" s="1"/>
  <c r="R447" i="4"/>
  <c r="T447" i="4" s="1"/>
  <c r="U447" i="4" s="1"/>
  <c r="R451" i="4"/>
  <c r="R449" i="4"/>
  <c r="T449" i="4" s="1"/>
  <c r="U449" i="4" s="1"/>
  <c r="R443" i="4"/>
  <c r="T443" i="4" s="1"/>
  <c r="U443" i="4" s="1"/>
  <c r="R411" i="4"/>
  <c r="T411" i="4" s="1"/>
  <c r="U411" i="4" s="1"/>
  <c r="T341" i="4"/>
  <c r="T506" i="4"/>
  <c r="U506" i="4" s="1"/>
  <c r="T736" i="4"/>
  <c r="W736" i="4" s="1"/>
  <c r="T734" i="4"/>
  <c r="W734" i="4" s="1"/>
  <c r="T738" i="4"/>
  <c r="W738" i="4" s="1"/>
  <c r="S423" i="4"/>
  <c r="T423" i="4" s="1"/>
  <c r="U423" i="4" s="1"/>
  <c r="S270" i="4"/>
  <c r="T270" i="4" s="1"/>
  <c r="U270" i="4" s="1"/>
  <c r="S323" i="4"/>
  <c r="T323" i="4" s="1"/>
  <c r="U323" i="4" s="1"/>
  <c r="S261" i="4"/>
  <c r="T261" i="4" s="1"/>
  <c r="U261" i="4" s="1"/>
  <c r="P248" i="4"/>
  <c r="R248" i="4" s="1"/>
  <c r="P246" i="4"/>
  <c r="P220" i="4"/>
  <c r="R220" i="4" s="1"/>
  <c r="S194" i="4"/>
  <c r="P194" i="4"/>
  <c r="R194" i="4" s="1"/>
  <c r="P170" i="4"/>
  <c r="R170" i="4" s="1"/>
  <c r="S144" i="4"/>
  <c r="P144" i="4"/>
  <c r="R144" i="4" s="1"/>
  <c r="Q53" i="4"/>
  <c r="T453" i="4" l="1"/>
  <c r="U453" i="4" s="1"/>
  <c r="T451" i="4"/>
  <c r="U451" i="4" s="1"/>
  <c r="U738" i="4"/>
  <c r="X738" i="4"/>
  <c r="U730" i="4"/>
  <c r="X730" i="4"/>
  <c r="U736" i="4"/>
  <c r="X736" i="4"/>
  <c r="U734" i="4"/>
  <c r="X734" i="4"/>
  <c r="U732" i="4"/>
  <c r="X732" i="4"/>
  <c r="S248" i="4"/>
  <c r="T248" i="4" s="1"/>
  <c r="U248" i="4" s="1"/>
  <c r="U345" i="4"/>
  <c r="T144" i="4"/>
  <c r="U144" i="4" s="1"/>
  <c r="T194" i="4"/>
  <c r="U194" i="4" s="1"/>
  <c r="S170" i="4"/>
  <c r="T170" i="4" s="1"/>
  <c r="U170" i="4" s="1"/>
  <c r="S220" i="4"/>
  <c r="T220" i="4" s="1"/>
  <c r="U220" i="4" s="1"/>
  <c r="U26" i="4" l="1"/>
  <c r="P114" i="4"/>
  <c r="R114" i="4" s="1"/>
  <c r="P87" i="4"/>
  <c r="S86" i="4"/>
  <c r="P86" i="4"/>
  <c r="P60" i="4"/>
  <c r="R60" i="4" s="1"/>
  <c r="R86" i="4" l="1"/>
  <c r="T86" i="4" s="1"/>
  <c r="U86" i="4" s="1"/>
  <c r="S60" i="4"/>
  <c r="T60" i="4" s="1"/>
  <c r="U60" i="4" s="1"/>
  <c r="S114" i="4"/>
  <c r="T114" i="4" s="1"/>
  <c r="U114" i="4" s="1"/>
  <c r="P508" i="4" l="1"/>
  <c r="P299" i="4"/>
  <c r="R299" i="4" s="1"/>
  <c r="Q300" i="4"/>
  <c r="Q301" i="4"/>
  <c r="P302" i="4"/>
  <c r="R302" i="4" s="1"/>
  <c r="Q303" i="4"/>
  <c r="Q304" i="4"/>
  <c r="P305" i="4"/>
  <c r="R305" i="4" s="1"/>
  <c r="Q306" i="4"/>
  <c r="Q307" i="4"/>
  <c r="P310" i="4"/>
  <c r="R310" i="4" s="1"/>
  <c r="Q311" i="4"/>
  <c r="S310" i="4" s="1"/>
  <c r="P312" i="4"/>
  <c r="R312" i="4" s="1"/>
  <c r="Q313" i="4"/>
  <c r="S312" i="4" s="1"/>
  <c r="P315" i="4"/>
  <c r="R315" i="4" s="1"/>
  <c r="Q316" i="4"/>
  <c r="S315" i="4" s="1"/>
  <c r="P317" i="4"/>
  <c r="R317" i="4" s="1"/>
  <c r="Q318" i="4"/>
  <c r="S317" i="4" s="1"/>
  <c r="S297" i="4"/>
  <c r="T297" i="4" s="1"/>
  <c r="U297" i="4" s="1"/>
  <c r="T310" i="4" l="1"/>
  <c r="S305" i="4"/>
  <c r="T305" i="4" s="1"/>
  <c r="U305" i="4" s="1"/>
  <c r="U310" i="4"/>
  <c r="T312" i="4"/>
  <c r="U312" i="4" s="1"/>
  <c r="S299" i="4"/>
  <c r="T299" i="4" s="1"/>
  <c r="T315" i="4"/>
  <c r="U315" i="4" s="1"/>
  <c r="S302" i="4"/>
  <c r="T302" i="4" s="1"/>
  <c r="U302" i="4" s="1"/>
  <c r="T317" i="4"/>
  <c r="U317" i="4" s="1"/>
  <c r="U299" i="4" l="1"/>
  <c r="W299" i="4"/>
  <c r="X299" i="4" s="1"/>
  <c r="U30" i="4"/>
  <c r="P496" i="4"/>
  <c r="R496" i="4" s="1"/>
  <c r="P493" i="4"/>
  <c r="P490" i="4"/>
  <c r="P487" i="4"/>
  <c r="P469" i="4"/>
  <c r="Q169" i="4" l="1"/>
  <c r="S168" i="4" s="1"/>
  <c r="P168" i="4"/>
  <c r="R168" i="4" s="1"/>
  <c r="T168" i="4" l="1"/>
  <c r="U168" i="4" s="1"/>
  <c r="Q725" i="4"/>
  <c r="S724" i="4" s="1"/>
  <c r="P724" i="4"/>
  <c r="R724" i="4" s="1"/>
  <c r="Q723" i="4"/>
  <c r="S722" i="4" s="1"/>
  <c r="P722" i="4"/>
  <c r="R722" i="4" s="1"/>
  <c r="T724" i="4" l="1"/>
  <c r="U724" i="4" s="1"/>
  <c r="T722" i="4"/>
  <c r="U722" i="4" s="1"/>
  <c r="W722" i="4" l="1"/>
  <c r="X722" i="4" s="1"/>
  <c r="P288" i="4"/>
  <c r="Q643" i="4" l="1"/>
  <c r="S642" i="4" s="1"/>
  <c r="P643" i="4"/>
  <c r="R642" i="4" s="1"/>
  <c r="T642" i="4" l="1"/>
  <c r="U642" i="4" s="1"/>
  <c r="Q378" i="4"/>
  <c r="Q376" i="4"/>
  <c r="Q64" i="4"/>
  <c r="P610" i="4"/>
  <c r="R610" i="4" s="1"/>
  <c r="P600" i="4"/>
  <c r="P573" i="4"/>
  <c r="P567" i="4"/>
  <c r="R567" i="4" s="1"/>
  <c r="P541" i="4"/>
  <c r="P425" i="4"/>
  <c r="R425" i="4" s="1"/>
  <c r="P391" i="4"/>
  <c r="R391" i="4" s="1"/>
  <c r="P389" i="4"/>
  <c r="R389" i="4" s="1"/>
  <c r="P387" i="4"/>
  <c r="R387" i="4" s="1"/>
  <c r="P385" i="4"/>
  <c r="R385" i="4" s="1"/>
  <c r="T385" i="4" s="1"/>
  <c r="P383" i="4"/>
  <c r="R383" i="4" s="1"/>
  <c r="T383" i="4" s="1"/>
  <c r="P381" i="4"/>
  <c r="R381" i="4" s="1"/>
  <c r="T381" i="4" s="1"/>
  <c r="P379" i="4"/>
  <c r="P361" i="4"/>
  <c r="P353" i="4"/>
  <c r="R353" i="4" s="1"/>
  <c r="P343" i="4"/>
  <c r="P286" i="4"/>
  <c r="R286" i="4" s="1"/>
  <c r="P250" i="4"/>
  <c r="R250" i="4" s="1"/>
  <c r="P196" i="4"/>
  <c r="R196" i="4" s="1"/>
  <c r="P137" i="4"/>
  <c r="P101" i="4"/>
  <c r="R101" i="4" s="1"/>
  <c r="P721" i="4" l="1"/>
  <c r="P719" i="4"/>
  <c r="Q719" i="4"/>
  <c r="Q717" i="4"/>
  <c r="S718" i="4" l="1"/>
  <c r="P717" i="4"/>
  <c r="P720" i="4"/>
  <c r="P718" i="4"/>
  <c r="P716" i="4"/>
  <c r="R718" i="4" l="1"/>
  <c r="T718" i="4" s="1"/>
  <c r="U718" i="4" s="1"/>
  <c r="P272" i="4"/>
  <c r="R272" i="4" s="1"/>
  <c r="Q273" i="4"/>
  <c r="P62" i="4"/>
  <c r="R62" i="4" s="1"/>
  <c r="Q626" i="4" l="1"/>
  <c r="S52" i="4" l="1"/>
  <c r="R137" i="4"/>
  <c r="P79" i="4"/>
  <c r="R73" i="4"/>
  <c r="R50" i="4"/>
  <c r="R238" i="4"/>
  <c r="R207" i="4"/>
  <c r="R183" i="4"/>
  <c r="R160" i="4"/>
  <c r="P484" i="4" l="1"/>
  <c r="P481" i="4"/>
  <c r="P478" i="4"/>
  <c r="P475" i="4" l="1"/>
  <c r="P472" i="4"/>
  <c r="P464" i="4"/>
  <c r="S464" i="4"/>
  <c r="P466" i="4"/>
  <c r="R466" i="4" l="1"/>
  <c r="R469" i="4"/>
  <c r="R464" i="4"/>
  <c r="T464" i="4" s="1"/>
  <c r="S377" i="4"/>
  <c r="S375" i="4"/>
  <c r="P377" i="4"/>
  <c r="R377" i="4" s="1"/>
  <c r="P375" i="4"/>
  <c r="R375" i="4" s="1"/>
  <c r="Q374" i="4"/>
  <c r="S373" i="4" s="1"/>
  <c r="P373" i="4"/>
  <c r="R373" i="4" s="1"/>
  <c r="P369" i="4"/>
  <c r="Q208" i="4"/>
  <c r="S207" i="4" s="1"/>
  <c r="T207" i="4" s="1"/>
  <c r="U207" i="4" s="1"/>
  <c r="U464" i="4" l="1"/>
  <c r="T375" i="4"/>
  <c r="U375" i="4" s="1"/>
  <c r="T377" i="4"/>
  <c r="U377" i="4" s="1"/>
  <c r="T373" i="4"/>
  <c r="Q51" i="4"/>
  <c r="Q48" i="4"/>
  <c r="S50" i="4" l="1"/>
  <c r="T50" i="4" s="1"/>
  <c r="U50" i="4" s="1"/>
  <c r="U373" i="4"/>
  <c r="Q701" i="4" l="1"/>
  <c r="P701" i="4"/>
  <c r="Q698" i="4"/>
  <c r="P698" i="4"/>
  <c r="Q695" i="4"/>
  <c r="P695" i="4"/>
  <c r="Q683" i="4"/>
  <c r="S682" i="4" s="1"/>
  <c r="P683" i="4"/>
  <c r="P682" i="4"/>
  <c r="Q661" i="4"/>
  <c r="S660" i="4" s="1"/>
  <c r="P661" i="4"/>
  <c r="R660" i="4" s="1"/>
  <c r="Q659" i="4"/>
  <c r="S658" i="4" s="1"/>
  <c r="P659" i="4"/>
  <c r="P658" i="4"/>
  <c r="Q601" i="4"/>
  <c r="S600" i="4" s="1"/>
  <c r="P601" i="4"/>
  <c r="R600" i="4" s="1"/>
  <c r="Q599" i="4"/>
  <c r="S598" i="4" s="1"/>
  <c r="P599" i="4"/>
  <c r="P598" i="4"/>
  <c r="Q597" i="4"/>
  <c r="P597" i="4"/>
  <c r="P596" i="4"/>
  <c r="Q591" i="4"/>
  <c r="P591" i="4"/>
  <c r="Q572" i="4"/>
  <c r="P571" i="4"/>
  <c r="R571" i="4" s="1"/>
  <c r="T660" i="4" l="1"/>
  <c r="U660" i="4" s="1"/>
  <c r="R658" i="4"/>
  <c r="T658" i="4" s="1"/>
  <c r="U658" i="4" s="1"/>
  <c r="R682" i="4"/>
  <c r="R598" i="4"/>
  <c r="T598" i="4" s="1"/>
  <c r="U598" i="4" s="1"/>
  <c r="T600" i="4"/>
  <c r="U600" i="4" s="1"/>
  <c r="S596" i="4"/>
  <c r="R596" i="4"/>
  <c r="W674" i="4"/>
  <c r="S571" i="4"/>
  <c r="T571" i="4" s="1"/>
  <c r="Q287" i="4"/>
  <c r="S286" i="4" s="1"/>
  <c r="T286" i="4" s="1"/>
  <c r="U286" i="4" s="1"/>
  <c r="Q239" i="4"/>
  <c r="S238" i="4" s="1"/>
  <c r="T238" i="4" s="1"/>
  <c r="U238" i="4" s="1"/>
  <c r="Q184" i="4"/>
  <c r="S183" i="4" s="1"/>
  <c r="T183" i="4" s="1"/>
  <c r="U183" i="4" s="1"/>
  <c r="Q161" i="4"/>
  <c r="S160" i="4" s="1"/>
  <c r="T160" i="4" s="1"/>
  <c r="U160" i="4" s="1"/>
  <c r="Q138" i="4"/>
  <c r="S137" i="4" s="1"/>
  <c r="T137" i="4" s="1"/>
  <c r="U137" i="4" s="1"/>
  <c r="Q102" i="4"/>
  <c r="S101" i="4" s="1"/>
  <c r="T101" i="4" s="1"/>
  <c r="Q74" i="4"/>
  <c r="S73" i="4" s="1"/>
  <c r="T73" i="4" s="1"/>
  <c r="U73" i="4" s="1"/>
  <c r="Q568" i="4"/>
  <c r="S567" i="4" s="1"/>
  <c r="T567" i="4" s="1"/>
  <c r="U567" i="4" s="1"/>
  <c r="Q553" i="4"/>
  <c r="S552" i="4" s="1"/>
  <c r="P552" i="4"/>
  <c r="R552" i="4" s="1"/>
  <c r="P543" i="4"/>
  <c r="P544" i="4"/>
  <c r="Q544" i="4"/>
  <c r="Q545" i="4"/>
  <c r="P546" i="4"/>
  <c r="R546" i="4" s="1"/>
  <c r="Q547" i="4"/>
  <c r="S546" i="4" s="1"/>
  <c r="Q536" i="4"/>
  <c r="Q533" i="4"/>
  <c r="Q530" i="4"/>
  <c r="Q527" i="4"/>
  <c r="Q524" i="4"/>
  <c r="P520" i="4"/>
  <c r="R520" i="4" s="1"/>
  <c r="Q518" i="4"/>
  <c r="Q510" i="4"/>
  <c r="U571" i="4" l="1"/>
  <c r="W638" i="4"/>
  <c r="X638" i="4" s="1"/>
  <c r="R543" i="4"/>
  <c r="T546" i="4"/>
  <c r="U546" i="4" s="1"/>
  <c r="S543" i="4"/>
  <c r="U101" i="4"/>
  <c r="T596" i="4"/>
  <c r="U596" i="4" s="1"/>
  <c r="X674" i="4"/>
  <c r="T552" i="4"/>
  <c r="U552" i="4" s="1"/>
  <c r="T682" i="4"/>
  <c r="Q461" i="4"/>
  <c r="S460" i="4" s="1"/>
  <c r="P460" i="4"/>
  <c r="R460" i="4" s="1"/>
  <c r="T460" i="4" l="1"/>
  <c r="U682" i="4"/>
  <c r="W682" i="4"/>
  <c r="X682" i="4" s="1"/>
  <c r="T543" i="4"/>
  <c r="U543" i="4" s="1"/>
  <c r="Q400" i="4"/>
  <c r="P399" i="4"/>
  <c r="R399" i="4" s="1"/>
  <c r="S716" i="4"/>
  <c r="R716" i="4"/>
  <c r="Q715" i="4"/>
  <c r="S714" i="4" s="1"/>
  <c r="P715" i="4"/>
  <c r="P714" i="4"/>
  <c r="Q619" i="4"/>
  <c r="S618" i="4" s="1"/>
  <c r="P618" i="4"/>
  <c r="R618" i="4" s="1"/>
  <c r="R714" i="4" l="1"/>
  <c r="T714" i="4" s="1"/>
  <c r="T716" i="4"/>
  <c r="S399" i="4"/>
  <c r="T399" i="4" s="1"/>
  <c r="U399" i="4" s="1"/>
  <c r="T618" i="4"/>
  <c r="Q505" i="4"/>
  <c r="P504" i="4"/>
  <c r="R361" i="4"/>
  <c r="Q362" i="4"/>
  <c r="Q360" i="4"/>
  <c r="S359" i="4" s="1"/>
  <c r="P359" i="4"/>
  <c r="R359" i="4" s="1"/>
  <c r="Q358" i="4"/>
  <c r="Q357" i="4"/>
  <c r="P356" i="4"/>
  <c r="R356" i="4" s="1"/>
  <c r="Q355" i="4"/>
  <c r="Q354" i="4"/>
  <c r="Q352" i="4"/>
  <c r="S351" i="4" s="1"/>
  <c r="P351" i="4"/>
  <c r="R351" i="4" s="1"/>
  <c r="R475" i="4" l="1"/>
  <c r="R472" i="4"/>
  <c r="U714" i="4"/>
  <c r="S356" i="4"/>
  <c r="T356" i="4" s="1"/>
  <c r="U356" i="4" s="1"/>
  <c r="T359" i="4"/>
  <c r="U359" i="4" s="1"/>
  <c r="W618" i="4"/>
  <c r="X618" i="4" s="1"/>
  <c r="T351" i="4"/>
  <c r="S353" i="4"/>
  <c r="T353" i="4" s="1"/>
  <c r="U353" i="4" s="1"/>
  <c r="U716" i="4"/>
  <c r="S361" i="4"/>
  <c r="T361" i="4" s="1"/>
  <c r="U361" i="4" s="1"/>
  <c r="Q241" i="4"/>
  <c r="S240" i="4" s="1"/>
  <c r="P240" i="4"/>
  <c r="R240" i="4" s="1"/>
  <c r="Q237" i="4"/>
  <c r="S235" i="4" s="1"/>
  <c r="P235" i="4"/>
  <c r="R235" i="4" s="1"/>
  <c r="Q165" i="4"/>
  <c r="P164" i="4"/>
  <c r="Q163" i="4"/>
  <c r="S162" i="4" s="1"/>
  <c r="P162" i="4"/>
  <c r="R162" i="4" s="1"/>
  <c r="Q130" i="4"/>
  <c r="S129" i="4" s="1"/>
  <c r="P129" i="4"/>
  <c r="R129" i="4" s="1"/>
  <c r="T240" i="4" l="1"/>
  <c r="U240" i="4" s="1"/>
  <c r="U351" i="4"/>
  <c r="S164" i="4"/>
  <c r="R164" i="4"/>
  <c r="T235" i="4"/>
  <c r="U235" i="4" s="1"/>
  <c r="T162" i="4"/>
  <c r="T129" i="4"/>
  <c r="U129" i="4" s="1"/>
  <c r="T164" i="4" l="1"/>
  <c r="U164" i="4" s="1"/>
  <c r="Q85" i="4"/>
  <c r="Q81" i="4"/>
  <c r="S80" i="4" s="1"/>
  <c r="P80" i="4"/>
  <c r="R80" i="4" s="1"/>
  <c r="P75" i="4"/>
  <c r="R75" i="4" s="1"/>
  <c r="Q77" i="4"/>
  <c r="S84" i="4" l="1"/>
  <c r="T84" i="4" s="1"/>
  <c r="U84" i="4" s="1"/>
  <c r="T80" i="4"/>
  <c r="U80" i="4" s="1"/>
  <c r="U22" i="4" l="1"/>
  <c r="P32" i="4"/>
  <c r="R32" i="4" s="1"/>
  <c r="Q33" i="4"/>
  <c r="Q34" i="4"/>
  <c r="P35" i="4"/>
  <c r="R35" i="4" s="1"/>
  <c r="Q36" i="4"/>
  <c r="Q37" i="4"/>
  <c r="P38" i="4"/>
  <c r="R38" i="4" s="1"/>
  <c r="Q39" i="4"/>
  <c r="Q40" i="4"/>
  <c r="P45" i="4"/>
  <c r="R45" i="4" s="1"/>
  <c r="Q46" i="4"/>
  <c r="P47" i="4"/>
  <c r="Q49" i="4"/>
  <c r="S47" i="4" s="1"/>
  <c r="P52" i="4"/>
  <c r="R52" i="4" s="1"/>
  <c r="Q63" i="4"/>
  <c r="P65" i="4"/>
  <c r="R65" i="4" s="1"/>
  <c r="Q66" i="4"/>
  <c r="Q67" i="4"/>
  <c r="P68" i="4"/>
  <c r="R68" i="4" s="1"/>
  <c r="Q69" i="4"/>
  <c r="Q70" i="4"/>
  <c r="Q76" i="4"/>
  <c r="S75" i="4" s="1"/>
  <c r="P78" i="4"/>
  <c r="R78" i="4" s="1"/>
  <c r="Q79" i="4"/>
  <c r="S78" i="4" s="1"/>
  <c r="P88" i="4"/>
  <c r="R88" i="4" s="1"/>
  <c r="Q89" i="4"/>
  <c r="Q90" i="4"/>
  <c r="P91" i="4"/>
  <c r="R91" i="4" s="1"/>
  <c r="Q92" i="4"/>
  <c r="Q93" i="4"/>
  <c r="P103" i="4"/>
  <c r="R103" i="4" s="1"/>
  <c r="Q105" i="4"/>
  <c r="S103" i="4" s="1"/>
  <c r="P106" i="4"/>
  <c r="R106" i="4" s="1"/>
  <c r="Q107" i="4"/>
  <c r="S106" i="4" s="1"/>
  <c r="P116" i="4"/>
  <c r="R116" i="4" s="1"/>
  <c r="Q117" i="4"/>
  <c r="Q118" i="4"/>
  <c r="P119" i="4"/>
  <c r="R119" i="4" s="1"/>
  <c r="Q120" i="4"/>
  <c r="Q121" i="4"/>
  <c r="P122" i="4"/>
  <c r="R122" i="4" s="1"/>
  <c r="Q123" i="4"/>
  <c r="Q124" i="4"/>
  <c r="P125" i="4"/>
  <c r="R125" i="4" s="1"/>
  <c r="Q126" i="4"/>
  <c r="P142" i="4"/>
  <c r="R142" i="4" s="1"/>
  <c r="Q143" i="4"/>
  <c r="S142" i="4" s="1"/>
  <c r="P146" i="4"/>
  <c r="R146" i="4" s="1"/>
  <c r="Q147" i="4"/>
  <c r="Q148" i="4"/>
  <c r="P149" i="4"/>
  <c r="R149" i="4" s="1"/>
  <c r="Q150" i="4"/>
  <c r="Q151" i="4"/>
  <c r="P152" i="4"/>
  <c r="R152" i="4" s="1"/>
  <c r="Q153" i="4"/>
  <c r="Q154" i="4"/>
  <c r="P157" i="4"/>
  <c r="R157" i="4" s="1"/>
  <c r="Q158" i="4"/>
  <c r="Q159" i="4"/>
  <c r="P172" i="4"/>
  <c r="R172" i="4" s="1"/>
  <c r="Q173" i="4"/>
  <c r="Q174" i="4"/>
  <c r="P175" i="4"/>
  <c r="R175" i="4" s="1"/>
  <c r="Q176" i="4"/>
  <c r="Q177" i="4"/>
  <c r="P178" i="4"/>
  <c r="R178" i="4" s="1"/>
  <c r="Q179" i="4"/>
  <c r="Q180" i="4"/>
  <c r="P185" i="4"/>
  <c r="R185" i="4" s="1"/>
  <c r="Q186" i="4"/>
  <c r="Q187" i="4"/>
  <c r="Q197" i="4"/>
  <c r="Q198" i="4"/>
  <c r="P199" i="4"/>
  <c r="R199" i="4" s="1"/>
  <c r="Q200" i="4"/>
  <c r="Q201" i="4"/>
  <c r="P202" i="4"/>
  <c r="R202" i="4" s="1"/>
  <c r="Q203" i="4"/>
  <c r="Q204" i="4"/>
  <c r="P218" i="4"/>
  <c r="R218" i="4" s="1"/>
  <c r="Q219" i="4"/>
  <c r="P222" i="4"/>
  <c r="R222" i="4" s="1"/>
  <c r="Q223" i="4"/>
  <c r="Q224" i="4"/>
  <c r="P225" i="4"/>
  <c r="R225" i="4" s="1"/>
  <c r="Q226" i="4"/>
  <c r="Q227" i="4"/>
  <c r="P228" i="4"/>
  <c r="R228" i="4" s="1"/>
  <c r="Q229" i="4"/>
  <c r="Q230" i="4"/>
  <c r="P233" i="4"/>
  <c r="R233" i="4" s="1"/>
  <c r="Q234" i="4"/>
  <c r="S233" i="4" s="1"/>
  <c r="R246" i="4"/>
  <c r="Q247" i="4"/>
  <c r="Q251" i="4"/>
  <c r="Q252" i="4"/>
  <c r="P253" i="4"/>
  <c r="R253" i="4" s="1"/>
  <c r="Q254" i="4"/>
  <c r="Q255" i="4"/>
  <c r="Q257" i="4"/>
  <c r="Q258" i="4"/>
  <c r="P263" i="4"/>
  <c r="R263" i="4" s="1"/>
  <c r="Q264" i="4"/>
  <c r="Q265" i="4"/>
  <c r="Q274" i="4"/>
  <c r="S272" i="4" s="1"/>
  <c r="T272" i="4" s="1"/>
  <c r="P275" i="4"/>
  <c r="R275" i="4" s="1"/>
  <c r="Q276" i="4"/>
  <c r="Q277" i="4"/>
  <c r="P278" i="4"/>
  <c r="R278" i="4" s="1"/>
  <c r="Q279" i="4"/>
  <c r="Q280" i="4"/>
  <c r="P283" i="4"/>
  <c r="R283" i="4" s="1"/>
  <c r="Q285" i="4"/>
  <c r="S283" i="4" s="1"/>
  <c r="Q289" i="4"/>
  <c r="P294" i="4"/>
  <c r="R294" i="4" s="1"/>
  <c r="Q295" i="4"/>
  <c r="Q296" i="4"/>
  <c r="P325" i="4"/>
  <c r="R325" i="4" s="1"/>
  <c r="Q326" i="4"/>
  <c r="P327" i="4"/>
  <c r="R327" i="4" s="1"/>
  <c r="Q328" i="4"/>
  <c r="S327" i="4" s="1"/>
  <c r="P331" i="4"/>
  <c r="Q332" i="4"/>
  <c r="P333" i="4"/>
  <c r="Q334" i="4"/>
  <c r="P335" i="4"/>
  <c r="Q336" i="4"/>
  <c r="P337" i="4"/>
  <c r="Q338" i="4"/>
  <c r="P339" i="4"/>
  <c r="Q340" i="4"/>
  <c r="P344" i="4"/>
  <c r="R343" i="4" s="1"/>
  <c r="Q344" i="4"/>
  <c r="P347" i="4"/>
  <c r="P348" i="4"/>
  <c r="Q348" i="4"/>
  <c r="P349" i="4"/>
  <c r="Q350" i="4"/>
  <c r="P363" i="4"/>
  <c r="P364" i="4"/>
  <c r="P365" i="4"/>
  <c r="P366" i="4"/>
  <c r="P370" i="4"/>
  <c r="R369" i="4" s="1"/>
  <c r="P371" i="4"/>
  <c r="P372" i="4"/>
  <c r="Q372" i="4"/>
  <c r="P380" i="4"/>
  <c r="R379" i="4" s="1"/>
  <c r="U385" i="4"/>
  <c r="S387" i="4"/>
  <c r="T387" i="4" s="1"/>
  <c r="U387" i="4" s="1"/>
  <c r="S389" i="4"/>
  <c r="T389" i="4" s="1"/>
  <c r="U389" i="4" s="1"/>
  <c r="S391" i="4"/>
  <c r="T391" i="4" s="1"/>
  <c r="U391" i="4" s="1"/>
  <c r="P393" i="4"/>
  <c r="P394" i="4"/>
  <c r="Q394" i="4"/>
  <c r="P397" i="4"/>
  <c r="P398" i="4"/>
  <c r="Q398" i="4"/>
  <c r="P403" i="4"/>
  <c r="R403" i="4" s="1"/>
  <c r="Q404" i="4"/>
  <c r="P405" i="4"/>
  <c r="P406" i="4"/>
  <c r="Q406" i="4"/>
  <c r="P407" i="4"/>
  <c r="P408" i="4"/>
  <c r="Q408" i="4"/>
  <c r="P409" i="4"/>
  <c r="P410" i="4"/>
  <c r="Q410" i="4"/>
  <c r="P413" i="4"/>
  <c r="P414" i="4"/>
  <c r="Q414" i="4"/>
  <c r="P417" i="4"/>
  <c r="P418" i="4"/>
  <c r="Q418" i="4"/>
  <c r="P421" i="4"/>
  <c r="R421" i="4" s="1"/>
  <c r="Q422" i="4"/>
  <c r="Q426" i="4"/>
  <c r="P429" i="4"/>
  <c r="R429" i="4" s="1"/>
  <c r="Q430" i="4"/>
  <c r="P439" i="4"/>
  <c r="P440" i="4"/>
  <c r="Q440" i="4"/>
  <c r="P445" i="4"/>
  <c r="P446" i="4"/>
  <c r="Q446" i="4"/>
  <c r="P455" i="4"/>
  <c r="P457" i="4"/>
  <c r="Q457" i="4"/>
  <c r="P458" i="4"/>
  <c r="P459" i="4"/>
  <c r="Q459" i="4"/>
  <c r="R504" i="4"/>
  <c r="S504" i="4"/>
  <c r="P509" i="4"/>
  <c r="Q509" i="4"/>
  <c r="S508" i="4" s="1"/>
  <c r="P511" i="4"/>
  <c r="R511" i="4" s="1"/>
  <c r="Q512" i="4"/>
  <c r="Q513" i="4"/>
  <c r="P514" i="4"/>
  <c r="R514" i="4" s="1"/>
  <c r="Q515" i="4"/>
  <c r="Q516" i="4"/>
  <c r="P517" i="4"/>
  <c r="R517" i="4" s="1"/>
  <c r="Q519" i="4"/>
  <c r="S517" i="4" s="1"/>
  <c r="Q521" i="4"/>
  <c r="S520" i="4" s="1"/>
  <c r="T520" i="4" s="1"/>
  <c r="U520" i="4" s="1"/>
  <c r="P522" i="4"/>
  <c r="Q523" i="4"/>
  <c r="P525" i="4"/>
  <c r="Q526" i="4"/>
  <c r="P528" i="4"/>
  <c r="Q529" i="4"/>
  <c r="P531" i="4"/>
  <c r="Q532" i="4"/>
  <c r="P534" i="4"/>
  <c r="Q535" i="4"/>
  <c r="P537" i="4"/>
  <c r="P538" i="4"/>
  <c r="Q538" i="4"/>
  <c r="P539" i="4"/>
  <c r="P540" i="4"/>
  <c r="Q540" i="4"/>
  <c r="P542" i="4"/>
  <c r="Q542" i="4"/>
  <c r="P548" i="4"/>
  <c r="P549" i="4"/>
  <c r="Q549" i="4"/>
  <c r="P550" i="4"/>
  <c r="P551" i="4"/>
  <c r="Q551" i="4"/>
  <c r="P554" i="4"/>
  <c r="P555" i="4"/>
  <c r="Q555" i="4"/>
  <c r="P556" i="4"/>
  <c r="R556" i="4" s="1"/>
  <c r="Q557" i="4"/>
  <c r="Q558" i="4"/>
  <c r="P559" i="4"/>
  <c r="P560" i="4"/>
  <c r="Q560" i="4"/>
  <c r="S559" i="4" s="1"/>
  <c r="P561" i="4"/>
  <c r="P562" i="4"/>
  <c r="Q562" i="4"/>
  <c r="P563" i="4"/>
  <c r="P564" i="4"/>
  <c r="Q564" i="4"/>
  <c r="P574" i="4"/>
  <c r="R573" i="4" s="1"/>
  <c r="Q574" i="4"/>
  <c r="P579" i="4"/>
  <c r="Q580" i="4"/>
  <c r="Q581" i="4"/>
  <c r="P582" i="4"/>
  <c r="R582" i="4" s="1"/>
  <c r="Q583" i="4"/>
  <c r="S582" i="4" s="1"/>
  <c r="P584" i="4"/>
  <c r="P585" i="4"/>
  <c r="Q585" i="4"/>
  <c r="P586" i="4"/>
  <c r="P587" i="4"/>
  <c r="Q587" i="4"/>
  <c r="P588" i="4"/>
  <c r="P589" i="4"/>
  <c r="Q589" i="4"/>
  <c r="P592" i="4"/>
  <c r="P593" i="4"/>
  <c r="Q593" i="4"/>
  <c r="P594" i="4"/>
  <c r="P595" i="4"/>
  <c r="Q595" i="4"/>
  <c r="P602" i="4"/>
  <c r="R602" i="4" s="1"/>
  <c r="Q603" i="4"/>
  <c r="Q604" i="4"/>
  <c r="P605" i="4"/>
  <c r="R605" i="4" s="1"/>
  <c r="Q607" i="4"/>
  <c r="P608" i="4"/>
  <c r="R608" i="4" s="1"/>
  <c r="Q609" i="4"/>
  <c r="Q611" i="4"/>
  <c r="P616" i="4"/>
  <c r="P617" i="4"/>
  <c r="Q617" i="4"/>
  <c r="P625" i="4"/>
  <c r="P626" i="4"/>
  <c r="P627" i="4"/>
  <c r="P628" i="4"/>
  <c r="Q628" i="4"/>
  <c r="S625" i="4" s="1"/>
  <c r="P629" i="4"/>
  <c r="P631" i="4"/>
  <c r="Q631" i="4"/>
  <c r="P632" i="4"/>
  <c r="P633" i="4"/>
  <c r="Q633" i="4"/>
  <c r="S632" i="4" s="1"/>
  <c r="P655" i="4"/>
  <c r="P657" i="4"/>
  <c r="Q657" i="4"/>
  <c r="P664" i="4"/>
  <c r="P665" i="4"/>
  <c r="Q665" i="4"/>
  <c r="P687" i="4"/>
  <c r="P688" i="4"/>
  <c r="Q688" i="4"/>
  <c r="S687" i="4" s="1"/>
  <c r="P689" i="4"/>
  <c r="R689" i="4" s="1"/>
  <c r="Q690" i="4"/>
  <c r="S689" i="4" s="1"/>
  <c r="P693" i="4"/>
  <c r="P694" i="4"/>
  <c r="Q694" i="4"/>
  <c r="P696" i="4"/>
  <c r="P697" i="4"/>
  <c r="Q697" i="4"/>
  <c r="P699" i="4"/>
  <c r="P700" i="4"/>
  <c r="Q700" i="4"/>
  <c r="P704" i="4"/>
  <c r="P705" i="4"/>
  <c r="Q705" i="4"/>
  <c r="P706" i="4"/>
  <c r="P707" i="4"/>
  <c r="Q707" i="4"/>
  <c r="P708" i="4"/>
  <c r="Q709" i="4"/>
  <c r="P712" i="4"/>
  <c r="P713" i="4"/>
  <c r="Q713" i="4"/>
  <c r="S712" i="4" s="1"/>
  <c r="R625" i="4" l="1"/>
  <c r="T625" i="4" s="1"/>
  <c r="U625" i="4" s="1"/>
  <c r="R493" i="4"/>
  <c r="R508" i="4"/>
  <c r="T508" i="4" s="1"/>
  <c r="U508" i="4" s="1"/>
  <c r="T500" i="4"/>
  <c r="U500" i="4" s="1"/>
  <c r="R490" i="4"/>
  <c r="R481" i="4"/>
  <c r="R478" i="4"/>
  <c r="T498" i="4"/>
  <c r="U498" i="4" s="1"/>
  <c r="R487" i="4"/>
  <c r="R484" i="4"/>
  <c r="U383" i="4"/>
  <c r="R363" i="4"/>
  <c r="T363" i="4" s="1"/>
  <c r="S696" i="4"/>
  <c r="R696" i="4"/>
  <c r="S294" i="4"/>
  <c r="T294" i="4" s="1"/>
  <c r="U294" i="4" s="1"/>
  <c r="R522" i="4"/>
  <c r="S522" i="4"/>
  <c r="S584" i="4"/>
  <c r="R584" i="4"/>
  <c r="S405" i="4"/>
  <c r="R405" i="4"/>
  <c r="S704" i="4"/>
  <c r="R704" i="4"/>
  <c r="R347" i="4"/>
  <c r="T106" i="4"/>
  <c r="U106" i="4" s="1"/>
  <c r="S347" i="4"/>
  <c r="R335" i="4"/>
  <c r="R331" i="4"/>
  <c r="S335" i="4"/>
  <c r="S331" i="4"/>
  <c r="R712" i="4"/>
  <c r="T712" i="4" s="1"/>
  <c r="S263" i="4"/>
  <c r="T263" i="4" s="1"/>
  <c r="U263" i="4" s="1"/>
  <c r="S185" i="4"/>
  <c r="T185" i="4" s="1"/>
  <c r="U185" i="4" s="1"/>
  <c r="S157" i="4"/>
  <c r="T157" i="4" s="1"/>
  <c r="U157" i="4" s="1"/>
  <c r="R47" i="4"/>
  <c r="T47" i="4" s="1"/>
  <c r="U47" i="4" s="1"/>
  <c r="R632" i="4"/>
  <c r="T632" i="4" s="1"/>
  <c r="U632" i="4" s="1"/>
  <c r="R559" i="4"/>
  <c r="T559" i="4" s="1"/>
  <c r="S35" i="4"/>
  <c r="S38" i="4"/>
  <c r="S32" i="4"/>
  <c r="P742" i="4"/>
  <c r="P743" i="4"/>
  <c r="P741" i="4"/>
  <c r="Q742" i="4"/>
  <c r="Q743" i="4"/>
  <c r="Q741" i="4"/>
  <c r="S605" i="4"/>
  <c r="T605" i="4" s="1"/>
  <c r="U605" i="4" s="1"/>
  <c r="T582" i="4"/>
  <c r="U582" i="4" s="1"/>
  <c r="T517" i="4"/>
  <c r="U517" i="4" s="1"/>
  <c r="S425" i="4"/>
  <c r="T425" i="4" s="1"/>
  <c r="U425" i="4" s="1"/>
  <c r="S556" i="4"/>
  <c r="S379" i="4"/>
  <c r="T379" i="4" s="1"/>
  <c r="U379" i="4" s="1"/>
  <c r="S610" i="4"/>
  <c r="T610" i="4" s="1"/>
  <c r="U610" i="4" s="1"/>
  <c r="S602" i="4"/>
  <c r="T602" i="4" s="1"/>
  <c r="R594" i="4"/>
  <c r="R579" i="4"/>
  <c r="S594" i="4"/>
  <c r="S579" i="4"/>
  <c r="S563" i="4"/>
  <c r="R561" i="4"/>
  <c r="R563" i="4"/>
  <c r="S561" i="4"/>
  <c r="S550" i="4"/>
  <c r="R548" i="4"/>
  <c r="R550" i="4"/>
  <c r="S548" i="4"/>
  <c r="S511" i="4"/>
  <c r="T511" i="4" s="1"/>
  <c r="U511" i="4" s="1"/>
  <c r="S514" i="4"/>
  <c r="T514" i="4" s="1"/>
  <c r="U514" i="4" s="1"/>
  <c r="S325" i="4"/>
  <c r="T325" i="4" s="1"/>
  <c r="T327" i="4"/>
  <c r="U327" i="4" s="1"/>
  <c r="T283" i="4"/>
  <c r="U283" i="4" s="1"/>
  <c r="S228" i="4"/>
  <c r="T228" i="4" s="1"/>
  <c r="U228" i="4" s="1"/>
  <c r="S225" i="4"/>
  <c r="T225" i="4" s="1"/>
  <c r="U225" i="4" s="1"/>
  <c r="S149" i="4"/>
  <c r="T149" i="4" s="1"/>
  <c r="U149" i="4" s="1"/>
  <c r="S125" i="4"/>
  <c r="T125" i="4" s="1"/>
  <c r="U125" i="4" s="1"/>
  <c r="S122" i="4"/>
  <c r="T122" i="4" s="1"/>
  <c r="U122" i="4" s="1"/>
  <c r="S88" i="4"/>
  <c r="T88" i="4" s="1"/>
  <c r="S62" i="4"/>
  <c r="T62" i="4" s="1"/>
  <c r="U62" i="4" s="1"/>
  <c r="S45" i="4"/>
  <c r="T45" i="4" s="1"/>
  <c r="U45" i="4" s="1"/>
  <c r="S202" i="4"/>
  <c r="T202" i="4" s="1"/>
  <c r="U202" i="4" s="1"/>
  <c r="S199" i="4"/>
  <c r="T199" i="4" s="1"/>
  <c r="U199" i="4" s="1"/>
  <c r="S175" i="4"/>
  <c r="T175" i="4" s="1"/>
  <c r="U175" i="4" s="1"/>
  <c r="S152" i="4"/>
  <c r="T152" i="4" s="1"/>
  <c r="U152" i="4" s="1"/>
  <c r="S146" i="4"/>
  <c r="T146" i="4" s="1"/>
  <c r="S91" i="4"/>
  <c r="T91" i="4" s="1"/>
  <c r="U91" i="4" s="1"/>
  <c r="S65" i="4"/>
  <c r="T65" i="4" s="1"/>
  <c r="U65" i="4" s="1"/>
  <c r="T233" i="4"/>
  <c r="U233" i="4" s="1"/>
  <c r="S222" i="4"/>
  <c r="T222" i="4" s="1"/>
  <c r="S178" i="4"/>
  <c r="T178" i="4" s="1"/>
  <c r="U178" i="4" s="1"/>
  <c r="S172" i="4"/>
  <c r="T172" i="4" s="1"/>
  <c r="T103" i="4"/>
  <c r="U103" i="4" s="1"/>
  <c r="S68" i="4"/>
  <c r="T68" i="4" s="1"/>
  <c r="U68" i="4" s="1"/>
  <c r="U272" i="4"/>
  <c r="S278" i="4"/>
  <c r="T278" i="4" s="1"/>
  <c r="U278" i="4" s="1"/>
  <c r="S275" i="4"/>
  <c r="T275" i="4" s="1"/>
  <c r="S250" i="4"/>
  <c r="T250" i="4" s="1"/>
  <c r="S256" i="4"/>
  <c r="T256" i="4" s="1"/>
  <c r="U256" i="4" s="1"/>
  <c r="S253" i="4"/>
  <c r="T253" i="4" s="1"/>
  <c r="U253" i="4" s="1"/>
  <c r="S196" i="4"/>
  <c r="T196" i="4" s="1"/>
  <c r="S116" i="4"/>
  <c r="T116" i="4" s="1"/>
  <c r="S119" i="4"/>
  <c r="T119" i="4" s="1"/>
  <c r="U119" i="4" s="1"/>
  <c r="S371" i="4"/>
  <c r="R539" i="4"/>
  <c r="R629" i="4"/>
  <c r="S629" i="4"/>
  <c r="R413" i="4"/>
  <c r="S554" i="4"/>
  <c r="R417" i="4"/>
  <c r="S417" i="4"/>
  <c r="S343" i="4"/>
  <c r="T343" i="4" s="1"/>
  <c r="U343" i="4" s="1"/>
  <c r="S664" i="4"/>
  <c r="R439" i="4"/>
  <c r="S455" i="4"/>
  <c r="R455" i="4"/>
  <c r="R664" i="4"/>
  <c r="S218" i="4"/>
  <c r="T218" i="4" s="1"/>
  <c r="U218" i="4" s="1"/>
  <c r="S693" i="4"/>
  <c r="R693" i="4"/>
  <c r="S445" i="4"/>
  <c r="S458" i="4"/>
  <c r="R445" i="4"/>
  <c r="S369" i="4"/>
  <c r="T369" i="4" s="1"/>
  <c r="U369" i="4" s="1"/>
  <c r="R371" i="4"/>
  <c r="R537" i="4"/>
  <c r="S288" i="4"/>
  <c r="S403" i="4"/>
  <c r="T403" i="4" s="1"/>
  <c r="U403" i="4" s="1"/>
  <c r="S608" i="4"/>
  <c r="T608" i="4" s="1"/>
  <c r="U608" i="4" s="1"/>
  <c r="R397" i="4"/>
  <c r="R616" i="4"/>
  <c r="U341" i="4"/>
  <c r="R554" i="4"/>
  <c r="R541" i="4"/>
  <c r="S429" i="4"/>
  <c r="T429" i="4" s="1"/>
  <c r="U429" i="4" s="1"/>
  <c r="S421" i="4"/>
  <c r="T421" i="4" s="1"/>
  <c r="U421" i="4" s="1"/>
  <c r="R393" i="4"/>
  <c r="S246" i="4"/>
  <c r="T246" i="4" s="1"/>
  <c r="U246" i="4" s="1"/>
  <c r="T689" i="4"/>
  <c r="U689" i="4" s="1"/>
  <c r="S397" i="4"/>
  <c r="R687" i="4"/>
  <c r="T687" i="4" s="1"/>
  <c r="R655" i="4"/>
  <c r="S573" i="4"/>
  <c r="T78" i="4"/>
  <c r="U78" i="4" s="1"/>
  <c r="S616" i="4"/>
  <c r="S655" i="4"/>
  <c r="S393" i="4"/>
  <c r="U162" i="4"/>
  <c r="S541" i="4"/>
  <c r="S539" i="4"/>
  <c r="S537" i="4"/>
  <c r="R458" i="4"/>
  <c r="T458" i="4" s="1"/>
  <c r="S439" i="4"/>
  <c r="S413" i="4"/>
  <c r="T504" i="4"/>
  <c r="U504" i="4" s="1"/>
  <c r="U460" i="4"/>
  <c r="T142" i="4"/>
  <c r="U142" i="4" s="1"/>
  <c r="T455" i="4" l="1"/>
  <c r="W464" i="4"/>
  <c r="X464" i="4" s="1"/>
  <c r="U381" i="4"/>
  <c r="T561" i="4"/>
  <c r="U561" i="4" s="1"/>
  <c r="T556" i="4"/>
  <c r="U556" i="4" s="1"/>
  <c r="T696" i="4"/>
  <c r="U696" i="4" s="1"/>
  <c r="T522" i="4"/>
  <c r="U522" i="4" s="1"/>
  <c r="T335" i="4"/>
  <c r="U335" i="4" s="1"/>
  <c r="T331" i="4"/>
  <c r="U331" i="4" s="1"/>
  <c r="U363" i="4"/>
  <c r="P740" i="4"/>
  <c r="S742" i="4"/>
  <c r="Q740" i="4"/>
  <c r="W88" i="4"/>
  <c r="X88" i="4" s="1"/>
  <c r="U88" i="4"/>
  <c r="S741" i="4"/>
  <c r="S743" i="4"/>
  <c r="T550" i="4"/>
  <c r="U550" i="4" s="1"/>
  <c r="W687" i="4"/>
  <c r="X687" i="4" s="1"/>
  <c r="T664" i="4"/>
  <c r="W664" i="4" s="1"/>
  <c r="X664" i="4" s="1"/>
  <c r="T573" i="4"/>
  <c r="W571" i="4" s="1"/>
  <c r="X571" i="4" s="1"/>
  <c r="T405" i="4"/>
  <c r="U405" i="4" s="1"/>
  <c r="T563" i="4"/>
  <c r="T584" i="4"/>
  <c r="U584" i="4" s="1"/>
  <c r="T704" i="4"/>
  <c r="U602" i="4"/>
  <c r="W602" i="4"/>
  <c r="X602" i="4" s="1"/>
  <c r="T35" i="4"/>
  <c r="U35" i="4" s="1"/>
  <c r="T579" i="4"/>
  <c r="U579" i="4" s="1"/>
  <c r="T594" i="4"/>
  <c r="U594" i="4" s="1"/>
  <c r="U559" i="4"/>
  <c r="T548" i="4"/>
  <c r="U548" i="4" s="1"/>
  <c r="T347" i="4"/>
  <c r="U347" i="4" s="1"/>
  <c r="U325" i="4"/>
  <c r="U222" i="4"/>
  <c r="W222" i="4"/>
  <c r="U172" i="4"/>
  <c r="W172" i="4"/>
  <c r="U116" i="4"/>
  <c r="W116" i="4"/>
  <c r="U250" i="4"/>
  <c r="U146" i="4"/>
  <c r="W146" i="4"/>
  <c r="T38" i="4"/>
  <c r="U38" i="4" s="1"/>
  <c r="U196" i="4"/>
  <c r="W196" i="4"/>
  <c r="U275" i="4"/>
  <c r="T371" i="4"/>
  <c r="U371" i="4" s="1"/>
  <c r="T539" i="4"/>
  <c r="U539" i="4" s="1"/>
  <c r="T629" i="4"/>
  <c r="T413" i="4"/>
  <c r="T554" i="4"/>
  <c r="U554" i="4" s="1"/>
  <c r="T417" i="4"/>
  <c r="U417" i="4" s="1"/>
  <c r="U458" i="4"/>
  <c r="W625" i="4"/>
  <c r="X625" i="4" s="1"/>
  <c r="T445" i="4"/>
  <c r="U28" i="4"/>
  <c r="T439" i="4"/>
  <c r="U439" i="4" s="1"/>
  <c r="T32" i="4"/>
  <c r="U32" i="4" s="1"/>
  <c r="X379" i="4"/>
  <c r="T52" i="4"/>
  <c r="T537" i="4"/>
  <c r="U537" i="4" s="1"/>
  <c r="T397" i="4"/>
  <c r="U397" i="4" s="1"/>
  <c r="T616" i="4"/>
  <c r="U618" i="4"/>
  <c r="T541" i="4"/>
  <c r="U541" i="4" s="1"/>
  <c r="T693" i="4"/>
  <c r="T393" i="4"/>
  <c r="T655" i="4"/>
  <c r="T75" i="4"/>
  <c r="U75" i="4" s="1"/>
  <c r="U687" i="4"/>
  <c r="S740" i="4" l="1"/>
  <c r="W325" i="4"/>
  <c r="X325" i="4" s="1"/>
  <c r="W351" i="4"/>
  <c r="X351" i="4" s="1"/>
  <c r="U664" i="4"/>
  <c r="X647" i="4"/>
  <c r="U573" i="4"/>
  <c r="U563" i="4"/>
  <c r="W556" i="4"/>
  <c r="X556" i="4" s="1"/>
  <c r="W693" i="4"/>
  <c r="X693" i="4" s="1"/>
  <c r="U655" i="4"/>
  <c r="W655" i="4"/>
  <c r="X655" i="4" s="1"/>
  <c r="W712" i="4"/>
  <c r="X712" i="4" s="1"/>
  <c r="U704" i="4"/>
  <c r="W704" i="4"/>
  <c r="X704" i="4" s="1"/>
  <c r="U413" i="4"/>
  <c r="W413" i="4"/>
  <c r="X413" i="4" s="1"/>
  <c r="W455" i="4"/>
  <c r="X455" i="4" s="1"/>
  <c r="U445" i="4"/>
  <c r="W445" i="4"/>
  <c r="X445" i="4" s="1"/>
  <c r="U629" i="4"/>
  <c r="W629" i="4"/>
  <c r="X629" i="4" s="1"/>
  <c r="W425" i="4"/>
  <c r="X425" i="4" s="1"/>
  <c r="U393" i="4"/>
  <c r="W393" i="4"/>
  <c r="X393" i="4" s="1"/>
  <c r="W62" i="4"/>
  <c r="X62" i="4" s="1"/>
  <c r="W250" i="4"/>
  <c r="X250" i="4" s="1"/>
  <c r="U52" i="4"/>
  <c r="W32" i="4"/>
  <c r="X32" i="4" s="1"/>
  <c r="W3" i="4"/>
  <c r="X3" i="4" s="1"/>
  <c r="U712" i="4"/>
  <c r="W508" i="4"/>
  <c r="X508" i="4" s="1"/>
  <c r="X196" i="4"/>
  <c r="X172" i="4"/>
  <c r="U455" i="4"/>
  <c r="X146" i="4"/>
  <c r="U693" i="4"/>
  <c r="X116" i="4"/>
  <c r="W347" i="4"/>
  <c r="X347" i="4" s="1"/>
  <c r="U616" i="4"/>
  <c r="W616" i="4"/>
  <c r="X616" i="4" s="1"/>
  <c r="U3" i="4"/>
  <c r="W579" i="4"/>
  <c r="X579" i="4" s="1"/>
  <c r="X222" i="4"/>
  <c r="W543" i="4"/>
  <c r="X543" i="4" s="1"/>
  <c r="R288" i="4"/>
  <c r="R742" i="4" s="1"/>
  <c r="R741" i="4" l="1"/>
  <c r="R743" i="4"/>
  <c r="T288" i="4"/>
  <c r="T742" i="4" s="1"/>
  <c r="T741" i="4" l="1"/>
  <c r="W272" i="4"/>
  <c r="X272" i="4" s="1"/>
  <c r="X742" i="4" s="1"/>
  <c r="T743" i="4"/>
  <c r="R740" i="4"/>
  <c r="U288" i="4"/>
  <c r="X741" i="4" l="1"/>
  <c r="X740" i="4"/>
  <c r="T740" i="4"/>
  <c r="X743" i="4" l="1"/>
</calcChain>
</file>

<file path=xl/sharedStrings.xml><?xml version="1.0" encoding="utf-8"?>
<sst xmlns="http://schemas.openxmlformats.org/spreadsheetml/2006/main" count="3417" uniqueCount="301">
  <si>
    <t>Наименование государственного учреждения здравоохранения Астраханской области</t>
  </si>
  <si>
    <t>Наименование государственной услуги (работы)</t>
  </si>
  <si>
    <t>ед. изм</t>
  </si>
  <si>
    <t>%</t>
  </si>
  <si>
    <t>Категория показателя</t>
  </si>
  <si>
    <t>Кач.</t>
  </si>
  <si>
    <t>ГБУЗ АО АМОКБ</t>
  </si>
  <si>
    <t>ГБУЗ АО Областная детская клиническая больница им. Н.Н. Силищевой</t>
  </si>
  <si>
    <t>ГБУЗ АО Областной кардиологический диспансер</t>
  </si>
  <si>
    <t>ГБУЗ АО Областная клиническая психиатрическая больница</t>
  </si>
  <si>
    <t>ГБУЗ АО Областной наркологический диспансер</t>
  </si>
  <si>
    <t>ГБУЗ АО Областной клинический противотуберкулезный диспансер</t>
  </si>
  <si>
    <t>ГБУЗ АО Центр крови</t>
  </si>
  <si>
    <t>ГБУЗ АО Патологоанатомическое бюро</t>
  </si>
  <si>
    <t>ГБУЗ АО Городская поликлиника №5</t>
  </si>
  <si>
    <t>Оценка выполнения ГЗ по учреждению</t>
  </si>
  <si>
    <t>Оценка выполнения ГЗ по услугам/ работам</t>
  </si>
  <si>
    <t>ГБУЗ АО БСМЭ</t>
  </si>
  <si>
    <t>ГБУЗ АО Городская киническая больница №3 им. С.М. Кирова</t>
  </si>
  <si>
    <t>ГБУЗ АО Областной врачебно-физкультурный диспансер</t>
  </si>
  <si>
    <t>К2 
(по услуге/ работе)</t>
  </si>
  <si>
    <t>ГБУЗ АО Ахтубинская РБ</t>
  </si>
  <si>
    <t>ГБУЗ АО Володарская РБ</t>
  </si>
  <si>
    <t>ГБУЗ АО Енотаевская РБ</t>
  </si>
  <si>
    <t>ГБУЗ АО Икрянинская РБ</t>
  </si>
  <si>
    <t>ГБУЗ АО Камызякская РБ</t>
  </si>
  <si>
    <t>ГБУЗ АО Красноярская РБ</t>
  </si>
  <si>
    <t>ГБУЗ АО Наримановская РБ</t>
  </si>
  <si>
    <t>ГБУЗ АО Приволжская РБ</t>
  </si>
  <si>
    <t>ГБУЗ АО Городская поликлиника №8 им. Н.И. Пирогова</t>
  </si>
  <si>
    <t>ГЗ по учреждению выполнено</t>
  </si>
  <si>
    <t>ГЗ по учреждению ПЕРЕвыполнено</t>
  </si>
  <si>
    <t>ГЗ по учреждению НЕ выполнено</t>
  </si>
  <si>
    <t>ГБУЗ АО Центр охраны здоровья семьи и репродукции</t>
  </si>
  <si>
    <t xml:space="preserve">ГБУЗ АО Областной центр по профилактике и борьбе со СПИД </t>
  </si>
  <si>
    <t>ГБУЗ АО Центр медицины катастроф и скорой медицинской помощи</t>
  </si>
  <si>
    <t>Пок-ли качества и объема выполнены</t>
  </si>
  <si>
    <t>Пок-ли качества и объема ПЕРЕвыполнены</t>
  </si>
  <si>
    <t>Пок-ли качества и объема НЕ выполнены</t>
  </si>
  <si>
    <t>Первичная медико-санитарная помощь, в части диагностики и лечения</t>
  </si>
  <si>
    <t>число посещений</t>
  </si>
  <si>
    <t>единица</t>
  </si>
  <si>
    <t>объем</t>
  </si>
  <si>
    <t>паллиативная медицинская помощь</t>
  </si>
  <si>
    <t>количество пациентов</t>
  </si>
  <si>
    <t>человек</t>
  </si>
  <si>
    <t>Заготовка, хранение, транспортировка и обеспечение безопасности донорской крови и ее компонентов</t>
  </si>
  <si>
    <t>Не предусмотрено</t>
  </si>
  <si>
    <t>Соответствие техническому регламенту о безопасности крови, ее продуктов, кровезамещающих растворов и технических средств, используемой в трансфузионно-инфузионной терапии</t>
  </si>
  <si>
    <t>условная единица продукта, переработки (в перерасчете на 1 литр цельной крови)</t>
  </si>
  <si>
    <t>Вне медицинской организации</t>
  </si>
  <si>
    <t>терапия</t>
  </si>
  <si>
    <t>для беременных и рожениц</t>
  </si>
  <si>
    <t>патология новорожденных</t>
  </si>
  <si>
    <t>Судебно-медицинская экспертиза</t>
  </si>
  <si>
    <t>Соответствие порядку организации и производства судебно- медицинских экспертиз</t>
  </si>
  <si>
    <t>количество экспертиз</t>
  </si>
  <si>
    <t xml:space="preserve">Не устанавливаются </t>
  </si>
  <si>
    <t>штука</t>
  </si>
  <si>
    <t>ИС обеспечения специальной деятельности</t>
  </si>
  <si>
    <t>ИС обеспечения типовой деятельности</t>
  </si>
  <si>
    <t xml:space="preserve">Количество ИС обеспечения специальной деятельности </t>
  </si>
  <si>
    <t>Ведение информационных ресурсов и баз данных</t>
  </si>
  <si>
    <t xml:space="preserve">Количество информационных ресурсов и баз данных </t>
  </si>
  <si>
    <t>Обеспечение сохранности и учет архивных документов</t>
  </si>
  <si>
    <t>Реализация дополнительных профессиональных программ профессиональной переподготовки</t>
  </si>
  <si>
    <t>Реализация дополнительных профессиональных программ повышения квалификации</t>
  </si>
  <si>
    <t>Показатель, характеризующий условия (формы) оказания госуслуги</t>
  </si>
  <si>
    <t>психотерапия</t>
  </si>
  <si>
    <t>дерматология</t>
  </si>
  <si>
    <t>профпатология</t>
  </si>
  <si>
    <t>генетик</t>
  </si>
  <si>
    <t>очная</t>
  </si>
  <si>
    <t>оториноларингология</t>
  </si>
  <si>
    <t>Педиатрия</t>
  </si>
  <si>
    <t>Паллиативная медицинская помощь</t>
  </si>
  <si>
    <t>неврология</t>
  </si>
  <si>
    <t>ГБУЗ АО Городская поликлиника №1</t>
  </si>
  <si>
    <t>инфекционные болезни</t>
  </si>
  <si>
    <t xml:space="preserve">ГБУЗ АО Областная инфекционная киническая больница </t>
  </si>
  <si>
    <t>Обработка площади очагов</t>
  </si>
  <si>
    <t>Удельный вес площади, обработанной в очагах инфекционных и паразитарных заболеваний, от общей площади, подлежащей такой обработке</t>
  </si>
  <si>
    <t>Удельный вес вещей, обработанных в очагах инфекционных и паразитарных заболеваний, от общего веса вещей, подлежащих такой обработке</t>
  </si>
  <si>
    <t>Площадь обработанных очагов</t>
  </si>
  <si>
    <t>квадратный метр</t>
  </si>
  <si>
    <t>Вес обработанных в дезифекционных камерах вещей из очагов</t>
  </si>
  <si>
    <t>кг</t>
  </si>
  <si>
    <t>кардиология</t>
  </si>
  <si>
    <t>спортивная медицина</t>
  </si>
  <si>
    <t>акушерство-гинекология</t>
  </si>
  <si>
    <t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t>
  </si>
  <si>
    <t>Соответствие установленным требованиям</t>
  </si>
  <si>
    <t>психиатрия</t>
  </si>
  <si>
    <t>Соответствие порядку оказания медицинской помощи по профилю "патологическая анатомия"</t>
  </si>
  <si>
    <t>количество исследований</t>
  </si>
  <si>
    <t>офтальмология</t>
  </si>
  <si>
    <t>урология</t>
  </si>
  <si>
    <t xml:space="preserve">хирургия </t>
  </si>
  <si>
    <t>Патологическая анатомия</t>
  </si>
  <si>
    <t>Соответствие порядку оказания медицинской помощи по профилю «патологическая анатомия»</t>
  </si>
  <si>
    <t xml:space="preserve">количество вскрытий </t>
  </si>
  <si>
    <t>ГБУ АО УМТОМО</t>
  </si>
  <si>
    <t>ГБУЗ АО Харабалинская РБ</t>
  </si>
  <si>
    <t>ГБУЗ АО Черноярская РБ</t>
  </si>
  <si>
    <t>ГБУ ППО Астраханский базовый медицинский колледж</t>
  </si>
  <si>
    <t>Патология новорожденных</t>
  </si>
  <si>
    <t>постоянно</t>
  </si>
  <si>
    <t>К21
(по услуге/ работе)</t>
  </si>
  <si>
    <t>К22
(по услуге/ работе)</t>
  </si>
  <si>
    <t>Причина отклонения выполнения ГЗ по услугам/работам</t>
  </si>
  <si>
    <t>К2 - оценка вып. ГЗ (по учр.)</t>
  </si>
  <si>
    <t>Показатели, характеризующие качество и количество государственной услуги (работы)</t>
  </si>
  <si>
    <t>Показатель 1, характеризующий содержание госуслуги</t>
  </si>
  <si>
    <t>Показатель 2, характеризующий содержание госуслуги</t>
  </si>
  <si>
    <r>
      <t>К21</t>
    </r>
    <r>
      <rPr>
        <b/>
        <i/>
        <sz val="10"/>
        <color rgb="FFFF0000"/>
        <rFont val="Times New Roman"/>
        <family val="1"/>
        <charset val="204"/>
      </rPr>
      <t>i</t>
    </r>
    <r>
      <rPr>
        <b/>
        <sz val="10"/>
        <color rgb="FFFF0000"/>
        <rFont val="Times New Roman"/>
        <family val="1"/>
        <charset val="204"/>
      </rPr>
      <t xml:space="preserve"> (по показателям качества)</t>
    </r>
  </si>
  <si>
    <r>
      <t>К22</t>
    </r>
    <r>
      <rPr>
        <b/>
        <i/>
        <sz val="10"/>
        <color rgb="FF0070C0"/>
        <rFont val="Times New Roman"/>
        <family val="1"/>
        <charset val="204"/>
      </rPr>
      <t>i</t>
    </r>
    <r>
      <rPr>
        <b/>
        <sz val="10"/>
        <color rgb="FF0070C0"/>
        <rFont val="Times New Roman"/>
        <family val="1"/>
        <charset val="204"/>
      </rPr>
      <t xml:space="preserve"> (по показателям количества)</t>
    </r>
  </si>
  <si>
    <t>ИМЯ ГУ</t>
  </si>
  <si>
    <t>ПОК-ЛЬ УСЛОВИЯ (ФОРМЫ)</t>
  </si>
  <si>
    <t>ПОК-ЛЬ СОДЕРЖ 1</t>
  </si>
  <si>
    <t>ПОК-ЛЬ СОДЕРЖ 2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</si>
  <si>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</si>
  <si>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Обработка вещей из  очагов</t>
  </si>
  <si>
    <t>человеко-час</t>
  </si>
  <si>
    <t>условная ед.</t>
  </si>
  <si>
    <t>ПМСП, не включенная в базовую программу ОМС</t>
  </si>
  <si>
    <t>ПМСП, включенная в базовую программу ОМС</t>
  </si>
  <si>
    <t>34.02.01 Сестринское дело</t>
  </si>
  <si>
    <t>31.02.01 Лечебное дело</t>
  </si>
  <si>
    <t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t>
  </si>
  <si>
    <t>Специализированная медицинская помощь (за исключением ВМП), включенная в базовую программу обязательного медицинского страхования</t>
  </si>
  <si>
    <t>Специализированная медицинская помощь (за исключением ВМП), не включенная в базовую программу обязательного медицинского страхования</t>
  </si>
  <si>
    <t>Использованные сокращения:</t>
  </si>
  <si>
    <t>СМП, в т.ч. ССМП, не вкл. в ТПОМС - Скорая, в том числе скорая специализированная, медицинская помощь (включая медицинскую эвакуацию), не включенная в базовую программу ОМС, а также оказание медицинской помощи при чрезвычайных ситуациях</t>
  </si>
  <si>
    <t>Соответствие порядкам оказания МП и на основе стандартов МП</t>
  </si>
  <si>
    <t>МП - медицинская помощь</t>
  </si>
  <si>
    <t>ИТОГО оценено показателей</t>
  </si>
  <si>
    <t>ИТОГО оценено учреждений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</si>
  <si>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</si>
  <si>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число обращений</t>
  </si>
  <si>
    <t>количество койко-дней</t>
  </si>
  <si>
    <t>койко-день</t>
  </si>
  <si>
    <t>Медицинская помощь в экстренной форме незастрахованным гражданам в системе обязательного медицинского страхования</t>
  </si>
  <si>
    <t>амбулаторно</t>
  </si>
  <si>
    <t>стационар</t>
  </si>
  <si>
    <t>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</si>
  <si>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</si>
  <si>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</si>
  <si>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Дневной стационар</t>
  </si>
  <si>
    <t xml:space="preserve">Не применяется </t>
  </si>
  <si>
    <t>Случай лечения</t>
  </si>
  <si>
    <t>условная единица</t>
  </si>
  <si>
    <t xml:space="preserve">количество вызовов </t>
  </si>
  <si>
    <t>ГБУЗ АО Лиманская  РБ</t>
  </si>
  <si>
    <t>хирургия</t>
  </si>
  <si>
    <t>гематология</t>
  </si>
  <si>
    <t xml:space="preserve">число пациентов </t>
  </si>
  <si>
    <t>не указано</t>
  </si>
  <si>
    <t>количество человеко-часов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</si>
  <si>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</si>
  <si>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Среднее общее образование</t>
  </si>
  <si>
    <t>Численность обучающихся</t>
  </si>
  <si>
    <t>31.02.02 Акушерское дело</t>
  </si>
  <si>
    <t>Основное общее образование</t>
  </si>
  <si>
    <t>31.02.03 Лабораторная диагностика</t>
  </si>
  <si>
    <t xml:space="preserve"> стационар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</si>
  <si>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t>
  </si>
  <si>
    <t>Скорая, в том числе скорая специализированная, медицинская помощь (за исключением санитарно-авиационной эвакуации)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</si>
  <si>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</si>
  <si>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по профилю дерматовенерология (в части венерологии)</t>
  </si>
  <si>
    <t>число  пациентов</t>
  </si>
  <si>
    <t>не предусмотрено</t>
  </si>
  <si>
    <t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</si>
  <si>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t>
  </si>
  <si>
    <t xml:space="preserve"> по профилю ВИЧ-инфекции</t>
  </si>
  <si>
    <t>количество человек</t>
  </si>
  <si>
    <t>Случай госпитализации</t>
  </si>
  <si>
    <t>vtc</t>
  </si>
  <si>
    <t>ГБУЗ АО МИАЦ</t>
  </si>
  <si>
    <t xml:space="preserve">Машино-часы работы автомобилей. </t>
  </si>
  <si>
    <t>количество мероприятий</t>
  </si>
  <si>
    <t>Фактическое количество проведенных мероприятий, относительно  запланированно показателя</t>
  </si>
  <si>
    <t xml:space="preserve">Отношение фактического проведения мероприятий к запланированному количеству мероприятий </t>
  </si>
  <si>
    <t>количество отчетов</t>
  </si>
  <si>
    <t>Соответствие практическому инструктивно-методическому пособию по статистике здравоохранения Процент</t>
  </si>
  <si>
    <t>количество аналитической информации (справки)</t>
  </si>
  <si>
    <t>Организация и проведение мероприятий, направленных на снижение заболеваемости, смертности и увеличение продолжительности жизни населения</t>
  </si>
  <si>
    <t xml:space="preserve">Освещение деятельности органов государственной власти
</t>
  </si>
  <si>
    <t>количество информационных мероприятий</t>
  </si>
  <si>
    <t>количество случаев</t>
  </si>
  <si>
    <t>Диспансерное наблюдение</t>
  </si>
  <si>
    <t xml:space="preserve">Соответствие порядку диспансерного наблюдения </t>
  </si>
  <si>
    <t>Медицинское освидетельствование на ВИЧ-инфекцию</t>
  </si>
  <si>
    <t>количество освидетельствований</t>
  </si>
  <si>
    <t>Судебно-психиатрическая экспертиза</t>
  </si>
  <si>
    <t xml:space="preserve">Соответствие инструкции об организации производства судебно-психиатрических экспертиз в отделениях судебно-психиатрических экспертиз государственных психиатрических учреждений </t>
  </si>
  <si>
    <t>Медицинское освидетельствование на состояние опьянения (алкогольного, наркотического или иного токсического)</t>
  </si>
  <si>
    <t>Количество освидетельствованных</t>
  </si>
  <si>
    <t>по профилю онкология</t>
  </si>
  <si>
    <t>ГБУЗ АО Городская поликлиника №2</t>
  </si>
  <si>
    <t>ГБУЗ АО Городская поликлиника №3</t>
  </si>
  <si>
    <t>неонатология</t>
  </si>
  <si>
    <t>Организация и проведение дезинфекции в очагах инфекционных и паразитарных заболеваний</t>
  </si>
  <si>
    <t>Доля ИС с актуальной информацией</t>
  </si>
  <si>
    <t>Создание и развитие(модернизация)  информационных систем и компонентов информационно-телекоммуникационной инфраструктуры</t>
  </si>
  <si>
    <t xml:space="preserve">Количество ИС обеспечения типовой  деятельности </t>
  </si>
  <si>
    <t>Ведение информационных ресурсов в сфере здравоохранения и  баз данных</t>
  </si>
  <si>
    <t xml:space="preserve">Объем хранимых дел (документов) </t>
  </si>
  <si>
    <t xml:space="preserve">отношение фактически выполненных отчетов к количеству запланированных отчетов </t>
  </si>
  <si>
    <t>Доля ИС  с актуальной информацией</t>
  </si>
  <si>
    <t>Оказание бесплатной юридической помощи и проведение мониторинга правоприменения в сфере здравоохранения</t>
  </si>
  <si>
    <t>Прием документов, их обработка, отправка и проведение мониторинга и подготовка документов и сведений, размещаемых  в информационных системах</t>
  </si>
  <si>
    <t>Информационно-аналитическое обеспечение и методическое сопровождение по вопросам оплпты труда в сфере здравоохранения</t>
  </si>
  <si>
    <t>спортсмены спортивных сборных команд</t>
  </si>
  <si>
    <t>ГБУЗ АО Областной кожно-венерологический диспансер</t>
  </si>
  <si>
    <t>отношение фактически выполненных отчетов к количеству заплпнированных отчетов</t>
  </si>
  <si>
    <t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t>
  </si>
  <si>
    <t>Организация и (или) проведение ремонтных работ</t>
  </si>
  <si>
    <t xml:space="preserve">Отношение количества запланированных объектов, подлежащих ремонту к фактически выполненных </t>
  </si>
  <si>
    <t>количество обслуживаемых объектов</t>
  </si>
  <si>
    <t>Монтаж, наладка, ремонт и техническое обслуживание медицинской техники государственных учреждений</t>
  </si>
  <si>
    <t>Ремонт и обслуживание оборудования</t>
  </si>
  <si>
    <t>количество обслуживаемого оборудования</t>
  </si>
  <si>
    <t>Материально-техническое обеспечение деятельности министерства и государственных учреждений, определенных министерством</t>
  </si>
  <si>
    <t>Автотранспортное обслуживание должностных лиц, государственных органов и государственных учреждений</t>
  </si>
  <si>
    <t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t>
  </si>
  <si>
    <t>Процент выполнения плана по количеству машино-часов работы</t>
  </si>
  <si>
    <t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t>
  </si>
  <si>
    <t>Отношение фактического проведения мероприятий к запланированному количеству мероприятий</t>
  </si>
  <si>
    <t>Количество часов работы</t>
  </si>
  <si>
    <t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t>
  </si>
  <si>
    <t xml:space="preserve">Отношение запланированных отчетов к фактически сданным </t>
  </si>
  <si>
    <t xml:space="preserve">Количество отчетов
</t>
  </si>
  <si>
    <t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t>
  </si>
  <si>
    <t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t>
  </si>
  <si>
    <t xml:space="preserve">Отношение фактически выполненных отчетов к  количеству  запланированных отчетов </t>
  </si>
  <si>
    <t>педиатрия</t>
  </si>
  <si>
    <t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t>
  </si>
  <si>
    <t>Бесперебойное тепло-, водо-, энергообеспечение, содержание объектов недвижимого имущества в надлежащем состоянии, безаварийная работа инженерных систем и обородования</t>
  </si>
  <si>
    <t>тысяча квадратных метров</t>
  </si>
  <si>
    <t>ГБУЗ АО "ДГП № 3"</t>
  </si>
  <si>
    <t>ГБУЗ АО "ДГП № 4"</t>
  </si>
  <si>
    <t>ГБУЗ АО "ДГП № 5"</t>
  </si>
  <si>
    <t>ГБУЗ АО "СП № 3"</t>
  </si>
  <si>
    <t>ГБУЗ АО "СП № 4"</t>
  </si>
  <si>
    <t xml:space="preserve"> Дневной стационар (на дому)</t>
  </si>
  <si>
    <t>Дневной стационар (на дому)</t>
  </si>
  <si>
    <t>онкология (для стомированных)</t>
  </si>
  <si>
    <t>Директор ГБУЗ АО "МИАЦ" ___________________Н.В.Тетерятникова</t>
  </si>
  <si>
    <t>Эксплуатируемая площадь, всего, в т.ч. зданий прилегающей территории</t>
  </si>
  <si>
    <t>ИМЯ  БУ</t>
  </si>
  <si>
    <t>ГБУЗ АО ГБ ЗАТО Знаменск</t>
  </si>
  <si>
    <t>Осуществление записи на прием к врачу с использованием единого номера Call-центра</t>
  </si>
  <si>
    <t>В устной форме по единому номеру телефона Call-центра</t>
  </si>
  <si>
    <t>Количество обращений</t>
  </si>
  <si>
    <t>Прием заявки на предоставления медицинских услуг по единому номеру телефона Call-центра и осуществление записи на прием к врачу в РМИС</t>
  </si>
  <si>
    <t xml:space="preserve">            </t>
  </si>
  <si>
    <t>Вакцинация</t>
  </si>
  <si>
    <t>амбулаторно на дому выездными патронажными бригадами</t>
  </si>
  <si>
    <t xml:space="preserve">амбулаторно на дому  </t>
  </si>
  <si>
    <t>амбулаторно на дому</t>
  </si>
  <si>
    <t>дневной стационар</t>
  </si>
  <si>
    <t>вакцинация</t>
  </si>
  <si>
    <t>Инфекционные болезни (COVID-19)</t>
  </si>
  <si>
    <t>Количество обслуживаемых (эксплуатируемых) объектов</t>
  </si>
  <si>
    <t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t>
  </si>
  <si>
    <t>Отсутствие обоснованных жалоб на качество обслуживания обращений от граждан</t>
  </si>
  <si>
    <t xml:space="preserve">Фактическое количество проведенных мероприятий, относительно запланированного показателя </t>
  </si>
  <si>
    <t xml:space="preserve">Обеспечение мероприятий, направленных на охрану здоровья граждан </t>
  </si>
  <si>
    <t>Количество мероприятий</t>
  </si>
  <si>
    <t>ГAУ АО «Астраханские аптеки»</t>
  </si>
  <si>
    <t>ГБУЗ АО ОЦОЗ и МП</t>
  </si>
  <si>
    <t>ГБУЗ АО Областной клинический онкологический диспансер</t>
  </si>
  <si>
    <t>ГБУЗ АО Клинический родильный дом им.Ю.А. Пасхаловой</t>
  </si>
  <si>
    <t>Обеспечение мероприятий, направленных на охрану здоровья граждан</t>
  </si>
  <si>
    <t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</si>
  <si>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</si>
  <si>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 xml:space="preserve">Количество Центров обработки данных </t>
  </si>
  <si>
    <t>Доля времени простоя информационных систем и компонентов информационно-телекоммуникационной структуры</t>
  </si>
  <si>
    <t>Центр обработки данных</t>
  </si>
  <si>
    <t>2022 (план)</t>
  </si>
  <si>
    <t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t>
  </si>
  <si>
    <t>Строительный контроль при осуществлении строительства, реконструкции и капитального ремонта объектов капитального строительства</t>
  </si>
  <si>
    <t>Экспертом</t>
  </si>
  <si>
    <t>Число строящихся, реконструируемых, ремонтируемых объектов капитального строительства</t>
  </si>
  <si>
    <t>Проверка выполнения работ при строительстве объектов капитального строительства на соответствие требованиям проектной и подготовленной рабочей документации, результатам инженерных изысканий, требованиям градостроительного плана земельного участка, требованиям технических регламентов в целях обеспечения безопасности зданий и сооружений</t>
  </si>
  <si>
    <t>число случаев</t>
  </si>
  <si>
    <t>травматология</t>
  </si>
  <si>
    <t>по профилю психиатрия-наркология</t>
  </si>
  <si>
    <t>по профилю психиатрия</t>
  </si>
  <si>
    <t>По профилю психиатрия-наркология (в части наркологии)</t>
  </si>
  <si>
    <t>2022 -факт 6мес</t>
  </si>
  <si>
    <t>месяцев</t>
  </si>
  <si>
    <t>"ОЦЕНКА выполнения государственных заданий учреждениями,  подведомственными министерству здравоохранения Астраханской области за 6 месяцев 2022 года"</t>
  </si>
  <si>
    <t>Рентгенология</t>
  </si>
  <si>
    <t>Профилактика незаконного потребления наркотических средств и психотропных  веществ, наркомании</t>
  </si>
  <si>
    <t>Количество человек</t>
  </si>
  <si>
    <t>Рентгенологическая диагностика</t>
  </si>
  <si>
    <t xml:space="preserve">Количество исследований </t>
  </si>
  <si>
    <t>ГБУЗ АО Городская клиническая больница №2 им. братьев Губиных</t>
  </si>
  <si>
    <t>ГБУЗ АО ДГП №1</t>
  </si>
  <si>
    <t>ГБУЗ АО Городская поликлиника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</si>
</sst>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0"/>
      <color rgb="FF0070C0"/>
      <name val="Times New Roman"/>
      <family val="1"/>
      <charset val="204"/>
    </font>
    <font>
      <b/>
      <sz val="11"/>
      <color rgb="FFC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4"/>
      <color rgb="FF00B05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4" fillId="0" borderId="0"/>
  </cellStyleXfs>
  <cellXfs count="347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7" fillId="0" borderId="0" xfId="0" applyFont="1"/>
    <xf numFmtId="0" fontId="1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/>
    <xf numFmtId="0" fontId="2" fillId="0" borderId="3" xfId="0" applyFont="1" applyFill="1" applyBorder="1"/>
    <xf numFmtId="0" fontId="2" fillId="3" borderId="0" xfId="0" applyFont="1" applyFill="1" applyBorder="1"/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2" fillId="0" borderId="8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/>
    <xf numFmtId="0" fontId="15" fillId="0" borderId="0" xfId="0" applyFont="1" applyFill="1"/>
    <xf numFmtId="0" fontId="17" fillId="0" borderId="0" xfId="0" applyFont="1" applyFill="1"/>
    <xf numFmtId="0" fontId="0" fillId="0" borderId="0" xfId="0" applyFont="1" applyFill="1"/>
    <xf numFmtId="0" fontId="0" fillId="0" borderId="3" xfId="0" applyFill="1" applyBorder="1"/>
    <xf numFmtId="0" fontId="2" fillId="3" borderId="7" xfId="0" applyFont="1" applyFill="1" applyBorder="1"/>
    <xf numFmtId="0" fontId="2" fillId="3" borderId="1" xfId="0" applyFont="1" applyFill="1" applyBorder="1"/>
    <xf numFmtId="0" fontId="17" fillId="0" borderId="0" xfId="0" applyFont="1" applyFill="1" applyAlignment="1"/>
    <xf numFmtId="0" fontId="0" fillId="8" borderId="0" xfId="0" applyFill="1"/>
    <xf numFmtId="0" fontId="0" fillId="8" borderId="0" xfId="0" applyFill="1" applyBorder="1"/>
    <xf numFmtId="0" fontId="2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13" fillId="0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26" fillId="0" borderId="8" xfId="0" applyFont="1" applyFill="1" applyBorder="1"/>
    <xf numFmtId="0" fontId="17" fillId="0" borderId="0" xfId="0" applyFont="1" applyFill="1" applyBorder="1" applyAlignment="1"/>
    <xf numFmtId="0" fontId="17" fillId="8" borderId="0" xfId="0" applyFont="1" applyFill="1" applyBorder="1" applyAlignment="1"/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2" xfId="0" applyFont="1" applyFill="1" applyBorder="1"/>
    <xf numFmtId="0" fontId="9" fillId="0" borderId="0" xfId="0" applyFont="1" applyFill="1" applyBorder="1"/>
    <xf numFmtId="164" fontId="31" fillId="0" borderId="8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164" fontId="34" fillId="0" borderId="9" xfId="0" applyNumberFormat="1" applyFont="1" applyBorder="1" applyAlignment="1">
      <alignment horizontal="center" vertical="center" wrapText="1"/>
    </xf>
    <xf numFmtId="164" fontId="32" fillId="0" borderId="9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37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3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/>
    </xf>
    <xf numFmtId="164" fontId="31" fillId="0" borderId="1" xfId="0" applyNumberFormat="1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/>
    </xf>
    <xf numFmtId="0" fontId="43" fillId="8" borderId="8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/>
    </xf>
    <xf numFmtId="0" fontId="45" fillId="8" borderId="1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center" vertical="center" wrapText="1"/>
    </xf>
    <xf numFmtId="0" fontId="44" fillId="8" borderId="9" xfId="0" applyFont="1" applyFill="1" applyBorder="1" applyAlignment="1">
      <alignment horizontal="center" vertical="center" wrapText="1"/>
    </xf>
    <xf numFmtId="0" fontId="43" fillId="8" borderId="5" xfId="0" applyFont="1" applyFill="1" applyBorder="1" applyAlignment="1">
      <alignment horizontal="center" vertical="center" wrapText="1"/>
    </xf>
    <xf numFmtId="1" fontId="44" fillId="8" borderId="1" xfId="0" applyNumberFormat="1" applyFont="1" applyFill="1" applyBorder="1" applyAlignment="1">
      <alignment horizontal="center" vertical="center" wrapText="1"/>
    </xf>
    <xf numFmtId="0" fontId="46" fillId="8" borderId="4" xfId="0" applyFont="1" applyFill="1" applyBorder="1" applyAlignment="1">
      <alignment horizontal="center" vertical="center" wrapText="1"/>
    </xf>
    <xf numFmtId="0" fontId="17" fillId="8" borderId="0" xfId="0" applyFont="1" applyFill="1" applyAlignment="1"/>
    <xf numFmtId="0" fontId="25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0" xfId="0" applyFont="1" applyFill="1" applyBorder="1"/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textRotation="90" wrapText="1"/>
    </xf>
    <xf numFmtId="0" fontId="39" fillId="8" borderId="1" xfId="0" applyFont="1" applyFill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/>
    </xf>
    <xf numFmtId="0" fontId="16" fillId="8" borderId="0" xfId="0" applyFont="1" applyFill="1"/>
    <xf numFmtId="0" fontId="3" fillId="8" borderId="0" xfId="0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vertical="center" wrapText="1"/>
    </xf>
    <xf numFmtId="0" fontId="28" fillId="5" borderId="6" xfId="0" applyFont="1" applyFill="1" applyBorder="1" applyAlignment="1">
      <alignment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3" fontId="46" fillId="8" borderId="1" xfId="0" applyNumberFormat="1" applyFont="1" applyFill="1" applyBorder="1" applyAlignment="1">
      <alignment horizontal="center" vertical="center" wrapText="1"/>
    </xf>
    <xf numFmtId="1" fontId="47" fillId="8" borderId="1" xfId="0" applyNumberFormat="1" applyFont="1" applyFill="1" applyBorder="1" applyAlignment="1">
      <alignment horizontal="center" vertical="center" wrapText="1"/>
    </xf>
    <xf numFmtId="0" fontId="47" fillId="8" borderId="1" xfId="0" applyFont="1" applyFill="1" applyBorder="1" applyAlignment="1">
      <alignment horizontal="center" vertical="center"/>
    </xf>
    <xf numFmtId="0" fontId="44" fillId="8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3" fontId="45" fillId="8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164" fontId="27" fillId="0" borderId="4" xfId="0" applyNumberFormat="1" applyFont="1" applyFill="1" applyBorder="1" applyAlignment="1">
      <alignment horizontal="center" vertical="center" wrapText="1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5" xfId="0" applyNumberFormat="1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164" fontId="44" fillId="0" borderId="4" xfId="0" applyNumberFormat="1" applyFont="1" applyFill="1" applyBorder="1" applyAlignment="1">
      <alignment horizontal="center" vertical="center" wrapText="1"/>
    </xf>
    <xf numFmtId="164" fontId="44" fillId="0" borderId="6" xfId="0" applyNumberFormat="1" applyFont="1" applyFill="1" applyBorder="1" applyAlignment="1">
      <alignment horizontal="center" vertical="center" wrapText="1"/>
    </xf>
    <xf numFmtId="164" fontId="44" fillId="0" borderId="5" xfId="0" applyNumberFormat="1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27" fillId="8" borderId="1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164" fontId="31" fillId="0" borderId="4" xfId="0" applyNumberFormat="1" applyFont="1" applyFill="1" applyBorder="1" applyAlignment="1">
      <alignment horizontal="center" vertical="center" wrapText="1"/>
    </xf>
    <xf numFmtId="164" fontId="31" fillId="0" borderId="6" xfId="0" applyNumberFormat="1" applyFont="1" applyFill="1" applyBorder="1" applyAlignment="1">
      <alignment horizontal="center" vertical="center" wrapText="1"/>
    </xf>
    <xf numFmtId="164" fontId="31" fillId="0" borderId="13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Fill="1" applyBorder="1" applyAlignment="1">
      <alignment horizontal="center" vertical="center" wrapText="1"/>
    </xf>
    <xf numFmtId="164" fontId="32" fillId="0" borderId="6" xfId="0" applyNumberFormat="1" applyFont="1" applyFill="1" applyBorder="1" applyAlignment="1">
      <alignment horizontal="center" vertical="center" wrapText="1"/>
    </xf>
    <xf numFmtId="164" fontId="32" fillId="0" borderId="13" xfId="0" applyNumberFormat="1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164" fontId="34" fillId="0" borderId="6" xfId="0" applyNumberFormat="1" applyFont="1" applyFill="1" applyBorder="1" applyAlignment="1">
      <alignment horizontal="center" vertical="center" wrapText="1"/>
    </xf>
    <xf numFmtId="164" fontId="34" fillId="0" borderId="13" xfId="0" applyNumberFormat="1" applyFont="1" applyFill="1" applyBorder="1" applyAlignment="1">
      <alignment horizontal="center" vertical="center" wrapText="1"/>
    </xf>
    <xf numFmtId="164" fontId="27" fillId="8" borderId="4" xfId="0" applyNumberFormat="1" applyFont="1" applyFill="1" applyBorder="1" applyAlignment="1">
      <alignment horizontal="center" vertical="center" wrapText="1"/>
    </xf>
    <xf numFmtId="164" fontId="27" fillId="8" borderId="6" xfId="0" applyNumberFormat="1" applyFont="1" applyFill="1" applyBorder="1" applyAlignment="1">
      <alignment horizontal="center" vertical="center" wrapText="1"/>
    </xf>
    <xf numFmtId="164" fontId="27" fillId="8" borderId="13" xfId="0" applyNumberFormat="1" applyFont="1" applyFill="1" applyBorder="1" applyAlignment="1">
      <alignment horizontal="center" vertical="center" wrapText="1"/>
    </xf>
    <xf numFmtId="164" fontId="31" fillId="0" borderId="5" xfId="0" applyNumberFormat="1" applyFont="1" applyFill="1" applyBorder="1" applyAlignment="1">
      <alignment horizontal="center" vertical="center" wrapText="1"/>
    </xf>
    <xf numFmtId="164" fontId="32" fillId="0" borderId="5" xfId="0" applyNumberFormat="1" applyFont="1" applyFill="1" applyBorder="1" applyAlignment="1">
      <alignment horizontal="center" vertical="center" wrapText="1"/>
    </xf>
    <xf numFmtId="164" fontId="27" fillId="8" borderId="5" xfId="0" applyNumberFormat="1" applyFont="1" applyFill="1" applyBorder="1" applyAlignment="1">
      <alignment horizontal="center" vertical="center" wrapText="1"/>
    </xf>
    <xf numFmtId="164" fontId="35" fillId="0" borderId="4" xfId="0" applyNumberFormat="1" applyFont="1" applyFill="1" applyBorder="1" applyAlignment="1">
      <alignment horizontal="center" vertical="center" wrapText="1"/>
    </xf>
    <xf numFmtId="164" fontId="35" fillId="0" borderId="5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6" xfId="0" applyNumberFormat="1" applyFont="1" applyBorder="1" applyAlignment="1">
      <alignment horizontal="center" vertical="center" wrapText="1"/>
    </xf>
    <xf numFmtId="164" fontId="32" fillId="0" borderId="5" xfId="0" applyNumberFormat="1" applyFont="1" applyBorder="1" applyAlignment="1">
      <alignment horizontal="center" vertical="center" wrapText="1"/>
    </xf>
    <xf numFmtId="164" fontId="27" fillId="8" borderId="10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6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64" fontId="31" fillId="0" borderId="9" xfId="0" applyNumberFormat="1" applyFont="1" applyFill="1" applyBorder="1" applyAlignment="1">
      <alignment horizontal="center" vertical="center" wrapText="1"/>
    </xf>
    <xf numFmtId="164" fontId="32" fillId="0" borderId="9" xfId="0" applyNumberFormat="1" applyFont="1" applyFill="1" applyBorder="1" applyAlignment="1">
      <alignment horizontal="center" vertical="center" wrapText="1"/>
    </xf>
    <xf numFmtId="164" fontId="27" fillId="8" borderId="9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0" fontId="30" fillId="0" borderId="6" xfId="0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64" fontId="26" fillId="0" borderId="4" xfId="0" applyNumberFormat="1" applyFont="1" applyBorder="1" applyAlignment="1">
      <alignment horizontal="center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164" fontId="26" fillId="0" borderId="5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164" fontId="44" fillId="0" borderId="1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28" fillId="4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44" fillId="7" borderId="4" xfId="0" applyFont="1" applyFill="1" applyBorder="1" applyAlignment="1">
      <alignment horizontal="center" vertical="center" wrapText="1"/>
    </xf>
    <xf numFmtId="0" fontId="44" fillId="7" borderId="6" xfId="0" applyFont="1" applyFill="1" applyBorder="1" applyAlignment="1">
      <alignment horizontal="center" vertical="center" wrapText="1"/>
    </xf>
    <xf numFmtId="0" fontId="44" fillId="7" borderId="5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38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164" fontId="31" fillId="0" borderId="10" xfId="0" applyNumberFormat="1" applyFont="1" applyFill="1" applyBorder="1" applyAlignment="1">
      <alignment horizontal="center" vertical="center" wrapText="1"/>
    </xf>
    <xf numFmtId="164" fontId="32" fillId="0" borderId="10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6" fillId="0" borderId="8" xfId="0" applyFont="1" applyFill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8" borderId="8" xfId="0" applyNumberFormat="1" applyFont="1" applyFill="1" applyBorder="1" applyAlignment="1">
      <alignment horizontal="center" vertical="center" wrapText="1"/>
    </xf>
    <xf numFmtId="164" fontId="31" fillId="0" borderId="8" xfId="0" applyNumberFormat="1" applyFont="1" applyFill="1" applyBorder="1" applyAlignment="1">
      <alignment horizontal="center" vertical="center" wrapText="1"/>
    </xf>
    <xf numFmtId="164" fontId="32" fillId="0" borderId="8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7" fillId="5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164" fontId="45" fillId="0" borderId="4" xfId="0" applyNumberFormat="1" applyFont="1" applyFill="1" applyBorder="1" applyAlignment="1">
      <alignment horizontal="center" vertical="center" wrapText="1"/>
    </xf>
    <xf numFmtId="164" fontId="45" fillId="0" borderId="6" xfId="0" applyNumberFormat="1" applyFont="1" applyFill="1" applyBorder="1" applyAlignment="1">
      <alignment horizontal="center" vertical="center" wrapText="1"/>
    </xf>
    <xf numFmtId="164" fontId="45" fillId="0" borderId="5" xfId="0" applyNumberFormat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164" fontId="28" fillId="0" borderId="4" xfId="0" applyNumberFormat="1" applyFont="1" applyFill="1" applyBorder="1" applyAlignment="1">
      <alignment horizontal="center" vertical="center" wrapText="1"/>
    </xf>
    <xf numFmtId="164" fontId="28" fillId="0" borderId="6" xfId="0" applyNumberFormat="1" applyFont="1" applyFill="1" applyBorder="1" applyAlignment="1">
      <alignment horizontal="center" vertical="center" wrapText="1"/>
    </xf>
    <xf numFmtId="164" fontId="28" fillId="0" borderId="5" xfId="0" applyNumberFormat="1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164" fontId="35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164" fontId="27" fillId="0" borderId="14" xfId="0" applyNumberFormat="1" applyFont="1" applyFill="1" applyBorder="1" applyAlignment="1">
      <alignment horizontal="center" vertical="center" wrapText="1"/>
    </xf>
    <xf numFmtId="164" fontId="27" fillId="0" borderId="15" xfId="0" applyNumberFormat="1" applyFont="1" applyFill="1" applyBorder="1" applyAlignment="1">
      <alignment horizontal="center" vertical="center" wrapText="1"/>
    </xf>
    <xf numFmtId="164" fontId="27" fillId="0" borderId="16" xfId="0" applyNumberFormat="1" applyFont="1" applyFill="1" applyBorder="1" applyAlignment="1">
      <alignment horizontal="center" vertical="center" wrapText="1"/>
    </xf>
    <xf numFmtId="164" fontId="44" fillId="0" borderId="10" xfId="0" applyNumberFormat="1" applyFont="1" applyFill="1" applyBorder="1" applyAlignment="1">
      <alignment horizontal="center" vertical="center" wrapText="1"/>
    </xf>
    <xf numFmtId="164" fontId="44" fillId="0" borderId="13" xfId="0" applyNumberFormat="1" applyFont="1" applyFill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48" fillId="0" borderId="6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5" xfId="1"/>
  </cellStyles>
  <dxfs count="2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A754"/>
  <sheetViews>
    <sheetView tabSelected="1" topLeftCell="A623" zoomScaleNormal="100" zoomScaleSheetLayoutView="80" workbookViewId="0">
      <selection activeCell="W393" sqref="W393:W412"/>
    </sheetView>
  </sheetViews>
  <sheetFormatPr defaultColWidth="9.140625" defaultRowHeight="15" x14ac:dyDescent="0.25"/>
  <cols>
    <col min="1" max="1" width="39.85546875" style="17" customWidth="1"/>
    <col min="2" max="2" width="27.140625" style="33" customWidth="1"/>
    <col min="3" max="3" width="32.28515625" style="20" customWidth="1"/>
    <col min="4" max="4" width="34.42578125" style="20" customWidth="1"/>
    <col min="5" max="5" width="20.140625" style="21" customWidth="1"/>
    <col min="6" max="6" width="16.7109375" style="20" customWidth="1"/>
    <col min="7" max="7" width="24.7109375" style="20" customWidth="1"/>
    <col min="8" max="8" width="13" style="20" customWidth="1"/>
    <col min="9" max="9" width="23.7109375" style="20" customWidth="1"/>
    <col min="10" max="10" width="15.28515625" style="20" customWidth="1"/>
    <col min="11" max="11" width="26.140625" style="20" customWidth="1"/>
    <col min="12" max="12" width="9.7109375" style="22" customWidth="1"/>
    <col min="13" max="13" width="8.5703125" style="17" customWidth="1"/>
    <col min="14" max="14" width="11.5703125" style="113" customWidth="1"/>
    <col min="15" max="15" width="12" style="113" customWidth="1"/>
    <col min="16" max="16" width="8.28515625" style="23" customWidth="1"/>
    <col min="17" max="17" width="10.28515625" style="24" customWidth="1"/>
    <col min="18" max="18" width="7.42578125" style="25" customWidth="1"/>
    <col min="19" max="19" width="9.42578125" style="26" customWidth="1"/>
    <col min="20" max="20" width="12.28515625" style="144" customWidth="1"/>
    <col min="21" max="21" width="18.85546875" style="27" customWidth="1"/>
    <col min="22" max="22" width="19.42578125" style="22" customWidth="1"/>
    <col min="23" max="23" width="14.28515625" style="28" customWidth="1"/>
    <col min="24" max="24" width="13.28515625" style="28" customWidth="1"/>
    <col min="25" max="25" width="9.42578125" style="5" customWidth="1"/>
    <col min="26" max="26" width="12.140625" style="5" customWidth="1"/>
    <col min="27" max="16384" width="9.140625" style="5"/>
  </cols>
  <sheetData>
    <row r="1" spans="1:28" ht="42" customHeight="1" x14ac:dyDescent="0.25">
      <c r="A1" s="274" t="s">
        <v>292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</row>
    <row r="2" spans="1:28" ht="98.25" customHeight="1" thickBot="1" x14ac:dyDescent="0.3">
      <c r="A2" s="41" t="s">
        <v>0</v>
      </c>
      <c r="B2" s="42" t="s">
        <v>249</v>
      </c>
      <c r="C2" s="43" t="s">
        <v>1</v>
      </c>
      <c r="D2" s="43" t="s">
        <v>116</v>
      </c>
      <c r="E2" s="43" t="s">
        <v>67</v>
      </c>
      <c r="F2" s="43" t="s">
        <v>117</v>
      </c>
      <c r="G2" s="43" t="s">
        <v>112</v>
      </c>
      <c r="H2" s="43" t="s">
        <v>118</v>
      </c>
      <c r="I2" s="43" t="s">
        <v>113</v>
      </c>
      <c r="J2" s="43" t="s">
        <v>119</v>
      </c>
      <c r="K2" s="43" t="s">
        <v>111</v>
      </c>
      <c r="L2" s="43" t="s">
        <v>2</v>
      </c>
      <c r="M2" s="44" t="s">
        <v>4</v>
      </c>
      <c r="N2" s="42" t="s">
        <v>279</v>
      </c>
      <c r="O2" s="42" t="s">
        <v>290</v>
      </c>
      <c r="P2" s="12" t="s">
        <v>114</v>
      </c>
      <c r="Q2" s="13" t="s">
        <v>115</v>
      </c>
      <c r="R2" s="12" t="s">
        <v>107</v>
      </c>
      <c r="S2" s="13" t="s">
        <v>108</v>
      </c>
      <c r="T2" s="141" t="s">
        <v>20</v>
      </c>
      <c r="U2" s="11" t="s">
        <v>16</v>
      </c>
      <c r="V2" s="45" t="s">
        <v>109</v>
      </c>
      <c r="W2" s="41" t="s">
        <v>110</v>
      </c>
      <c r="X2" s="11" t="s">
        <v>15</v>
      </c>
      <c r="Y2" s="18">
        <v>6</v>
      </c>
      <c r="Z2" s="50" t="s">
        <v>291</v>
      </c>
    </row>
    <row r="3" spans="1:28" s="4" customFormat="1" ht="63.6" customHeight="1" thickBot="1" x14ac:dyDescent="0.3">
      <c r="A3" s="336" t="s">
        <v>21</v>
      </c>
      <c r="B3" s="46" t="str">
        <f t="shared" ref="B3:D103" si="0">IF(A3="",B2,A3)</f>
        <v>ГБУЗ АО Ахтубинская РБ</v>
      </c>
      <c r="C3" s="329" t="s">
        <v>124</v>
      </c>
      <c r="D3" s="19" t="str">
        <f t="shared" si="0"/>
        <v>ПМСП, не включенная в базовую программу ОМС</v>
      </c>
      <c r="E3" s="313" t="s">
        <v>142</v>
      </c>
      <c r="F3" s="46" t="str">
        <f t="shared" ref="F3:F121" si="1">IF(E3="",F2,E3)</f>
        <v>амбулаторно</v>
      </c>
      <c r="G3" s="313" t="s">
        <v>137</v>
      </c>
      <c r="H3" s="46" t="str">
        <f t="shared" ref="H3:H121" si="2">IF(G3="",H2,G3)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" s="313" t="s">
        <v>168</v>
      </c>
      <c r="J3" s="46" t="str">
        <f t="shared" ref="J3:J121" si="3">IF(I3="",J2,I3)</f>
        <v>по профилю дерматовенерология (в части венерологии)</v>
      </c>
      <c r="K3" s="68" t="s">
        <v>133</v>
      </c>
      <c r="L3" s="68" t="s">
        <v>3</v>
      </c>
      <c r="M3" s="68" t="s">
        <v>5</v>
      </c>
      <c r="N3" s="101">
        <v>99</v>
      </c>
      <c r="O3" s="101">
        <v>99</v>
      </c>
      <c r="P3" s="53">
        <f>IF(AND(N3&lt;&gt;0,M3="Кач."),O3/N3*100,"")</f>
        <v>100</v>
      </c>
      <c r="Q3" s="53"/>
      <c r="R3" s="316">
        <f>IFERROR(AVERAGE(P3:P5),"")</f>
        <v>100</v>
      </c>
      <c r="S3" s="317">
        <f>AVERAGE(Q3:Q5)</f>
        <v>102.09090909090908</v>
      </c>
      <c r="T3" s="315">
        <f>IFERROR((R3*0.7+S3*0.3)*2,S3*2)</f>
        <v>201.25454545454545</v>
      </c>
      <c r="U3" s="314" t="str">
        <f>IF(T3&lt;170,"ГЗ по услуге (работе) НЕ выполнено","")&amp;IF(AND(T3&gt;=170,T3&lt;=200),"ГЗ по услуге (работе) выполнено","")&amp;IF(T3&gt;200,"ГЗ по услуге (работе) ПЕРЕвыполнено","")</f>
        <v>ГЗ по услуге (работе) ПЕРЕвыполнено</v>
      </c>
      <c r="V3" s="313"/>
      <c r="W3" s="342">
        <f>AVERAGE(T3:T31)</f>
        <v>189.75401281914594</v>
      </c>
      <c r="X3" s="339" t="str">
        <f>IF(W3&lt;170,"ГЗ по учреждению не выполнено","")&amp;IF(AND(W3&gt;=170,W3&lt;=200),"ГЗ по учреждению выполнено","")&amp;IF(W3&gt;200,"ГЗ по учреждению перевыполнено","")</f>
        <v>ГЗ по учреждению выполнено</v>
      </c>
      <c r="AB3" s="4" t="s">
        <v>176</v>
      </c>
    </row>
    <row r="4" spans="1:28" s="4" customFormat="1" ht="28.5" customHeight="1" thickBot="1" x14ac:dyDescent="0.3">
      <c r="A4" s="337"/>
      <c r="B4" s="46" t="str">
        <f t="shared" si="0"/>
        <v>ГБУЗ АО Ахтубинская РБ</v>
      </c>
      <c r="C4" s="261"/>
      <c r="D4" s="19" t="str">
        <f t="shared" si="0"/>
        <v>ПМСП, не включенная в базовую программу ОМС</v>
      </c>
      <c r="E4" s="195"/>
      <c r="F4" s="46" t="str">
        <f t="shared" si="1"/>
        <v>амбулаторно</v>
      </c>
      <c r="G4" s="195"/>
      <c r="H4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" s="195"/>
      <c r="J4" s="46" t="str">
        <f t="shared" si="3"/>
        <v>по профилю дерматовенерология (в части венерологии)</v>
      </c>
      <c r="K4" s="69" t="s">
        <v>40</v>
      </c>
      <c r="L4" s="70" t="s">
        <v>123</v>
      </c>
      <c r="M4" s="71" t="s">
        <v>42</v>
      </c>
      <c r="N4" s="102">
        <v>550</v>
      </c>
      <c r="O4" s="103">
        <v>281</v>
      </c>
      <c r="P4" s="54"/>
      <c r="Q4" s="55">
        <f>IF(AND(N4&lt;&gt;0,M4="объем"),(O4/N4*100)/$Y$2*12,"")</f>
        <v>102.18181818181816</v>
      </c>
      <c r="R4" s="214"/>
      <c r="S4" s="215"/>
      <c r="T4" s="216"/>
      <c r="U4" s="262"/>
      <c r="V4" s="195"/>
      <c r="W4" s="209"/>
      <c r="X4" s="340"/>
    </row>
    <row r="5" spans="1:28" s="4" customFormat="1" ht="39" customHeight="1" thickBot="1" x14ac:dyDescent="0.3">
      <c r="A5" s="337"/>
      <c r="B5" s="46" t="str">
        <f t="shared" si="0"/>
        <v>ГБУЗ АО Ахтубинская РБ</v>
      </c>
      <c r="C5" s="261"/>
      <c r="D5" s="19" t="str">
        <f t="shared" si="0"/>
        <v>ПМСП, не включенная в базовую программу ОМС</v>
      </c>
      <c r="E5" s="195"/>
      <c r="F5" s="46" t="str">
        <f t="shared" si="1"/>
        <v>амбулаторно</v>
      </c>
      <c r="G5" s="195"/>
      <c r="H5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" s="195"/>
      <c r="J5" s="46" t="str">
        <f t="shared" si="3"/>
        <v>по профилю дерматовенерология (в части венерологии)</v>
      </c>
      <c r="K5" s="69" t="s">
        <v>138</v>
      </c>
      <c r="L5" s="70" t="s">
        <v>123</v>
      </c>
      <c r="M5" s="71" t="s">
        <v>42</v>
      </c>
      <c r="N5" s="104">
        <v>100</v>
      </c>
      <c r="O5" s="104">
        <v>51</v>
      </c>
      <c r="P5" s="54"/>
      <c r="Q5" s="55">
        <f>IF(AND(N5&lt;&gt;0,M5="объем"),(O5/N5*100)/$Y$2*12,"")</f>
        <v>102</v>
      </c>
      <c r="R5" s="214"/>
      <c r="S5" s="215"/>
      <c r="T5" s="216"/>
      <c r="U5" s="262"/>
      <c r="V5" s="195"/>
      <c r="W5" s="209"/>
      <c r="X5" s="340"/>
    </row>
    <row r="6" spans="1:28" s="4" customFormat="1" ht="28.5" customHeight="1" thickBot="1" x14ac:dyDescent="0.3">
      <c r="A6" s="337"/>
      <c r="B6" s="46" t="str">
        <f t="shared" si="0"/>
        <v>ГБУЗ АО Ахтубинская РБ</v>
      </c>
      <c r="C6" s="261"/>
      <c r="D6" s="19" t="str">
        <f t="shared" si="0"/>
        <v>ПМСП, не включенная в базовую программу ОМС</v>
      </c>
      <c r="E6" s="217" t="s">
        <v>142</v>
      </c>
      <c r="F6" s="46" t="str">
        <f t="shared" si="1"/>
        <v>амбулаторно</v>
      </c>
      <c r="G6" s="217" t="s">
        <v>39</v>
      </c>
      <c r="H6" s="46" t="str">
        <f t="shared" si="2"/>
        <v>Первичная медико-санитарная помощь, в части диагностики и лечения</v>
      </c>
      <c r="I6" s="217" t="s">
        <v>256</v>
      </c>
      <c r="J6" s="46" t="str">
        <f t="shared" si="3"/>
        <v>Вакцинация</v>
      </c>
      <c r="K6" s="68" t="s">
        <v>133</v>
      </c>
      <c r="L6" s="68" t="s">
        <v>3</v>
      </c>
      <c r="M6" s="68" t="s">
        <v>5</v>
      </c>
      <c r="N6" s="125">
        <v>99</v>
      </c>
      <c r="O6" s="125">
        <v>99</v>
      </c>
      <c r="P6" s="118">
        <f>IF(AND(N6&lt;&gt;0,M6="Кач."),O6/N6*100,"")</f>
        <v>100</v>
      </c>
      <c r="Q6" s="118"/>
      <c r="R6" s="214">
        <f>IFERROR(AVERAGE(P6:P7),"")</f>
        <v>100</v>
      </c>
      <c r="S6" s="215">
        <f>AVERAGE(Q6:Q7)</f>
        <v>79.25</v>
      </c>
      <c r="T6" s="216">
        <f>IFERROR((R6*0.7+S6*0.3)*2,S6*2)</f>
        <v>187.55</v>
      </c>
      <c r="U6" s="195" t="str">
        <f>IF(T6&lt;170,"ГЗ по услуге (работе) НЕ выполнено","")&amp;IF(AND(T6&gt;=170,T6&lt;=200),"ГЗ по услуге (работе) выполнено","")&amp;IF(T6&gt;200,"ГЗ по услуге (работе) ПЕРЕвыполнено","")</f>
        <v>ГЗ по услуге (работе) выполнено</v>
      </c>
      <c r="V6" s="334"/>
      <c r="W6" s="209"/>
      <c r="X6" s="340"/>
    </row>
    <row r="7" spans="1:28" s="4" customFormat="1" ht="36" customHeight="1" thickBot="1" x14ac:dyDescent="0.3">
      <c r="A7" s="337"/>
      <c r="B7" s="46" t="str">
        <f t="shared" si="0"/>
        <v>ГБУЗ АО Ахтубинская РБ</v>
      </c>
      <c r="C7" s="225"/>
      <c r="D7" s="19" t="str">
        <f t="shared" si="0"/>
        <v>ПМСП, не включенная в базовую программу ОМС</v>
      </c>
      <c r="E7" s="219"/>
      <c r="F7" s="46" t="str">
        <f t="shared" si="1"/>
        <v>амбулаторно</v>
      </c>
      <c r="G7" s="219"/>
      <c r="H7" s="46" t="str">
        <f t="shared" si="2"/>
        <v>Первичная медико-санитарная помощь, в части диагностики и лечения</v>
      </c>
      <c r="I7" s="219"/>
      <c r="J7" s="46" t="str">
        <f t="shared" si="3"/>
        <v>Вакцинация</v>
      </c>
      <c r="K7" s="69" t="s">
        <v>40</v>
      </c>
      <c r="L7" s="70" t="s">
        <v>123</v>
      </c>
      <c r="M7" s="71" t="s">
        <v>42</v>
      </c>
      <c r="N7" s="104">
        <v>800</v>
      </c>
      <c r="O7" s="105">
        <v>317</v>
      </c>
      <c r="P7" s="56"/>
      <c r="Q7" s="117">
        <f t="shared" ref="Q7" si="4">IF(AND(N7&lt;&gt;0,M7="объем"),(O7/N7*100)/$Y$2*12,"")</f>
        <v>79.25</v>
      </c>
      <c r="R7" s="214"/>
      <c r="S7" s="215"/>
      <c r="T7" s="216"/>
      <c r="U7" s="195"/>
      <c r="V7" s="335"/>
      <c r="W7" s="209"/>
      <c r="X7" s="340"/>
    </row>
    <row r="8" spans="1:28" s="4" customFormat="1" ht="36" customHeight="1" thickBot="1" x14ac:dyDescent="0.3">
      <c r="A8" s="337"/>
      <c r="B8" s="46" t="str">
        <f t="shared" si="0"/>
        <v>ГБУЗ АО Ахтубинская РБ</v>
      </c>
      <c r="C8" s="224" t="s">
        <v>124</v>
      </c>
      <c r="D8" s="19" t="str">
        <f t="shared" si="0"/>
        <v>ПМСП, не включенная в базовую программу ОМС</v>
      </c>
      <c r="E8" s="217" t="s">
        <v>142</v>
      </c>
      <c r="F8" s="46" t="str">
        <f t="shared" si="1"/>
        <v>амбулаторно</v>
      </c>
      <c r="G8" s="313" t="s">
        <v>275</v>
      </c>
      <c r="H8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" s="217" t="s">
        <v>144</v>
      </c>
      <c r="J8" s="46" t="str">
        <f t="shared" si="3"/>
        <v>по профилю Фтизиатрия</v>
      </c>
      <c r="K8" s="68" t="s">
        <v>133</v>
      </c>
      <c r="L8" s="68" t="s">
        <v>3</v>
      </c>
      <c r="M8" s="68" t="s">
        <v>5</v>
      </c>
      <c r="N8" s="104">
        <v>99</v>
      </c>
      <c r="O8" s="104">
        <v>99</v>
      </c>
      <c r="P8" s="155">
        <f>IF(AND(N8&lt;&gt;0,M8="Кач."),O8/N8*100,"")</f>
        <v>100</v>
      </c>
      <c r="Q8" s="156"/>
      <c r="R8" s="228">
        <f>IFERROR(AVERAGE(P8:P10),"")</f>
        <v>100</v>
      </c>
      <c r="S8" s="231">
        <f>AVERAGE(Q8:Q10)</f>
        <v>50.515614156835532</v>
      </c>
      <c r="T8" s="238">
        <f>IFERROR((R8*0.7+S8*0.3)*2,S8*2)</f>
        <v>170.30936849410131</v>
      </c>
      <c r="U8" s="217" t="str">
        <f>IF(T8&lt;170,"ГЗ по услуге (работе) НЕ выполнено","")&amp;IF(AND(T8&gt;=170,T8&lt;=200),"ГЗ по услуге (работе) выполнено","")&amp;IF(T8&gt;200,"ГЗ по услуге (работе) ПЕРЕвыполнено","")</f>
        <v>ГЗ по услуге (работе) выполнено</v>
      </c>
      <c r="V8" s="235"/>
      <c r="W8" s="209"/>
      <c r="X8" s="340"/>
    </row>
    <row r="9" spans="1:28" s="4" customFormat="1" ht="36" customHeight="1" thickBot="1" x14ac:dyDescent="0.3">
      <c r="A9" s="337"/>
      <c r="B9" s="46" t="str">
        <f t="shared" si="0"/>
        <v>ГБУЗ АО Ахтубинская РБ</v>
      </c>
      <c r="C9" s="261"/>
      <c r="D9" s="19" t="str">
        <f t="shared" si="0"/>
        <v>ПМСП, не включенная в базовую программу ОМС</v>
      </c>
      <c r="E9" s="218"/>
      <c r="F9" s="46" t="str">
        <f t="shared" si="1"/>
        <v>амбулаторно</v>
      </c>
      <c r="G9" s="195"/>
      <c r="H9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9" s="218"/>
      <c r="J9" s="46" t="str">
        <f t="shared" si="3"/>
        <v>по профилю Фтизиатрия</v>
      </c>
      <c r="K9" s="69" t="s">
        <v>40</v>
      </c>
      <c r="L9" s="70" t="s">
        <v>123</v>
      </c>
      <c r="M9" s="71" t="s">
        <v>42</v>
      </c>
      <c r="N9" s="104">
        <v>7205</v>
      </c>
      <c r="O9" s="105">
        <v>1262</v>
      </c>
      <c r="P9" s="56"/>
      <c r="Q9" s="156">
        <f>IF(AND(N9&lt;&gt;0,M9="объем"),(O9/N9*100)/$Y$2*12,"")</f>
        <v>35.031228313671065</v>
      </c>
      <c r="R9" s="229"/>
      <c r="S9" s="232"/>
      <c r="T9" s="239"/>
      <c r="U9" s="218"/>
      <c r="V9" s="236"/>
      <c r="W9" s="209"/>
      <c r="X9" s="340"/>
    </row>
    <row r="10" spans="1:28" s="4" customFormat="1" ht="36" customHeight="1" thickBot="1" x14ac:dyDescent="0.3">
      <c r="A10" s="337"/>
      <c r="B10" s="46" t="str">
        <f t="shared" si="0"/>
        <v>ГБУЗ АО Ахтубинская РБ</v>
      </c>
      <c r="C10" s="225"/>
      <c r="D10" s="19" t="str">
        <f t="shared" si="0"/>
        <v>ПМСП, не включенная в базовую программу ОМС</v>
      </c>
      <c r="E10" s="219"/>
      <c r="F10" s="46" t="str">
        <f t="shared" si="1"/>
        <v>амбулаторно</v>
      </c>
      <c r="G10" s="195"/>
      <c r="H10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0" s="219"/>
      <c r="J10" s="46" t="str">
        <f t="shared" si="3"/>
        <v>по профилю Фтизиатрия</v>
      </c>
      <c r="K10" s="69" t="s">
        <v>138</v>
      </c>
      <c r="L10" s="70" t="s">
        <v>123</v>
      </c>
      <c r="M10" s="71" t="s">
        <v>42</v>
      </c>
      <c r="N10" s="104">
        <v>1700</v>
      </c>
      <c r="O10" s="105">
        <v>561</v>
      </c>
      <c r="P10" s="56"/>
      <c r="Q10" s="156">
        <f>IF(AND(N10&lt;&gt;0,M10="объем"),(O10/N10*100)/$Y$2*12,"")</f>
        <v>66</v>
      </c>
      <c r="R10" s="230"/>
      <c r="S10" s="233"/>
      <c r="T10" s="240"/>
      <c r="U10" s="234"/>
      <c r="V10" s="237"/>
      <c r="W10" s="209"/>
      <c r="X10" s="340"/>
    </row>
    <row r="11" spans="1:28" s="4" customFormat="1" ht="28.5" customHeight="1" thickBot="1" x14ac:dyDescent="0.3">
      <c r="A11" s="337"/>
      <c r="B11" s="46" t="str">
        <f t="shared" si="0"/>
        <v>ГБУЗ АО Ахтубинская РБ</v>
      </c>
      <c r="C11" s="291" t="s">
        <v>141</v>
      </c>
      <c r="D1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1" s="195" t="s">
        <v>142</v>
      </c>
      <c r="F11" s="46" t="str">
        <f t="shared" si="1"/>
        <v>амбулаторно</v>
      </c>
      <c r="G11" s="217" t="s">
        <v>141</v>
      </c>
      <c r="H11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1" s="217" t="s">
        <v>148</v>
      </c>
      <c r="J11" s="46" t="str">
        <f t="shared" si="3"/>
        <v xml:space="preserve">Не применяется </v>
      </c>
      <c r="K11" s="72" t="s">
        <v>133</v>
      </c>
      <c r="L11" s="72" t="s">
        <v>3</v>
      </c>
      <c r="M11" s="72" t="s">
        <v>5</v>
      </c>
      <c r="N11" s="106">
        <v>99</v>
      </c>
      <c r="O11" s="106">
        <v>99</v>
      </c>
      <c r="P11" s="147">
        <f>IF(AND(N11&lt;&gt;0,M11="Кач."),O11/N11*100,"")</f>
        <v>100</v>
      </c>
      <c r="Q11" s="146"/>
      <c r="R11" s="305">
        <f>IFERROR(AVERAGE(P11:P13),"")</f>
        <v>100</v>
      </c>
      <c r="S11" s="306">
        <f>AVERAGE(Q11:Q12)</f>
        <v>299</v>
      </c>
      <c r="T11" s="250">
        <f>IFERROR((R11*0.7+S11*0.3)*2,S11*2)</f>
        <v>319.39999999999998</v>
      </c>
      <c r="U11" s="252" t="str">
        <f>IF(T11&lt;170,"ГЗ по услуге (работе) НЕ выполнено","")&amp;IF(AND(T11&gt;=170,T11&lt;=200),"ГЗ по услуге (работе) выполнено","")&amp;IF(T11&gt;200,"ГЗ по услуге (работе) ПЕРЕвыполнено","")</f>
        <v>ГЗ по услуге (работе) ПЕРЕвыполнено</v>
      </c>
      <c r="V11" s="252"/>
      <c r="W11" s="209"/>
      <c r="X11" s="340"/>
    </row>
    <row r="12" spans="1:28" s="4" customFormat="1" ht="28.5" customHeight="1" thickBot="1" x14ac:dyDescent="0.3">
      <c r="A12" s="337"/>
      <c r="B12" s="46" t="str">
        <f t="shared" si="0"/>
        <v>ГБУЗ АО Ахтубинская РБ</v>
      </c>
      <c r="C12" s="291"/>
      <c r="D12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2" s="195"/>
      <c r="F12" s="46" t="str">
        <f t="shared" si="1"/>
        <v>амбулаторно</v>
      </c>
      <c r="G12" s="218"/>
      <c r="H12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2" s="218"/>
      <c r="J12" s="46" t="str">
        <f t="shared" si="3"/>
        <v xml:space="preserve">Не применяется </v>
      </c>
      <c r="K12" s="69" t="s">
        <v>40</v>
      </c>
      <c r="L12" s="70" t="s">
        <v>123</v>
      </c>
      <c r="M12" s="71" t="s">
        <v>42</v>
      </c>
      <c r="N12" s="103">
        <v>1500</v>
      </c>
      <c r="O12" s="103">
        <v>780</v>
      </c>
      <c r="P12" s="147"/>
      <c r="Q12" s="231">
        <f>IF(AND(N13&lt;&gt;0,M12="объем"),(O13/N13*100)/$Y$2*12,"")</f>
        <v>299</v>
      </c>
      <c r="R12" s="229"/>
      <c r="S12" s="232"/>
      <c r="T12" s="239"/>
      <c r="U12" s="218"/>
      <c r="V12" s="218"/>
      <c r="W12" s="209"/>
      <c r="X12" s="340"/>
    </row>
    <row r="13" spans="1:28" s="4" customFormat="1" ht="42.75" customHeight="1" thickBot="1" x14ac:dyDescent="0.3">
      <c r="A13" s="337"/>
      <c r="B13" s="46" t="str">
        <f>IF(A13="",B11,A13)</f>
        <v>ГБУЗ АО Ахтубинская РБ</v>
      </c>
      <c r="C13" s="291"/>
      <c r="D13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3" s="195"/>
      <c r="F13" s="46" t="str">
        <f t="shared" si="1"/>
        <v>амбулаторно</v>
      </c>
      <c r="G13" s="218"/>
      <c r="H13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3" s="218"/>
      <c r="J13" s="46" t="str">
        <f t="shared" si="3"/>
        <v xml:space="preserve">Не применяется </v>
      </c>
      <c r="K13" s="74" t="s">
        <v>151</v>
      </c>
      <c r="L13" s="75" t="s">
        <v>41</v>
      </c>
      <c r="M13" s="71" t="s">
        <v>42</v>
      </c>
      <c r="N13" s="102">
        <v>400</v>
      </c>
      <c r="O13" s="103">
        <v>598</v>
      </c>
      <c r="P13" s="56"/>
      <c r="Q13" s="242"/>
      <c r="R13" s="241"/>
      <c r="S13" s="242"/>
      <c r="T13" s="243"/>
      <c r="U13" s="219"/>
      <c r="V13" s="219"/>
      <c r="W13" s="209"/>
      <c r="X13" s="340"/>
    </row>
    <row r="14" spans="1:28" s="4" customFormat="1" ht="28.5" customHeight="1" thickBot="1" x14ac:dyDescent="0.3">
      <c r="A14" s="337"/>
      <c r="B14" s="46" t="str">
        <f t="shared" si="0"/>
        <v>ГБУЗ АО Ахтубинская РБ</v>
      </c>
      <c r="C14" s="224" t="s">
        <v>75</v>
      </c>
      <c r="D14" s="19" t="str">
        <f t="shared" si="0"/>
        <v>Паллиативная медицинская помощь</v>
      </c>
      <c r="E14" s="217" t="s">
        <v>143</v>
      </c>
      <c r="F14" s="46" t="str">
        <f t="shared" si="1"/>
        <v>стационар</v>
      </c>
      <c r="G14" s="217" t="s">
        <v>43</v>
      </c>
      <c r="H14" s="46" t="str">
        <f t="shared" si="2"/>
        <v>паллиативная медицинская помощь</v>
      </c>
      <c r="I14" s="217" t="s">
        <v>148</v>
      </c>
      <c r="J14" s="46" t="str">
        <f t="shared" si="3"/>
        <v xml:space="preserve">Не применяется </v>
      </c>
      <c r="K14" s="72" t="s">
        <v>133</v>
      </c>
      <c r="L14" s="72" t="s">
        <v>3</v>
      </c>
      <c r="M14" s="72" t="s">
        <v>5</v>
      </c>
      <c r="N14" s="106">
        <v>99</v>
      </c>
      <c r="O14" s="106">
        <v>99</v>
      </c>
      <c r="P14" s="54">
        <f t="shared" ref="P14:P30" si="5">IF(AND(N14&lt;&gt;0,M14="Кач."),O14/N14*100,"")</f>
        <v>100</v>
      </c>
      <c r="Q14" s="54"/>
      <c r="R14" s="228">
        <f>IFERROR(AVERAGE(P14:P15),"")</f>
        <v>100</v>
      </c>
      <c r="S14" s="231">
        <f>AVERAGE(Q14:Q15)</f>
        <v>104.91803278688525</v>
      </c>
      <c r="T14" s="238">
        <f>IFERROR((R14*0.7+S14*0.3)*2,S14*2)</f>
        <v>202.95081967213116</v>
      </c>
      <c r="U14" s="217" t="str">
        <f>IF(T14&lt;170,"ГЗ по услуге (работе) НЕ выполнено","")&amp;IF(AND(T14&gt;=170,T14&lt;=200),"ГЗ по услуге (работе) выполнено","")&amp;IF(T14&gt;200,"ГЗ по услуге (работе) ПЕРЕвыполнено","")</f>
        <v>ГЗ по услуге (работе) ПЕРЕвыполнено</v>
      </c>
      <c r="V14" s="244"/>
      <c r="W14" s="209"/>
      <c r="X14" s="340"/>
      <c r="Z14" s="5"/>
    </row>
    <row r="15" spans="1:28" s="4" customFormat="1" ht="28.5" customHeight="1" thickBot="1" x14ac:dyDescent="0.3">
      <c r="A15" s="337"/>
      <c r="B15" s="46" t="str">
        <f t="shared" si="0"/>
        <v>ГБУЗ АО Ахтубинская РБ</v>
      </c>
      <c r="C15" s="261"/>
      <c r="D15" s="19" t="str">
        <f t="shared" si="0"/>
        <v>Паллиативная медицинская помощь</v>
      </c>
      <c r="E15" s="219"/>
      <c r="F15" s="46" t="str">
        <f t="shared" si="1"/>
        <v>стационар</v>
      </c>
      <c r="G15" s="218"/>
      <c r="H15" s="46" t="str">
        <f t="shared" si="2"/>
        <v>паллиативная медицинская помощь</v>
      </c>
      <c r="I15" s="219"/>
      <c r="J15" s="46" t="str">
        <f t="shared" si="3"/>
        <v xml:space="preserve">Не применяется </v>
      </c>
      <c r="K15" s="69" t="s">
        <v>139</v>
      </c>
      <c r="L15" s="70" t="s">
        <v>140</v>
      </c>
      <c r="M15" s="71" t="s">
        <v>42</v>
      </c>
      <c r="N15" s="103">
        <v>3843</v>
      </c>
      <c r="O15" s="103">
        <v>2016</v>
      </c>
      <c r="P15" s="56"/>
      <c r="Q15" s="55">
        <f>IF(AND(N15&lt;&gt;0,M15="объем"),(O15/N15*100)/$Y$2*12,"")</f>
        <v>104.91803278688525</v>
      </c>
      <c r="R15" s="241"/>
      <c r="S15" s="242"/>
      <c r="T15" s="243"/>
      <c r="U15" s="219"/>
      <c r="V15" s="245"/>
      <c r="W15" s="209"/>
      <c r="X15" s="340"/>
      <c r="Z15" s="5"/>
    </row>
    <row r="16" spans="1:28" s="4" customFormat="1" ht="28.5" customHeight="1" thickBot="1" x14ac:dyDescent="0.3">
      <c r="A16" s="337"/>
      <c r="B16" s="46" t="str">
        <f t="shared" si="0"/>
        <v>ГБУЗ АО Ахтубинская РБ</v>
      </c>
      <c r="C16" s="261"/>
      <c r="D16" s="19" t="str">
        <f t="shared" si="0"/>
        <v>Паллиативная медицинская помощь</v>
      </c>
      <c r="E16" s="217" t="s">
        <v>259</v>
      </c>
      <c r="F16" s="46" t="str">
        <f t="shared" si="1"/>
        <v>амбулаторно на дому</v>
      </c>
      <c r="G16" s="218"/>
      <c r="H16" s="46" t="str">
        <f t="shared" si="2"/>
        <v>паллиативная медицинская помощь</v>
      </c>
      <c r="I16" s="217" t="s">
        <v>148</v>
      </c>
      <c r="J16" s="46" t="str">
        <f t="shared" si="3"/>
        <v xml:space="preserve">Не применяется </v>
      </c>
      <c r="K16" s="73" t="s">
        <v>133</v>
      </c>
      <c r="L16" s="72" t="s">
        <v>3</v>
      </c>
      <c r="M16" s="72" t="s">
        <v>5</v>
      </c>
      <c r="N16" s="106">
        <v>99</v>
      </c>
      <c r="O16" s="106">
        <v>99</v>
      </c>
      <c r="P16" s="54">
        <f t="shared" ref="P16:P20" si="6">IF(AND(N16&lt;&gt;0,M16="Кач."),O16/N16*100,"")</f>
        <v>100</v>
      </c>
      <c r="Q16" s="54"/>
      <c r="R16" s="228">
        <f>IFERROR(AVERAGE(P16:P17),"")</f>
        <v>100</v>
      </c>
      <c r="S16" s="231">
        <f>AVERAGE(Q16:Q17)</f>
        <v>15.866388308977037</v>
      </c>
      <c r="T16" s="238">
        <f>IFERROR((R16*0.7+S16*0.3)*2,S16*2)</f>
        <v>149.51983298538622</v>
      </c>
      <c r="U16" s="217" t="str">
        <f>IF(T16&lt;170,"ГЗ по услуге (работе) НЕ выполнено","")&amp;IF(AND(T16&gt;=170,T16&lt;=200),"ГЗ по услуге (работе) выполнено","")&amp;IF(T16&gt;200,"ГЗ по услуге (работе) ПЕРЕвыполнено","")</f>
        <v>ГЗ по услуге (работе) НЕ выполнено</v>
      </c>
      <c r="V16" s="244"/>
      <c r="W16" s="209"/>
      <c r="X16" s="340"/>
      <c r="Z16" s="5"/>
    </row>
    <row r="17" spans="1:26" s="4" customFormat="1" ht="27" customHeight="1" thickBot="1" x14ac:dyDescent="0.3">
      <c r="A17" s="337"/>
      <c r="B17" s="46" t="str">
        <f t="shared" si="0"/>
        <v>ГБУЗ АО Ахтубинская РБ</v>
      </c>
      <c r="C17" s="261"/>
      <c r="D17" s="19" t="str">
        <f t="shared" si="0"/>
        <v>Паллиативная медицинская помощь</v>
      </c>
      <c r="E17" s="219"/>
      <c r="F17" s="46" t="str">
        <f t="shared" si="1"/>
        <v>амбулаторно на дому</v>
      </c>
      <c r="G17" s="218"/>
      <c r="H17" s="46" t="str">
        <f t="shared" si="2"/>
        <v>паллиативная медицинская помощь</v>
      </c>
      <c r="I17" s="219"/>
      <c r="J17" s="46" t="str">
        <f t="shared" si="3"/>
        <v xml:space="preserve">Не применяется </v>
      </c>
      <c r="K17" s="74" t="s">
        <v>40</v>
      </c>
      <c r="L17" s="70" t="s">
        <v>123</v>
      </c>
      <c r="M17" s="71" t="s">
        <v>42</v>
      </c>
      <c r="N17" s="104">
        <v>1437</v>
      </c>
      <c r="O17" s="104">
        <v>114</v>
      </c>
      <c r="P17" s="54"/>
      <c r="Q17" s="55">
        <f t="shared" ref="Q17:Q19" si="7">IF(AND(N17&lt;&gt;0,M17="объем"),(O17/N17*100)/$Y$2*12,"")</f>
        <v>15.866388308977037</v>
      </c>
      <c r="R17" s="241"/>
      <c r="S17" s="242"/>
      <c r="T17" s="243"/>
      <c r="U17" s="219"/>
      <c r="V17" s="245"/>
      <c r="W17" s="209"/>
      <c r="X17" s="340"/>
      <c r="Z17" s="5"/>
    </row>
    <row r="18" spans="1:26" s="4" customFormat="1" ht="27" customHeight="1" thickBot="1" x14ac:dyDescent="0.3">
      <c r="A18" s="337"/>
      <c r="B18" s="46"/>
      <c r="C18" s="261"/>
      <c r="D18" s="19" t="str">
        <f t="shared" si="0"/>
        <v>Паллиативная медицинская помощь</v>
      </c>
      <c r="E18" s="217" t="s">
        <v>257</v>
      </c>
      <c r="F18" s="46" t="str">
        <f t="shared" si="1"/>
        <v>амбулаторно на дому выездными патронажными бригадами</v>
      </c>
      <c r="G18" s="218"/>
      <c r="H18" s="46" t="str">
        <f t="shared" si="2"/>
        <v>паллиативная медицинская помощь</v>
      </c>
      <c r="I18" s="217" t="s">
        <v>148</v>
      </c>
      <c r="J18" s="46" t="str">
        <f t="shared" si="3"/>
        <v xml:space="preserve">Не применяется </v>
      </c>
      <c r="K18" s="73" t="s">
        <v>133</v>
      </c>
      <c r="L18" s="72" t="s">
        <v>3</v>
      </c>
      <c r="M18" s="72" t="s">
        <v>5</v>
      </c>
      <c r="N18" s="106">
        <v>99</v>
      </c>
      <c r="O18" s="104">
        <v>99</v>
      </c>
      <c r="P18" s="182">
        <f t="shared" si="6"/>
        <v>100</v>
      </c>
      <c r="Q18" s="183"/>
      <c r="R18" s="228">
        <f>IFERROR(AVERAGE(P18:P19),"")</f>
        <v>100</v>
      </c>
      <c r="S18" s="231">
        <f>AVERAGE(Q18:Q19)</f>
        <v>25</v>
      </c>
      <c r="T18" s="238">
        <f>IFERROR((R18*0.7+S18*0.3)*2,S18*2)</f>
        <v>155</v>
      </c>
      <c r="U18" s="217" t="str">
        <f>IF(T18&lt;170,"ГЗ по услуге (работе) НЕ выполнено","")&amp;IF(AND(T18&gt;=170,T18&lt;=200),"ГЗ по услуге (работе) выполнено","")&amp;IF(T18&gt;200,"ГЗ по услуге (работе) ПЕРЕвыполнено","")</f>
        <v>ГЗ по услуге (работе) НЕ выполнено</v>
      </c>
      <c r="V18" s="244"/>
      <c r="W18" s="209"/>
      <c r="X18" s="340"/>
      <c r="Z18" s="5"/>
    </row>
    <row r="19" spans="1:26" s="4" customFormat="1" ht="27" customHeight="1" thickBot="1" x14ac:dyDescent="0.3">
      <c r="A19" s="337"/>
      <c r="B19" s="46"/>
      <c r="C19" s="261"/>
      <c r="D19" s="19" t="str">
        <f t="shared" si="0"/>
        <v>Паллиативная медицинская помощь</v>
      </c>
      <c r="E19" s="219"/>
      <c r="F19" s="46" t="str">
        <f t="shared" si="1"/>
        <v>амбулаторно на дому выездными патронажными бригадами</v>
      </c>
      <c r="G19" s="218"/>
      <c r="H19" s="46" t="str">
        <f t="shared" si="2"/>
        <v>паллиативная медицинская помощь</v>
      </c>
      <c r="I19" s="219"/>
      <c r="J19" s="46" t="str">
        <f t="shared" si="3"/>
        <v xml:space="preserve">Не применяется </v>
      </c>
      <c r="K19" s="74" t="s">
        <v>40</v>
      </c>
      <c r="L19" s="70" t="s">
        <v>123</v>
      </c>
      <c r="M19" s="71" t="s">
        <v>42</v>
      </c>
      <c r="N19" s="104">
        <v>120</v>
      </c>
      <c r="O19" s="104">
        <v>15</v>
      </c>
      <c r="P19" s="182"/>
      <c r="Q19" s="183">
        <f t="shared" si="7"/>
        <v>25</v>
      </c>
      <c r="R19" s="241"/>
      <c r="S19" s="242"/>
      <c r="T19" s="243"/>
      <c r="U19" s="219"/>
      <c r="V19" s="245"/>
      <c r="W19" s="209"/>
      <c r="X19" s="340"/>
      <c r="Z19" s="5"/>
    </row>
    <row r="20" spans="1:26" s="4" customFormat="1" ht="27" customHeight="1" thickBot="1" x14ac:dyDescent="0.3">
      <c r="A20" s="337"/>
      <c r="B20" s="46" t="str">
        <f>IF(A20="",B17,A20)</f>
        <v>ГБУЗ АО Ахтубинская РБ</v>
      </c>
      <c r="C20" s="261"/>
      <c r="D20" s="19" t="str">
        <f>IF(C20="",D17,C20)</f>
        <v>Паллиативная медицинская помощь</v>
      </c>
      <c r="E20" s="217" t="s">
        <v>244</v>
      </c>
      <c r="F20" s="46" t="str">
        <f>IF(E20="",#REF!,E20)</f>
        <v xml:space="preserve"> Дневной стационар (на дому)</v>
      </c>
      <c r="G20" s="218"/>
      <c r="H20" s="46" t="str">
        <f>IF(G20="",H17,G20)</f>
        <v>паллиативная медицинская помощь</v>
      </c>
      <c r="I20" s="217" t="s">
        <v>148</v>
      </c>
      <c r="J20" s="46" t="str">
        <f>IF(I20="",#REF!,I20)</f>
        <v xml:space="preserve">Не применяется </v>
      </c>
      <c r="K20" s="73" t="s">
        <v>133</v>
      </c>
      <c r="L20" s="72" t="s">
        <v>3</v>
      </c>
      <c r="M20" s="72" t="s">
        <v>5</v>
      </c>
      <c r="N20" s="106">
        <v>99</v>
      </c>
      <c r="O20" s="106">
        <v>99</v>
      </c>
      <c r="P20" s="118">
        <f t="shared" si="6"/>
        <v>100</v>
      </c>
      <c r="Q20" s="118"/>
      <c r="R20" s="228">
        <f>IFERROR(AVERAGE(P20:P21),"")</f>
        <v>100</v>
      </c>
      <c r="S20" s="231">
        <f>AVERAGE(Q20:Q21)</f>
        <v>73.333333333333329</v>
      </c>
      <c r="T20" s="238">
        <f>IFERROR((R20*0.7+S20*0.3)*2,S20*2)</f>
        <v>184</v>
      </c>
      <c r="U20" s="217" t="str">
        <f>IF(T20&lt;170,"ГЗ по услуге (работе) НЕ выполнено","")&amp;IF(AND(T20&gt;=170,T20&lt;=200),"ГЗ по услуге (работе) выполнено","")&amp;IF(T20&gt;200,"ГЗ по услуге (работе) ПЕРЕвыполнено","")</f>
        <v>ГЗ по услуге (работе) выполнено</v>
      </c>
      <c r="V20" s="244"/>
      <c r="W20" s="209"/>
      <c r="X20" s="340"/>
      <c r="Z20" s="5"/>
    </row>
    <row r="21" spans="1:26" s="4" customFormat="1" ht="27" customHeight="1" thickBot="1" x14ac:dyDescent="0.3">
      <c r="A21" s="337"/>
      <c r="B21" s="46" t="str">
        <f t="shared" si="0"/>
        <v>ГБУЗ АО Ахтубинская РБ</v>
      </c>
      <c r="C21" s="225"/>
      <c r="D21" s="19" t="str">
        <f t="shared" si="0"/>
        <v>Паллиативная медицинская помощь</v>
      </c>
      <c r="E21" s="219"/>
      <c r="F21" s="46" t="str">
        <f t="shared" si="1"/>
        <v xml:space="preserve"> Дневной стационар (на дому)</v>
      </c>
      <c r="G21" s="219"/>
      <c r="H21" s="46" t="str">
        <f t="shared" si="2"/>
        <v>паллиативная медицинская помощь</v>
      </c>
      <c r="I21" s="219"/>
      <c r="J21" s="46" t="str">
        <f t="shared" si="3"/>
        <v xml:space="preserve">Не применяется </v>
      </c>
      <c r="K21" s="74" t="s">
        <v>149</v>
      </c>
      <c r="L21" s="70" t="s">
        <v>123</v>
      </c>
      <c r="M21" s="71" t="s">
        <v>42</v>
      </c>
      <c r="N21" s="104">
        <v>120</v>
      </c>
      <c r="O21" s="103">
        <v>44</v>
      </c>
      <c r="P21" s="54"/>
      <c r="Q21" s="55">
        <f t="shared" ref="Q21" si="8">IF(AND(N21&lt;&gt;0,M21="объем"),(O21/N21*100)/$Y$2*12,"")</f>
        <v>73.333333333333329</v>
      </c>
      <c r="R21" s="241"/>
      <c r="S21" s="242"/>
      <c r="T21" s="243"/>
      <c r="U21" s="219"/>
      <c r="V21" s="245"/>
      <c r="W21" s="209"/>
      <c r="X21" s="340"/>
      <c r="Z21" s="5"/>
    </row>
    <row r="22" spans="1:26" s="4" customFormat="1" ht="27" customHeight="1" thickBot="1" x14ac:dyDescent="0.3">
      <c r="A22" s="337"/>
      <c r="B22" s="46" t="str">
        <f t="shared" si="0"/>
        <v>ГБУЗ АО Ахтубинская РБ</v>
      </c>
      <c r="C22" s="224" t="s">
        <v>129</v>
      </c>
      <c r="D22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2" s="217" t="s">
        <v>143</v>
      </c>
      <c r="F22" s="46" t="str">
        <f t="shared" si="1"/>
        <v>стационар</v>
      </c>
      <c r="G22" s="195" t="s">
        <v>51</v>
      </c>
      <c r="H22" s="46" t="str">
        <f t="shared" si="2"/>
        <v>терапия</v>
      </c>
      <c r="I22" s="195" t="s">
        <v>148</v>
      </c>
      <c r="J22" s="46" t="str">
        <f t="shared" si="3"/>
        <v xml:space="preserve">Не применяется </v>
      </c>
      <c r="K22" s="72" t="s">
        <v>133</v>
      </c>
      <c r="L22" s="72" t="s">
        <v>3</v>
      </c>
      <c r="M22" s="72" t="s">
        <v>5</v>
      </c>
      <c r="N22" s="106">
        <v>99</v>
      </c>
      <c r="O22" s="106">
        <v>99</v>
      </c>
      <c r="P22" s="54">
        <f t="shared" si="5"/>
        <v>100</v>
      </c>
      <c r="Q22" s="54"/>
      <c r="R22" s="228">
        <f>IFERROR(AVERAGE(P22:P25),"")</f>
        <v>100</v>
      </c>
      <c r="S22" s="231">
        <f>AVERAGE(Q22:Q25)</f>
        <v>62.039312039312037</v>
      </c>
      <c r="T22" s="238">
        <f>IFERROR((R22*0.7+S22*0.3)*2,S22*2)</f>
        <v>177.22358722358723</v>
      </c>
      <c r="U22" s="217" t="str">
        <f>IF(T22&lt;170,"ГЗ по услуге (работе) НЕ выполнено","")&amp;IF(AND(T22&gt;=170,T22&lt;=200),"ГЗ по услуге (работе) выполнено","")&amp;IF(T22&gt;200,"ГЗ по услуге (работе) ПЕРЕвыполнено","")</f>
        <v>ГЗ по услуге (работе) выполнено</v>
      </c>
      <c r="V22" s="193"/>
      <c r="W22" s="209"/>
      <c r="X22" s="340"/>
      <c r="Z22" s="5"/>
    </row>
    <row r="23" spans="1:26" s="4" customFormat="1" ht="39" customHeight="1" thickBot="1" x14ac:dyDescent="0.3">
      <c r="A23" s="337"/>
      <c r="B23" s="46" t="str">
        <f t="shared" si="0"/>
        <v>ГБУЗ АО Ахтубинская РБ</v>
      </c>
      <c r="C23" s="261"/>
      <c r="D23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3" s="219"/>
      <c r="F23" s="46" t="str">
        <f t="shared" si="1"/>
        <v>стационар</v>
      </c>
      <c r="G23" s="195"/>
      <c r="H23" s="46" t="str">
        <f t="shared" si="2"/>
        <v>терапия</v>
      </c>
      <c r="I23" s="195"/>
      <c r="J23" s="46" t="str">
        <f t="shared" si="3"/>
        <v xml:space="preserve">Не применяется </v>
      </c>
      <c r="K23" s="74" t="s">
        <v>175</v>
      </c>
      <c r="L23" s="75" t="s">
        <v>150</v>
      </c>
      <c r="M23" s="71" t="s">
        <v>42</v>
      </c>
      <c r="N23" s="104">
        <v>66</v>
      </c>
      <c r="O23" s="104">
        <v>24</v>
      </c>
      <c r="P23" s="54"/>
      <c r="Q23" s="55">
        <f>IF(AND(N23&lt;&gt;0,M23="объем"),(O23/N23*100)/$Y$2*12,"")</f>
        <v>72.727272727272734</v>
      </c>
      <c r="R23" s="229"/>
      <c r="S23" s="232"/>
      <c r="T23" s="239"/>
      <c r="U23" s="218"/>
      <c r="V23" s="220"/>
      <c r="W23" s="209"/>
      <c r="X23" s="340"/>
      <c r="Z23" s="5"/>
    </row>
    <row r="24" spans="1:26" s="4" customFormat="1" ht="28.5" customHeight="1" thickBot="1" x14ac:dyDescent="0.3">
      <c r="A24" s="337"/>
      <c r="B24" s="46" t="str">
        <f t="shared" si="0"/>
        <v>ГБУЗ АО Ахтубинская РБ</v>
      </c>
      <c r="C24" s="261"/>
      <c r="D24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4" s="217" t="s">
        <v>143</v>
      </c>
      <c r="F24" s="46" t="str">
        <f t="shared" si="1"/>
        <v>стационар</v>
      </c>
      <c r="G24" s="195" t="s">
        <v>153</v>
      </c>
      <c r="H24" s="46" t="str">
        <f t="shared" si="2"/>
        <v>хирургия</v>
      </c>
      <c r="I24" s="195" t="s">
        <v>148</v>
      </c>
      <c r="J24" s="46" t="str">
        <f t="shared" si="3"/>
        <v xml:space="preserve">Не применяется </v>
      </c>
      <c r="K24" s="72" t="s">
        <v>133</v>
      </c>
      <c r="L24" s="72" t="s">
        <v>3</v>
      </c>
      <c r="M24" s="72" t="s">
        <v>5</v>
      </c>
      <c r="N24" s="106">
        <v>99</v>
      </c>
      <c r="O24" s="106">
        <v>99</v>
      </c>
      <c r="P24" s="54">
        <f t="shared" ref="P24" si="9">IF(AND(N24&lt;&gt;0,M24="Кач."),O24/N24*100,"")</f>
        <v>100</v>
      </c>
      <c r="Q24" s="54"/>
      <c r="R24" s="229"/>
      <c r="S24" s="232"/>
      <c r="T24" s="239"/>
      <c r="U24" s="218"/>
      <c r="V24" s="220"/>
      <c r="W24" s="209"/>
      <c r="X24" s="340"/>
      <c r="Z24" s="5"/>
    </row>
    <row r="25" spans="1:26" s="4" customFormat="1" ht="28.5" customHeight="1" thickBot="1" x14ac:dyDescent="0.3">
      <c r="A25" s="337"/>
      <c r="B25" s="46" t="str">
        <f t="shared" si="0"/>
        <v>ГБУЗ АО Ахтубинская РБ</v>
      </c>
      <c r="C25" s="225"/>
      <c r="D25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5" s="219"/>
      <c r="F25" s="46" t="str">
        <f t="shared" si="1"/>
        <v>стационар</v>
      </c>
      <c r="G25" s="195"/>
      <c r="H25" s="46" t="str">
        <f t="shared" si="2"/>
        <v>хирургия</v>
      </c>
      <c r="I25" s="195"/>
      <c r="J25" s="46" t="str">
        <f t="shared" si="3"/>
        <v xml:space="preserve">Не применяется </v>
      </c>
      <c r="K25" s="74" t="s">
        <v>175</v>
      </c>
      <c r="L25" s="75" t="s">
        <v>150</v>
      </c>
      <c r="M25" s="71" t="s">
        <v>42</v>
      </c>
      <c r="N25" s="104">
        <v>74</v>
      </c>
      <c r="O25" s="104">
        <v>19</v>
      </c>
      <c r="P25" s="54"/>
      <c r="Q25" s="55">
        <f t="shared" ref="Q25" si="10">IF(AND(N25&lt;&gt;0,M25="объем"),(O25/N25*100)/$Y$2*12,"")</f>
        <v>51.35135135135134</v>
      </c>
      <c r="R25" s="241"/>
      <c r="S25" s="242"/>
      <c r="T25" s="243"/>
      <c r="U25" s="219"/>
      <c r="V25" s="194"/>
      <c r="W25" s="209"/>
      <c r="X25" s="340"/>
      <c r="Z25" s="5"/>
    </row>
    <row r="26" spans="1:26" s="4" customFormat="1" ht="28.5" customHeight="1" thickBot="1" x14ac:dyDescent="0.3">
      <c r="A26" s="337"/>
      <c r="B26" s="46" t="str">
        <f t="shared" si="0"/>
        <v>ГБУЗ АО Ахтубинская РБ</v>
      </c>
      <c r="C26" s="205" t="s">
        <v>195</v>
      </c>
      <c r="D26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6" s="193" t="s">
        <v>47</v>
      </c>
      <c r="F26" s="46" t="str">
        <f t="shared" si="1"/>
        <v>Не предусмотрено</v>
      </c>
      <c r="G26" s="192" t="s">
        <v>47</v>
      </c>
      <c r="H26" s="46" t="str">
        <f t="shared" si="2"/>
        <v>Не предусмотрено</v>
      </c>
      <c r="I26" s="192" t="s">
        <v>47</v>
      </c>
      <c r="J26" s="46" t="str">
        <f t="shared" si="3"/>
        <v>Не предусмотрено</v>
      </c>
      <c r="K26" s="73" t="s">
        <v>57</v>
      </c>
      <c r="L26" s="72" t="s">
        <v>57</v>
      </c>
      <c r="M26" s="73"/>
      <c r="N26" s="106"/>
      <c r="O26" s="106"/>
      <c r="P26" s="54" t="str">
        <f t="shared" ref="P26" si="11">IF(AND(N26&lt;&gt;0,M26="Кач."),O26/N26*100,"")</f>
        <v/>
      </c>
      <c r="Q26" s="54"/>
      <c r="R26" s="214" t="str">
        <f>IFERROR(AVERAGE(P26:P27),"")</f>
        <v/>
      </c>
      <c r="S26" s="215">
        <f>AVERAGE(Q26:Q27)</f>
        <v>66</v>
      </c>
      <c r="T26" s="216">
        <f>IFERROR((R26*0.7+S26*0.3)*2,S26*2)</f>
        <v>132</v>
      </c>
      <c r="U26" s="195" t="str">
        <f>IF(T26&lt;170,"ГЗ по услуге (работе) НЕ выполнено","")&amp;IF(AND(T26&gt;=170,T26&lt;=200),"ГЗ по услуге (работе) выполнено","")&amp;IF(T26&gt;200,"ГЗ по услуге (работе) ПЕРЕвыполнено","")</f>
        <v>ГЗ по услуге (работе) НЕ выполнено</v>
      </c>
      <c r="V26" s="195"/>
      <c r="W26" s="209"/>
      <c r="X26" s="340"/>
      <c r="Z26" s="5"/>
    </row>
    <row r="27" spans="1:26" s="4" customFormat="1" ht="28.5" customHeight="1" thickBot="1" x14ac:dyDescent="0.3">
      <c r="A27" s="337"/>
      <c r="B27" s="46" t="str">
        <f t="shared" si="0"/>
        <v>ГБУЗ АО Ахтубинская РБ</v>
      </c>
      <c r="C27" s="207"/>
      <c r="D27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7" s="194"/>
      <c r="F27" s="46" t="str">
        <f t="shared" si="1"/>
        <v>Не предусмотрено</v>
      </c>
      <c r="G27" s="192"/>
      <c r="H27" s="46" t="str">
        <f t="shared" si="2"/>
        <v>Не предусмотрено</v>
      </c>
      <c r="I27" s="192"/>
      <c r="J27" s="46" t="str">
        <f t="shared" si="3"/>
        <v>Не предусмотрено</v>
      </c>
      <c r="K27" s="74" t="s">
        <v>196</v>
      </c>
      <c r="L27" s="75" t="s">
        <v>58</v>
      </c>
      <c r="M27" s="71" t="s">
        <v>42</v>
      </c>
      <c r="N27" s="104">
        <v>300</v>
      </c>
      <c r="O27" s="104">
        <v>99</v>
      </c>
      <c r="P27" s="54"/>
      <c r="Q27" s="55">
        <f t="shared" ref="Q27" si="12">IF(AND(N27&lt;&gt;0,M27="объем"),(O27/N27*100)/$Y$2*12,"")</f>
        <v>66</v>
      </c>
      <c r="R27" s="214"/>
      <c r="S27" s="215"/>
      <c r="T27" s="216"/>
      <c r="U27" s="195"/>
      <c r="V27" s="195"/>
      <c r="W27" s="209"/>
      <c r="X27" s="340"/>
      <c r="Z27" s="5"/>
    </row>
    <row r="28" spans="1:26" s="4" customFormat="1" ht="28.5" customHeight="1" thickBot="1" x14ac:dyDescent="0.3">
      <c r="A28" s="337"/>
      <c r="B28" s="46" t="str">
        <f t="shared" si="0"/>
        <v>ГБУЗ АО Ахтубинская РБ</v>
      </c>
      <c r="C28" s="224" t="s">
        <v>46</v>
      </c>
      <c r="D28" s="19" t="str">
        <f t="shared" si="0"/>
        <v>Заготовка, хранение, транспортировка и обеспечение безопасности донорской крови и ее компонентов</v>
      </c>
      <c r="E28" s="217" t="s">
        <v>47</v>
      </c>
      <c r="F28" s="46" t="str">
        <f t="shared" si="1"/>
        <v>Не предусмотрено</v>
      </c>
      <c r="G28" s="195" t="s">
        <v>47</v>
      </c>
      <c r="H28" s="46" t="str">
        <f t="shared" si="2"/>
        <v>Не предусмотрено</v>
      </c>
      <c r="I28" s="195" t="s">
        <v>148</v>
      </c>
      <c r="J28" s="46" t="str">
        <f t="shared" si="3"/>
        <v xml:space="preserve">Не применяется </v>
      </c>
      <c r="K28" s="72" t="s">
        <v>48</v>
      </c>
      <c r="L28" s="72" t="s">
        <v>3</v>
      </c>
      <c r="M28" s="72" t="s">
        <v>5</v>
      </c>
      <c r="N28" s="106">
        <v>100</v>
      </c>
      <c r="O28" s="106">
        <v>100</v>
      </c>
      <c r="P28" s="54">
        <f t="shared" si="5"/>
        <v>100</v>
      </c>
      <c r="Q28" s="54"/>
      <c r="R28" s="214">
        <f>IFERROR(AVERAGE(P28:P29),"")</f>
        <v>100</v>
      </c>
      <c r="S28" s="215">
        <f>AVERAGE(Q28:Q29)</f>
        <v>96.4</v>
      </c>
      <c r="T28" s="216">
        <f>IFERROR((R28*0.7+S28*0.3)*2,S28*2)</f>
        <v>197.84</v>
      </c>
      <c r="U28" s="195" t="str">
        <f>IF(T28&lt;170,"ГЗ по услуге (работе) НЕ выполнено","")&amp;IF(AND(T28&gt;=170,T28&lt;=200),"ГЗ по услуге (работе) выполнено","")&amp;IF(T28&gt;200,"ГЗ по услуге (работе) ПЕРЕвыполнено","")</f>
        <v>ГЗ по услуге (работе) выполнено</v>
      </c>
      <c r="V28" s="195"/>
      <c r="W28" s="209"/>
      <c r="X28" s="340"/>
      <c r="Z28" s="5"/>
    </row>
    <row r="29" spans="1:26" s="4" customFormat="1" ht="38.25" customHeight="1" thickBot="1" x14ac:dyDescent="0.3">
      <c r="A29" s="337"/>
      <c r="B29" s="46" t="str">
        <f t="shared" si="0"/>
        <v>ГБУЗ АО Ахтубинская РБ</v>
      </c>
      <c r="C29" s="225"/>
      <c r="D29" s="19" t="str">
        <f t="shared" si="0"/>
        <v>Заготовка, хранение, транспортировка и обеспечение безопасности донорской крови и ее компонентов</v>
      </c>
      <c r="E29" s="219"/>
      <c r="F29" s="46" t="str">
        <f t="shared" si="1"/>
        <v>Не предусмотрено</v>
      </c>
      <c r="G29" s="195"/>
      <c r="H29" s="46" t="str">
        <f t="shared" si="2"/>
        <v>Не предусмотрено</v>
      </c>
      <c r="I29" s="195"/>
      <c r="J29" s="46" t="str">
        <f t="shared" si="3"/>
        <v xml:space="preserve">Не применяется </v>
      </c>
      <c r="K29" s="69" t="s">
        <v>49</v>
      </c>
      <c r="L29" s="70" t="s">
        <v>123</v>
      </c>
      <c r="M29" s="71" t="s">
        <v>42</v>
      </c>
      <c r="N29" s="104">
        <v>300</v>
      </c>
      <c r="O29" s="104">
        <v>144.6</v>
      </c>
      <c r="P29" s="56"/>
      <c r="Q29" s="55">
        <f t="shared" ref="Q29:Q47" si="13">IF(AND(N29&lt;&gt;0,M29="объем"),(O29/N29*100)/$Y$2*12,"")</f>
        <v>96.4</v>
      </c>
      <c r="R29" s="214"/>
      <c r="S29" s="215"/>
      <c r="T29" s="216"/>
      <c r="U29" s="195"/>
      <c r="V29" s="195"/>
      <c r="W29" s="209"/>
      <c r="X29" s="340"/>
      <c r="Z29" s="5"/>
    </row>
    <row r="30" spans="1:26" s="4" customFormat="1" ht="28.5" customHeight="1" thickBot="1" x14ac:dyDescent="0.3">
      <c r="A30" s="337"/>
      <c r="B30" s="46" t="str">
        <f t="shared" si="0"/>
        <v>ГБУЗ АО Ахтубинская РБ</v>
      </c>
      <c r="C30" s="224" t="s">
        <v>236</v>
      </c>
      <c r="D30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0" s="217" t="s">
        <v>170</v>
      </c>
      <c r="F30" s="46" t="str">
        <f t="shared" si="1"/>
        <v>не предусмотрено</v>
      </c>
      <c r="G30" s="195" t="s">
        <v>170</v>
      </c>
      <c r="H30" s="46" t="str">
        <f t="shared" si="2"/>
        <v>не предусмотрено</v>
      </c>
      <c r="I30" s="195" t="s">
        <v>47</v>
      </c>
      <c r="J30" s="46" t="str">
        <f t="shared" si="3"/>
        <v>Не предусмотрено</v>
      </c>
      <c r="K30" s="76" t="s">
        <v>237</v>
      </c>
      <c r="L30" s="70" t="s">
        <v>3</v>
      </c>
      <c r="M30" s="72" t="s">
        <v>5</v>
      </c>
      <c r="N30" s="106">
        <v>100</v>
      </c>
      <c r="O30" s="106">
        <v>100</v>
      </c>
      <c r="P30" s="54">
        <f t="shared" si="5"/>
        <v>100</v>
      </c>
      <c r="Q30" s="55"/>
      <c r="R30" s="214">
        <f>IFERROR(AVERAGE(P30:P31),"")</f>
        <v>100</v>
      </c>
      <c r="S30" s="215">
        <f>AVERAGE(Q30:Q31)</f>
        <v>100</v>
      </c>
      <c r="T30" s="216">
        <f>IFERROR((R30*0.7+S30*0.3)*2,S30*2)</f>
        <v>200</v>
      </c>
      <c r="U30" s="195" t="str">
        <f>IF(T30&lt;170,"ГЗ по услуге (работе) НЕ выполнено","")&amp;IF(AND(T30&gt;=170,T30&lt;=200),"ГЗ по услуге (работе) выполнено","")&amp;IF(T30&gt;200,"ГЗ по услуге (работе) ПЕРЕвыполнено","")</f>
        <v>ГЗ по услуге (работе) выполнено</v>
      </c>
      <c r="V30" s="195"/>
      <c r="W30" s="209"/>
      <c r="X30" s="340"/>
      <c r="Z30" s="5"/>
    </row>
    <row r="31" spans="1:26" s="4" customFormat="1" ht="28.5" customHeight="1" thickBot="1" x14ac:dyDescent="0.3">
      <c r="A31" s="338"/>
      <c r="B31" s="46" t="str">
        <f t="shared" si="0"/>
        <v>ГБУЗ АО Ахтубинская РБ</v>
      </c>
      <c r="C31" s="328"/>
      <c r="D31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1" s="234"/>
      <c r="F31" s="46" t="str">
        <f t="shared" si="1"/>
        <v>не предусмотрено</v>
      </c>
      <c r="G31" s="251"/>
      <c r="H31" s="46" t="str">
        <f t="shared" si="2"/>
        <v>не предусмотрено</v>
      </c>
      <c r="I31" s="251"/>
      <c r="J31" s="46" t="str">
        <f t="shared" si="3"/>
        <v>Не предусмотрено</v>
      </c>
      <c r="K31" s="77" t="s">
        <v>248</v>
      </c>
      <c r="L31" s="78" t="s">
        <v>238</v>
      </c>
      <c r="M31" s="79" t="s">
        <v>42</v>
      </c>
      <c r="N31" s="107">
        <v>4.99</v>
      </c>
      <c r="O31" s="107">
        <v>4.99</v>
      </c>
      <c r="P31" s="57"/>
      <c r="Q31" s="58">
        <f>IF(AND(N31&lt;&gt;0,M31="объем"),(O31/N31*100),"")</f>
        <v>100</v>
      </c>
      <c r="R31" s="257"/>
      <c r="S31" s="258"/>
      <c r="T31" s="259"/>
      <c r="U31" s="251"/>
      <c r="V31" s="251"/>
      <c r="W31" s="343"/>
      <c r="X31" s="341"/>
      <c r="Z31" s="5"/>
    </row>
    <row r="32" spans="1:26" s="4" customFormat="1" ht="47.25" customHeight="1" thickBot="1" x14ac:dyDescent="0.3">
      <c r="A32" s="196" t="s">
        <v>22</v>
      </c>
      <c r="B32" s="46" t="str">
        <f t="shared" si="0"/>
        <v>ГБУЗ АО Володарская РБ</v>
      </c>
      <c r="C32" s="207" t="s">
        <v>124</v>
      </c>
      <c r="D32" s="19" t="str">
        <f t="shared" si="0"/>
        <v>ПМСП, не включенная в базовую программу ОМС</v>
      </c>
      <c r="E32" s="194" t="s">
        <v>142</v>
      </c>
      <c r="F32" s="46" t="str">
        <f t="shared" si="1"/>
        <v>амбулаторно</v>
      </c>
      <c r="G32" s="219" t="s">
        <v>137</v>
      </c>
      <c r="H32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2" s="194" t="s">
        <v>168</v>
      </c>
      <c r="J32" s="46" t="str">
        <f t="shared" si="3"/>
        <v>по профилю дерматовенерология (в части венерологии)</v>
      </c>
      <c r="K32" s="80" t="s">
        <v>133</v>
      </c>
      <c r="L32" s="80" t="s">
        <v>3</v>
      </c>
      <c r="M32" s="80" t="s">
        <v>5</v>
      </c>
      <c r="N32" s="108">
        <v>99</v>
      </c>
      <c r="O32" s="108">
        <v>99</v>
      </c>
      <c r="P32" s="59">
        <f t="shared" ref="P32:P106" si="14">IF(AND(N32&lt;&gt;0,M32="Кач."),O32/N32*100,"")</f>
        <v>100</v>
      </c>
      <c r="Q32" s="59"/>
      <c r="R32" s="253">
        <f>IFERROR(AVERAGE(P32:P34),"")</f>
        <v>100</v>
      </c>
      <c r="S32" s="247">
        <f>AVERAGE(Q32:Q34)</f>
        <v>44.199798183652874</v>
      </c>
      <c r="T32" s="250">
        <f>IFERROR((R32*0.7+S32*0.3)*2,S32*2)</f>
        <v>166.51987891019172</v>
      </c>
      <c r="U32" s="256" t="str">
        <f>IF(T32&lt;170,"ГЗ по услуге (работе) НЕ выполнено","")&amp;IF(AND(T32&gt;=170,T32&lt;=200),"ГЗ по услуге (работе) выполнено","")&amp;IF(T32&gt;200,"ГЗ по услуге (работе) ПЕРЕвыполнено","")</f>
        <v>ГЗ по услуге (работе) НЕ выполнено</v>
      </c>
      <c r="V32" s="256"/>
      <c r="W32" s="210">
        <f>AVERAGE(T32:T61)</f>
        <v>184.43042257853088</v>
      </c>
      <c r="X32" s="201" t="str">
        <f>IF(W32&lt;170,"ГЗ по учреждению не выполнено","")&amp;IF(AND(W32&gt;=170,W32&lt;=200),"ГЗ по учреждению выполнено","")&amp;IF(W32&gt;200,"ГЗ по учреждению перевыполнено","")</f>
        <v>ГЗ по учреждению выполнено</v>
      </c>
      <c r="Z32" s="5"/>
    </row>
    <row r="33" spans="1:26" s="4" customFormat="1" ht="78.75" customHeight="1" thickBot="1" x14ac:dyDescent="0.3">
      <c r="A33" s="197"/>
      <c r="B33" s="46" t="str">
        <f t="shared" si="0"/>
        <v>ГБУЗ АО Володарская РБ</v>
      </c>
      <c r="C33" s="291"/>
      <c r="D33" s="19" t="str">
        <f t="shared" si="0"/>
        <v>ПМСП, не включенная в базовую программу ОМС</v>
      </c>
      <c r="E33" s="192"/>
      <c r="F33" s="46" t="str">
        <f t="shared" si="1"/>
        <v>амбулаторно</v>
      </c>
      <c r="G33" s="195"/>
      <c r="H33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3" s="192"/>
      <c r="J33" s="46" t="str">
        <f t="shared" si="3"/>
        <v>по профилю дерматовенерология (в части венерологии)</v>
      </c>
      <c r="K33" s="69" t="s">
        <v>40</v>
      </c>
      <c r="L33" s="70" t="s">
        <v>123</v>
      </c>
      <c r="M33" s="71" t="s">
        <v>42</v>
      </c>
      <c r="N33" s="104">
        <v>991</v>
      </c>
      <c r="O33" s="103">
        <v>220</v>
      </c>
      <c r="P33" s="56"/>
      <c r="Q33" s="55">
        <f t="shared" si="13"/>
        <v>44.399596367305747</v>
      </c>
      <c r="R33" s="254"/>
      <c r="S33" s="248"/>
      <c r="T33" s="239"/>
      <c r="U33" s="220"/>
      <c r="V33" s="220"/>
      <c r="W33" s="279"/>
      <c r="X33" s="278"/>
      <c r="Z33" s="5"/>
    </row>
    <row r="34" spans="1:26" s="4" customFormat="1" ht="28.5" customHeight="1" thickBot="1" x14ac:dyDescent="0.3">
      <c r="A34" s="197"/>
      <c r="B34" s="46" t="str">
        <f t="shared" si="0"/>
        <v>ГБУЗ АО Володарская РБ</v>
      </c>
      <c r="C34" s="291"/>
      <c r="D34" s="19" t="str">
        <f t="shared" si="0"/>
        <v>ПМСП, не включенная в базовую программу ОМС</v>
      </c>
      <c r="E34" s="192"/>
      <c r="F34" s="46" t="str">
        <f t="shared" si="1"/>
        <v>амбулаторно</v>
      </c>
      <c r="G34" s="195"/>
      <c r="H34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4" s="192"/>
      <c r="J34" s="46" t="str">
        <f t="shared" si="3"/>
        <v>по профилю дерматовенерология (в части венерологии)</v>
      </c>
      <c r="K34" s="69" t="s">
        <v>138</v>
      </c>
      <c r="L34" s="70" t="s">
        <v>123</v>
      </c>
      <c r="M34" s="71" t="s">
        <v>42</v>
      </c>
      <c r="N34" s="104">
        <v>100</v>
      </c>
      <c r="O34" s="103">
        <v>22</v>
      </c>
      <c r="P34" s="56"/>
      <c r="Q34" s="55">
        <f t="shared" si="13"/>
        <v>44</v>
      </c>
      <c r="R34" s="255"/>
      <c r="S34" s="249"/>
      <c r="T34" s="243"/>
      <c r="U34" s="194"/>
      <c r="V34" s="194"/>
      <c r="W34" s="279"/>
      <c r="X34" s="278"/>
    </row>
    <row r="35" spans="1:26" s="4" customFormat="1" ht="28.5" customHeight="1" thickBot="1" x14ac:dyDescent="0.3">
      <c r="A35" s="197"/>
      <c r="B35" s="46" t="str">
        <f t="shared" si="0"/>
        <v>ГБУЗ АО Володарская РБ</v>
      </c>
      <c r="C35" s="291"/>
      <c r="D35" s="19" t="str">
        <f t="shared" si="0"/>
        <v>ПМСП, не включенная в базовую программу ОМС</v>
      </c>
      <c r="E35" s="192" t="s">
        <v>142</v>
      </c>
      <c r="F35" s="46" t="str">
        <f t="shared" si="1"/>
        <v>амбулаторно</v>
      </c>
      <c r="G35" s="195" t="s">
        <v>145</v>
      </c>
      <c r="H35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5" s="192" t="s">
        <v>144</v>
      </c>
      <c r="J35" s="46" t="str">
        <f t="shared" si="3"/>
        <v>по профилю Фтизиатрия</v>
      </c>
      <c r="K35" s="73" t="s">
        <v>133</v>
      </c>
      <c r="L35" s="72" t="s">
        <v>3</v>
      </c>
      <c r="M35" s="72" t="s">
        <v>5</v>
      </c>
      <c r="N35" s="106">
        <v>99</v>
      </c>
      <c r="O35" s="106">
        <v>99</v>
      </c>
      <c r="P35" s="54">
        <f t="shared" ref="P35" si="15">IF(AND(N35&lt;&gt;0,M35="Кач."),O35/N35*100,"")</f>
        <v>100</v>
      </c>
      <c r="Q35" s="54"/>
      <c r="R35" s="253">
        <f>IFERROR(AVERAGE(P35:P37),"")</f>
        <v>100</v>
      </c>
      <c r="S35" s="247">
        <f>AVERAGE(Q35:Q37)</f>
        <v>98.913476515696132</v>
      </c>
      <c r="T35" s="250">
        <f>IFERROR((R35*0.7+S35*0.3)*2,S35*2)</f>
        <v>199.34808590941768</v>
      </c>
      <c r="U35" s="256" t="str">
        <f>IF(T35&lt;170,"ГЗ по услуге (работе) НЕ выполнено","")&amp;IF(AND(T35&gt;=170,T35&lt;=200),"ГЗ по услуге (работе) выполнено","")&amp;IF(T35&gt;200,"ГЗ по услуге (работе) ПЕРЕвыполнено","")</f>
        <v>ГЗ по услуге (работе) выполнено</v>
      </c>
      <c r="V35" s="256"/>
      <c r="W35" s="279"/>
      <c r="X35" s="278"/>
    </row>
    <row r="36" spans="1:26" s="4" customFormat="1" ht="60.75" customHeight="1" thickBot="1" x14ac:dyDescent="0.3">
      <c r="A36" s="197"/>
      <c r="B36" s="46" t="str">
        <f t="shared" si="0"/>
        <v>ГБУЗ АО Володарская РБ</v>
      </c>
      <c r="C36" s="291"/>
      <c r="D36" s="19" t="str">
        <f t="shared" si="0"/>
        <v>ПМСП, не включенная в базовую программу ОМС</v>
      </c>
      <c r="E36" s="192"/>
      <c r="F36" s="46" t="str">
        <f t="shared" si="1"/>
        <v>амбулаторно</v>
      </c>
      <c r="G36" s="195"/>
      <c r="H36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6" s="192"/>
      <c r="J36" s="46" t="str">
        <f t="shared" si="3"/>
        <v>по профилю Фтизиатрия</v>
      </c>
      <c r="K36" s="74" t="s">
        <v>40</v>
      </c>
      <c r="L36" s="70" t="s">
        <v>123</v>
      </c>
      <c r="M36" s="71" t="s">
        <v>42</v>
      </c>
      <c r="N36" s="104">
        <v>4160</v>
      </c>
      <c r="O36" s="103">
        <v>2051</v>
      </c>
      <c r="P36" s="56"/>
      <c r="Q36" s="55">
        <f t="shared" si="13"/>
        <v>98.605769230769226</v>
      </c>
      <c r="R36" s="254"/>
      <c r="S36" s="248"/>
      <c r="T36" s="239"/>
      <c r="U36" s="220"/>
      <c r="V36" s="220"/>
      <c r="W36" s="279"/>
      <c r="X36" s="278"/>
    </row>
    <row r="37" spans="1:26" s="4" customFormat="1" ht="28.5" customHeight="1" thickBot="1" x14ac:dyDescent="0.3">
      <c r="A37" s="197"/>
      <c r="B37" s="46" t="str">
        <f t="shared" si="0"/>
        <v>ГБУЗ АО Володарская РБ</v>
      </c>
      <c r="C37" s="291"/>
      <c r="D37" s="19" t="str">
        <f t="shared" si="0"/>
        <v>ПМСП, не включенная в базовую программу ОМС</v>
      </c>
      <c r="E37" s="192"/>
      <c r="F37" s="46" t="str">
        <f t="shared" si="1"/>
        <v>амбулаторно</v>
      </c>
      <c r="G37" s="195"/>
      <c r="H37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7" s="192"/>
      <c r="J37" s="46" t="str">
        <f t="shared" si="3"/>
        <v>по профилю Фтизиатрия</v>
      </c>
      <c r="K37" s="74" t="s">
        <v>138</v>
      </c>
      <c r="L37" s="70" t="s">
        <v>123</v>
      </c>
      <c r="M37" s="71" t="s">
        <v>42</v>
      </c>
      <c r="N37" s="104">
        <v>1284</v>
      </c>
      <c r="O37" s="103">
        <v>637</v>
      </c>
      <c r="P37" s="56"/>
      <c r="Q37" s="55">
        <f t="shared" si="13"/>
        <v>99.221183800623038</v>
      </c>
      <c r="R37" s="255"/>
      <c r="S37" s="249"/>
      <c r="T37" s="243"/>
      <c r="U37" s="194"/>
      <c r="V37" s="194"/>
      <c r="W37" s="279"/>
      <c r="X37" s="278"/>
    </row>
    <row r="38" spans="1:26" s="4" customFormat="1" ht="28.5" customHeight="1" thickBot="1" x14ac:dyDescent="0.3">
      <c r="A38" s="197"/>
      <c r="B38" s="46" t="str">
        <f t="shared" si="0"/>
        <v>ГБУЗ АО Володарская РБ</v>
      </c>
      <c r="C38" s="291"/>
      <c r="D38" s="19" t="str">
        <f t="shared" si="0"/>
        <v>ПМСП, не включенная в базовую программу ОМС</v>
      </c>
      <c r="E38" s="192" t="s">
        <v>142</v>
      </c>
      <c r="F38" s="46" t="str">
        <f t="shared" si="1"/>
        <v>амбулаторно</v>
      </c>
      <c r="G38" s="195" t="s">
        <v>167</v>
      </c>
      <c r="H38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8" s="192" t="s">
        <v>287</v>
      </c>
      <c r="J38" s="46" t="str">
        <f t="shared" si="3"/>
        <v>по профилю психиатрия-наркология</v>
      </c>
      <c r="K38" s="73" t="s">
        <v>133</v>
      </c>
      <c r="L38" s="72" t="s">
        <v>3</v>
      </c>
      <c r="M38" s="72" t="s">
        <v>5</v>
      </c>
      <c r="N38" s="106">
        <v>99</v>
      </c>
      <c r="O38" s="106">
        <v>99</v>
      </c>
      <c r="P38" s="54">
        <f t="shared" ref="P38" si="16">IF(AND(N38&lt;&gt;0,M38="Кач."),O38/N38*100,"")</f>
        <v>100</v>
      </c>
      <c r="Q38" s="54" t="str">
        <f t="shared" si="13"/>
        <v/>
      </c>
      <c r="R38" s="253">
        <f>IFERROR(AVERAGE(P38:P40),"")</f>
        <v>100</v>
      </c>
      <c r="S38" s="247">
        <f>AVERAGE(Q38:Q40)</f>
        <v>97.679850513858611</v>
      </c>
      <c r="T38" s="250">
        <f>IFERROR((R38*0.7+S38*0.3)*2,S38*2)</f>
        <v>198.60791030831516</v>
      </c>
      <c r="U38" s="256" t="str">
        <f>IF(T38&lt;170,"ГЗ по услуге (работе) НЕ выполнено","")&amp;IF(AND(T38&gt;=170,T38&lt;=200),"ГЗ по услуге (работе) выполнено","")&amp;IF(T38&gt;200,"ГЗ по услуге (работе) ПЕРЕвыполнено","")</f>
        <v>ГЗ по услуге (работе) выполнено</v>
      </c>
      <c r="V38" s="256"/>
      <c r="W38" s="279"/>
      <c r="X38" s="278"/>
    </row>
    <row r="39" spans="1:26" s="4" customFormat="1" ht="53.25" customHeight="1" thickBot="1" x14ac:dyDescent="0.3">
      <c r="A39" s="197"/>
      <c r="B39" s="46" t="str">
        <f t="shared" si="0"/>
        <v>ГБУЗ АО Володарская РБ</v>
      </c>
      <c r="C39" s="291"/>
      <c r="D39" s="19" t="str">
        <f t="shared" si="0"/>
        <v>ПМСП, не включенная в базовую программу ОМС</v>
      </c>
      <c r="E39" s="192"/>
      <c r="F39" s="46" t="str">
        <f t="shared" si="1"/>
        <v>амбулаторно</v>
      </c>
      <c r="G39" s="195"/>
      <c r="H39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9" s="192"/>
      <c r="J39" s="46" t="str">
        <f t="shared" si="3"/>
        <v>по профилю психиатрия-наркология</v>
      </c>
      <c r="K39" s="74" t="s">
        <v>40</v>
      </c>
      <c r="L39" s="70" t="s">
        <v>123</v>
      </c>
      <c r="M39" s="71" t="s">
        <v>42</v>
      </c>
      <c r="N39" s="104">
        <v>3211</v>
      </c>
      <c r="O39" s="103">
        <v>1531</v>
      </c>
      <c r="P39" s="56"/>
      <c r="Q39" s="55">
        <f t="shared" si="13"/>
        <v>95.359701027717222</v>
      </c>
      <c r="R39" s="254"/>
      <c r="S39" s="248"/>
      <c r="T39" s="239"/>
      <c r="U39" s="220"/>
      <c r="V39" s="220"/>
      <c r="W39" s="279"/>
      <c r="X39" s="278"/>
    </row>
    <row r="40" spans="1:26" s="4" customFormat="1" ht="28.5" customHeight="1" thickBot="1" x14ac:dyDescent="0.3">
      <c r="A40" s="197"/>
      <c r="B40" s="46" t="str">
        <f t="shared" si="0"/>
        <v>ГБУЗ АО Володарская РБ</v>
      </c>
      <c r="C40" s="291"/>
      <c r="D40" s="19" t="str">
        <f t="shared" si="0"/>
        <v>ПМСП, не включенная в базовую программу ОМС</v>
      </c>
      <c r="E40" s="192"/>
      <c r="F40" s="46" t="str">
        <f t="shared" si="1"/>
        <v>амбулаторно</v>
      </c>
      <c r="G40" s="195"/>
      <c r="H40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0" s="192"/>
      <c r="J40" s="46" t="str">
        <f t="shared" si="3"/>
        <v>по профилю психиатрия-наркология</v>
      </c>
      <c r="K40" s="74" t="s">
        <v>138</v>
      </c>
      <c r="L40" s="70" t="s">
        <v>123</v>
      </c>
      <c r="M40" s="71" t="s">
        <v>42</v>
      </c>
      <c r="N40" s="104">
        <v>430</v>
      </c>
      <c r="O40" s="103">
        <v>215</v>
      </c>
      <c r="P40" s="56"/>
      <c r="Q40" s="55">
        <f t="shared" si="13"/>
        <v>100</v>
      </c>
      <c r="R40" s="255"/>
      <c r="S40" s="249"/>
      <c r="T40" s="243"/>
      <c r="U40" s="194"/>
      <c r="V40" s="194"/>
      <c r="W40" s="279"/>
      <c r="X40" s="278"/>
    </row>
    <row r="41" spans="1:26" s="4" customFormat="1" ht="28.5" customHeight="1" thickBot="1" x14ac:dyDescent="0.3">
      <c r="A41" s="197"/>
      <c r="B41" s="46" t="str">
        <f t="shared" si="0"/>
        <v>ГБУЗ АО Володарская РБ</v>
      </c>
      <c r="C41" s="291"/>
      <c r="D41" s="19" t="str">
        <f t="shared" si="0"/>
        <v>ПМСП, не включенная в базовую программу ОМС</v>
      </c>
      <c r="E41" s="193" t="s">
        <v>142</v>
      </c>
      <c r="F41" s="46" t="str">
        <f t="shared" si="1"/>
        <v>амбулаторно</v>
      </c>
      <c r="G41" s="217" t="s">
        <v>39</v>
      </c>
      <c r="H41" s="46" t="str">
        <f t="shared" si="2"/>
        <v>Первичная медико-санитарная помощь, в части диагностики и лечения</v>
      </c>
      <c r="I41" s="193" t="s">
        <v>256</v>
      </c>
      <c r="J41" s="46" t="str">
        <f t="shared" si="3"/>
        <v>Вакцинация</v>
      </c>
      <c r="K41" s="73" t="s">
        <v>133</v>
      </c>
      <c r="L41" s="72" t="s">
        <v>3</v>
      </c>
      <c r="M41" s="72" t="s">
        <v>5</v>
      </c>
      <c r="N41" s="106">
        <v>99</v>
      </c>
      <c r="O41" s="106">
        <v>99</v>
      </c>
      <c r="P41" s="129">
        <f t="shared" ref="P41:P43" si="17">IF(AND(N41&lt;&gt;0,M41="Кач."),O41/N41*100,"")</f>
        <v>100</v>
      </c>
      <c r="Q41" s="129" t="str">
        <f t="shared" ref="Q41:Q44" si="18">IF(AND(N41&lt;&gt;0,M41="объем"),(O41/N41*100)/$Y$2*12,"")</f>
        <v/>
      </c>
      <c r="R41" s="214">
        <f>IFERROR(AVERAGE(P41:P42),"")</f>
        <v>100</v>
      </c>
      <c r="S41" s="215">
        <f>AVERAGE(Q41:Q42)</f>
        <v>102.64705882352939</v>
      </c>
      <c r="T41" s="216">
        <f>IFERROR((R41*0.7+S41*0.3)*2,S41*2)</f>
        <v>201.58823529411762</v>
      </c>
      <c r="U41" s="195" t="str">
        <f>IF(T41&lt;170,"ГЗ по услуге (работе) НЕ выполнено","")&amp;IF(AND(T41&gt;=170,T41&lt;=200),"ГЗ по услуге (работе) выполнено","")&amp;IF(T41&gt;200,"ГЗ по услуге (работе) ПЕРЕвыполнено","")</f>
        <v>ГЗ по услуге (работе) ПЕРЕвыполнено</v>
      </c>
      <c r="V41" s="195"/>
      <c r="W41" s="279"/>
      <c r="X41" s="278"/>
    </row>
    <row r="42" spans="1:26" s="4" customFormat="1" ht="51.75" customHeight="1" thickBot="1" x14ac:dyDescent="0.3">
      <c r="A42" s="197"/>
      <c r="B42" s="46" t="str">
        <f>IF(A42="",B41,A42)</f>
        <v>ГБУЗ АО Володарская РБ</v>
      </c>
      <c r="C42" s="291"/>
      <c r="D42" s="19" t="str">
        <f>IF(C42="",D41,C42)</f>
        <v>ПМСП, не включенная в базовую программу ОМС</v>
      </c>
      <c r="E42" s="194"/>
      <c r="F42" s="46" t="str">
        <f>IF(E42="",F41,E42)</f>
        <v>амбулаторно</v>
      </c>
      <c r="G42" s="219"/>
      <c r="H42" s="46" t="str">
        <f>IF(G42="",H41,G42)</f>
        <v>Первичная медико-санитарная помощь, в части диагностики и лечения</v>
      </c>
      <c r="I42" s="194"/>
      <c r="J42" s="46" t="str">
        <f>IF(I42="",J41,I42)</f>
        <v>Вакцинация</v>
      </c>
      <c r="K42" s="74" t="s">
        <v>40</v>
      </c>
      <c r="L42" s="70" t="s">
        <v>123</v>
      </c>
      <c r="M42" s="71" t="s">
        <v>42</v>
      </c>
      <c r="N42" s="104">
        <v>680</v>
      </c>
      <c r="O42" s="103">
        <v>349</v>
      </c>
      <c r="P42" s="56"/>
      <c r="Q42" s="128">
        <f t="shared" si="18"/>
        <v>102.64705882352939</v>
      </c>
      <c r="R42" s="257"/>
      <c r="S42" s="258"/>
      <c r="T42" s="259"/>
      <c r="U42" s="251"/>
      <c r="V42" s="251"/>
      <c r="W42" s="279"/>
      <c r="X42" s="278"/>
    </row>
    <row r="43" spans="1:26" s="4" customFormat="1" ht="51.75" customHeight="1" thickBot="1" x14ac:dyDescent="0.3">
      <c r="A43" s="197"/>
      <c r="B43" s="46" t="str">
        <f t="shared" si="0"/>
        <v>ГБУЗ АО Володарская РБ</v>
      </c>
      <c r="C43" s="291"/>
      <c r="D43" s="19" t="str">
        <f t="shared" si="0"/>
        <v>ПМСП, не включенная в базовую программу ОМС</v>
      </c>
      <c r="E43" s="193" t="s">
        <v>142</v>
      </c>
      <c r="F43" s="46" t="str">
        <f t="shared" si="1"/>
        <v>амбулаторно</v>
      </c>
      <c r="G43" s="217" t="s">
        <v>39</v>
      </c>
      <c r="H43" s="46" t="str">
        <f t="shared" si="2"/>
        <v>Первичная медико-санитарная помощь, в части диагностики и лечения</v>
      </c>
      <c r="I43" s="193" t="s">
        <v>293</v>
      </c>
      <c r="J43" s="46" t="str">
        <f t="shared" si="3"/>
        <v>Рентгенология</v>
      </c>
      <c r="K43" s="73" t="s">
        <v>133</v>
      </c>
      <c r="L43" s="72" t="s">
        <v>3</v>
      </c>
      <c r="M43" s="72" t="s">
        <v>5</v>
      </c>
      <c r="N43" s="106">
        <v>99</v>
      </c>
      <c r="O43" s="106">
        <v>99</v>
      </c>
      <c r="P43" s="185">
        <f t="shared" si="17"/>
        <v>100</v>
      </c>
      <c r="Q43" s="184" t="str">
        <f t="shared" si="18"/>
        <v/>
      </c>
      <c r="R43" s="305">
        <f>IFERROR(AVERAGE(P43:P44),"")</f>
        <v>100</v>
      </c>
      <c r="S43" s="306">
        <f>AVERAGE(Q43:Q44)</f>
        <v>21.084797555385791</v>
      </c>
      <c r="T43" s="250">
        <f>IFERROR((R43*0.7+S43*0.3)*2,S43*2)</f>
        <v>152.65087853323146</v>
      </c>
      <c r="U43" s="252" t="str">
        <f>IF(T43&lt;170,"ГЗ по услуге (работе) НЕ выполнено","")&amp;IF(AND(T43&gt;=170,T43&lt;=200),"ГЗ по услуге (работе) выполнено","")&amp;IF(T43&gt;200,"ГЗ по услуге (работе) ПЕРЕвыполнено","")</f>
        <v>ГЗ по услуге (работе) НЕ выполнено</v>
      </c>
      <c r="V43" s="252"/>
      <c r="W43" s="279"/>
      <c r="X43" s="278"/>
    </row>
    <row r="44" spans="1:26" s="4" customFormat="1" ht="51.75" customHeight="1" thickBot="1" x14ac:dyDescent="0.3">
      <c r="A44" s="197"/>
      <c r="B44" s="46" t="str">
        <f>IF(A44="",B43,A44)</f>
        <v>ГБУЗ АО Володарская РБ</v>
      </c>
      <c r="C44" s="291"/>
      <c r="D44" s="19" t="str">
        <f>IF(C44="",D43,C44)</f>
        <v>ПМСП, не включенная в базовую программу ОМС</v>
      </c>
      <c r="E44" s="194"/>
      <c r="F44" s="46" t="str">
        <f>IF(E44="",F43,E44)</f>
        <v>амбулаторно</v>
      </c>
      <c r="G44" s="219"/>
      <c r="H44" s="46" t="str">
        <f>IF(G44="",H43,G44)</f>
        <v>Первичная медико-санитарная помощь, в части диагностики и лечения</v>
      </c>
      <c r="I44" s="194"/>
      <c r="J44" s="46" t="str">
        <f>IF(I44="",J43,I44)</f>
        <v>Рентгенология</v>
      </c>
      <c r="K44" s="74" t="s">
        <v>40</v>
      </c>
      <c r="L44" s="70" t="s">
        <v>123</v>
      </c>
      <c r="M44" s="71" t="s">
        <v>42</v>
      </c>
      <c r="N44" s="104">
        <v>2618</v>
      </c>
      <c r="O44" s="103">
        <v>276</v>
      </c>
      <c r="P44" s="56"/>
      <c r="Q44" s="184">
        <f t="shared" si="18"/>
        <v>21.084797555385791</v>
      </c>
      <c r="R44" s="241"/>
      <c r="S44" s="242"/>
      <c r="T44" s="243"/>
      <c r="U44" s="219"/>
      <c r="V44" s="219"/>
      <c r="W44" s="279"/>
      <c r="X44" s="278"/>
    </row>
    <row r="45" spans="1:26" s="4" customFormat="1" ht="51.75" customHeight="1" thickBot="1" x14ac:dyDescent="0.3">
      <c r="A45" s="197"/>
      <c r="B45" s="46" t="str">
        <f>IF(A45="",B42,A45)</f>
        <v>ГБУЗ АО Володарская РБ</v>
      </c>
      <c r="C45" s="291"/>
      <c r="D45" s="19" t="str">
        <f>IF(C45="",D42,C45)</f>
        <v>ПМСП, не включенная в базовую программу ОМС</v>
      </c>
      <c r="E45" s="195" t="s">
        <v>147</v>
      </c>
      <c r="F45" s="46" t="str">
        <f>IF(E45="",F42,E45)</f>
        <v>Дневной стационар</v>
      </c>
      <c r="G45" s="195" t="s">
        <v>167</v>
      </c>
      <c r="H45" s="46" t="str">
        <f>IF(G45="",H42,G45)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5" s="195" t="s">
        <v>287</v>
      </c>
      <c r="J45" s="46" t="str">
        <f>IF(I45="",J42,I45)</f>
        <v>по профилю психиатрия-наркология</v>
      </c>
      <c r="K45" s="73" t="s">
        <v>133</v>
      </c>
      <c r="L45" s="73" t="s">
        <v>3</v>
      </c>
      <c r="M45" s="73" t="s">
        <v>5</v>
      </c>
      <c r="N45" s="106">
        <v>99</v>
      </c>
      <c r="O45" s="106">
        <v>99</v>
      </c>
      <c r="P45" s="60">
        <f t="shared" si="14"/>
        <v>100</v>
      </c>
      <c r="Q45" s="60" t="str">
        <f t="shared" si="13"/>
        <v/>
      </c>
      <c r="R45" s="214">
        <f>IFERROR(AVERAGE(P45:P46),"")</f>
        <v>100</v>
      </c>
      <c r="S45" s="215">
        <f>AVERAGE(Q45:Q46)</f>
        <v>98.969072164948471</v>
      </c>
      <c r="T45" s="216">
        <f>IFERROR((R45*0.7+S45*0.3)*2,S45*2)</f>
        <v>199.38144329896909</v>
      </c>
      <c r="U45" s="195" t="str">
        <f>IF(T45&lt;170,"ГЗ по услуге (работе) НЕ выполнено","")&amp;IF(AND(T45&gt;=170,T45&lt;=200),"ГЗ по услуге (работе) выполнено","")&amp;IF(T45&gt;200,"ГЗ по услуге (работе) ПЕРЕвыполнено","")</f>
        <v>ГЗ по услуге (работе) выполнено</v>
      </c>
      <c r="V45" s="195"/>
      <c r="W45" s="279"/>
      <c r="X45" s="278"/>
    </row>
    <row r="46" spans="1:26" s="4" customFormat="1" ht="51.75" customHeight="1" thickBot="1" x14ac:dyDescent="0.3">
      <c r="A46" s="197"/>
      <c r="B46" s="46" t="str">
        <f t="shared" si="0"/>
        <v>ГБУЗ АО Володарская РБ</v>
      </c>
      <c r="C46" s="291"/>
      <c r="D46" s="19" t="str">
        <f t="shared" si="0"/>
        <v>ПМСП, не включенная в базовую программу ОМС</v>
      </c>
      <c r="E46" s="195"/>
      <c r="F46" s="46" t="str">
        <f t="shared" si="1"/>
        <v>Дневной стационар</v>
      </c>
      <c r="G46" s="195"/>
      <c r="H46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6" s="195"/>
      <c r="J46" s="46" t="str">
        <f t="shared" si="3"/>
        <v>по профилю психиатрия-наркология</v>
      </c>
      <c r="K46" s="74" t="s">
        <v>149</v>
      </c>
      <c r="L46" s="75" t="s">
        <v>150</v>
      </c>
      <c r="M46" s="81" t="s">
        <v>42</v>
      </c>
      <c r="N46" s="104">
        <v>97</v>
      </c>
      <c r="O46" s="103">
        <v>48</v>
      </c>
      <c r="P46" s="61"/>
      <c r="Q46" s="62">
        <f t="shared" si="13"/>
        <v>98.969072164948471</v>
      </c>
      <c r="R46" s="257"/>
      <c r="S46" s="258"/>
      <c r="T46" s="259"/>
      <c r="U46" s="251"/>
      <c r="V46" s="251"/>
      <c r="W46" s="279"/>
      <c r="X46" s="278"/>
    </row>
    <row r="47" spans="1:26" s="4" customFormat="1" ht="28.5" customHeight="1" thickBot="1" x14ac:dyDescent="0.3">
      <c r="A47" s="197"/>
      <c r="B47" s="46" t="str">
        <f t="shared" si="0"/>
        <v>ГБУЗ АО Володарская РБ</v>
      </c>
      <c r="C47" s="291" t="s">
        <v>141</v>
      </c>
      <c r="D47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7" s="195" t="s">
        <v>142</v>
      </c>
      <c r="F47" s="46" t="str">
        <f t="shared" si="1"/>
        <v>амбулаторно</v>
      </c>
      <c r="G47" s="217" t="s">
        <v>141</v>
      </c>
      <c r="H47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7" s="217" t="s">
        <v>148</v>
      </c>
      <c r="J47" s="46" t="str">
        <f t="shared" si="3"/>
        <v xml:space="preserve">Не применяется </v>
      </c>
      <c r="K47" s="72" t="s">
        <v>133</v>
      </c>
      <c r="L47" s="72" t="s">
        <v>3</v>
      </c>
      <c r="M47" s="72" t="s">
        <v>5</v>
      </c>
      <c r="N47" s="106">
        <v>99</v>
      </c>
      <c r="O47" s="106">
        <v>99</v>
      </c>
      <c r="P47" s="54">
        <f>IF(AND(N47&lt;&gt;0,M47="Кач."),O47/N47*100,"")</f>
        <v>100</v>
      </c>
      <c r="Q47" s="60" t="str">
        <f t="shared" si="13"/>
        <v/>
      </c>
      <c r="R47" s="305">
        <f>IFERROR(AVERAGE(P47:P49),"")</f>
        <v>100</v>
      </c>
      <c r="S47" s="306">
        <f>AVERAGE(Q47:Q49)</f>
        <v>96.33846153846153</v>
      </c>
      <c r="T47" s="250">
        <f>IFERROR((R47*0.7+S47*0.3)*2,S47*2)</f>
        <v>197.8030769230769</v>
      </c>
      <c r="U47" s="252" t="str">
        <f>IF(T47&lt;170,"ГЗ по услуге (работе) НЕ выполнено","")&amp;IF(AND(T47&gt;=170,T47&lt;=200),"ГЗ по услуге (работе) выполнено","")&amp;IF(T47&gt;200,"ГЗ по услуге (работе) ПЕРЕвыполнено","")</f>
        <v>ГЗ по услуге (работе) выполнено</v>
      </c>
      <c r="V47" s="252"/>
      <c r="W47" s="279"/>
      <c r="X47" s="278"/>
    </row>
    <row r="48" spans="1:26" s="4" customFormat="1" ht="75.75" customHeight="1" thickBot="1" x14ac:dyDescent="0.3">
      <c r="A48" s="197"/>
      <c r="B48" s="46" t="str">
        <f t="shared" si="0"/>
        <v>ГБУЗ АО Володарская РБ</v>
      </c>
      <c r="C48" s="291"/>
      <c r="D48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8" s="195"/>
      <c r="F48" s="46" t="str">
        <f t="shared" si="1"/>
        <v>амбулаторно</v>
      </c>
      <c r="G48" s="218"/>
      <c r="H48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8" s="218"/>
      <c r="J48" s="46" t="str">
        <f t="shared" si="3"/>
        <v xml:space="preserve">Не применяется </v>
      </c>
      <c r="K48" s="69" t="s">
        <v>40</v>
      </c>
      <c r="L48" s="70" t="s">
        <v>123</v>
      </c>
      <c r="M48" s="71" t="s">
        <v>42</v>
      </c>
      <c r="N48" s="102">
        <v>1500</v>
      </c>
      <c r="O48" s="103">
        <v>732</v>
      </c>
      <c r="P48" s="56"/>
      <c r="Q48" s="62">
        <f t="shared" ref="Q48" si="19">IF(AND(N48&lt;&gt;0,M48="объем"),(O48/N48*100)/$Y$2*12,"")</f>
        <v>97.6</v>
      </c>
      <c r="R48" s="229"/>
      <c r="S48" s="232"/>
      <c r="T48" s="239"/>
      <c r="U48" s="218"/>
      <c r="V48" s="218"/>
      <c r="W48" s="279"/>
      <c r="X48" s="278"/>
    </row>
    <row r="49" spans="1:24" s="4" customFormat="1" ht="28.5" customHeight="1" thickBot="1" x14ac:dyDescent="0.3">
      <c r="A49" s="197"/>
      <c r="B49" s="46" t="str">
        <f t="shared" si="0"/>
        <v>ГБУЗ АО Володарская РБ</v>
      </c>
      <c r="C49" s="291"/>
      <c r="D49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9" s="133" t="s">
        <v>50</v>
      </c>
      <c r="F49" s="46" t="str">
        <f t="shared" si="1"/>
        <v>Вне медицинской организации</v>
      </c>
      <c r="G49" s="219"/>
      <c r="H49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9" s="219"/>
      <c r="J49" s="46" t="str">
        <f t="shared" si="3"/>
        <v xml:space="preserve">Не применяется </v>
      </c>
      <c r="K49" s="74" t="s">
        <v>151</v>
      </c>
      <c r="L49" s="75" t="s">
        <v>41</v>
      </c>
      <c r="M49" s="71" t="s">
        <v>42</v>
      </c>
      <c r="N49" s="102">
        <v>1300</v>
      </c>
      <c r="O49" s="103">
        <v>618</v>
      </c>
      <c r="P49" s="56"/>
      <c r="Q49" s="55">
        <f>IF(AND(N49&lt;&gt;0,M49="объем"),(O49/N49*100)/$Y$2*12,"")</f>
        <v>95.07692307692308</v>
      </c>
      <c r="R49" s="230"/>
      <c r="S49" s="233"/>
      <c r="T49" s="240"/>
      <c r="U49" s="234"/>
      <c r="V49" s="234"/>
      <c r="W49" s="279"/>
      <c r="X49" s="278"/>
    </row>
    <row r="50" spans="1:24" s="4" customFormat="1" ht="28.5" customHeight="1" thickBot="1" x14ac:dyDescent="0.3">
      <c r="A50" s="197"/>
      <c r="B50" s="46" t="str">
        <f t="shared" si="0"/>
        <v>ГБУЗ АО Володарская РБ</v>
      </c>
      <c r="C50" s="291" t="s">
        <v>195</v>
      </c>
      <c r="D50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50" s="192" t="s">
        <v>47</v>
      </c>
      <c r="F50" s="46" t="str">
        <f t="shared" si="1"/>
        <v>Не предусмотрено</v>
      </c>
      <c r="G50" s="192" t="s">
        <v>47</v>
      </c>
      <c r="H50" s="46" t="str">
        <f t="shared" si="2"/>
        <v>Не предусмотрено</v>
      </c>
      <c r="I50" s="192" t="s">
        <v>47</v>
      </c>
      <c r="J50" s="46" t="str">
        <f t="shared" si="3"/>
        <v>Не предусмотрено</v>
      </c>
      <c r="K50" s="73" t="s">
        <v>57</v>
      </c>
      <c r="L50" s="72" t="s">
        <v>57</v>
      </c>
      <c r="M50" s="73"/>
      <c r="N50" s="106"/>
      <c r="O50" s="106"/>
      <c r="P50" s="54" t="str">
        <f t="shared" ref="P50" si="20">IF(AND(N50&lt;&gt;0,M50="Кач."),O50/N50*100,"")</f>
        <v/>
      </c>
      <c r="Q50" s="60"/>
      <c r="R50" s="214" t="str">
        <f>IFERROR(AVERAGE(P50:P51),"")</f>
        <v/>
      </c>
      <c r="S50" s="215">
        <f>AVERAGE(Q50:Q51)</f>
        <v>83.2</v>
      </c>
      <c r="T50" s="216">
        <f>IFERROR((R50*0.7+S50*0.3)*2,S50*2)</f>
        <v>166.4</v>
      </c>
      <c r="U50" s="192" t="str">
        <f>IF(T50&lt;170,"ГЗ по услуге (работе) НЕ выполнено","")&amp;IF(AND(T50&gt;=170,T50&lt;=200),"ГЗ по услуге (работе) выполнено","")&amp;IF(T50&gt;200,"ГЗ по услуге (работе) ПЕРЕвыполнено","")</f>
        <v>ГЗ по услуге (работе) НЕ выполнено</v>
      </c>
      <c r="V50" s="192"/>
      <c r="W50" s="279"/>
      <c r="X50" s="278"/>
    </row>
    <row r="51" spans="1:24" s="4" customFormat="1" ht="28.5" customHeight="1" thickBot="1" x14ac:dyDescent="0.3">
      <c r="A51" s="197"/>
      <c r="B51" s="46" t="str">
        <f t="shared" si="0"/>
        <v>ГБУЗ АО Володарская РБ</v>
      </c>
      <c r="C51" s="291"/>
      <c r="D51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51" s="192"/>
      <c r="F51" s="46" t="str">
        <f t="shared" si="1"/>
        <v>Не предусмотрено</v>
      </c>
      <c r="G51" s="192"/>
      <c r="H51" s="46" t="str">
        <f t="shared" si="2"/>
        <v>Не предусмотрено</v>
      </c>
      <c r="I51" s="192"/>
      <c r="J51" s="46" t="str">
        <f t="shared" si="3"/>
        <v>Не предусмотрено</v>
      </c>
      <c r="K51" s="74" t="s">
        <v>196</v>
      </c>
      <c r="L51" s="75" t="s">
        <v>58</v>
      </c>
      <c r="M51" s="71" t="s">
        <v>42</v>
      </c>
      <c r="N51" s="104">
        <v>1000</v>
      </c>
      <c r="O51" s="104">
        <v>416</v>
      </c>
      <c r="P51" s="56"/>
      <c r="Q51" s="55">
        <f>IF(AND(N51&lt;&gt;0,M51="объем"),(O51/N51*100)/$Y$2*12,"")</f>
        <v>83.2</v>
      </c>
      <c r="R51" s="214"/>
      <c r="S51" s="215"/>
      <c r="T51" s="216"/>
      <c r="U51" s="192"/>
      <c r="V51" s="192"/>
      <c r="W51" s="279"/>
      <c r="X51" s="278"/>
    </row>
    <row r="52" spans="1:24" s="4" customFormat="1" ht="28.5" customHeight="1" thickBot="1" x14ac:dyDescent="0.3">
      <c r="A52" s="197"/>
      <c r="B52" s="46" t="str">
        <f t="shared" si="0"/>
        <v>ГБУЗ АО Володарская РБ</v>
      </c>
      <c r="C52" s="246" t="s">
        <v>75</v>
      </c>
      <c r="D52" s="19" t="str">
        <f t="shared" si="0"/>
        <v>Паллиативная медицинская помощь</v>
      </c>
      <c r="E52" s="195" t="s">
        <v>143</v>
      </c>
      <c r="F52" s="46" t="str">
        <f t="shared" si="1"/>
        <v>стационар</v>
      </c>
      <c r="G52" s="195" t="s">
        <v>43</v>
      </c>
      <c r="H52" s="46" t="str">
        <f t="shared" si="2"/>
        <v>паллиативная медицинская помощь</v>
      </c>
      <c r="I52" s="195" t="s">
        <v>148</v>
      </c>
      <c r="J52" s="46" t="str">
        <f t="shared" si="3"/>
        <v xml:space="preserve">Не применяется </v>
      </c>
      <c r="K52" s="72" t="s">
        <v>133</v>
      </c>
      <c r="L52" s="72" t="s">
        <v>3</v>
      </c>
      <c r="M52" s="72" t="s">
        <v>5</v>
      </c>
      <c r="N52" s="106">
        <v>99</v>
      </c>
      <c r="O52" s="106">
        <v>99</v>
      </c>
      <c r="P52" s="54">
        <f t="shared" si="14"/>
        <v>100</v>
      </c>
      <c r="Q52" s="60"/>
      <c r="R52" s="214">
        <f>IFERROR(AVERAGE(P52:P53),"")</f>
        <v>100</v>
      </c>
      <c r="S52" s="215">
        <f>AVERAGE(Q52:Q53)</f>
        <v>100.21428571428572</v>
      </c>
      <c r="T52" s="216">
        <f>IFERROR((R52*0.7+S52*0.3)*2,S52*2)</f>
        <v>200.12857142857143</v>
      </c>
      <c r="U52" s="195" t="str">
        <f>IF(T52&lt;170,"ГЗ по услуге (работе) НЕ выполнено","")&amp;IF(AND(T52&gt;=170,T52&lt;=200),"ГЗ по услуге (работе) выполнено","")&amp;IF(T52&gt;200,"ГЗ по услуге (работе) ПЕРЕвыполнено","")</f>
        <v>ГЗ по услуге (работе) ПЕРЕвыполнено</v>
      </c>
      <c r="V52" s="192"/>
      <c r="W52" s="279"/>
      <c r="X52" s="278"/>
    </row>
    <row r="53" spans="1:24" s="4" customFormat="1" ht="28.5" customHeight="1" thickBot="1" x14ac:dyDescent="0.3">
      <c r="A53" s="197"/>
      <c r="B53" s="46" t="str">
        <f t="shared" si="0"/>
        <v>ГБУЗ АО Володарская РБ</v>
      </c>
      <c r="C53" s="246"/>
      <c r="D53" s="19" t="str">
        <f t="shared" si="0"/>
        <v>Паллиативная медицинская помощь</v>
      </c>
      <c r="E53" s="195"/>
      <c r="F53" s="46" t="str">
        <f t="shared" si="1"/>
        <v>стационар</v>
      </c>
      <c r="G53" s="195"/>
      <c r="H53" s="46" t="str">
        <f t="shared" si="2"/>
        <v>паллиативная медицинская помощь</v>
      </c>
      <c r="I53" s="195"/>
      <c r="J53" s="46" t="str">
        <f t="shared" si="3"/>
        <v xml:space="preserve">Не применяется </v>
      </c>
      <c r="K53" s="69" t="s">
        <v>139</v>
      </c>
      <c r="L53" s="70" t="s">
        <v>140</v>
      </c>
      <c r="M53" s="71" t="s">
        <v>42</v>
      </c>
      <c r="N53" s="103">
        <v>8400</v>
      </c>
      <c r="O53" s="103">
        <v>4209</v>
      </c>
      <c r="P53" s="56"/>
      <c r="Q53" s="55">
        <f>IF(AND(N53&lt;&gt;0,M53="объем"),(O53/N53*100)/$Y$2*12,"")</f>
        <v>100.21428571428572</v>
      </c>
      <c r="R53" s="214"/>
      <c r="S53" s="215"/>
      <c r="T53" s="216"/>
      <c r="U53" s="195"/>
      <c r="V53" s="192"/>
      <c r="W53" s="279"/>
      <c r="X53" s="278"/>
    </row>
    <row r="54" spans="1:24" s="4" customFormat="1" ht="28.5" customHeight="1" thickBot="1" x14ac:dyDescent="0.3">
      <c r="A54" s="197"/>
      <c r="B54" s="46" t="str">
        <f t="shared" si="0"/>
        <v>ГБУЗ АО Володарская РБ</v>
      </c>
      <c r="C54" s="246"/>
      <c r="D54" s="19" t="str">
        <f t="shared" si="0"/>
        <v>Паллиативная медицинская помощь</v>
      </c>
      <c r="E54" s="217" t="s">
        <v>259</v>
      </c>
      <c r="F54" s="46" t="str">
        <f t="shared" si="1"/>
        <v>амбулаторно на дому</v>
      </c>
      <c r="G54" s="217" t="s">
        <v>43</v>
      </c>
      <c r="H54" s="46" t="str">
        <f t="shared" si="2"/>
        <v>паллиативная медицинская помощь</v>
      </c>
      <c r="I54" s="217" t="s">
        <v>148</v>
      </c>
      <c r="J54" s="46" t="str">
        <f t="shared" si="3"/>
        <v xml:space="preserve">Не применяется </v>
      </c>
      <c r="K54" s="73" t="s">
        <v>133</v>
      </c>
      <c r="L54" s="72" t="s">
        <v>3</v>
      </c>
      <c r="M54" s="72" t="s">
        <v>5</v>
      </c>
      <c r="N54" s="106">
        <v>99</v>
      </c>
      <c r="O54" s="106">
        <v>99</v>
      </c>
      <c r="P54" s="54">
        <f t="shared" ref="P54" si="21">IF(AND(N54&lt;&gt;0,M54="Кач."),O54/N54*100,"")</f>
        <v>100</v>
      </c>
      <c r="Q54" s="60"/>
      <c r="R54" s="214">
        <f>IFERROR(AVERAGE(P54:P55),"")</f>
        <v>100</v>
      </c>
      <c r="S54" s="215">
        <f>AVERAGE(Q54:Q55)</f>
        <v>104.74226804123712</v>
      </c>
      <c r="T54" s="216">
        <f>IFERROR((R54*0.7+S54*0.3)*2,S54*2)</f>
        <v>202.84536082474227</v>
      </c>
      <c r="U54" s="195" t="str">
        <f>IF(T54&lt;170,"ГЗ по услуге (работе) НЕ выполнено","")&amp;IF(AND(T54&gt;=170,T54&lt;=200),"ГЗ по услуге (работе) выполнено","")&amp;IF(T54&gt;200,"ГЗ по услуге (работе) ПЕРЕвыполнено","")</f>
        <v>ГЗ по услуге (работе) ПЕРЕвыполнено</v>
      </c>
      <c r="V54" s="192"/>
      <c r="W54" s="279"/>
      <c r="X54" s="278"/>
    </row>
    <row r="55" spans="1:24" s="4" customFormat="1" ht="28.5" customHeight="1" thickBot="1" x14ac:dyDescent="0.3">
      <c r="A55" s="197"/>
      <c r="B55" s="46" t="str">
        <f t="shared" si="0"/>
        <v>ГБУЗ АО Володарская РБ</v>
      </c>
      <c r="C55" s="246"/>
      <c r="D55" s="19" t="str">
        <f t="shared" si="0"/>
        <v>Паллиативная медицинская помощь</v>
      </c>
      <c r="E55" s="219"/>
      <c r="F55" s="46" t="str">
        <f t="shared" si="1"/>
        <v>амбулаторно на дому</v>
      </c>
      <c r="G55" s="219"/>
      <c r="H55" s="46" t="str">
        <f t="shared" si="2"/>
        <v>паллиативная медицинская помощь</v>
      </c>
      <c r="I55" s="219"/>
      <c r="J55" s="46" t="str">
        <f t="shared" si="3"/>
        <v xml:space="preserve">Не применяется </v>
      </c>
      <c r="K55" s="74" t="s">
        <v>40</v>
      </c>
      <c r="L55" s="70" t="s">
        <v>123</v>
      </c>
      <c r="M55" s="71" t="s">
        <v>42</v>
      </c>
      <c r="N55" s="104">
        <v>485</v>
      </c>
      <c r="O55" s="104">
        <v>254</v>
      </c>
      <c r="P55" s="56"/>
      <c r="Q55" s="55">
        <f>IF(AND(N55&lt;&gt;0,M55="объем"),(O55/N55*100)/$Y$2*12,"")</f>
        <v>104.74226804123712</v>
      </c>
      <c r="R55" s="214"/>
      <c r="S55" s="215"/>
      <c r="T55" s="216"/>
      <c r="U55" s="195"/>
      <c r="V55" s="192"/>
      <c r="W55" s="279"/>
      <c r="X55" s="278"/>
    </row>
    <row r="56" spans="1:24" s="4" customFormat="1" ht="28.5" customHeight="1" thickBot="1" x14ac:dyDescent="0.3">
      <c r="A56" s="197"/>
      <c r="B56" s="46" t="str">
        <f t="shared" si="0"/>
        <v>ГБУЗ АО Володарская РБ</v>
      </c>
      <c r="C56" s="246"/>
      <c r="D56" s="19" t="str">
        <f t="shared" si="0"/>
        <v>Паллиативная медицинская помощь</v>
      </c>
      <c r="E56" s="217" t="s">
        <v>257</v>
      </c>
      <c r="F56" s="46" t="str">
        <f t="shared" si="1"/>
        <v>амбулаторно на дому выездными патронажными бригадами</v>
      </c>
      <c r="G56" s="217" t="s">
        <v>43</v>
      </c>
      <c r="H56" s="46" t="str">
        <f t="shared" si="2"/>
        <v>паллиативная медицинская помощь</v>
      </c>
      <c r="I56" s="217" t="s">
        <v>148</v>
      </c>
      <c r="J56" s="46" t="str">
        <f t="shared" si="3"/>
        <v xml:space="preserve">Не применяется </v>
      </c>
      <c r="K56" s="73" t="s">
        <v>133</v>
      </c>
      <c r="L56" s="72" t="s">
        <v>3</v>
      </c>
      <c r="M56" s="72" t="s">
        <v>5</v>
      </c>
      <c r="N56" s="106">
        <v>99</v>
      </c>
      <c r="O56" s="106">
        <v>99</v>
      </c>
      <c r="P56" s="129">
        <f t="shared" ref="P56" si="22">IF(AND(N56&lt;&gt;0,M56="Кач."),O56/N56*100,"")</f>
        <v>100</v>
      </c>
      <c r="Q56" s="126"/>
      <c r="R56" s="214">
        <f>IFERROR(AVERAGE(P56:P57),"")</f>
        <v>100</v>
      </c>
      <c r="S56" s="215">
        <f>AVERAGE(Q56:Q57)</f>
        <v>40.3869407496977</v>
      </c>
      <c r="T56" s="216">
        <f>IFERROR((R56*0.7+S56*0.3)*2,S56*2)</f>
        <v>164.23216444981861</v>
      </c>
      <c r="U56" s="195" t="str">
        <f>IF(T56&lt;170,"ГЗ по услуге (работе) НЕ выполнено","")&amp;IF(AND(T56&gt;=170,T56&lt;=200),"ГЗ по услуге (работе) выполнено","")&amp;IF(T56&gt;200,"ГЗ по услуге (работе) ПЕРЕвыполнено","")</f>
        <v>ГЗ по услуге (работе) НЕ выполнено</v>
      </c>
      <c r="V56" s="192"/>
      <c r="W56" s="279"/>
      <c r="X56" s="278"/>
    </row>
    <row r="57" spans="1:24" s="4" customFormat="1" ht="28.5" customHeight="1" thickBot="1" x14ac:dyDescent="0.3">
      <c r="A57" s="197"/>
      <c r="B57" s="46" t="str">
        <f t="shared" si="0"/>
        <v>ГБУЗ АО Володарская РБ</v>
      </c>
      <c r="C57" s="246"/>
      <c r="D57" s="19" t="str">
        <f t="shared" si="0"/>
        <v>Паллиативная медицинская помощь</v>
      </c>
      <c r="E57" s="219"/>
      <c r="F57" s="46" t="str">
        <f t="shared" si="1"/>
        <v>амбулаторно на дому выездными патронажными бригадами</v>
      </c>
      <c r="G57" s="219"/>
      <c r="H57" s="46" t="str">
        <f t="shared" si="2"/>
        <v>паллиативная медицинская помощь</v>
      </c>
      <c r="I57" s="219"/>
      <c r="J57" s="46" t="str">
        <f t="shared" si="3"/>
        <v xml:space="preserve">Не применяется </v>
      </c>
      <c r="K57" s="74" t="s">
        <v>40</v>
      </c>
      <c r="L57" s="70" t="s">
        <v>123</v>
      </c>
      <c r="M57" s="71" t="s">
        <v>42</v>
      </c>
      <c r="N57" s="104">
        <v>827</v>
      </c>
      <c r="O57" s="104">
        <v>167</v>
      </c>
      <c r="P57" s="56"/>
      <c r="Q57" s="128">
        <f>IF(AND(N57&lt;&gt;0,M57="объем"),(O57/N57*100)/$Y$2*12,"")</f>
        <v>40.3869407496977</v>
      </c>
      <c r="R57" s="214"/>
      <c r="S57" s="215"/>
      <c r="T57" s="216"/>
      <c r="U57" s="195"/>
      <c r="V57" s="192"/>
      <c r="W57" s="279"/>
      <c r="X57" s="278"/>
    </row>
    <row r="58" spans="1:24" s="4" customFormat="1" ht="28.5" customHeight="1" thickBot="1" x14ac:dyDescent="0.3">
      <c r="A58" s="197"/>
      <c r="B58" s="46" t="str">
        <f t="shared" si="0"/>
        <v>ГБУЗ АО Володарская РБ</v>
      </c>
      <c r="C58" s="246"/>
      <c r="D58" s="19" t="str">
        <f t="shared" si="0"/>
        <v>Паллиативная медицинская помощь</v>
      </c>
      <c r="E58" s="217" t="s">
        <v>245</v>
      </c>
      <c r="F58" s="46" t="str">
        <f t="shared" si="1"/>
        <v>Дневной стационар (на дому)</v>
      </c>
      <c r="G58" s="217" t="s">
        <v>43</v>
      </c>
      <c r="H58" s="46" t="str">
        <f t="shared" si="2"/>
        <v>паллиативная медицинская помощь</v>
      </c>
      <c r="I58" s="217" t="s">
        <v>148</v>
      </c>
      <c r="J58" s="46" t="str">
        <f t="shared" si="3"/>
        <v xml:space="preserve">Не применяется </v>
      </c>
      <c r="K58" s="73" t="s">
        <v>133</v>
      </c>
      <c r="L58" s="72" t="s">
        <v>3</v>
      </c>
      <c r="M58" s="72" t="s">
        <v>5</v>
      </c>
      <c r="N58" s="106">
        <v>99</v>
      </c>
      <c r="O58" s="106">
        <v>99</v>
      </c>
      <c r="P58" s="129">
        <f t="shared" ref="P58" si="23">IF(AND(N58&lt;&gt;0,M58="Кач."),O58/N58*100,"")</f>
        <v>100</v>
      </c>
      <c r="Q58" s="126"/>
      <c r="R58" s="214">
        <f>IFERROR(AVERAGE(P58:P59),"")</f>
        <v>100</v>
      </c>
      <c r="S58" s="215">
        <f>AVERAGE(Q58:Q59)</f>
        <v>13.483146067415728</v>
      </c>
      <c r="T58" s="216">
        <f>IFERROR((R58*0.7+S58*0.3)*2,S58*2)</f>
        <v>148.08988764044943</v>
      </c>
      <c r="U58" s="195" t="str">
        <f>IF(T58&lt;170,"ГЗ по услуге (работе) НЕ выполнено","")&amp;IF(AND(T58&gt;=170,T58&lt;=200),"ГЗ по услуге (работе) выполнено","")&amp;IF(T58&gt;200,"ГЗ по услуге (работе) ПЕРЕвыполнено","")</f>
        <v>ГЗ по услуге (работе) НЕ выполнено</v>
      </c>
      <c r="V58" s="192"/>
      <c r="W58" s="279"/>
      <c r="X58" s="278"/>
    </row>
    <row r="59" spans="1:24" s="4" customFormat="1" ht="28.5" customHeight="1" thickBot="1" x14ac:dyDescent="0.3">
      <c r="A59" s="197"/>
      <c r="B59" s="46" t="str">
        <f t="shared" si="0"/>
        <v>ГБУЗ АО Володарская РБ</v>
      </c>
      <c r="C59" s="246"/>
      <c r="D59" s="19" t="str">
        <f t="shared" si="0"/>
        <v>Паллиативная медицинская помощь</v>
      </c>
      <c r="E59" s="219"/>
      <c r="F59" s="46" t="str">
        <f t="shared" si="1"/>
        <v>Дневной стационар (на дому)</v>
      </c>
      <c r="G59" s="219"/>
      <c r="H59" s="46" t="str">
        <f t="shared" si="2"/>
        <v>паллиативная медицинская помощь</v>
      </c>
      <c r="I59" s="219"/>
      <c r="J59" s="46" t="str">
        <f t="shared" si="3"/>
        <v xml:space="preserve">Не применяется </v>
      </c>
      <c r="K59" s="69" t="s">
        <v>149</v>
      </c>
      <c r="L59" s="70" t="s">
        <v>123</v>
      </c>
      <c r="M59" s="71" t="s">
        <v>42</v>
      </c>
      <c r="N59" s="104">
        <v>89</v>
      </c>
      <c r="O59" s="103">
        <v>6</v>
      </c>
      <c r="P59" s="56"/>
      <c r="Q59" s="55">
        <f>IF(AND(N59&lt;&gt;0,M59="объем"),(O59/N59*100)/$Y$2*12,"")</f>
        <v>13.483146067415728</v>
      </c>
      <c r="R59" s="214"/>
      <c r="S59" s="215"/>
      <c r="T59" s="216"/>
      <c r="U59" s="195"/>
      <c r="V59" s="192"/>
      <c r="W59" s="279"/>
      <c r="X59" s="278"/>
    </row>
    <row r="60" spans="1:24" s="4" customFormat="1" ht="28.5" customHeight="1" thickBot="1" x14ac:dyDescent="0.3">
      <c r="A60" s="197"/>
      <c r="B60" s="46" t="str">
        <f t="shared" si="0"/>
        <v>ГБУЗ АО Володарская РБ</v>
      </c>
      <c r="C60" s="246" t="s">
        <v>236</v>
      </c>
      <c r="D60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" s="195" t="s">
        <v>170</v>
      </c>
      <c r="F60" s="46" t="str">
        <f t="shared" si="1"/>
        <v>не предусмотрено</v>
      </c>
      <c r="G60" s="195" t="s">
        <v>170</v>
      </c>
      <c r="H60" s="46" t="str">
        <f t="shared" si="2"/>
        <v>не предусмотрено</v>
      </c>
      <c r="I60" s="195" t="s">
        <v>47</v>
      </c>
      <c r="J60" s="46" t="str">
        <f t="shared" si="3"/>
        <v>Не предусмотрено</v>
      </c>
      <c r="K60" s="76" t="s">
        <v>237</v>
      </c>
      <c r="L60" s="75" t="s">
        <v>3</v>
      </c>
      <c r="M60" s="72" t="s">
        <v>5</v>
      </c>
      <c r="N60" s="106">
        <v>100</v>
      </c>
      <c r="O60" s="106">
        <v>100</v>
      </c>
      <c r="P60" s="54">
        <f t="shared" ref="P60" si="24">IF(AND(N60&lt;&gt;0,M60="Кач."),O60/N60*100,"")</f>
        <v>100</v>
      </c>
      <c r="Q60" s="54"/>
      <c r="R60" s="214">
        <f>IFERROR(AVERAGE(P60:P61),"")</f>
        <v>100</v>
      </c>
      <c r="S60" s="215">
        <f>AVERAGE(Q60:Q61)</f>
        <v>100</v>
      </c>
      <c r="T60" s="216">
        <f>IFERROR((R60*0.7+S60*0.3)*2,S60*2)</f>
        <v>200</v>
      </c>
      <c r="U60" s="195" t="str">
        <f>IF(T60&lt;170,"ГЗ по услуге (работе) НЕ выполнено","")&amp;IF(AND(T60&gt;=170,T60&lt;=200),"ГЗ по услуге (работе) выполнено","")&amp;IF(T60&gt;200,"ГЗ по услуге (работе) ПЕРЕвыполнено","")</f>
        <v>ГЗ по услуге (работе) выполнено</v>
      </c>
      <c r="V60" s="192"/>
      <c r="W60" s="279"/>
      <c r="X60" s="278"/>
    </row>
    <row r="61" spans="1:24" s="4" customFormat="1" ht="28.5" customHeight="1" thickBot="1" x14ac:dyDescent="0.3">
      <c r="A61" s="198"/>
      <c r="B61" s="46" t="str">
        <f t="shared" si="0"/>
        <v>ГБУЗ АО Володарская РБ</v>
      </c>
      <c r="C61" s="246"/>
      <c r="D61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" s="195"/>
      <c r="F61" s="46" t="str">
        <f t="shared" si="1"/>
        <v>не предусмотрено</v>
      </c>
      <c r="G61" s="195"/>
      <c r="H61" s="46" t="str">
        <f t="shared" si="2"/>
        <v>не предусмотрено</v>
      </c>
      <c r="I61" s="195"/>
      <c r="J61" s="46" t="str">
        <f t="shared" si="3"/>
        <v>Не предусмотрено</v>
      </c>
      <c r="K61" s="77" t="s">
        <v>248</v>
      </c>
      <c r="L61" s="75" t="s">
        <v>238</v>
      </c>
      <c r="M61" s="71" t="s">
        <v>42</v>
      </c>
      <c r="N61" s="104">
        <v>18.04</v>
      </c>
      <c r="O61" s="104">
        <v>18.04</v>
      </c>
      <c r="P61" s="56"/>
      <c r="Q61" s="58">
        <f>IF(AND(N61&lt;&gt;0,M61="объем"),(O61/N61*100),"")</f>
        <v>100</v>
      </c>
      <c r="R61" s="214"/>
      <c r="S61" s="215"/>
      <c r="T61" s="216"/>
      <c r="U61" s="195"/>
      <c r="V61" s="192"/>
      <c r="W61" s="279"/>
      <c r="X61" s="278"/>
    </row>
    <row r="62" spans="1:24" s="4" customFormat="1" ht="76.5" customHeight="1" thickBot="1" x14ac:dyDescent="0.3">
      <c r="A62" s="202" t="s">
        <v>23</v>
      </c>
      <c r="B62" s="46" t="str">
        <f t="shared" si="0"/>
        <v>ГБУЗ АО Енотаевская РБ</v>
      </c>
      <c r="C62" s="205" t="s">
        <v>124</v>
      </c>
      <c r="D62" s="19" t="str">
        <f t="shared" si="0"/>
        <v>ПМСП, не включенная в базовую программу ОМС</v>
      </c>
      <c r="E62" s="192" t="s">
        <v>142</v>
      </c>
      <c r="F62" s="46" t="str">
        <f t="shared" si="1"/>
        <v>амбулаторно</v>
      </c>
      <c r="G62" s="195" t="s">
        <v>137</v>
      </c>
      <c r="H62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2" s="192" t="s">
        <v>168</v>
      </c>
      <c r="J62" s="46" t="str">
        <f t="shared" si="3"/>
        <v>по профилю дерматовенерология (в части венерологии)</v>
      </c>
      <c r="K62" s="72" t="s">
        <v>133</v>
      </c>
      <c r="L62" s="72" t="s">
        <v>3</v>
      </c>
      <c r="M62" s="72" t="s">
        <v>5</v>
      </c>
      <c r="N62" s="106">
        <v>99</v>
      </c>
      <c r="O62" s="106">
        <v>99</v>
      </c>
      <c r="P62" s="54">
        <f t="shared" ref="P62:P89" si="25">IF(AND(N62&lt;&gt;0,M62="Кач."),O62/N62*100,"")</f>
        <v>100</v>
      </c>
      <c r="Q62" s="54"/>
      <c r="R62" s="214">
        <f>IFERROR(AVERAGE(P62:P64),"")</f>
        <v>100</v>
      </c>
      <c r="S62" s="215">
        <f>AVERAGE(Q62:Q64)</f>
        <v>99.090909090909093</v>
      </c>
      <c r="T62" s="216">
        <f>IFERROR((R62*0.7+S62*0.3)*2,S62*2)</f>
        <v>199.45454545454544</v>
      </c>
      <c r="U62" s="262" t="str">
        <f>IF(T62&lt;170,"ГЗ по услуге (работе) НЕ выполнено","")&amp;IF(AND(T62&gt;=170,T62&lt;=200),"ГЗ по услуге (работе) выполнено","")&amp;IF(T62&gt;200,"ГЗ по услуге (работе) ПЕРЕвыполнено","")</f>
        <v>ГЗ по услуге (работе) выполнено</v>
      </c>
      <c r="V62" s="192"/>
      <c r="W62" s="208">
        <f>AVERAGE(T62:T87)</f>
        <v>179.32111222447568</v>
      </c>
      <c r="X62" s="199" t="str">
        <f>IF(W62&lt;170,"ГЗ по учреждению не выполнено","")&amp;IF(AND(W62&gt;=170,W62&lt;=200),"ГЗ по учреждению выполнено","")&amp;IF(W62&gt;200,"ГЗ по учреждению перевыполнено","")</f>
        <v>ГЗ по учреждению выполнено</v>
      </c>
    </row>
    <row r="63" spans="1:24" s="4" customFormat="1" ht="39" customHeight="1" thickBot="1" x14ac:dyDescent="0.3">
      <c r="A63" s="203"/>
      <c r="B63" s="46" t="str">
        <f t="shared" si="0"/>
        <v>ГБУЗ АО Енотаевская РБ</v>
      </c>
      <c r="C63" s="206"/>
      <c r="D63" s="19" t="str">
        <f t="shared" si="0"/>
        <v>ПМСП, не включенная в базовую программу ОМС</v>
      </c>
      <c r="E63" s="192"/>
      <c r="F63" s="46" t="str">
        <f t="shared" si="1"/>
        <v>амбулаторно</v>
      </c>
      <c r="G63" s="195"/>
      <c r="H63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3" s="192"/>
      <c r="J63" s="46" t="str">
        <f t="shared" si="3"/>
        <v>по профилю дерматовенерология (в части венерологии)</v>
      </c>
      <c r="K63" s="69" t="s">
        <v>40</v>
      </c>
      <c r="L63" s="70" t="s">
        <v>123</v>
      </c>
      <c r="M63" s="71" t="s">
        <v>42</v>
      </c>
      <c r="N63" s="104">
        <v>190</v>
      </c>
      <c r="O63" s="104">
        <v>95</v>
      </c>
      <c r="P63" s="56"/>
      <c r="Q63" s="55">
        <f t="shared" ref="Q63:Q68" si="26">IF(AND(N63&lt;&gt;0,M63="объем"),(O63/N63*100)/$Y$2*12,"")</f>
        <v>100</v>
      </c>
      <c r="R63" s="214"/>
      <c r="S63" s="215"/>
      <c r="T63" s="216"/>
      <c r="U63" s="262"/>
      <c r="V63" s="192"/>
      <c r="W63" s="209"/>
      <c r="X63" s="200"/>
    </row>
    <row r="64" spans="1:24" s="4" customFormat="1" ht="28.5" customHeight="1" thickBot="1" x14ac:dyDescent="0.3">
      <c r="A64" s="203"/>
      <c r="B64" s="46" t="str">
        <f t="shared" si="0"/>
        <v>ГБУЗ АО Енотаевская РБ</v>
      </c>
      <c r="C64" s="206"/>
      <c r="D64" s="19" t="str">
        <f t="shared" si="0"/>
        <v>ПМСП, не включенная в базовую программу ОМС</v>
      </c>
      <c r="E64" s="192"/>
      <c r="F64" s="46" t="str">
        <f t="shared" si="1"/>
        <v>амбулаторно</v>
      </c>
      <c r="G64" s="195"/>
      <c r="H64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4" s="192"/>
      <c r="J64" s="46" t="str">
        <f t="shared" si="3"/>
        <v>по профилю дерматовенерология (в части венерологии)</v>
      </c>
      <c r="K64" s="69" t="s">
        <v>138</v>
      </c>
      <c r="L64" s="70" t="s">
        <v>123</v>
      </c>
      <c r="M64" s="71" t="s">
        <v>42</v>
      </c>
      <c r="N64" s="104">
        <v>165</v>
      </c>
      <c r="O64" s="104">
        <v>81</v>
      </c>
      <c r="P64" s="56"/>
      <c r="Q64" s="55">
        <f t="shared" si="26"/>
        <v>98.181818181818187</v>
      </c>
      <c r="R64" s="214"/>
      <c r="S64" s="215"/>
      <c r="T64" s="216"/>
      <c r="U64" s="262"/>
      <c r="V64" s="192"/>
      <c r="W64" s="209"/>
      <c r="X64" s="200"/>
    </row>
    <row r="65" spans="1:24" s="4" customFormat="1" ht="28.5" customHeight="1" thickBot="1" x14ac:dyDescent="0.3">
      <c r="A65" s="203"/>
      <c r="B65" s="46" t="str">
        <f t="shared" si="0"/>
        <v>ГБУЗ АО Енотаевская РБ</v>
      </c>
      <c r="C65" s="206"/>
      <c r="D65" s="19" t="str">
        <f t="shared" si="0"/>
        <v>ПМСП, не включенная в базовую программу ОМС</v>
      </c>
      <c r="E65" s="192" t="s">
        <v>142</v>
      </c>
      <c r="F65" s="46" t="str">
        <f t="shared" si="1"/>
        <v>амбулаторно</v>
      </c>
      <c r="G65" s="195" t="s">
        <v>145</v>
      </c>
      <c r="H65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5" s="192" t="s">
        <v>144</v>
      </c>
      <c r="J65" s="46" t="str">
        <f t="shared" si="3"/>
        <v>по профилю Фтизиатрия</v>
      </c>
      <c r="K65" s="73" t="s">
        <v>133</v>
      </c>
      <c r="L65" s="72" t="s">
        <v>3</v>
      </c>
      <c r="M65" s="72" t="s">
        <v>5</v>
      </c>
      <c r="N65" s="106">
        <v>99</v>
      </c>
      <c r="O65" s="106">
        <v>0</v>
      </c>
      <c r="P65" s="54">
        <f t="shared" si="25"/>
        <v>0</v>
      </c>
      <c r="Q65" s="54"/>
      <c r="R65" s="214">
        <f>IFERROR(AVERAGE(P65:P67),"")</f>
        <v>0</v>
      </c>
      <c r="S65" s="215">
        <f>AVERAGE(Q65:Q67)</f>
        <v>0</v>
      </c>
      <c r="T65" s="216">
        <f>IFERROR((R65*0.7+S65*0.3)*2,S65*2)</f>
        <v>0</v>
      </c>
      <c r="U65" s="262" t="str">
        <f>IF(T65&lt;170,"ГЗ по услуге (работе) НЕ выполнено","")&amp;IF(AND(T65&gt;=170,T65&lt;=200),"ГЗ по услуге (работе) выполнено","")&amp;IF(T65&gt;200,"ГЗ по услуге (работе) ПЕРЕвыполнено","")</f>
        <v>ГЗ по услуге (работе) НЕ выполнено</v>
      </c>
      <c r="V65" s="192"/>
      <c r="W65" s="209"/>
      <c r="X65" s="200"/>
    </row>
    <row r="66" spans="1:24" s="4" customFormat="1" ht="67.5" customHeight="1" thickBot="1" x14ac:dyDescent="0.3">
      <c r="A66" s="203"/>
      <c r="B66" s="46" t="str">
        <f t="shared" si="0"/>
        <v>ГБУЗ АО Енотаевская РБ</v>
      </c>
      <c r="C66" s="206"/>
      <c r="D66" s="19" t="str">
        <f t="shared" si="0"/>
        <v>ПМСП, не включенная в базовую программу ОМС</v>
      </c>
      <c r="E66" s="192"/>
      <c r="F66" s="46" t="str">
        <f t="shared" si="1"/>
        <v>амбулаторно</v>
      </c>
      <c r="G66" s="195"/>
      <c r="H66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6" s="192"/>
      <c r="J66" s="46" t="str">
        <f t="shared" si="3"/>
        <v>по профилю Фтизиатрия</v>
      </c>
      <c r="K66" s="74" t="s">
        <v>40</v>
      </c>
      <c r="L66" s="70" t="s">
        <v>123</v>
      </c>
      <c r="M66" s="71" t="s">
        <v>42</v>
      </c>
      <c r="N66" s="104">
        <v>3995</v>
      </c>
      <c r="O66" s="103">
        <v>0</v>
      </c>
      <c r="P66" s="56"/>
      <c r="Q66" s="55">
        <f t="shared" si="26"/>
        <v>0</v>
      </c>
      <c r="R66" s="214"/>
      <c r="S66" s="215"/>
      <c r="T66" s="216"/>
      <c r="U66" s="262"/>
      <c r="V66" s="192"/>
      <c r="W66" s="209"/>
      <c r="X66" s="200"/>
    </row>
    <row r="67" spans="1:24" s="4" customFormat="1" ht="28.5" customHeight="1" thickBot="1" x14ac:dyDescent="0.3">
      <c r="A67" s="203"/>
      <c r="B67" s="46" t="str">
        <f t="shared" si="0"/>
        <v>ГБУЗ АО Енотаевская РБ</v>
      </c>
      <c r="C67" s="206"/>
      <c r="D67" s="19" t="str">
        <f t="shared" si="0"/>
        <v>ПМСП, не включенная в базовую программу ОМС</v>
      </c>
      <c r="E67" s="192"/>
      <c r="F67" s="46" t="str">
        <f t="shared" si="1"/>
        <v>амбулаторно</v>
      </c>
      <c r="G67" s="195"/>
      <c r="H67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7" s="192"/>
      <c r="J67" s="46" t="str">
        <f t="shared" si="3"/>
        <v>по профилю Фтизиатрия</v>
      </c>
      <c r="K67" s="74" t="s">
        <v>138</v>
      </c>
      <c r="L67" s="70" t="s">
        <v>123</v>
      </c>
      <c r="M67" s="71" t="s">
        <v>42</v>
      </c>
      <c r="N67" s="104">
        <v>1450</v>
      </c>
      <c r="O67" s="103">
        <v>0</v>
      </c>
      <c r="P67" s="56"/>
      <c r="Q67" s="55">
        <f t="shared" si="26"/>
        <v>0</v>
      </c>
      <c r="R67" s="214"/>
      <c r="S67" s="215"/>
      <c r="T67" s="216"/>
      <c r="U67" s="262"/>
      <c r="V67" s="192"/>
      <c r="W67" s="209"/>
      <c r="X67" s="200"/>
    </row>
    <row r="68" spans="1:24" s="4" customFormat="1" ht="28.5" customHeight="1" thickBot="1" x14ac:dyDescent="0.3">
      <c r="A68" s="203"/>
      <c r="B68" s="46" t="str">
        <f t="shared" si="0"/>
        <v>ГБУЗ АО Енотаевская РБ</v>
      </c>
      <c r="C68" s="206"/>
      <c r="D68" s="19" t="str">
        <f t="shared" si="0"/>
        <v>ПМСП, не включенная в базовую программу ОМС</v>
      </c>
      <c r="E68" s="192" t="s">
        <v>142</v>
      </c>
      <c r="F68" s="46" t="str">
        <f t="shared" si="1"/>
        <v>амбулаторно</v>
      </c>
      <c r="G68" s="195" t="s">
        <v>167</v>
      </c>
      <c r="H68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8" s="192" t="s">
        <v>287</v>
      </c>
      <c r="J68" s="46" t="str">
        <f t="shared" si="3"/>
        <v>по профилю психиатрия-наркология</v>
      </c>
      <c r="K68" s="73" t="s">
        <v>133</v>
      </c>
      <c r="L68" s="72" t="s">
        <v>3</v>
      </c>
      <c r="M68" s="72" t="s">
        <v>5</v>
      </c>
      <c r="N68" s="106">
        <v>99</v>
      </c>
      <c r="O68" s="106">
        <v>99</v>
      </c>
      <c r="P68" s="54">
        <f t="shared" si="25"/>
        <v>100</v>
      </c>
      <c r="Q68" s="54" t="str">
        <f t="shared" si="26"/>
        <v/>
      </c>
      <c r="R68" s="214">
        <f>IFERROR(AVERAGE(P68:P70),"")</f>
        <v>100</v>
      </c>
      <c r="S68" s="215">
        <f>AVERAGE(Q68:Q70)</f>
        <v>100.14084507042254</v>
      </c>
      <c r="T68" s="216">
        <f>IFERROR((R68*0.7+S68*0.3)*2,S68*2)</f>
        <v>200.08450704225351</v>
      </c>
      <c r="U68" s="262" t="str">
        <f>IF(T68&lt;170,"ГЗ по услуге (работе) НЕ выполнено","")&amp;IF(AND(T68&gt;=170,T68&lt;=200),"ГЗ по услуге (работе) выполнено","")&amp;IF(T68&gt;200,"ГЗ по услуге (работе) ПЕРЕвыполнено","")</f>
        <v>ГЗ по услуге (работе) ПЕРЕвыполнено</v>
      </c>
      <c r="V68" s="192"/>
      <c r="W68" s="209"/>
      <c r="X68" s="200"/>
    </row>
    <row r="69" spans="1:24" s="4" customFormat="1" ht="47.25" customHeight="1" thickBot="1" x14ac:dyDescent="0.3">
      <c r="A69" s="203"/>
      <c r="B69" s="46" t="str">
        <f t="shared" si="0"/>
        <v>ГБУЗ АО Енотаевская РБ</v>
      </c>
      <c r="C69" s="206"/>
      <c r="D69" s="19" t="str">
        <f t="shared" si="0"/>
        <v>ПМСП, не включенная в базовую программу ОМС</v>
      </c>
      <c r="E69" s="192"/>
      <c r="F69" s="46" t="str">
        <f t="shared" si="1"/>
        <v>амбулаторно</v>
      </c>
      <c r="G69" s="195"/>
      <c r="H69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9" s="192"/>
      <c r="J69" s="46" t="str">
        <f t="shared" si="3"/>
        <v>по профилю психиатрия-наркология</v>
      </c>
      <c r="K69" s="74" t="s">
        <v>40</v>
      </c>
      <c r="L69" s="70" t="s">
        <v>123</v>
      </c>
      <c r="M69" s="71" t="s">
        <v>42</v>
      </c>
      <c r="N69" s="104">
        <v>1775</v>
      </c>
      <c r="O69" s="104">
        <v>890</v>
      </c>
      <c r="P69" s="56"/>
      <c r="Q69" s="55">
        <f>IF(AND(N69&lt;&gt;0,M69="объем"),(O69/N69*100)/$Y$2*12,"")</f>
        <v>100.28169014084509</v>
      </c>
      <c r="R69" s="214"/>
      <c r="S69" s="215"/>
      <c r="T69" s="216"/>
      <c r="U69" s="262"/>
      <c r="V69" s="192"/>
      <c r="W69" s="209"/>
      <c r="X69" s="200"/>
    </row>
    <row r="70" spans="1:24" s="4" customFormat="1" ht="28.5" customHeight="1" thickBot="1" x14ac:dyDescent="0.3">
      <c r="A70" s="203"/>
      <c r="B70" s="46" t="str">
        <f t="shared" si="0"/>
        <v>ГБУЗ АО Енотаевская РБ</v>
      </c>
      <c r="C70" s="206"/>
      <c r="D70" s="19" t="str">
        <f t="shared" si="0"/>
        <v>ПМСП, не включенная в базовую программу ОМС</v>
      </c>
      <c r="E70" s="192"/>
      <c r="F70" s="46" t="str">
        <f t="shared" si="1"/>
        <v>амбулаторно</v>
      </c>
      <c r="G70" s="195"/>
      <c r="H70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70" s="192"/>
      <c r="J70" s="46" t="str">
        <f t="shared" si="3"/>
        <v>по профилю психиатрия-наркология</v>
      </c>
      <c r="K70" s="74" t="s">
        <v>138</v>
      </c>
      <c r="L70" s="70" t="s">
        <v>123</v>
      </c>
      <c r="M70" s="71" t="s">
        <v>42</v>
      </c>
      <c r="N70" s="104">
        <v>500</v>
      </c>
      <c r="O70" s="104">
        <v>250</v>
      </c>
      <c r="P70" s="56"/>
      <c r="Q70" s="55">
        <f>IF(AND(N70&lt;&gt;0,M70="объем"),(O70/N70*100)/$Y$2*12,"")</f>
        <v>100</v>
      </c>
      <c r="R70" s="214"/>
      <c r="S70" s="215"/>
      <c r="T70" s="216"/>
      <c r="U70" s="262"/>
      <c r="V70" s="192"/>
      <c r="W70" s="209"/>
      <c r="X70" s="200"/>
    </row>
    <row r="71" spans="1:24" s="4" customFormat="1" ht="28.5" customHeight="1" thickBot="1" x14ac:dyDescent="0.3">
      <c r="A71" s="203"/>
      <c r="B71" s="46" t="str">
        <f t="shared" si="0"/>
        <v>ГБУЗ АО Енотаевская РБ</v>
      </c>
      <c r="C71" s="206"/>
      <c r="D71" s="19" t="str">
        <f t="shared" si="0"/>
        <v>ПМСП, не включенная в базовую программу ОМС</v>
      </c>
      <c r="E71" s="217" t="s">
        <v>142</v>
      </c>
      <c r="F71" s="46" t="str">
        <f t="shared" si="1"/>
        <v>амбулаторно</v>
      </c>
      <c r="G71" s="193" t="s">
        <v>39</v>
      </c>
      <c r="H71" s="46" t="str">
        <f t="shared" si="2"/>
        <v>Первичная медико-санитарная помощь, в части диагностики и лечения</v>
      </c>
      <c r="I71" s="217" t="s">
        <v>256</v>
      </c>
      <c r="J71" s="46" t="str">
        <f t="shared" si="3"/>
        <v>Вакцинация</v>
      </c>
      <c r="K71" s="73" t="s">
        <v>133</v>
      </c>
      <c r="L71" s="72" t="s">
        <v>3</v>
      </c>
      <c r="M71" s="72" t="s">
        <v>5</v>
      </c>
      <c r="N71" s="106">
        <v>99</v>
      </c>
      <c r="O71" s="106">
        <v>99</v>
      </c>
      <c r="P71" s="134">
        <f t="shared" ref="P71" si="27">IF(AND(N71&lt;&gt;0,M71="Кач."),O71/N71*100,"")</f>
        <v>100</v>
      </c>
      <c r="Q71" s="134" t="str">
        <f t="shared" ref="Q71" si="28">IF(AND(N71&lt;&gt;0,M71="объем"),(O71/N71*100)/$Y$2*12,"")</f>
        <v/>
      </c>
      <c r="R71" s="214">
        <f>IFERROR(AVERAGE(P71:P72),"")</f>
        <v>100</v>
      </c>
      <c r="S71" s="215">
        <f>AVERAGE(Q71:Q72)</f>
        <v>101.33333333333334</v>
      </c>
      <c r="T71" s="216">
        <f>IFERROR((R71*0.7+S71*0.3)*2,S71*2)</f>
        <v>200.8</v>
      </c>
      <c r="U71" s="195" t="str">
        <f>IF(T71&lt;170,"ГЗ по услуге (работе) НЕ выполнено","")&amp;IF(AND(T71&gt;=170,T71&lt;=200),"ГЗ по услуге (работе) выполнено","")&amp;IF(T71&gt;200,"ГЗ по услуге (работе) ПЕРЕвыполнено","")</f>
        <v>ГЗ по услуге (работе) ПЕРЕвыполнено</v>
      </c>
      <c r="V71" s="286"/>
      <c r="W71" s="209"/>
      <c r="X71" s="200"/>
    </row>
    <row r="72" spans="1:24" s="4" customFormat="1" ht="46.5" customHeight="1" thickBot="1" x14ac:dyDescent="0.3">
      <c r="A72" s="203"/>
      <c r="B72" s="46" t="str">
        <f t="shared" si="0"/>
        <v>ГБУЗ АО Енотаевская РБ</v>
      </c>
      <c r="C72" s="207"/>
      <c r="D72" s="19" t="str">
        <f t="shared" si="0"/>
        <v>ПМСП, не включенная в базовую программу ОМС</v>
      </c>
      <c r="E72" s="219"/>
      <c r="F72" s="46" t="str">
        <f t="shared" si="1"/>
        <v>амбулаторно</v>
      </c>
      <c r="G72" s="194"/>
      <c r="H72" s="46" t="str">
        <f t="shared" si="2"/>
        <v>Первичная медико-санитарная помощь, в части диагностики и лечения</v>
      </c>
      <c r="I72" s="219"/>
      <c r="J72" s="46" t="str">
        <f t="shared" si="3"/>
        <v>Вакцинация</v>
      </c>
      <c r="K72" s="74" t="s">
        <v>40</v>
      </c>
      <c r="L72" s="70" t="s">
        <v>123</v>
      </c>
      <c r="M72" s="71" t="s">
        <v>42</v>
      </c>
      <c r="N72" s="104">
        <v>450</v>
      </c>
      <c r="O72" s="103">
        <v>228</v>
      </c>
      <c r="P72" s="56"/>
      <c r="Q72" s="135">
        <f>IF(AND(N72&lt;&gt;0,M72="объем"),(O72/N72*100)/$Y$2*12,"")</f>
        <v>101.33333333333334</v>
      </c>
      <c r="R72" s="214"/>
      <c r="S72" s="215"/>
      <c r="T72" s="216"/>
      <c r="U72" s="195"/>
      <c r="V72" s="286"/>
      <c r="W72" s="209"/>
      <c r="X72" s="200"/>
    </row>
    <row r="73" spans="1:24" s="4" customFormat="1" ht="51" customHeight="1" thickBot="1" x14ac:dyDescent="0.3">
      <c r="A73" s="203"/>
      <c r="B73" s="46" t="str">
        <f t="shared" si="0"/>
        <v>ГБУЗ АО Енотаевская РБ</v>
      </c>
      <c r="C73" s="205" t="s">
        <v>195</v>
      </c>
      <c r="D73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73" s="192" t="s">
        <v>47</v>
      </c>
      <c r="F73" s="46" t="str">
        <f t="shared" si="1"/>
        <v>Не предусмотрено</v>
      </c>
      <c r="G73" s="192" t="s">
        <v>47</v>
      </c>
      <c r="H73" s="46" t="str">
        <f t="shared" si="2"/>
        <v>Не предусмотрено</v>
      </c>
      <c r="I73" s="192" t="s">
        <v>47</v>
      </c>
      <c r="J73" s="46" t="str">
        <f t="shared" si="3"/>
        <v>Не предусмотрено</v>
      </c>
      <c r="K73" s="73" t="s">
        <v>57</v>
      </c>
      <c r="L73" s="72" t="s">
        <v>57</v>
      </c>
      <c r="M73" s="73"/>
      <c r="N73" s="106"/>
      <c r="O73" s="106"/>
      <c r="P73" s="54" t="str">
        <f t="shared" ref="P73" si="29">IF(AND(N73&lt;&gt;0,M73="Кач."),O73/N73*100,"")</f>
        <v/>
      </c>
      <c r="Q73" s="54"/>
      <c r="R73" s="214" t="str">
        <f t="shared" ref="R73" si="30">IFERROR(AVERAGE(P73:P74),"")</f>
        <v/>
      </c>
      <c r="S73" s="285">
        <f t="shared" ref="S73" si="31">AVERAGE(Q73:Q74)</f>
        <v>100</v>
      </c>
      <c r="T73" s="216">
        <f>IFERROR((R73*0.7+S73*0.3)*2,S73*2)</f>
        <v>200</v>
      </c>
      <c r="U73" s="192" t="str">
        <f>IF(T73&lt;170,"ГЗ по услуге (работе) НЕ выполнено","")&amp;IF(AND(T73&gt;=170,T73&lt;=200),"ГЗ по услуге (работе) выполнено","")&amp;IF(T73&gt;200,"ГЗ по услуге (работе) ПЕРЕвыполнено","")</f>
        <v>ГЗ по услуге (работе) выполнено</v>
      </c>
      <c r="V73" s="192"/>
      <c r="W73" s="209"/>
      <c r="X73" s="200"/>
    </row>
    <row r="74" spans="1:24" s="4" customFormat="1" ht="57.75" customHeight="1" thickBot="1" x14ac:dyDescent="0.3">
      <c r="A74" s="203"/>
      <c r="B74" s="46" t="str">
        <f t="shared" si="0"/>
        <v>ГБУЗ АО Енотаевская РБ</v>
      </c>
      <c r="C74" s="207"/>
      <c r="D74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74" s="192"/>
      <c r="F74" s="46" t="str">
        <f t="shared" si="1"/>
        <v>Не предусмотрено</v>
      </c>
      <c r="G74" s="192"/>
      <c r="H74" s="46" t="str">
        <f t="shared" si="2"/>
        <v>Не предусмотрено</v>
      </c>
      <c r="I74" s="192"/>
      <c r="J74" s="46" t="str">
        <f t="shared" si="3"/>
        <v>Не предусмотрено</v>
      </c>
      <c r="K74" s="74" t="s">
        <v>196</v>
      </c>
      <c r="L74" s="75" t="s">
        <v>58</v>
      </c>
      <c r="M74" s="71" t="s">
        <v>42</v>
      </c>
      <c r="N74" s="104">
        <v>300</v>
      </c>
      <c r="O74" s="104">
        <v>150</v>
      </c>
      <c r="P74" s="56"/>
      <c r="Q74" s="55">
        <f t="shared" ref="Q74" si="32">IF(AND(N74&lt;&gt;0,M74="объем"),(O74/N74*100)/$Y$2*12,"")</f>
        <v>100</v>
      </c>
      <c r="R74" s="214"/>
      <c r="S74" s="285"/>
      <c r="T74" s="216"/>
      <c r="U74" s="192"/>
      <c r="V74" s="192"/>
      <c r="W74" s="209"/>
      <c r="X74" s="200"/>
    </row>
    <row r="75" spans="1:24" s="4" customFormat="1" ht="48" customHeight="1" thickBot="1" x14ac:dyDescent="0.3">
      <c r="A75" s="203"/>
      <c r="B75" s="46" t="str">
        <f t="shared" si="0"/>
        <v>ГБУЗ АО Енотаевская РБ</v>
      </c>
      <c r="C75" s="224" t="s">
        <v>141</v>
      </c>
      <c r="D75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5" s="195" t="s">
        <v>142</v>
      </c>
      <c r="F75" s="46" t="str">
        <f t="shared" si="1"/>
        <v>амбулаторно</v>
      </c>
      <c r="G75" s="217" t="s">
        <v>141</v>
      </c>
      <c r="H75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5" s="217" t="s">
        <v>148</v>
      </c>
      <c r="J75" s="46" t="str">
        <f t="shared" si="3"/>
        <v xml:space="preserve">Не применяется </v>
      </c>
      <c r="K75" s="72" t="s">
        <v>133</v>
      </c>
      <c r="L75" s="72" t="s">
        <v>3</v>
      </c>
      <c r="M75" s="72" t="s">
        <v>5</v>
      </c>
      <c r="N75" s="106">
        <v>99</v>
      </c>
      <c r="O75" s="106">
        <v>99</v>
      </c>
      <c r="P75" s="54">
        <f t="shared" si="25"/>
        <v>100</v>
      </c>
      <c r="Q75" s="54"/>
      <c r="R75" s="228">
        <f>IFERROR(AVERAGE(P75:P77),"")</f>
        <v>100</v>
      </c>
      <c r="S75" s="318">
        <f>AVERAGE(Q75:Q77)</f>
        <v>100</v>
      </c>
      <c r="T75" s="238">
        <f>IFERROR((R75*0.7+S75*0.3)*2,S75*2)</f>
        <v>200</v>
      </c>
      <c r="U75" s="217" t="str">
        <f t="shared" ref="U75" si="33">IF(T75&lt;170,"ГЗ по услуге (работе) НЕ выполнено","")&amp;IF(AND(T75&gt;=170,T75&lt;=200),"ГЗ по услуге (работе) выполнено","")&amp;IF(T75&gt;200,"ГЗ по услуге (работе) ПЕРЕвыполнено","")</f>
        <v>ГЗ по услуге (работе) выполнено</v>
      </c>
      <c r="V75" s="193"/>
      <c r="W75" s="209"/>
      <c r="X75" s="200"/>
    </row>
    <row r="76" spans="1:24" s="4" customFormat="1" ht="32.25" customHeight="1" thickBot="1" x14ac:dyDescent="0.3">
      <c r="A76" s="203"/>
      <c r="B76" s="46" t="str">
        <f t="shared" si="0"/>
        <v>ГБУЗ АО Енотаевская РБ</v>
      </c>
      <c r="C76" s="261"/>
      <c r="D76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6" s="195"/>
      <c r="F76" s="46" t="str">
        <f t="shared" si="1"/>
        <v>амбулаторно</v>
      </c>
      <c r="G76" s="218"/>
      <c r="H76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6" s="218"/>
      <c r="J76" s="46" t="str">
        <f t="shared" si="3"/>
        <v xml:space="preserve">Не применяется </v>
      </c>
      <c r="K76" s="69" t="s">
        <v>40</v>
      </c>
      <c r="L76" s="70" t="s">
        <v>123</v>
      </c>
      <c r="M76" s="71" t="s">
        <v>42</v>
      </c>
      <c r="N76" s="103">
        <v>1050</v>
      </c>
      <c r="O76" s="103">
        <v>525</v>
      </c>
      <c r="P76" s="56"/>
      <c r="Q76" s="55">
        <f>IF(AND(N76&lt;&gt;0,M76="объем"),(O76/N76*100)/$Y$2*12,"")</f>
        <v>100</v>
      </c>
      <c r="R76" s="229"/>
      <c r="S76" s="248"/>
      <c r="T76" s="239"/>
      <c r="U76" s="218"/>
      <c r="V76" s="220"/>
      <c r="W76" s="209"/>
      <c r="X76" s="200"/>
    </row>
    <row r="77" spans="1:24" s="4" customFormat="1" ht="28.5" customHeight="1" thickBot="1" x14ac:dyDescent="0.3">
      <c r="A77" s="203"/>
      <c r="B77" s="46" t="str">
        <f t="shared" si="0"/>
        <v>ГБУЗ АО Енотаевская РБ</v>
      </c>
      <c r="C77" s="225"/>
      <c r="D77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7" s="137" t="s">
        <v>50</v>
      </c>
      <c r="F77" s="46" t="str">
        <f t="shared" si="1"/>
        <v>Вне медицинской организации</v>
      </c>
      <c r="G77" s="219"/>
      <c r="H77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7" s="219"/>
      <c r="J77" s="46" t="str">
        <f t="shared" si="3"/>
        <v xml:space="preserve">Не применяется </v>
      </c>
      <c r="K77" s="74" t="s">
        <v>151</v>
      </c>
      <c r="L77" s="75" t="s">
        <v>41</v>
      </c>
      <c r="M77" s="71" t="s">
        <v>42</v>
      </c>
      <c r="N77" s="102">
        <v>700</v>
      </c>
      <c r="O77" s="102">
        <v>350</v>
      </c>
      <c r="P77" s="56"/>
      <c r="Q77" s="55">
        <f>IF(AND(N77&lt;&gt;0,M77="объем"),(O77/N77*100)/$Y$2*12,"")</f>
        <v>100</v>
      </c>
      <c r="R77" s="241"/>
      <c r="S77" s="249"/>
      <c r="T77" s="243"/>
      <c r="U77" s="219"/>
      <c r="V77" s="194"/>
      <c r="W77" s="209"/>
      <c r="X77" s="200"/>
    </row>
    <row r="78" spans="1:24" s="4" customFormat="1" ht="42" customHeight="1" thickBot="1" x14ac:dyDescent="0.3">
      <c r="A78" s="203"/>
      <c r="B78" s="46" t="str">
        <f t="shared" si="0"/>
        <v>ГБУЗ АО Енотаевская РБ</v>
      </c>
      <c r="C78" s="224" t="s">
        <v>75</v>
      </c>
      <c r="D78" s="19" t="str">
        <f t="shared" si="0"/>
        <v>Паллиативная медицинская помощь</v>
      </c>
      <c r="E78" s="195" t="s">
        <v>143</v>
      </c>
      <c r="F78" s="46" t="str">
        <f t="shared" si="1"/>
        <v>стационар</v>
      </c>
      <c r="G78" s="195" t="s">
        <v>43</v>
      </c>
      <c r="H78" s="46" t="str">
        <f t="shared" si="2"/>
        <v>паллиативная медицинская помощь</v>
      </c>
      <c r="I78" s="195" t="s">
        <v>148</v>
      </c>
      <c r="J78" s="46" t="str">
        <f t="shared" si="3"/>
        <v xml:space="preserve">Не применяется </v>
      </c>
      <c r="K78" s="72" t="s">
        <v>133</v>
      </c>
      <c r="L78" s="72" t="s">
        <v>3</v>
      </c>
      <c r="M78" s="72" t="s">
        <v>5</v>
      </c>
      <c r="N78" s="106">
        <v>99</v>
      </c>
      <c r="O78" s="106">
        <v>99</v>
      </c>
      <c r="P78" s="54">
        <f>IF(AND(N78&lt;&gt;0,M78="Кач."),O78/N78*100,"")</f>
        <v>100</v>
      </c>
      <c r="Q78" s="54"/>
      <c r="R78" s="214">
        <f>IFERROR(AVERAGE(P78:P79),"")</f>
        <v>100</v>
      </c>
      <c r="S78" s="215">
        <f>AVERAGE(Q78:Q79)</f>
        <v>52.857142857142861</v>
      </c>
      <c r="T78" s="216">
        <f>IFERROR((R78*0.7+S78*0.3)*2,S78*2)</f>
        <v>171.71428571428572</v>
      </c>
      <c r="U78" s="195" t="str">
        <f t="shared" ref="U78" si="34">IF(T78&lt;170,"ГЗ по услуге (работе) НЕ выполнено","")&amp;IF(AND(T78&gt;=170,T78&lt;=200),"ГЗ по услуге (работе) выполнено","")&amp;IF(T78&gt;200,"ГЗ по услуге (работе) ПЕРЕвыполнено","")</f>
        <v>ГЗ по услуге (работе) выполнено</v>
      </c>
      <c r="V78" s="195"/>
      <c r="W78" s="209"/>
      <c r="X78" s="200"/>
    </row>
    <row r="79" spans="1:24" s="4" customFormat="1" ht="28.5" customHeight="1" thickBot="1" x14ac:dyDescent="0.3">
      <c r="A79" s="203"/>
      <c r="B79" s="46" t="str">
        <f t="shared" si="0"/>
        <v>ГБУЗ АО Енотаевская РБ</v>
      </c>
      <c r="C79" s="261"/>
      <c r="D79" s="19" t="str">
        <f t="shared" si="0"/>
        <v>Паллиативная медицинская помощь</v>
      </c>
      <c r="E79" s="195"/>
      <c r="F79" s="46" t="str">
        <f t="shared" si="1"/>
        <v>стационар</v>
      </c>
      <c r="G79" s="195"/>
      <c r="H79" s="46" t="str">
        <f t="shared" si="2"/>
        <v>паллиативная медицинская помощь</v>
      </c>
      <c r="I79" s="195"/>
      <c r="J79" s="46" t="str">
        <f t="shared" si="3"/>
        <v xml:space="preserve">Не применяется </v>
      </c>
      <c r="K79" s="69" t="s">
        <v>139</v>
      </c>
      <c r="L79" s="70" t="s">
        <v>140</v>
      </c>
      <c r="M79" s="71" t="s">
        <v>42</v>
      </c>
      <c r="N79" s="103">
        <v>2100</v>
      </c>
      <c r="O79" s="103">
        <v>555</v>
      </c>
      <c r="P79" s="56" t="str">
        <f>IF(AND(N79&lt;&gt;0,M79="Кач."),O79/N79*100,"")</f>
        <v/>
      </c>
      <c r="Q79" s="55">
        <f>IF(AND(N79&lt;&gt;0,M79="объем"),(O79/N79*100)/$Y$2*12,"")</f>
        <v>52.857142857142861</v>
      </c>
      <c r="R79" s="214"/>
      <c r="S79" s="215"/>
      <c r="T79" s="216"/>
      <c r="U79" s="195"/>
      <c r="V79" s="195"/>
      <c r="W79" s="209"/>
      <c r="X79" s="200"/>
    </row>
    <row r="80" spans="1:24" s="4" customFormat="1" ht="34.15" customHeight="1" thickBot="1" x14ac:dyDescent="0.3">
      <c r="A80" s="203"/>
      <c r="B80" s="46" t="str">
        <f t="shared" si="0"/>
        <v>ГБУЗ АО Енотаевская РБ</v>
      </c>
      <c r="C80" s="261"/>
      <c r="D80" s="19" t="str">
        <f t="shared" si="0"/>
        <v>Паллиативная медицинская помощь</v>
      </c>
      <c r="E80" s="217" t="s">
        <v>259</v>
      </c>
      <c r="F80" s="46" t="str">
        <f t="shared" si="1"/>
        <v>амбулаторно на дому</v>
      </c>
      <c r="G80" s="217" t="s">
        <v>43</v>
      </c>
      <c r="H80" s="46" t="str">
        <f t="shared" si="2"/>
        <v>паллиативная медицинская помощь</v>
      </c>
      <c r="I80" s="217" t="s">
        <v>148</v>
      </c>
      <c r="J80" s="46" t="str">
        <f t="shared" si="3"/>
        <v xml:space="preserve">Не применяется </v>
      </c>
      <c r="K80" s="73" t="s">
        <v>133</v>
      </c>
      <c r="L80" s="72" t="s">
        <v>3</v>
      </c>
      <c r="M80" s="72" t="s">
        <v>5</v>
      </c>
      <c r="N80" s="106">
        <v>99</v>
      </c>
      <c r="O80" s="106">
        <v>99</v>
      </c>
      <c r="P80" s="54">
        <f t="shared" ref="P80:P85" si="35">IF(AND(N80&lt;&gt;0,M80="Кач."),O80/N80*100,"")</f>
        <v>100</v>
      </c>
      <c r="Q80" s="54"/>
      <c r="R80" s="214">
        <f>IFERROR(AVERAGE(P80:P81),"")</f>
        <v>100</v>
      </c>
      <c r="S80" s="215">
        <f>AVERAGE(Q80:Q81)</f>
        <v>100.990099009901</v>
      </c>
      <c r="T80" s="216">
        <f>IFERROR((R80*0.7+S80*0.3)*2,S80*2)</f>
        <v>200.59405940594058</v>
      </c>
      <c r="U80" s="195" t="str">
        <f t="shared" ref="U80" si="36">IF(T80&lt;170,"ГЗ по услуге (работе) НЕ выполнено","")&amp;IF(AND(T80&gt;=170,T80&lt;=200),"ГЗ по услуге (работе) выполнено","")&amp;IF(T80&gt;200,"ГЗ по услуге (работе) ПЕРЕвыполнено","")</f>
        <v>ГЗ по услуге (работе) ПЕРЕвыполнено</v>
      </c>
      <c r="V80" s="195"/>
      <c r="W80" s="209"/>
      <c r="X80" s="200"/>
    </row>
    <row r="81" spans="1:24" s="4" customFormat="1" ht="34.15" customHeight="1" thickBot="1" x14ac:dyDescent="0.3">
      <c r="A81" s="203"/>
      <c r="B81" s="46" t="str">
        <f t="shared" si="0"/>
        <v>ГБУЗ АО Енотаевская РБ</v>
      </c>
      <c r="C81" s="261"/>
      <c r="D81" s="19" t="str">
        <f t="shared" si="0"/>
        <v>Паллиативная медицинская помощь</v>
      </c>
      <c r="E81" s="219"/>
      <c r="F81" s="46" t="str">
        <f t="shared" si="1"/>
        <v>амбулаторно на дому</v>
      </c>
      <c r="G81" s="219"/>
      <c r="H81" s="46" t="str">
        <f t="shared" si="2"/>
        <v>паллиативная медицинская помощь</v>
      </c>
      <c r="I81" s="219"/>
      <c r="J81" s="46" t="str">
        <f t="shared" si="3"/>
        <v xml:space="preserve">Не применяется </v>
      </c>
      <c r="K81" s="74" t="s">
        <v>40</v>
      </c>
      <c r="L81" s="70" t="s">
        <v>123</v>
      </c>
      <c r="M81" s="71" t="s">
        <v>42</v>
      </c>
      <c r="N81" s="104">
        <v>202</v>
      </c>
      <c r="O81" s="104">
        <v>102</v>
      </c>
      <c r="P81" s="56" t="str">
        <f t="shared" si="35"/>
        <v/>
      </c>
      <c r="Q81" s="55">
        <f t="shared" ref="Q81" si="37">IF(AND(N81&lt;&gt;0,M81="объем"),(O81/N81*100)/$Y$2*12,"")</f>
        <v>100.990099009901</v>
      </c>
      <c r="R81" s="214"/>
      <c r="S81" s="215"/>
      <c r="T81" s="216"/>
      <c r="U81" s="195"/>
      <c r="V81" s="195"/>
      <c r="W81" s="209"/>
      <c r="X81" s="200"/>
    </row>
    <row r="82" spans="1:24" s="4" customFormat="1" ht="28.5" customHeight="1" thickBot="1" x14ac:dyDescent="0.3">
      <c r="A82" s="203"/>
      <c r="B82" s="46" t="str">
        <f t="shared" si="0"/>
        <v>ГБУЗ АО Енотаевская РБ</v>
      </c>
      <c r="C82" s="261"/>
      <c r="D82" s="19" t="str">
        <f t="shared" si="0"/>
        <v>Паллиативная медицинская помощь</v>
      </c>
      <c r="E82" s="217" t="s">
        <v>257</v>
      </c>
      <c r="F82" s="46" t="str">
        <f t="shared" si="1"/>
        <v>амбулаторно на дому выездными патронажными бригадами</v>
      </c>
      <c r="G82" s="217" t="s">
        <v>43</v>
      </c>
      <c r="H82" s="46" t="str">
        <f t="shared" si="2"/>
        <v>паллиативная медицинская помощь</v>
      </c>
      <c r="I82" s="217" t="s">
        <v>148</v>
      </c>
      <c r="J82" s="46" t="str">
        <f t="shared" si="3"/>
        <v xml:space="preserve">Не применяется </v>
      </c>
      <c r="K82" s="73" t="s">
        <v>133</v>
      </c>
      <c r="L82" s="72" t="s">
        <v>3</v>
      </c>
      <c r="M82" s="72" t="s">
        <v>5</v>
      </c>
      <c r="N82" s="106">
        <v>99</v>
      </c>
      <c r="O82" s="106">
        <v>99</v>
      </c>
      <c r="P82" s="134">
        <f t="shared" ref="P82:P83" si="38">IF(AND(N82&lt;&gt;0,M82="Кач."),O82/N82*100,"")</f>
        <v>100</v>
      </c>
      <c r="Q82" s="134"/>
      <c r="R82" s="214">
        <f>IFERROR(AVERAGE(P82:P83),"")</f>
        <v>100</v>
      </c>
      <c r="S82" s="215">
        <f>AVERAGE(Q82:Q83)</f>
        <v>99.808061420345496</v>
      </c>
      <c r="T82" s="216">
        <f>IFERROR((R82*0.7+S82*0.3)*2,S82*2)</f>
        <v>199.88483685220729</v>
      </c>
      <c r="U82" s="195" t="str">
        <f t="shared" ref="U82" si="39">IF(T82&lt;170,"ГЗ по услуге (работе) НЕ выполнено","")&amp;IF(AND(T82&gt;=170,T82&lt;=200),"ГЗ по услуге (работе) выполнено","")&amp;IF(T82&gt;200,"ГЗ по услуге (работе) ПЕРЕвыполнено","")</f>
        <v>ГЗ по услуге (работе) выполнено</v>
      </c>
      <c r="V82" s="195"/>
      <c r="W82" s="209"/>
      <c r="X82" s="200"/>
    </row>
    <row r="83" spans="1:24" s="4" customFormat="1" ht="28.5" customHeight="1" thickBot="1" x14ac:dyDescent="0.3">
      <c r="A83" s="203"/>
      <c r="B83" s="46" t="str">
        <f t="shared" si="0"/>
        <v>ГБУЗ АО Енотаевская РБ</v>
      </c>
      <c r="C83" s="261"/>
      <c r="D83" s="19" t="str">
        <f t="shared" si="0"/>
        <v>Паллиативная медицинская помощь</v>
      </c>
      <c r="E83" s="219"/>
      <c r="F83" s="46" t="str">
        <f t="shared" si="1"/>
        <v>амбулаторно на дому выездными патронажными бригадами</v>
      </c>
      <c r="G83" s="219"/>
      <c r="H83" s="46" t="str">
        <f t="shared" si="2"/>
        <v>паллиативная медицинская помощь</v>
      </c>
      <c r="I83" s="219"/>
      <c r="J83" s="46" t="str">
        <f t="shared" si="3"/>
        <v xml:space="preserve">Не применяется </v>
      </c>
      <c r="K83" s="74" t="s">
        <v>40</v>
      </c>
      <c r="L83" s="70" t="s">
        <v>123</v>
      </c>
      <c r="M83" s="71" t="s">
        <v>42</v>
      </c>
      <c r="N83" s="104">
        <v>521</v>
      </c>
      <c r="O83" s="104">
        <v>260</v>
      </c>
      <c r="P83" s="56" t="str">
        <f t="shared" si="38"/>
        <v/>
      </c>
      <c r="Q83" s="135">
        <f t="shared" ref="Q83" si="40">IF(AND(N83&lt;&gt;0,M83="объем"),(O83/N83*100)/$Y$2*12,"")</f>
        <v>99.808061420345496</v>
      </c>
      <c r="R83" s="214"/>
      <c r="S83" s="215"/>
      <c r="T83" s="216"/>
      <c r="U83" s="195"/>
      <c r="V83" s="195"/>
      <c r="W83" s="209"/>
      <c r="X83" s="200"/>
    </row>
    <row r="84" spans="1:24" s="4" customFormat="1" ht="28.5" customHeight="1" thickBot="1" x14ac:dyDescent="0.3">
      <c r="A84" s="203"/>
      <c r="B84" s="46" t="str">
        <f t="shared" si="0"/>
        <v>ГБУЗ АО Енотаевская РБ</v>
      </c>
      <c r="C84" s="261"/>
      <c r="D84" s="19" t="str">
        <f t="shared" si="0"/>
        <v>Паллиативная медицинская помощь</v>
      </c>
      <c r="E84" s="217" t="s">
        <v>245</v>
      </c>
      <c r="F84" s="46" t="str">
        <f t="shared" si="1"/>
        <v>Дневной стационар (на дому)</v>
      </c>
      <c r="G84" s="217" t="s">
        <v>43</v>
      </c>
      <c r="H84" s="46" t="str">
        <f t="shared" si="2"/>
        <v>паллиативная медицинская помощь</v>
      </c>
      <c r="I84" s="217" t="s">
        <v>148</v>
      </c>
      <c r="J84" s="46" t="str">
        <f t="shared" si="3"/>
        <v xml:space="preserve">Не применяется </v>
      </c>
      <c r="K84" s="73" t="s">
        <v>133</v>
      </c>
      <c r="L84" s="72" t="s">
        <v>3</v>
      </c>
      <c r="M84" s="72" t="s">
        <v>5</v>
      </c>
      <c r="N84" s="106">
        <v>99</v>
      </c>
      <c r="O84" s="106">
        <v>99</v>
      </c>
      <c r="P84" s="54">
        <f t="shared" si="35"/>
        <v>100</v>
      </c>
      <c r="Q84" s="55"/>
      <c r="R84" s="214">
        <f>IFERROR(AVERAGE(P84:P85),"")</f>
        <v>100</v>
      </c>
      <c r="S84" s="215">
        <f>AVERAGE(Q84:Q85)</f>
        <v>100</v>
      </c>
      <c r="T84" s="216">
        <f>IFERROR((R84*0.7+S84*0.3)*2,S84*2)</f>
        <v>200</v>
      </c>
      <c r="U84" s="195" t="str">
        <f t="shared" ref="U84" si="41">IF(T84&lt;170,"ГЗ по услуге (работе) НЕ выполнено","")&amp;IF(AND(T84&gt;=170,T84&lt;=200),"ГЗ по услуге (работе) выполнено","")&amp;IF(T84&gt;200,"ГЗ по услуге (работе) ПЕРЕвыполнено","")</f>
        <v>ГЗ по услуге (работе) выполнено</v>
      </c>
      <c r="V84" s="195"/>
      <c r="W84" s="209"/>
      <c r="X84" s="200"/>
    </row>
    <row r="85" spans="1:24" s="4" customFormat="1" ht="28.5" customHeight="1" thickBot="1" x14ac:dyDescent="0.3">
      <c r="A85" s="203"/>
      <c r="B85" s="46" t="str">
        <f t="shared" si="0"/>
        <v>ГБУЗ АО Енотаевская РБ</v>
      </c>
      <c r="C85" s="225"/>
      <c r="D85" s="19" t="str">
        <f t="shared" si="0"/>
        <v>Паллиативная медицинская помощь</v>
      </c>
      <c r="E85" s="219"/>
      <c r="F85" s="46" t="str">
        <f t="shared" si="1"/>
        <v>Дневной стационар (на дому)</v>
      </c>
      <c r="G85" s="219"/>
      <c r="H85" s="46" t="str">
        <f t="shared" si="2"/>
        <v>паллиативная медицинская помощь</v>
      </c>
      <c r="I85" s="219"/>
      <c r="J85" s="46" t="str">
        <f t="shared" si="3"/>
        <v xml:space="preserve">Не применяется </v>
      </c>
      <c r="K85" s="69" t="s">
        <v>149</v>
      </c>
      <c r="L85" s="70" t="s">
        <v>123</v>
      </c>
      <c r="M85" s="71" t="s">
        <v>42</v>
      </c>
      <c r="N85" s="104">
        <v>48</v>
      </c>
      <c r="O85" s="104">
        <v>24</v>
      </c>
      <c r="P85" s="54" t="str">
        <f t="shared" si="35"/>
        <v/>
      </c>
      <c r="Q85" s="55">
        <f>IF(AND(N85&lt;&gt;0,M85="объем"),(O85/N85*100)/$Y$2*12,"")</f>
        <v>100</v>
      </c>
      <c r="R85" s="214"/>
      <c r="S85" s="215"/>
      <c r="T85" s="216"/>
      <c r="U85" s="195"/>
      <c r="V85" s="195"/>
      <c r="W85" s="209"/>
      <c r="X85" s="200"/>
    </row>
    <row r="86" spans="1:24" s="4" customFormat="1" ht="28.5" customHeight="1" thickBot="1" x14ac:dyDescent="0.3">
      <c r="A86" s="203"/>
      <c r="B86" s="46" t="str">
        <f t="shared" si="0"/>
        <v>ГБУЗ АО Енотаевская РБ</v>
      </c>
      <c r="C86" s="224" t="s">
        <v>236</v>
      </c>
      <c r="D86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86" s="195" t="s">
        <v>170</v>
      </c>
      <c r="F86" s="46" t="str">
        <f t="shared" si="1"/>
        <v>не предусмотрено</v>
      </c>
      <c r="G86" s="195" t="s">
        <v>170</v>
      </c>
      <c r="H86" s="46" t="str">
        <f t="shared" si="2"/>
        <v>не предусмотрено</v>
      </c>
      <c r="I86" s="195" t="s">
        <v>47</v>
      </c>
      <c r="J86" s="46" t="str">
        <f t="shared" si="3"/>
        <v>Не предусмотрено</v>
      </c>
      <c r="K86" s="76" t="s">
        <v>237</v>
      </c>
      <c r="L86" s="70" t="s">
        <v>3</v>
      </c>
      <c r="M86" s="72" t="s">
        <v>5</v>
      </c>
      <c r="N86" s="106">
        <v>100</v>
      </c>
      <c r="O86" s="106">
        <v>100</v>
      </c>
      <c r="P86" s="54">
        <f>IF(AND(N86&lt;&gt;0,M86="Кач."),O86/N86*100,"")</f>
        <v>100</v>
      </c>
      <c r="Q86" s="54"/>
      <c r="R86" s="214">
        <f>IFERROR(AVERAGE(P86:P87),"")</f>
        <v>100</v>
      </c>
      <c r="S86" s="215">
        <f>AVERAGE(Q86:Q87)</f>
        <v>100</v>
      </c>
      <c r="T86" s="216">
        <f>IFERROR((R86*0.7+S86*0.3)*2,S86*2)</f>
        <v>200</v>
      </c>
      <c r="U86" s="195" t="str">
        <f t="shared" ref="U86" si="42">IF(T86&lt;170,"ГЗ по услуге (работе) НЕ выполнено","")&amp;IF(AND(T86&gt;=170,T86&lt;=200),"ГЗ по услуге (работе) выполнено","")&amp;IF(T86&gt;200,"ГЗ по услуге (работе) ПЕРЕвыполнено","")</f>
        <v>ГЗ по услуге (работе) выполнено</v>
      </c>
      <c r="V86" s="195"/>
      <c r="W86" s="209"/>
      <c r="X86" s="200"/>
    </row>
    <row r="87" spans="1:24" s="4" customFormat="1" ht="28.5" customHeight="1" thickBot="1" x14ac:dyDescent="0.3">
      <c r="A87" s="204"/>
      <c r="B87" s="46" t="str">
        <f t="shared" si="0"/>
        <v>ГБУЗ АО Енотаевская РБ</v>
      </c>
      <c r="C87" s="225"/>
      <c r="D87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87" s="195"/>
      <c r="F87" s="46" t="str">
        <f t="shared" si="1"/>
        <v>не предусмотрено</v>
      </c>
      <c r="G87" s="195"/>
      <c r="H87" s="46" t="str">
        <f t="shared" si="2"/>
        <v>не предусмотрено</v>
      </c>
      <c r="I87" s="195"/>
      <c r="J87" s="46" t="str">
        <f t="shared" si="3"/>
        <v>Не предусмотрено</v>
      </c>
      <c r="K87" s="77" t="s">
        <v>248</v>
      </c>
      <c r="L87" s="70" t="s">
        <v>238</v>
      </c>
      <c r="M87" s="71" t="s">
        <v>42</v>
      </c>
      <c r="N87" s="104">
        <v>2.2400000000000002</v>
      </c>
      <c r="O87" s="104">
        <v>2.2400000000000002</v>
      </c>
      <c r="P87" s="56" t="str">
        <f>IF(AND(N87&lt;&gt;0,M87="Кач."),O87/N87*100,"")</f>
        <v/>
      </c>
      <c r="Q87" s="58">
        <f>IF(AND(N87&lt;&gt;0,M87="объем"),(O87/N87*100),"")</f>
        <v>100</v>
      </c>
      <c r="R87" s="214"/>
      <c r="S87" s="215"/>
      <c r="T87" s="216"/>
      <c r="U87" s="195"/>
      <c r="V87" s="195"/>
      <c r="W87" s="210"/>
      <c r="X87" s="201"/>
    </row>
    <row r="88" spans="1:24" s="4" customFormat="1" ht="26.25" customHeight="1" thickBot="1" x14ac:dyDescent="0.3">
      <c r="A88" s="298" t="s">
        <v>250</v>
      </c>
      <c r="B88" s="46" t="str">
        <f t="shared" si="0"/>
        <v>ГБУЗ АО ГБ ЗАТО Знаменск</v>
      </c>
      <c r="C88" s="205" t="s">
        <v>124</v>
      </c>
      <c r="D88" s="19" t="str">
        <f t="shared" si="0"/>
        <v>ПМСП, не включенная в базовую программу ОМС</v>
      </c>
      <c r="E88" s="192" t="s">
        <v>142</v>
      </c>
      <c r="F88" s="46" t="str">
        <f t="shared" si="1"/>
        <v>амбулаторно</v>
      </c>
      <c r="G88" s="195" t="s">
        <v>145</v>
      </c>
      <c r="H88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8" s="192" t="s">
        <v>144</v>
      </c>
      <c r="J88" s="46" t="str">
        <f t="shared" si="3"/>
        <v>по профилю Фтизиатрия</v>
      </c>
      <c r="K88" s="73" t="s">
        <v>133</v>
      </c>
      <c r="L88" s="72" t="s">
        <v>3</v>
      </c>
      <c r="M88" s="72" t="s">
        <v>5</v>
      </c>
      <c r="N88" s="106">
        <v>99</v>
      </c>
      <c r="O88" s="106">
        <v>0</v>
      </c>
      <c r="P88" s="54">
        <f t="shared" si="25"/>
        <v>0</v>
      </c>
      <c r="Q88" s="54"/>
      <c r="R88" s="214">
        <f>IFERROR(AVERAGE(P88:P90),"")</f>
        <v>0</v>
      </c>
      <c r="S88" s="215">
        <f>AVERAGE(Q88:Q90)</f>
        <v>0</v>
      </c>
      <c r="T88" s="216">
        <f>IFERROR((R88*0.7+S88*0.3)*2,S88*2)</f>
        <v>0</v>
      </c>
      <c r="U88" s="195" t="str">
        <f>IF(T88&lt;170,"ГЗ по услуге (работе) НЕ выполнено","")&amp;IF(AND(T88&gt;=170,T88&lt;=200),"ГЗ по услуге (работе) выполнено","")&amp;IF(T88&gt;200,"ГЗ по услуге (работе) ПЕРЕвыполнено","")</f>
        <v>ГЗ по услуге (работе) НЕ выполнено</v>
      </c>
      <c r="V88" s="260"/>
      <c r="W88" s="208">
        <f>AVERAGE(T88:T118)</f>
        <v>160.85651930036556</v>
      </c>
      <c r="X88" s="199" t="str">
        <f t="shared" ref="X88" si="43">IF(W88&lt;170,"ГЗ по учреждению не выполнено","")&amp;IF(AND(W88&gt;=170,W88&lt;=200),"ГЗ по учреждению выполнено","")&amp;IF(W88&gt;200,"ГЗ по учреждению перевыполнено","")</f>
        <v>ГЗ по учреждению не выполнено</v>
      </c>
    </row>
    <row r="89" spans="1:24" s="4" customFormat="1" ht="37.5" customHeight="1" thickBot="1" x14ac:dyDescent="0.3">
      <c r="A89" s="298"/>
      <c r="B89" s="46" t="str">
        <f t="shared" si="0"/>
        <v>ГБУЗ АО ГБ ЗАТО Знаменск</v>
      </c>
      <c r="C89" s="206"/>
      <c r="D89" s="19" t="str">
        <f t="shared" si="0"/>
        <v>ПМСП, не включенная в базовую программу ОМС</v>
      </c>
      <c r="E89" s="192"/>
      <c r="F89" s="46" t="str">
        <f t="shared" si="1"/>
        <v>амбулаторно</v>
      </c>
      <c r="G89" s="195"/>
      <c r="H89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9" s="192"/>
      <c r="J89" s="46" t="str">
        <f t="shared" si="3"/>
        <v>по профилю Фтизиатрия</v>
      </c>
      <c r="K89" s="74" t="s">
        <v>40</v>
      </c>
      <c r="L89" s="70" t="s">
        <v>123</v>
      </c>
      <c r="M89" s="71" t="s">
        <v>42</v>
      </c>
      <c r="N89" s="104">
        <v>5395</v>
      </c>
      <c r="O89" s="103">
        <v>0</v>
      </c>
      <c r="P89" s="56" t="str">
        <f t="shared" si="25"/>
        <v/>
      </c>
      <c r="Q89" s="55">
        <f t="shared" ref="Q89:Q94" si="44">IF(AND(N89&lt;&gt;0,M89="объем"),(O89/N89*100)/$Y$2*12,"")</f>
        <v>0</v>
      </c>
      <c r="R89" s="214"/>
      <c r="S89" s="215"/>
      <c r="T89" s="216"/>
      <c r="U89" s="195"/>
      <c r="V89" s="260"/>
      <c r="W89" s="209"/>
      <c r="X89" s="200"/>
    </row>
    <row r="90" spans="1:24" s="4" customFormat="1" ht="67.5" customHeight="1" thickBot="1" x14ac:dyDescent="0.3">
      <c r="A90" s="298"/>
      <c r="B90" s="46" t="str">
        <f t="shared" si="0"/>
        <v>ГБУЗ АО ГБ ЗАТО Знаменск</v>
      </c>
      <c r="C90" s="206"/>
      <c r="D90" s="19" t="str">
        <f t="shared" si="0"/>
        <v>ПМСП, не включенная в базовую программу ОМС</v>
      </c>
      <c r="E90" s="192"/>
      <c r="F90" s="46" t="str">
        <f t="shared" si="1"/>
        <v>амбулаторно</v>
      </c>
      <c r="G90" s="195"/>
      <c r="H90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90" s="192"/>
      <c r="J90" s="46" t="str">
        <f t="shared" si="3"/>
        <v>по профилю Фтизиатрия</v>
      </c>
      <c r="K90" s="74" t="s">
        <v>138</v>
      </c>
      <c r="L90" s="70" t="s">
        <v>123</v>
      </c>
      <c r="M90" s="71" t="s">
        <v>42</v>
      </c>
      <c r="N90" s="104">
        <v>1388</v>
      </c>
      <c r="O90" s="103">
        <v>0</v>
      </c>
      <c r="P90" s="56"/>
      <c r="Q90" s="55">
        <f t="shared" si="44"/>
        <v>0</v>
      </c>
      <c r="R90" s="214"/>
      <c r="S90" s="215"/>
      <c r="T90" s="216"/>
      <c r="U90" s="195"/>
      <c r="V90" s="260"/>
      <c r="W90" s="209"/>
      <c r="X90" s="200"/>
    </row>
    <row r="91" spans="1:24" s="4" customFormat="1" ht="46.5" customHeight="1" thickBot="1" x14ac:dyDescent="0.3">
      <c r="A91" s="298"/>
      <c r="B91" s="46" t="str">
        <f t="shared" si="0"/>
        <v>ГБУЗ АО ГБ ЗАТО Знаменск</v>
      </c>
      <c r="C91" s="206"/>
      <c r="D91" s="19" t="str">
        <f t="shared" si="0"/>
        <v>ПМСП, не включенная в базовую программу ОМС</v>
      </c>
      <c r="E91" s="192" t="s">
        <v>142</v>
      </c>
      <c r="F91" s="46" t="str">
        <f t="shared" si="1"/>
        <v>амбулаторно</v>
      </c>
      <c r="G91" s="195" t="s">
        <v>167</v>
      </c>
      <c r="H91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1" s="192" t="s">
        <v>287</v>
      </c>
      <c r="J91" s="46" t="str">
        <f t="shared" si="3"/>
        <v>по профилю психиатрия-наркология</v>
      </c>
      <c r="K91" s="73" t="s">
        <v>133</v>
      </c>
      <c r="L91" s="72" t="s">
        <v>3</v>
      </c>
      <c r="M91" s="72" t="s">
        <v>5</v>
      </c>
      <c r="N91" s="106">
        <v>99</v>
      </c>
      <c r="O91" s="106">
        <v>99</v>
      </c>
      <c r="P91" s="54">
        <f t="shared" si="14"/>
        <v>100</v>
      </c>
      <c r="Q91" s="54" t="str">
        <f t="shared" si="44"/>
        <v/>
      </c>
      <c r="R91" s="214">
        <f>IFERROR(AVERAGE(P91:P93),"")</f>
        <v>100</v>
      </c>
      <c r="S91" s="215">
        <f>AVERAGE(Q91:Q93)</f>
        <v>95.255133815926939</v>
      </c>
      <c r="T91" s="216">
        <f>IFERROR((R91*0.7+S91*0.3)*2,S91*2)</f>
        <v>197.15308028955616</v>
      </c>
      <c r="U91" s="195" t="str">
        <f>IF(T91&lt;170,"ГЗ по услуге (работе) НЕ выполнено","")&amp;IF(AND(T91&gt;=170,T91&lt;=200),"ГЗ по услуге (работе) выполнено","")&amp;IF(T91&gt;200,"ГЗ по услуге (работе) ПЕРЕвыполнено","")</f>
        <v>ГЗ по услуге (работе) выполнено</v>
      </c>
      <c r="V91" s="195"/>
      <c r="W91" s="209"/>
      <c r="X91" s="200"/>
    </row>
    <row r="92" spans="1:24" s="4" customFormat="1" ht="76.5" customHeight="1" thickBot="1" x14ac:dyDescent="0.3">
      <c r="A92" s="298"/>
      <c r="B92" s="46" t="str">
        <f t="shared" si="0"/>
        <v>ГБУЗ АО ГБ ЗАТО Знаменск</v>
      </c>
      <c r="C92" s="206"/>
      <c r="D92" s="19" t="str">
        <f t="shared" si="0"/>
        <v>ПМСП, не включенная в базовую программу ОМС</v>
      </c>
      <c r="E92" s="192"/>
      <c r="F92" s="46" t="str">
        <f t="shared" si="1"/>
        <v>амбулаторно</v>
      </c>
      <c r="G92" s="195"/>
      <c r="H92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2" s="192"/>
      <c r="J92" s="46" t="str">
        <f t="shared" si="3"/>
        <v>по профилю психиатрия-наркология</v>
      </c>
      <c r="K92" s="74" t="s">
        <v>40</v>
      </c>
      <c r="L92" s="70" t="s">
        <v>123</v>
      </c>
      <c r="M92" s="71" t="s">
        <v>42</v>
      </c>
      <c r="N92" s="104">
        <v>4415</v>
      </c>
      <c r="O92" s="103">
        <v>2100</v>
      </c>
      <c r="P92" s="56"/>
      <c r="Q92" s="55">
        <f t="shared" si="44"/>
        <v>95.130237825594563</v>
      </c>
      <c r="R92" s="214"/>
      <c r="S92" s="215"/>
      <c r="T92" s="216"/>
      <c r="U92" s="195"/>
      <c r="V92" s="195"/>
      <c r="W92" s="209"/>
      <c r="X92" s="200"/>
    </row>
    <row r="93" spans="1:24" s="4" customFormat="1" ht="28.5" customHeight="1" thickBot="1" x14ac:dyDescent="0.3">
      <c r="A93" s="298"/>
      <c r="B93" s="46" t="str">
        <f t="shared" si="0"/>
        <v>ГБУЗ АО ГБ ЗАТО Знаменск</v>
      </c>
      <c r="C93" s="206"/>
      <c r="D93" s="19" t="str">
        <f t="shared" si="0"/>
        <v>ПМСП, не включенная в базовую программу ОМС</v>
      </c>
      <c r="E93" s="192"/>
      <c r="F93" s="46" t="str">
        <f t="shared" si="1"/>
        <v>амбулаторно</v>
      </c>
      <c r="G93" s="195"/>
      <c r="H93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3" s="192"/>
      <c r="J93" s="46" t="str">
        <f t="shared" si="3"/>
        <v>по профилю психиатрия-наркология</v>
      </c>
      <c r="K93" s="74" t="s">
        <v>138</v>
      </c>
      <c r="L93" s="70" t="s">
        <v>123</v>
      </c>
      <c r="M93" s="71" t="s">
        <v>42</v>
      </c>
      <c r="N93" s="104">
        <v>1342</v>
      </c>
      <c r="O93" s="103">
        <v>640</v>
      </c>
      <c r="P93" s="56"/>
      <c r="Q93" s="55">
        <f t="shared" si="44"/>
        <v>95.380029806259316</v>
      </c>
      <c r="R93" s="214"/>
      <c r="S93" s="215"/>
      <c r="T93" s="216"/>
      <c r="U93" s="195"/>
      <c r="V93" s="195"/>
      <c r="W93" s="209"/>
      <c r="X93" s="200"/>
    </row>
    <row r="94" spans="1:24" s="4" customFormat="1" ht="28.5" customHeight="1" thickBot="1" x14ac:dyDescent="0.3">
      <c r="A94" s="298"/>
      <c r="B94" s="46" t="str">
        <f t="shared" si="0"/>
        <v>ГБУЗ АО ГБ ЗАТО Знаменск</v>
      </c>
      <c r="C94" s="206"/>
      <c r="D94" s="19" t="str">
        <f t="shared" si="0"/>
        <v>ПМСП, не включенная в базовую программу ОМС</v>
      </c>
      <c r="E94" s="193" t="s">
        <v>260</v>
      </c>
      <c r="F94" s="46" t="str">
        <f t="shared" si="1"/>
        <v>дневной стационар</v>
      </c>
      <c r="G94" s="217" t="s">
        <v>167</v>
      </c>
      <c r="H94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4" s="193" t="s">
        <v>287</v>
      </c>
      <c r="J94" s="46" t="str">
        <f t="shared" si="3"/>
        <v>по профилю психиатрия-наркология</v>
      </c>
      <c r="K94" s="72" t="s">
        <v>133</v>
      </c>
      <c r="L94" s="72" t="s">
        <v>3</v>
      </c>
      <c r="M94" s="72" t="s">
        <v>5</v>
      </c>
      <c r="N94" s="106">
        <v>99</v>
      </c>
      <c r="O94" s="106">
        <v>99</v>
      </c>
      <c r="P94" s="129">
        <f t="shared" ref="P94" si="45">IF(AND(N94&lt;&gt;0,M94="Кач."),O94/N94*100,"")</f>
        <v>100</v>
      </c>
      <c r="Q94" s="129" t="str">
        <f t="shared" si="44"/>
        <v/>
      </c>
      <c r="R94" s="214">
        <f>IFERROR(AVERAGE(P94:P95),"")</f>
        <v>100</v>
      </c>
      <c r="S94" s="215">
        <f>AVERAGE(Q94:Q95)</f>
        <v>91.666666666666657</v>
      </c>
      <c r="T94" s="216">
        <f>IFERROR((R94*0.7+S94*0.3)*2,S94*2)</f>
        <v>195</v>
      </c>
      <c r="U94" s="195" t="str">
        <f t="shared" ref="U94" si="46">IF(T94&lt;170,"ГЗ по услуге (работе) НЕ выполнено","")&amp;IF(AND(T94&gt;=170,T94&lt;=200),"ГЗ по услуге (работе) выполнено","")&amp;IF(T94&gt;200,"ГЗ по услуге (работе) ПЕРЕвыполнено","")</f>
        <v>ГЗ по услуге (работе) выполнено</v>
      </c>
      <c r="V94" s="195"/>
      <c r="W94" s="209"/>
      <c r="X94" s="200"/>
    </row>
    <row r="95" spans="1:24" s="4" customFormat="1" ht="28.5" customHeight="1" thickBot="1" x14ac:dyDescent="0.3">
      <c r="A95" s="298"/>
      <c r="B95" s="46" t="str">
        <f t="shared" si="0"/>
        <v>ГБУЗ АО ГБ ЗАТО Знаменск</v>
      </c>
      <c r="C95" s="206"/>
      <c r="D95" s="19" t="str">
        <f t="shared" si="0"/>
        <v>ПМСП, не включенная в базовую программу ОМС</v>
      </c>
      <c r="E95" s="194"/>
      <c r="F95" s="46" t="str">
        <f t="shared" si="1"/>
        <v>дневной стационар</v>
      </c>
      <c r="G95" s="219"/>
      <c r="H95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5" s="194"/>
      <c r="J95" s="46" t="str">
        <f t="shared" si="3"/>
        <v>по профилю психиатрия-наркология</v>
      </c>
      <c r="K95" s="74" t="s">
        <v>149</v>
      </c>
      <c r="L95" s="75" t="s">
        <v>150</v>
      </c>
      <c r="M95" s="71" t="s">
        <v>42</v>
      </c>
      <c r="N95" s="102">
        <v>24</v>
      </c>
      <c r="O95" s="102">
        <v>11</v>
      </c>
      <c r="P95" s="56"/>
      <c r="Q95" s="128">
        <f>IF(AND(N95&lt;&gt;0,M95="объем"),(O95/N95*100)/$Y$2*12,"")</f>
        <v>91.666666666666657</v>
      </c>
      <c r="R95" s="214"/>
      <c r="S95" s="215"/>
      <c r="T95" s="216"/>
      <c r="U95" s="195"/>
      <c r="V95" s="195"/>
      <c r="W95" s="209"/>
      <c r="X95" s="200"/>
    </row>
    <row r="96" spans="1:24" s="4" customFormat="1" ht="28.5" customHeight="1" thickBot="1" x14ac:dyDescent="0.3">
      <c r="A96" s="298"/>
      <c r="B96" s="46" t="str">
        <f t="shared" si="0"/>
        <v>ГБУЗ АО ГБ ЗАТО Знаменск</v>
      </c>
      <c r="C96" s="206"/>
      <c r="D96" s="19" t="str">
        <f t="shared" si="0"/>
        <v>ПМСП, не включенная в базовую программу ОМС</v>
      </c>
      <c r="E96" s="192" t="s">
        <v>142</v>
      </c>
      <c r="F96" s="46" t="str">
        <f t="shared" si="1"/>
        <v>амбулаторно</v>
      </c>
      <c r="G96" s="195" t="s">
        <v>167</v>
      </c>
      <c r="H96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6" s="193" t="s">
        <v>168</v>
      </c>
      <c r="J96" s="46" t="str">
        <f t="shared" si="3"/>
        <v>по профилю дерматовенерология (в части венерологии)</v>
      </c>
      <c r="K96" s="73" t="s">
        <v>133</v>
      </c>
      <c r="L96" s="72" t="s">
        <v>3</v>
      </c>
      <c r="M96" s="72" t="s">
        <v>5</v>
      </c>
      <c r="N96" s="106">
        <v>99</v>
      </c>
      <c r="O96" s="106">
        <v>0</v>
      </c>
      <c r="P96" s="129">
        <f t="shared" ref="P96" si="47">IF(AND(N96&lt;&gt;0,M96="Кач."),O96/N96*100,"")</f>
        <v>0</v>
      </c>
      <c r="Q96" s="129" t="str">
        <f t="shared" ref="Q96:Q98" si="48">IF(AND(N96&lt;&gt;0,M96="объем"),(O96/N96*100)/$Y$2*12,"")</f>
        <v/>
      </c>
      <c r="R96" s="214">
        <f>IFERROR(AVERAGE(P96:P98),"")</f>
        <v>0</v>
      </c>
      <c r="S96" s="215">
        <f>AVERAGE(Q96:Q98)</f>
        <v>0</v>
      </c>
      <c r="T96" s="216">
        <f>IFERROR((R96*0.7+S96*0.3)*2,S96*2)</f>
        <v>0</v>
      </c>
      <c r="U96" s="195" t="str">
        <f>IF(T96&lt;170,"ГЗ по услуге (работе) НЕ выполнено","")&amp;IF(AND(T96&gt;=170,T96&lt;=200),"ГЗ по услуге (работе) выполнено","")&amp;IF(T96&gt;200,"ГЗ по услуге (работе) ПЕРЕвыполнено","")</f>
        <v>ГЗ по услуге (работе) НЕ выполнено</v>
      </c>
      <c r="V96" s="195"/>
      <c r="W96" s="209"/>
      <c r="X96" s="200"/>
    </row>
    <row r="97" spans="1:24" s="4" customFormat="1" ht="48" customHeight="1" thickBot="1" x14ac:dyDescent="0.3">
      <c r="A97" s="298"/>
      <c r="B97" s="46" t="str">
        <f t="shared" si="0"/>
        <v>ГБУЗ АО ГБ ЗАТО Знаменск</v>
      </c>
      <c r="C97" s="206"/>
      <c r="D97" s="19" t="str">
        <f t="shared" si="0"/>
        <v>ПМСП, не включенная в базовую программу ОМС</v>
      </c>
      <c r="E97" s="192"/>
      <c r="F97" s="46" t="str">
        <f t="shared" si="1"/>
        <v>амбулаторно</v>
      </c>
      <c r="G97" s="195"/>
      <c r="H97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7" s="220"/>
      <c r="J97" s="46" t="str">
        <f t="shared" si="3"/>
        <v>по профилю дерматовенерология (в части венерологии)</v>
      </c>
      <c r="K97" s="74" t="s">
        <v>40</v>
      </c>
      <c r="L97" s="70" t="s">
        <v>123</v>
      </c>
      <c r="M97" s="71" t="s">
        <v>42</v>
      </c>
      <c r="N97" s="104">
        <v>1067</v>
      </c>
      <c r="O97" s="103">
        <v>0</v>
      </c>
      <c r="P97" s="56"/>
      <c r="Q97" s="128">
        <f t="shared" si="48"/>
        <v>0</v>
      </c>
      <c r="R97" s="214"/>
      <c r="S97" s="215"/>
      <c r="T97" s="216"/>
      <c r="U97" s="195"/>
      <c r="V97" s="195"/>
      <c r="W97" s="209"/>
      <c r="X97" s="200"/>
    </row>
    <row r="98" spans="1:24" s="4" customFormat="1" ht="48" customHeight="1" thickBot="1" x14ac:dyDescent="0.3">
      <c r="A98" s="298"/>
      <c r="B98" s="46" t="str">
        <f t="shared" si="0"/>
        <v>ГБУЗ АО ГБ ЗАТО Знаменск</v>
      </c>
      <c r="C98" s="206"/>
      <c r="D98" s="19" t="str">
        <f t="shared" si="0"/>
        <v>ПМСП, не включенная в базовую программу ОМС</v>
      </c>
      <c r="E98" s="192"/>
      <c r="F98" s="46" t="str">
        <f t="shared" si="1"/>
        <v>амбулаторно</v>
      </c>
      <c r="G98" s="195"/>
      <c r="H98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8" s="194"/>
      <c r="J98" s="46" t="str">
        <f t="shared" si="3"/>
        <v>по профилю дерматовенерология (в части венерологии)</v>
      </c>
      <c r="K98" s="74" t="s">
        <v>138</v>
      </c>
      <c r="L98" s="70" t="s">
        <v>123</v>
      </c>
      <c r="M98" s="71" t="s">
        <v>42</v>
      </c>
      <c r="N98" s="104">
        <v>900</v>
      </c>
      <c r="O98" s="103">
        <v>0</v>
      </c>
      <c r="P98" s="56"/>
      <c r="Q98" s="128">
        <f t="shared" si="48"/>
        <v>0</v>
      </c>
      <c r="R98" s="214"/>
      <c r="S98" s="215"/>
      <c r="T98" s="216"/>
      <c r="U98" s="195"/>
      <c r="V98" s="195"/>
      <c r="W98" s="209"/>
      <c r="X98" s="200"/>
    </row>
    <row r="99" spans="1:24" s="4" customFormat="1" ht="48" customHeight="1" thickBot="1" x14ac:dyDescent="0.3">
      <c r="A99" s="298"/>
      <c r="B99" s="46" t="str">
        <f t="shared" si="0"/>
        <v>ГБУЗ АО ГБ ЗАТО Знаменск</v>
      </c>
      <c r="C99" s="206"/>
      <c r="D99" s="19" t="str">
        <f t="shared" si="0"/>
        <v>ПМСП, не включенная в базовую программу ОМС</v>
      </c>
      <c r="E99" s="193" t="s">
        <v>142</v>
      </c>
      <c r="F99" s="46" t="str">
        <f t="shared" si="1"/>
        <v>амбулаторно</v>
      </c>
      <c r="G99" s="217" t="s">
        <v>39</v>
      </c>
      <c r="H99" s="46" t="str">
        <f t="shared" si="2"/>
        <v>Первичная медико-санитарная помощь, в части диагностики и лечения</v>
      </c>
      <c r="I99" s="193" t="s">
        <v>256</v>
      </c>
      <c r="J99" s="46" t="str">
        <f t="shared" si="3"/>
        <v>Вакцинация</v>
      </c>
      <c r="K99" s="73" t="s">
        <v>133</v>
      </c>
      <c r="L99" s="72" t="s">
        <v>3</v>
      </c>
      <c r="M99" s="72" t="s">
        <v>5</v>
      </c>
      <c r="N99" s="106">
        <v>99</v>
      </c>
      <c r="O99" s="106">
        <v>99</v>
      </c>
      <c r="P99" s="129">
        <f t="shared" ref="P99" si="49">IF(AND(N99&lt;&gt;0,M99="Кач."),O99/N99*100,"")</f>
        <v>100</v>
      </c>
      <c r="Q99" s="129" t="str">
        <f t="shared" ref="Q99:Q100" si="50">IF(AND(N99&lt;&gt;0,M99="объем"),(O99/N99*100)/$Y$2*12,"")</f>
        <v/>
      </c>
      <c r="R99" s="214">
        <f>IFERROR(AVERAGE(P99:P100),"")</f>
        <v>100</v>
      </c>
      <c r="S99" s="215">
        <f>AVERAGE(Q99:Q100)</f>
        <v>112.28571428571428</v>
      </c>
      <c r="T99" s="216">
        <f>IFERROR((R99*0.7+S99*0.3)*2,S99*2)</f>
        <v>207.37142857142857</v>
      </c>
      <c r="U99" s="195" t="str">
        <f t="shared" ref="U99" si="51">IF(T99&lt;170,"ГЗ по услуге (работе) НЕ выполнено","")&amp;IF(AND(T99&gt;=170,T99&lt;=200),"ГЗ по услуге (работе) выполнено","")&amp;IF(T99&gt;200,"ГЗ по услуге (работе) ПЕРЕвыполнено","")</f>
        <v>ГЗ по услуге (работе) ПЕРЕвыполнено</v>
      </c>
      <c r="V99" s="195"/>
      <c r="W99" s="209"/>
      <c r="X99" s="200"/>
    </row>
    <row r="100" spans="1:24" s="4" customFormat="1" ht="48" customHeight="1" thickBot="1" x14ac:dyDescent="0.3">
      <c r="A100" s="298"/>
      <c r="B100" s="46" t="str">
        <f t="shared" si="0"/>
        <v>ГБУЗ АО ГБ ЗАТО Знаменск</v>
      </c>
      <c r="C100" s="207"/>
      <c r="D100" s="19" t="str">
        <f t="shared" si="0"/>
        <v>ПМСП, не включенная в базовую программу ОМС</v>
      </c>
      <c r="E100" s="194"/>
      <c r="F100" s="46" t="str">
        <f t="shared" si="1"/>
        <v>амбулаторно</v>
      </c>
      <c r="G100" s="219"/>
      <c r="H100" s="46" t="str">
        <f t="shared" si="2"/>
        <v>Первичная медико-санитарная помощь, в части диагностики и лечения</v>
      </c>
      <c r="I100" s="194"/>
      <c r="J100" s="46" t="str">
        <f t="shared" si="3"/>
        <v>Вакцинация</v>
      </c>
      <c r="K100" s="74" t="s">
        <v>40</v>
      </c>
      <c r="L100" s="70" t="s">
        <v>123</v>
      </c>
      <c r="M100" s="71" t="s">
        <v>42</v>
      </c>
      <c r="N100" s="104">
        <v>700</v>
      </c>
      <c r="O100" s="105">
        <v>393</v>
      </c>
      <c r="P100" s="56"/>
      <c r="Q100" s="128">
        <f t="shared" si="50"/>
        <v>112.28571428571428</v>
      </c>
      <c r="R100" s="214"/>
      <c r="S100" s="215"/>
      <c r="T100" s="216"/>
      <c r="U100" s="195"/>
      <c r="V100" s="195"/>
      <c r="W100" s="209"/>
      <c r="X100" s="200"/>
    </row>
    <row r="101" spans="1:24" s="4" customFormat="1" ht="48" customHeight="1" thickBot="1" x14ac:dyDescent="0.3">
      <c r="A101" s="298"/>
      <c r="B101" s="46" t="str">
        <f t="shared" si="0"/>
        <v>ГБУЗ АО ГБ ЗАТО Знаменск</v>
      </c>
      <c r="C101" s="291" t="s">
        <v>195</v>
      </c>
      <c r="D101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101" s="192" t="s">
        <v>47</v>
      </c>
      <c r="F101" s="46" t="str">
        <f t="shared" si="1"/>
        <v>Не предусмотрено</v>
      </c>
      <c r="G101" s="192" t="s">
        <v>47</v>
      </c>
      <c r="H101" s="46" t="str">
        <f t="shared" si="2"/>
        <v>Не предусмотрено</v>
      </c>
      <c r="I101" s="192" t="s">
        <v>47</v>
      </c>
      <c r="J101" s="46" t="str">
        <f t="shared" si="3"/>
        <v>Не предусмотрено</v>
      </c>
      <c r="K101" s="73" t="s">
        <v>57</v>
      </c>
      <c r="L101" s="72" t="s">
        <v>57</v>
      </c>
      <c r="M101" s="73"/>
      <c r="N101" s="106"/>
      <c r="O101" s="106"/>
      <c r="P101" s="54" t="str">
        <f t="shared" si="14"/>
        <v/>
      </c>
      <c r="Q101" s="54"/>
      <c r="R101" s="214" t="str">
        <f>IFERROR(AVERAGE(P101:P102),"")</f>
        <v/>
      </c>
      <c r="S101" s="215">
        <f>AVERAGE(Q101:Q102)</f>
        <v>73.214285714285708</v>
      </c>
      <c r="T101" s="216">
        <f>IFERROR((R101*0.7+S101*0.3)*2,S101*2)</f>
        <v>146.42857142857142</v>
      </c>
      <c r="U101" s="195" t="str">
        <f t="shared" ref="U101" si="52">IF(T101&lt;170,"ГЗ по услуге (работе) НЕ выполнено","")&amp;IF(AND(T101&gt;=170,T101&lt;=200),"ГЗ по услуге (работе) выполнено","")&amp;IF(T101&gt;200,"ГЗ по услуге (работе) ПЕРЕвыполнено","")</f>
        <v>ГЗ по услуге (работе) НЕ выполнено</v>
      </c>
      <c r="V101" s="195"/>
      <c r="W101" s="209"/>
      <c r="X101" s="200"/>
    </row>
    <row r="102" spans="1:24" s="4" customFormat="1" ht="48" customHeight="1" thickBot="1" x14ac:dyDescent="0.3">
      <c r="A102" s="298"/>
      <c r="B102" s="46" t="str">
        <f t="shared" si="0"/>
        <v>ГБУЗ АО ГБ ЗАТО Знаменск</v>
      </c>
      <c r="C102" s="291"/>
      <c r="D102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102" s="192"/>
      <c r="F102" s="46" t="str">
        <f t="shared" si="1"/>
        <v>Не предусмотрено</v>
      </c>
      <c r="G102" s="192"/>
      <c r="H102" s="46" t="str">
        <f t="shared" si="2"/>
        <v>Не предусмотрено</v>
      </c>
      <c r="I102" s="192"/>
      <c r="J102" s="46" t="str">
        <f t="shared" si="3"/>
        <v>Не предусмотрено</v>
      </c>
      <c r="K102" s="74" t="s">
        <v>196</v>
      </c>
      <c r="L102" s="75" t="s">
        <v>58</v>
      </c>
      <c r="M102" s="71" t="s">
        <v>42</v>
      </c>
      <c r="N102" s="104">
        <v>224</v>
      </c>
      <c r="O102" s="104">
        <v>82</v>
      </c>
      <c r="P102" s="56"/>
      <c r="Q102" s="55">
        <f t="shared" ref="Q102" si="53">IF(AND(N102&lt;&gt;0,M102="объем"),(O102/N102*100)/$Y$2*12,"")</f>
        <v>73.214285714285708</v>
      </c>
      <c r="R102" s="214"/>
      <c r="S102" s="215"/>
      <c r="T102" s="216"/>
      <c r="U102" s="195"/>
      <c r="V102" s="195"/>
      <c r="W102" s="209"/>
      <c r="X102" s="200"/>
    </row>
    <row r="103" spans="1:24" s="4" customFormat="1" ht="48" customHeight="1" thickBot="1" x14ac:dyDescent="0.3">
      <c r="A103" s="298"/>
      <c r="B103" s="46" t="str">
        <f t="shared" si="0"/>
        <v>ГБУЗ АО ГБ ЗАТО Знаменск</v>
      </c>
      <c r="C103" s="291" t="s">
        <v>141</v>
      </c>
      <c r="D103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03" s="217" t="s">
        <v>142</v>
      </c>
      <c r="F103" s="46" t="str">
        <f t="shared" si="1"/>
        <v>амбулаторно</v>
      </c>
      <c r="G103" s="195" t="s">
        <v>141</v>
      </c>
      <c r="H103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3" s="195" t="s">
        <v>148</v>
      </c>
      <c r="J103" s="46" t="str">
        <f t="shared" si="3"/>
        <v xml:space="preserve">Не применяется </v>
      </c>
      <c r="K103" s="72" t="s">
        <v>133</v>
      </c>
      <c r="L103" s="72" t="s">
        <v>3</v>
      </c>
      <c r="M103" s="72" t="s">
        <v>5</v>
      </c>
      <c r="N103" s="106">
        <v>99</v>
      </c>
      <c r="O103" s="106">
        <v>99</v>
      </c>
      <c r="P103" s="54">
        <f t="shared" si="14"/>
        <v>100</v>
      </c>
      <c r="Q103" s="54"/>
      <c r="R103" s="214">
        <f>IFERROR(AVERAGE(P103:P105),"")</f>
        <v>100</v>
      </c>
      <c r="S103" s="215">
        <f>AVERAGE(Q103:Q105)</f>
        <v>24.922504649721017</v>
      </c>
      <c r="T103" s="216">
        <f>IFERROR((R103*0.7+S103*0.3)*2,S103*2)</f>
        <v>154.95350278983261</v>
      </c>
      <c r="U103" s="195" t="str">
        <f t="shared" ref="U103" si="54">IF(T103&lt;170,"ГЗ по услуге (работе) НЕ выполнено","")&amp;IF(AND(T103&gt;=170,T103&lt;=200),"ГЗ по услуге (работе) выполнено","")&amp;IF(T103&gt;200,"ГЗ по услуге (работе) ПЕРЕвыполнено","")</f>
        <v>ГЗ по услуге (работе) НЕ выполнено</v>
      </c>
      <c r="V103" s="195"/>
      <c r="W103" s="209"/>
      <c r="X103" s="200"/>
    </row>
    <row r="104" spans="1:24" s="4" customFormat="1" ht="48" customHeight="1" thickBot="1" x14ac:dyDescent="0.3">
      <c r="A104" s="298"/>
      <c r="B104" s="46" t="str">
        <f t="shared" ref="B104:B167" si="55">IF(A104="",B103,A104)</f>
        <v>ГБУЗ АО ГБ ЗАТО Знаменск</v>
      </c>
      <c r="C104" s="291"/>
      <c r="D104" s="19" t="str">
        <f t="shared" ref="D104:D167" si="56">IF(C104="",D103,C104)</f>
        <v>Медицинская помощь в экстренной форме незастрахованным гражданам в системе обязательного медицинского страхования</v>
      </c>
      <c r="E104" s="219"/>
      <c r="F104" s="46" t="str">
        <f t="shared" si="1"/>
        <v>амбулаторно</v>
      </c>
      <c r="G104" s="195"/>
      <c r="H104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4" s="195"/>
      <c r="J104" s="46" t="str">
        <f t="shared" si="3"/>
        <v xml:space="preserve">Не применяется </v>
      </c>
      <c r="K104" s="74" t="s">
        <v>40</v>
      </c>
      <c r="L104" s="70" t="s">
        <v>123</v>
      </c>
      <c r="M104" s="71" t="s">
        <v>42</v>
      </c>
      <c r="N104" s="104">
        <v>1900</v>
      </c>
      <c r="O104" s="103">
        <v>0</v>
      </c>
      <c r="P104" s="56"/>
      <c r="Q104" s="128">
        <f t="shared" ref="Q104" si="57">IF(AND(N104&lt;&gt;0,M104="объем"),(O104/N104*100)/$Y$2*12,"")</f>
        <v>0</v>
      </c>
      <c r="R104" s="214"/>
      <c r="S104" s="215"/>
      <c r="T104" s="216"/>
      <c r="U104" s="195"/>
      <c r="V104" s="195"/>
      <c r="W104" s="209"/>
      <c r="X104" s="200"/>
    </row>
    <row r="105" spans="1:24" s="4" customFormat="1" ht="28.5" customHeight="1" thickBot="1" x14ac:dyDescent="0.3">
      <c r="A105" s="298"/>
      <c r="B105" s="46" t="str">
        <f t="shared" si="55"/>
        <v>ГБУЗ АО ГБ ЗАТО Знаменск</v>
      </c>
      <c r="C105" s="291"/>
      <c r="D105" s="19" t="str">
        <f t="shared" si="56"/>
        <v>Медицинская помощь в экстренной форме незастрахованным гражданам в системе обязательного медицинского страхования</v>
      </c>
      <c r="E105" s="137" t="s">
        <v>50</v>
      </c>
      <c r="F105" s="46" t="str">
        <f t="shared" si="1"/>
        <v>Вне медицинской организации</v>
      </c>
      <c r="G105" s="195"/>
      <c r="H105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5" s="195"/>
      <c r="J105" s="46" t="str">
        <f t="shared" si="3"/>
        <v xml:space="preserve">Не применяется </v>
      </c>
      <c r="K105" s="74" t="s">
        <v>151</v>
      </c>
      <c r="L105" s="75" t="s">
        <v>41</v>
      </c>
      <c r="M105" s="71" t="s">
        <v>42</v>
      </c>
      <c r="N105" s="102">
        <v>1613</v>
      </c>
      <c r="O105" s="102">
        <v>402</v>
      </c>
      <c r="P105" s="56"/>
      <c r="Q105" s="55">
        <f>IF(AND(N105&lt;&gt;0,M105="объем"),(O105/N105*100)/$Y$2*12,"")</f>
        <v>49.845009299442033</v>
      </c>
      <c r="R105" s="214"/>
      <c r="S105" s="215"/>
      <c r="T105" s="216"/>
      <c r="U105" s="195"/>
      <c r="V105" s="195"/>
      <c r="W105" s="209"/>
      <c r="X105" s="200"/>
    </row>
    <row r="106" spans="1:24" s="4" customFormat="1" ht="36" customHeight="1" thickBot="1" x14ac:dyDescent="0.3">
      <c r="A106" s="298"/>
      <c r="B106" s="46" t="str">
        <f t="shared" si="55"/>
        <v>ГБУЗ АО ГБ ЗАТО Знаменск</v>
      </c>
      <c r="C106" s="224" t="s">
        <v>75</v>
      </c>
      <c r="D106" s="19" t="str">
        <f t="shared" si="56"/>
        <v>Паллиативная медицинская помощь</v>
      </c>
      <c r="E106" s="195" t="s">
        <v>143</v>
      </c>
      <c r="F106" s="46" t="str">
        <f t="shared" si="1"/>
        <v>стационар</v>
      </c>
      <c r="G106" s="195" t="s">
        <v>43</v>
      </c>
      <c r="H106" s="46" t="str">
        <f t="shared" si="2"/>
        <v>паллиативная медицинская помощь</v>
      </c>
      <c r="I106" s="195" t="s">
        <v>148</v>
      </c>
      <c r="J106" s="46" t="str">
        <f t="shared" si="3"/>
        <v xml:space="preserve">Не применяется </v>
      </c>
      <c r="K106" s="72" t="s">
        <v>133</v>
      </c>
      <c r="L106" s="72" t="s">
        <v>3</v>
      </c>
      <c r="M106" s="72" t="s">
        <v>5</v>
      </c>
      <c r="N106" s="106">
        <v>99</v>
      </c>
      <c r="O106" s="106">
        <v>99</v>
      </c>
      <c r="P106" s="54">
        <f t="shared" si="14"/>
        <v>100</v>
      </c>
      <c r="Q106" s="54"/>
      <c r="R106" s="214">
        <f>IFERROR(AVERAGE(P106:P107),"")</f>
        <v>100</v>
      </c>
      <c r="S106" s="215">
        <f>AVERAGE(Q106:Q107)</f>
        <v>98.460436806301459</v>
      </c>
      <c r="T106" s="216">
        <f>IFERROR((R106*0.7+S106*0.3)*2,S106*2)</f>
        <v>199.07626208378088</v>
      </c>
      <c r="U106" s="195" t="str">
        <f t="shared" ref="U106" si="58">IF(T106&lt;170,"ГЗ по услуге (работе) НЕ выполнено","")&amp;IF(AND(T106&gt;=170,T106&lt;=200),"ГЗ по услуге (работе) выполнено","")&amp;IF(T106&gt;200,"ГЗ по услуге (работе) ПЕРЕвыполнено","")</f>
        <v>ГЗ по услуге (работе) выполнено</v>
      </c>
      <c r="V106" s="195"/>
      <c r="W106" s="209"/>
      <c r="X106" s="200"/>
    </row>
    <row r="107" spans="1:24" s="4" customFormat="1" ht="28.5" customHeight="1" thickBot="1" x14ac:dyDescent="0.3">
      <c r="A107" s="298"/>
      <c r="B107" s="46" t="str">
        <f t="shared" si="55"/>
        <v>ГБУЗ АО ГБ ЗАТО Знаменск</v>
      </c>
      <c r="C107" s="261"/>
      <c r="D107" s="19" t="str">
        <f t="shared" si="56"/>
        <v>Паллиативная медицинская помощь</v>
      </c>
      <c r="E107" s="195"/>
      <c r="F107" s="46" t="str">
        <f t="shared" si="1"/>
        <v>стационар</v>
      </c>
      <c r="G107" s="195"/>
      <c r="H107" s="46" t="str">
        <f t="shared" si="2"/>
        <v>паллиативная медицинская помощь</v>
      </c>
      <c r="I107" s="195"/>
      <c r="J107" s="46" t="str">
        <f t="shared" si="3"/>
        <v xml:space="preserve">Не применяется </v>
      </c>
      <c r="K107" s="69" t="s">
        <v>139</v>
      </c>
      <c r="L107" s="70" t="s">
        <v>140</v>
      </c>
      <c r="M107" s="71" t="s">
        <v>42</v>
      </c>
      <c r="N107" s="103">
        <v>2793</v>
      </c>
      <c r="O107" s="103">
        <v>1375</v>
      </c>
      <c r="P107" s="56"/>
      <c r="Q107" s="55">
        <f t="shared" ref="Q107:Q121" si="59">IF(AND(N107&lt;&gt;0,M107="объем"),(O107/N107*100)/$Y$2*12,"")</f>
        <v>98.460436806301459</v>
      </c>
      <c r="R107" s="214"/>
      <c r="S107" s="215"/>
      <c r="T107" s="216"/>
      <c r="U107" s="195"/>
      <c r="V107" s="195"/>
      <c r="W107" s="209"/>
      <c r="X107" s="200"/>
    </row>
    <row r="108" spans="1:24" s="4" customFormat="1" ht="28.5" customHeight="1" thickBot="1" x14ac:dyDescent="0.3">
      <c r="A108" s="298"/>
      <c r="B108" s="46" t="str">
        <f t="shared" si="55"/>
        <v>ГБУЗ АО ГБ ЗАТО Знаменск</v>
      </c>
      <c r="C108" s="261"/>
      <c r="D108" s="19" t="str">
        <f t="shared" si="56"/>
        <v>Паллиативная медицинская помощь</v>
      </c>
      <c r="E108" s="217" t="s">
        <v>259</v>
      </c>
      <c r="F108" s="46" t="str">
        <f t="shared" si="1"/>
        <v>амбулаторно на дому</v>
      </c>
      <c r="G108" s="195" t="s">
        <v>43</v>
      </c>
      <c r="H108" s="46" t="str">
        <f t="shared" si="2"/>
        <v>паллиативная медицинская помощь</v>
      </c>
      <c r="I108" s="195" t="s">
        <v>148</v>
      </c>
      <c r="J108" s="46" t="str">
        <f t="shared" si="3"/>
        <v xml:space="preserve">Не применяется </v>
      </c>
      <c r="K108" s="72" t="s">
        <v>133</v>
      </c>
      <c r="L108" s="72" t="s">
        <v>3</v>
      </c>
      <c r="M108" s="72" t="s">
        <v>5</v>
      </c>
      <c r="N108" s="106">
        <v>99</v>
      </c>
      <c r="O108" s="106">
        <v>99</v>
      </c>
      <c r="P108" s="129">
        <f t="shared" ref="P108" si="60">IF(AND(N108&lt;&gt;0,M108="Кач."),O108/N108*100,"")</f>
        <v>100</v>
      </c>
      <c r="Q108" s="129"/>
      <c r="R108" s="214">
        <f>IFERROR(AVERAGE(P108:P109),"")</f>
        <v>100</v>
      </c>
      <c r="S108" s="215">
        <f>AVERAGE(Q108:Q109)</f>
        <v>94.980694980694977</v>
      </c>
      <c r="T108" s="216">
        <f>IFERROR((R108*0.7+S108*0.3)*2,S108*2)</f>
        <v>196.98841698841699</v>
      </c>
      <c r="U108" s="195" t="str">
        <f t="shared" ref="U108" si="61">IF(T108&lt;170,"ГЗ по услуге (работе) НЕ выполнено","")&amp;IF(AND(T108&gt;=170,T108&lt;=200),"ГЗ по услуге (работе) выполнено","")&amp;IF(T108&gt;200,"ГЗ по услуге (работе) ПЕРЕвыполнено","")</f>
        <v>ГЗ по услуге (работе) выполнено</v>
      </c>
      <c r="V108" s="195"/>
      <c r="W108" s="209"/>
      <c r="X108" s="200"/>
    </row>
    <row r="109" spans="1:24" s="4" customFormat="1" ht="45.75" customHeight="1" thickBot="1" x14ac:dyDescent="0.3">
      <c r="A109" s="298"/>
      <c r="B109" s="46" t="str">
        <f t="shared" si="55"/>
        <v>ГБУЗ АО ГБ ЗАТО Знаменск</v>
      </c>
      <c r="C109" s="261"/>
      <c r="D109" s="19" t="str">
        <f t="shared" si="56"/>
        <v>Паллиативная медицинская помощь</v>
      </c>
      <c r="E109" s="219"/>
      <c r="F109" s="46" t="str">
        <f t="shared" si="1"/>
        <v>амбулаторно на дому</v>
      </c>
      <c r="G109" s="195"/>
      <c r="H109" s="46" t="str">
        <f t="shared" si="2"/>
        <v>паллиативная медицинская помощь</v>
      </c>
      <c r="I109" s="195"/>
      <c r="J109" s="46" t="str">
        <f t="shared" si="3"/>
        <v xml:space="preserve">Не применяется </v>
      </c>
      <c r="K109" s="74" t="s">
        <v>40</v>
      </c>
      <c r="L109" s="70" t="s">
        <v>123</v>
      </c>
      <c r="M109" s="71" t="s">
        <v>42</v>
      </c>
      <c r="N109" s="104">
        <v>259</v>
      </c>
      <c r="O109" s="103">
        <v>123</v>
      </c>
      <c r="P109" s="56"/>
      <c r="Q109" s="128">
        <f t="shared" ref="Q109" si="62">IF(AND(N109&lt;&gt;0,M109="объем"),(O109/N109*100)/$Y$2*12,"")</f>
        <v>94.980694980694977</v>
      </c>
      <c r="R109" s="214"/>
      <c r="S109" s="215"/>
      <c r="T109" s="216"/>
      <c r="U109" s="195"/>
      <c r="V109" s="195"/>
      <c r="W109" s="209"/>
      <c r="X109" s="200"/>
    </row>
    <row r="110" spans="1:24" s="4" customFormat="1" ht="28.5" customHeight="1" thickBot="1" x14ac:dyDescent="0.3">
      <c r="A110" s="298"/>
      <c r="B110" s="46" t="str">
        <f t="shared" si="55"/>
        <v>ГБУЗ АО ГБ ЗАТО Знаменск</v>
      </c>
      <c r="C110" s="261"/>
      <c r="D110" s="19" t="str">
        <f t="shared" si="56"/>
        <v>Паллиативная медицинская помощь</v>
      </c>
      <c r="E110" s="217" t="s">
        <v>257</v>
      </c>
      <c r="F110" s="46" t="str">
        <f t="shared" si="1"/>
        <v>амбулаторно на дому выездными патронажными бригадами</v>
      </c>
      <c r="G110" s="195" t="s">
        <v>43</v>
      </c>
      <c r="H110" s="46" t="str">
        <f t="shared" si="2"/>
        <v>паллиативная медицинская помощь</v>
      </c>
      <c r="I110" s="195" t="s">
        <v>148</v>
      </c>
      <c r="J110" s="46" t="str">
        <f t="shared" si="3"/>
        <v xml:space="preserve">Не применяется </v>
      </c>
      <c r="K110" s="72" t="s">
        <v>133</v>
      </c>
      <c r="L110" s="72" t="s">
        <v>3</v>
      </c>
      <c r="M110" s="72" t="s">
        <v>5</v>
      </c>
      <c r="N110" s="106">
        <v>99</v>
      </c>
      <c r="O110" s="106">
        <v>99</v>
      </c>
      <c r="P110" s="129">
        <f t="shared" ref="P110" si="63">IF(AND(N110&lt;&gt;0,M110="Кач."),O110/N110*100,"")</f>
        <v>100</v>
      </c>
      <c r="Q110" s="129"/>
      <c r="R110" s="214">
        <f>IFERROR(AVERAGE(P110:P111),"")</f>
        <v>100</v>
      </c>
      <c r="S110" s="215">
        <f>AVERAGE(Q110:Q111)</f>
        <v>95.255474452554751</v>
      </c>
      <c r="T110" s="216">
        <f>IFERROR((R110*0.7+S110*0.3)*2,S110*2)</f>
        <v>197.15328467153284</v>
      </c>
      <c r="U110" s="195" t="str">
        <f t="shared" ref="U110" si="64">IF(T110&lt;170,"ГЗ по услуге (работе) НЕ выполнено","")&amp;IF(AND(T110&gt;=170,T110&lt;=200),"ГЗ по услуге (работе) выполнено","")&amp;IF(T110&gt;200,"ГЗ по услуге (работе) ПЕРЕвыполнено","")</f>
        <v>ГЗ по услуге (работе) выполнено</v>
      </c>
      <c r="V110" s="195"/>
      <c r="W110" s="209"/>
      <c r="X110" s="200"/>
    </row>
    <row r="111" spans="1:24" s="4" customFormat="1" ht="28.5" customHeight="1" thickBot="1" x14ac:dyDescent="0.3">
      <c r="A111" s="298"/>
      <c r="B111" s="46" t="str">
        <f t="shared" si="55"/>
        <v>ГБУЗ АО ГБ ЗАТО Знаменск</v>
      </c>
      <c r="C111" s="261"/>
      <c r="D111" s="19" t="str">
        <f t="shared" si="56"/>
        <v>Паллиативная медицинская помощь</v>
      </c>
      <c r="E111" s="219"/>
      <c r="F111" s="46" t="str">
        <f t="shared" si="1"/>
        <v>амбулаторно на дому выездными патронажными бригадами</v>
      </c>
      <c r="G111" s="195"/>
      <c r="H111" s="46" t="str">
        <f t="shared" si="2"/>
        <v>паллиативная медицинская помощь</v>
      </c>
      <c r="I111" s="195"/>
      <c r="J111" s="46" t="str">
        <f t="shared" si="3"/>
        <v xml:space="preserve">Не применяется </v>
      </c>
      <c r="K111" s="74" t="s">
        <v>40</v>
      </c>
      <c r="L111" s="70" t="s">
        <v>123</v>
      </c>
      <c r="M111" s="71" t="s">
        <v>42</v>
      </c>
      <c r="N111" s="104">
        <v>548</v>
      </c>
      <c r="O111" s="103">
        <v>261</v>
      </c>
      <c r="P111" s="56"/>
      <c r="Q111" s="128">
        <f t="shared" ref="Q111" si="65">IF(AND(N111&lt;&gt;0,M111="объем"),(O111/N111*100)/$Y$2*12,"")</f>
        <v>95.255474452554751</v>
      </c>
      <c r="R111" s="214"/>
      <c r="S111" s="215"/>
      <c r="T111" s="216"/>
      <c r="U111" s="195"/>
      <c r="V111" s="195"/>
      <c r="W111" s="209"/>
      <c r="X111" s="200"/>
    </row>
    <row r="112" spans="1:24" s="4" customFormat="1" ht="28.5" customHeight="1" thickBot="1" x14ac:dyDescent="0.3">
      <c r="A112" s="298"/>
      <c r="B112" s="46" t="str">
        <f t="shared" si="55"/>
        <v>ГБУЗ АО ГБ ЗАТО Знаменск</v>
      </c>
      <c r="C112" s="261"/>
      <c r="D112" s="19" t="str">
        <f t="shared" si="56"/>
        <v>Паллиативная медицинская помощь</v>
      </c>
      <c r="E112" s="217" t="s">
        <v>245</v>
      </c>
      <c r="F112" s="46" t="str">
        <f t="shared" si="1"/>
        <v>Дневной стационар (на дому)</v>
      </c>
      <c r="G112" s="217" t="s">
        <v>43</v>
      </c>
      <c r="H112" s="46" t="str">
        <f t="shared" si="2"/>
        <v>паллиативная медицинская помощь</v>
      </c>
      <c r="I112" s="195" t="s">
        <v>148</v>
      </c>
      <c r="J112" s="46" t="str">
        <f t="shared" si="3"/>
        <v xml:space="preserve">Не применяется </v>
      </c>
      <c r="K112" s="72" t="s">
        <v>133</v>
      </c>
      <c r="L112" s="72" t="s">
        <v>3</v>
      </c>
      <c r="M112" s="72" t="s">
        <v>5</v>
      </c>
      <c r="N112" s="106">
        <v>99</v>
      </c>
      <c r="O112" s="106">
        <v>99</v>
      </c>
      <c r="P112" s="129">
        <f t="shared" ref="P112" si="66">IF(AND(N112&lt;&gt;0,M112="Кач."),O112/N112*100,"")</f>
        <v>100</v>
      </c>
      <c r="Q112" s="129"/>
      <c r="R112" s="214">
        <f>IFERROR(AVERAGE(P112:P113),"")</f>
        <v>100</v>
      </c>
      <c r="S112" s="215">
        <f>AVERAGE(Q112:Q113)</f>
        <v>95.833333333333343</v>
      </c>
      <c r="T112" s="216">
        <f>IFERROR((R112*0.7+S112*0.3)*2,S112*2)</f>
        <v>197.5</v>
      </c>
      <c r="U112" s="195" t="str">
        <f t="shared" ref="U112" si="67">IF(T112&lt;170,"ГЗ по услуге (работе) НЕ выполнено","")&amp;IF(AND(T112&gt;=170,T112&lt;=200),"ГЗ по услуге (работе) выполнено","")&amp;IF(T112&gt;200,"ГЗ по услуге (работе) ПЕРЕвыполнено","")</f>
        <v>ГЗ по услуге (работе) выполнено</v>
      </c>
      <c r="V112" s="195"/>
      <c r="W112" s="209"/>
      <c r="X112" s="200"/>
    </row>
    <row r="113" spans="1:24" s="4" customFormat="1" ht="28.5" customHeight="1" thickBot="1" x14ac:dyDescent="0.3">
      <c r="A113" s="298"/>
      <c r="B113" s="46" t="str">
        <f t="shared" si="55"/>
        <v>ГБУЗ АО ГБ ЗАТО Знаменск</v>
      </c>
      <c r="C113" s="225"/>
      <c r="D113" s="19" t="str">
        <f t="shared" si="56"/>
        <v>Паллиативная медицинская помощь</v>
      </c>
      <c r="E113" s="219"/>
      <c r="F113" s="46" t="str">
        <f t="shared" si="1"/>
        <v>Дневной стационар (на дому)</v>
      </c>
      <c r="G113" s="219"/>
      <c r="H113" s="46" t="str">
        <f t="shared" si="2"/>
        <v>паллиативная медицинская помощь</v>
      </c>
      <c r="I113" s="195"/>
      <c r="J113" s="46" t="str">
        <f t="shared" si="3"/>
        <v xml:space="preserve">Не применяется </v>
      </c>
      <c r="K113" s="74" t="s">
        <v>149</v>
      </c>
      <c r="L113" s="75" t="s">
        <v>150</v>
      </c>
      <c r="M113" s="71" t="s">
        <v>42</v>
      </c>
      <c r="N113" s="103">
        <v>48</v>
      </c>
      <c r="O113" s="103">
        <v>23</v>
      </c>
      <c r="P113" s="56"/>
      <c r="Q113" s="55">
        <f t="shared" ref="Q113" si="68">IF(AND(N113&lt;&gt;0,M113="объем"),(O113/N113*100)/$Y$2*12,"")</f>
        <v>95.833333333333343</v>
      </c>
      <c r="R113" s="214"/>
      <c r="S113" s="215"/>
      <c r="T113" s="216"/>
      <c r="U113" s="195"/>
      <c r="V113" s="195"/>
      <c r="W113" s="209"/>
      <c r="X113" s="200"/>
    </row>
    <row r="114" spans="1:24" s="4" customFormat="1" ht="28.5" customHeight="1" thickBot="1" x14ac:dyDescent="0.3">
      <c r="A114" s="298"/>
      <c r="B114" s="46" t="str">
        <f t="shared" si="55"/>
        <v>ГБУЗ АО ГБ ЗАТО Знаменск</v>
      </c>
      <c r="C114" s="246" t="s">
        <v>236</v>
      </c>
      <c r="D114" s="19" t="str">
        <f t="shared" si="5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14" s="195" t="s">
        <v>170</v>
      </c>
      <c r="F114" s="46" t="str">
        <f t="shared" si="1"/>
        <v>не предусмотрено</v>
      </c>
      <c r="G114" s="195" t="s">
        <v>170</v>
      </c>
      <c r="H114" s="46" t="str">
        <f t="shared" si="2"/>
        <v>не предусмотрено</v>
      </c>
      <c r="I114" s="195" t="s">
        <v>47</v>
      </c>
      <c r="J114" s="46" t="str">
        <f t="shared" si="3"/>
        <v>Не предусмотрено</v>
      </c>
      <c r="K114" s="76" t="s">
        <v>237</v>
      </c>
      <c r="L114" s="75" t="s">
        <v>3</v>
      </c>
      <c r="M114" s="72" t="s">
        <v>5</v>
      </c>
      <c r="N114" s="106">
        <v>100</v>
      </c>
      <c r="O114" s="106">
        <v>100</v>
      </c>
      <c r="P114" s="54">
        <f t="shared" ref="P114" si="69">IF(AND(N114&lt;&gt;0,M114="Кач."),O114/N114*100,"")</f>
        <v>100</v>
      </c>
      <c r="Q114" s="54"/>
      <c r="R114" s="214">
        <f>IFERROR(AVERAGE(P114:P115),"")</f>
        <v>100</v>
      </c>
      <c r="S114" s="215">
        <f>AVERAGE(Q114:Q115)</f>
        <v>100</v>
      </c>
      <c r="T114" s="216">
        <f>IFERROR((R114*0.7+S114*0.3)*2,S114*2)</f>
        <v>200</v>
      </c>
      <c r="U114" s="195" t="str">
        <f>IF(T114&lt;170,"ГЗ по услуге (работе) НЕ выполнено","")&amp;IF(AND(T114&gt;=170,T114&lt;=200),"ГЗ по услуге (работе) выполнено","")&amp;IF(T114&gt;200,"ГЗ по услуге (работе) ПЕРЕвыполнено","")</f>
        <v>ГЗ по услуге (работе) выполнено</v>
      </c>
      <c r="V114" s="192"/>
      <c r="W114" s="209"/>
      <c r="X114" s="200"/>
    </row>
    <row r="115" spans="1:24" s="4" customFormat="1" ht="28.5" customHeight="1" thickBot="1" x14ac:dyDescent="0.3">
      <c r="A115" s="298"/>
      <c r="B115" s="46" t="str">
        <f t="shared" si="55"/>
        <v>ГБУЗ АО ГБ ЗАТО Знаменск</v>
      </c>
      <c r="C115" s="246"/>
      <c r="D115" s="19" t="str">
        <f t="shared" si="5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15" s="195"/>
      <c r="F115" s="46" t="str">
        <f t="shared" si="1"/>
        <v>не предусмотрено</v>
      </c>
      <c r="G115" s="195"/>
      <c r="H115" s="46" t="str">
        <f t="shared" si="2"/>
        <v>не предусмотрено</v>
      </c>
      <c r="I115" s="195"/>
      <c r="J115" s="46" t="str">
        <f t="shared" si="3"/>
        <v>Не предусмотрено</v>
      </c>
      <c r="K115" s="77" t="s">
        <v>248</v>
      </c>
      <c r="L115" s="75" t="s">
        <v>238</v>
      </c>
      <c r="M115" s="71" t="s">
        <v>42</v>
      </c>
      <c r="N115" s="104">
        <v>12.49</v>
      </c>
      <c r="O115" s="104">
        <v>12.49</v>
      </c>
      <c r="P115" s="56"/>
      <c r="Q115" s="58">
        <f>IF(AND(N115&lt;&gt;0,M115="объем"),(O115/N115*100),"")</f>
        <v>100</v>
      </c>
      <c r="R115" s="214"/>
      <c r="S115" s="215"/>
      <c r="T115" s="216"/>
      <c r="U115" s="195"/>
      <c r="V115" s="192"/>
      <c r="W115" s="210"/>
      <c r="X115" s="201"/>
    </row>
    <row r="116" spans="1:24" s="4" customFormat="1" ht="28.5" customHeight="1" thickBot="1" x14ac:dyDescent="0.3">
      <c r="A116" s="333" t="s">
        <v>24</v>
      </c>
      <c r="B116" s="46" t="str">
        <f t="shared" si="55"/>
        <v>ГБУЗ АО Икрянинская РБ</v>
      </c>
      <c r="C116" s="205" t="s">
        <v>124</v>
      </c>
      <c r="D116" s="19" t="str">
        <f t="shared" si="56"/>
        <v>ПМСП, не включенная в базовую программу ОМС</v>
      </c>
      <c r="E116" s="192" t="s">
        <v>142</v>
      </c>
      <c r="F116" s="46" t="str">
        <f t="shared" si="1"/>
        <v>амбулаторно</v>
      </c>
      <c r="G116" s="195" t="s">
        <v>137</v>
      </c>
      <c r="H116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6" s="192" t="s">
        <v>168</v>
      </c>
      <c r="J116" s="46" t="str">
        <f t="shared" si="3"/>
        <v>по профилю дерматовенерология (в части венерологии)</v>
      </c>
      <c r="K116" s="72" t="s">
        <v>133</v>
      </c>
      <c r="L116" s="72" t="s">
        <v>3</v>
      </c>
      <c r="M116" s="72" t="s">
        <v>5</v>
      </c>
      <c r="N116" s="106">
        <v>99</v>
      </c>
      <c r="O116" s="106">
        <v>99</v>
      </c>
      <c r="P116" s="54">
        <f t="shared" ref="P116" si="70">IF(AND(N116&lt;&gt;0,M116="Кач."),O116/N116*100,"")</f>
        <v>100</v>
      </c>
      <c r="Q116" s="54"/>
      <c r="R116" s="214">
        <f>IFERROR(AVERAGE(P116:P118),"")</f>
        <v>100</v>
      </c>
      <c r="S116" s="215">
        <f>AVERAGE(Q116:Q118)</f>
        <v>99.183673469387756</v>
      </c>
      <c r="T116" s="216">
        <f>IFERROR((R116*0.7+S116*0.3)*2,S116*2)</f>
        <v>199.51020408163265</v>
      </c>
      <c r="U116" s="195" t="str">
        <f>IF(T116&lt;170,"ГЗ по услуге (работе) НЕ выполнено","")&amp;IF(AND(T116&gt;=170,T116&lt;=200),"ГЗ по услуге (работе) выполнено","")&amp;IF(T116&gt;200,"ГЗ по услуге (работе) ПЕРЕвыполнено","")</f>
        <v>ГЗ по услуге (работе) выполнено</v>
      </c>
      <c r="V116" s="195"/>
      <c r="W116" s="208">
        <f>AVERAGE(T116:T145)</f>
        <v>199.21963607256828</v>
      </c>
      <c r="X116" s="199" t="str">
        <f>IF(W116&lt;170,"ГЗ по учреждению не выполнено","")&amp;IF(AND(W116&gt;=170,W116&lt;=200),"ГЗ по учреждению выполнено","")&amp;IF(W116&gt;200,"ГЗ по учреждению перевыполнено","")</f>
        <v>ГЗ по учреждению выполнено</v>
      </c>
    </row>
    <row r="117" spans="1:24" s="4" customFormat="1" ht="43.5" customHeight="1" thickBot="1" x14ac:dyDescent="0.3">
      <c r="A117" s="333"/>
      <c r="B117" s="46" t="str">
        <f t="shared" si="55"/>
        <v>ГБУЗ АО Икрянинская РБ</v>
      </c>
      <c r="C117" s="206"/>
      <c r="D117" s="19" t="str">
        <f t="shared" si="56"/>
        <v>ПМСП, не включенная в базовую программу ОМС</v>
      </c>
      <c r="E117" s="192"/>
      <c r="F117" s="46" t="str">
        <f t="shared" si="1"/>
        <v>амбулаторно</v>
      </c>
      <c r="G117" s="195"/>
      <c r="H117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7" s="192"/>
      <c r="J117" s="46" t="str">
        <f t="shared" si="3"/>
        <v>по профилю дерматовенерология (в части венерологии)</v>
      </c>
      <c r="K117" s="69" t="s">
        <v>40</v>
      </c>
      <c r="L117" s="70" t="s">
        <v>123</v>
      </c>
      <c r="M117" s="71" t="s">
        <v>42</v>
      </c>
      <c r="N117" s="104">
        <v>882</v>
      </c>
      <c r="O117" s="103">
        <v>438</v>
      </c>
      <c r="P117" s="56"/>
      <c r="Q117" s="55">
        <f t="shared" si="59"/>
        <v>99.319727891156447</v>
      </c>
      <c r="R117" s="214"/>
      <c r="S117" s="215"/>
      <c r="T117" s="216"/>
      <c r="U117" s="195"/>
      <c r="V117" s="195"/>
      <c r="W117" s="209"/>
      <c r="X117" s="200"/>
    </row>
    <row r="118" spans="1:24" s="4" customFormat="1" ht="78" customHeight="1" thickBot="1" x14ac:dyDescent="0.3">
      <c r="A118" s="333"/>
      <c r="B118" s="46" t="str">
        <f t="shared" si="55"/>
        <v>ГБУЗ АО Икрянинская РБ</v>
      </c>
      <c r="C118" s="206"/>
      <c r="D118" s="19" t="str">
        <f t="shared" si="56"/>
        <v>ПМСП, не включенная в базовую программу ОМС</v>
      </c>
      <c r="E118" s="192"/>
      <c r="F118" s="46" t="str">
        <f t="shared" si="1"/>
        <v>амбулаторно</v>
      </c>
      <c r="G118" s="195"/>
      <c r="H118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8" s="192"/>
      <c r="J118" s="46" t="str">
        <f t="shared" si="3"/>
        <v>по профилю дерматовенерология (в части венерологии)</v>
      </c>
      <c r="K118" s="69" t="s">
        <v>138</v>
      </c>
      <c r="L118" s="70" t="s">
        <v>123</v>
      </c>
      <c r="M118" s="71" t="s">
        <v>42</v>
      </c>
      <c r="N118" s="104">
        <v>840</v>
      </c>
      <c r="O118" s="103">
        <v>416</v>
      </c>
      <c r="P118" s="56"/>
      <c r="Q118" s="55">
        <f t="shared" si="59"/>
        <v>99.047619047619065</v>
      </c>
      <c r="R118" s="214"/>
      <c r="S118" s="215"/>
      <c r="T118" s="216"/>
      <c r="U118" s="195"/>
      <c r="V118" s="195"/>
      <c r="W118" s="209"/>
      <c r="X118" s="200"/>
    </row>
    <row r="119" spans="1:24" s="4" customFormat="1" ht="43.5" customHeight="1" thickBot="1" x14ac:dyDescent="0.3">
      <c r="A119" s="333"/>
      <c r="B119" s="46" t="str">
        <f t="shared" si="55"/>
        <v>ГБУЗ АО Икрянинская РБ</v>
      </c>
      <c r="C119" s="206"/>
      <c r="D119" s="19" t="str">
        <f t="shared" si="56"/>
        <v>ПМСП, не включенная в базовую программу ОМС</v>
      </c>
      <c r="E119" s="192" t="s">
        <v>142</v>
      </c>
      <c r="F119" s="46" t="str">
        <f t="shared" si="1"/>
        <v>амбулаторно</v>
      </c>
      <c r="G119" s="195" t="s">
        <v>145</v>
      </c>
      <c r="H119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9" s="192" t="s">
        <v>144</v>
      </c>
      <c r="J119" s="46" t="str">
        <f t="shared" si="3"/>
        <v>по профилю Фтизиатрия</v>
      </c>
      <c r="K119" s="73" t="s">
        <v>133</v>
      </c>
      <c r="L119" s="72" t="s">
        <v>3</v>
      </c>
      <c r="M119" s="72" t="s">
        <v>5</v>
      </c>
      <c r="N119" s="106">
        <v>99</v>
      </c>
      <c r="O119" s="106">
        <v>99</v>
      </c>
      <c r="P119" s="54">
        <f t="shared" ref="P119" si="71">IF(AND(N119&lt;&gt;0,M119="Кач."),O119/N119*100,"")</f>
        <v>100</v>
      </c>
      <c r="Q119" s="54"/>
      <c r="R119" s="214">
        <f>IFERROR(AVERAGE(P119:P121),"")</f>
        <v>100</v>
      </c>
      <c r="S119" s="215">
        <f>AVERAGE(Q119:Q121)</f>
        <v>99.109433962264163</v>
      </c>
      <c r="T119" s="216">
        <f>IFERROR((R119*0.7+S119*0.3)*2,S119*2)</f>
        <v>199.46566037735849</v>
      </c>
      <c r="U119" s="195" t="str">
        <f>IF(T119&lt;170,"ГЗ по услуге (работе) НЕ выполнено","")&amp;IF(AND(T119&gt;=170,T119&lt;=200),"ГЗ по услуге (работе) выполнено","")&amp;IF(T119&gt;200,"ГЗ по услуге (работе) ПЕРЕвыполнено","")</f>
        <v>ГЗ по услуге (работе) выполнено</v>
      </c>
      <c r="V119" s="195"/>
      <c r="W119" s="209"/>
      <c r="X119" s="200"/>
    </row>
    <row r="120" spans="1:24" s="4" customFormat="1" ht="28.5" customHeight="1" thickBot="1" x14ac:dyDescent="0.3">
      <c r="A120" s="333"/>
      <c r="B120" s="46" t="str">
        <f t="shared" si="55"/>
        <v>ГБУЗ АО Икрянинская РБ</v>
      </c>
      <c r="C120" s="206"/>
      <c r="D120" s="19" t="str">
        <f t="shared" si="56"/>
        <v>ПМСП, не включенная в базовую программу ОМС</v>
      </c>
      <c r="E120" s="192"/>
      <c r="F120" s="46" t="str">
        <f t="shared" si="1"/>
        <v>амбулаторно</v>
      </c>
      <c r="G120" s="195"/>
      <c r="H120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20" s="192"/>
      <c r="J120" s="46" t="str">
        <f t="shared" si="3"/>
        <v>по профилю Фтизиатрия</v>
      </c>
      <c r="K120" s="74" t="s">
        <v>40</v>
      </c>
      <c r="L120" s="70" t="s">
        <v>123</v>
      </c>
      <c r="M120" s="71" t="s">
        <v>42</v>
      </c>
      <c r="N120" s="104">
        <v>6625</v>
      </c>
      <c r="O120" s="104">
        <v>3291</v>
      </c>
      <c r="P120" s="56"/>
      <c r="Q120" s="55">
        <f t="shared" si="59"/>
        <v>99.350943396226427</v>
      </c>
      <c r="R120" s="214"/>
      <c r="S120" s="215"/>
      <c r="T120" s="216"/>
      <c r="U120" s="195"/>
      <c r="V120" s="195"/>
      <c r="W120" s="209"/>
      <c r="X120" s="200"/>
    </row>
    <row r="121" spans="1:24" s="4" customFormat="1" ht="28.5" customHeight="1" thickBot="1" x14ac:dyDescent="0.3">
      <c r="A121" s="333"/>
      <c r="B121" s="46" t="str">
        <f t="shared" si="55"/>
        <v>ГБУЗ АО Икрянинская РБ</v>
      </c>
      <c r="C121" s="206"/>
      <c r="D121" s="19" t="str">
        <f t="shared" si="56"/>
        <v>ПМСП, не включенная в базовую программу ОМС</v>
      </c>
      <c r="E121" s="192"/>
      <c r="F121" s="46" t="str">
        <f t="shared" si="1"/>
        <v>амбулаторно</v>
      </c>
      <c r="G121" s="195"/>
      <c r="H121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21" s="192"/>
      <c r="J121" s="46" t="str">
        <f t="shared" si="3"/>
        <v>по профилю Фтизиатрия</v>
      </c>
      <c r="K121" s="74" t="s">
        <v>138</v>
      </c>
      <c r="L121" s="70" t="s">
        <v>123</v>
      </c>
      <c r="M121" s="71" t="s">
        <v>42</v>
      </c>
      <c r="N121" s="104">
        <v>1590</v>
      </c>
      <c r="O121" s="104">
        <v>786</v>
      </c>
      <c r="P121" s="56"/>
      <c r="Q121" s="55">
        <f t="shared" si="59"/>
        <v>98.867924528301899</v>
      </c>
      <c r="R121" s="214"/>
      <c r="S121" s="215"/>
      <c r="T121" s="216"/>
      <c r="U121" s="195"/>
      <c r="V121" s="195"/>
      <c r="W121" s="209"/>
      <c r="X121" s="200"/>
    </row>
    <row r="122" spans="1:24" s="4" customFormat="1" ht="76.5" customHeight="1" thickBot="1" x14ac:dyDescent="0.3">
      <c r="A122" s="333"/>
      <c r="B122" s="46" t="str">
        <f t="shared" si="55"/>
        <v>ГБУЗ АО Икрянинская РБ</v>
      </c>
      <c r="C122" s="206"/>
      <c r="D122" s="19" t="str">
        <f t="shared" si="56"/>
        <v>ПМСП, не включенная в базовую программу ОМС</v>
      </c>
      <c r="E122" s="192" t="s">
        <v>142</v>
      </c>
      <c r="F122" s="46" t="str">
        <f t="shared" ref="F122:F185" si="72">IF(E122="",F121,E122)</f>
        <v>амбулаторно</v>
      </c>
      <c r="G122" s="195" t="s">
        <v>167</v>
      </c>
      <c r="H122" s="46" t="str">
        <f t="shared" ref="H122:H185" si="73">IF(G122="",H121,G122)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2" s="192" t="s">
        <v>287</v>
      </c>
      <c r="J122" s="46" t="str">
        <f t="shared" ref="J122:J185" si="74">IF(I122="",J121,I122)</f>
        <v>по профилю психиатрия-наркология</v>
      </c>
      <c r="K122" s="73" t="s">
        <v>133</v>
      </c>
      <c r="L122" s="72" t="s">
        <v>3</v>
      </c>
      <c r="M122" s="72" t="s">
        <v>5</v>
      </c>
      <c r="N122" s="106">
        <v>99</v>
      </c>
      <c r="O122" s="106">
        <v>99</v>
      </c>
      <c r="P122" s="54">
        <f t="shared" ref="P122" si="75">IF(AND(N122&lt;&gt;0,M122="Кач."),O122/N122*100,"")</f>
        <v>100</v>
      </c>
      <c r="Q122" s="54"/>
      <c r="R122" s="214">
        <f>IFERROR(AVERAGE(P122:P124),"")</f>
        <v>100</v>
      </c>
      <c r="S122" s="215">
        <f>AVERAGE(Q122:Q124)</f>
        <v>98.568785166723316</v>
      </c>
      <c r="T122" s="216">
        <f>IFERROR((R122*0.7+S122*0.3)*2,S122*2)</f>
        <v>199.14127110003398</v>
      </c>
      <c r="U122" s="195" t="str">
        <f>IF(T122&lt;170,"ГЗ по услуге (работе) НЕ выполнено","")&amp;IF(AND(T122&gt;=170,T122&lt;=200),"ГЗ по услуге (работе) выполнено","")&amp;IF(T122&gt;200,"ГЗ по услуге (работе) ПЕРЕвыполнено","")</f>
        <v>ГЗ по услуге (работе) выполнено</v>
      </c>
      <c r="V122" s="195"/>
      <c r="W122" s="209"/>
      <c r="X122" s="200"/>
    </row>
    <row r="123" spans="1:24" s="4" customFormat="1" ht="28.5" customHeight="1" thickBot="1" x14ac:dyDescent="0.3">
      <c r="A123" s="333"/>
      <c r="B123" s="46" t="str">
        <f t="shared" si="55"/>
        <v>ГБУЗ АО Икрянинская РБ</v>
      </c>
      <c r="C123" s="206"/>
      <c r="D123" s="19" t="str">
        <f t="shared" si="56"/>
        <v>ПМСП, не включенная в базовую программу ОМС</v>
      </c>
      <c r="E123" s="192"/>
      <c r="F123" s="46" t="str">
        <f t="shared" si="72"/>
        <v>амбулаторно</v>
      </c>
      <c r="G123" s="195"/>
      <c r="H123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3" s="192"/>
      <c r="J123" s="46" t="str">
        <f t="shared" si="74"/>
        <v>по профилю психиатрия-наркология</v>
      </c>
      <c r="K123" s="74" t="s">
        <v>40</v>
      </c>
      <c r="L123" s="70" t="s">
        <v>123</v>
      </c>
      <c r="M123" s="71" t="s">
        <v>42</v>
      </c>
      <c r="N123" s="104">
        <v>4850</v>
      </c>
      <c r="O123" s="104">
        <v>2400</v>
      </c>
      <c r="P123" s="56"/>
      <c r="Q123" s="55">
        <f t="shared" ref="Q123:Q126" si="76">IF(AND(N123&lt;&gt;0,M123="объем"),(O123/N123*100)/$Y$2*12,"")</f>
        <v>98.969072164948471</v>
      </c>
      <c r="R123" s="214"/>
      <c r="S123" s="215"/>
      <c r="T123" s="216"/>
      <c r="U123" s="195"/>
      <c r="V123" s="195"/>
      <c r="W123" s="209"/>
      <c r="X123" s="200"/>
    </row>
    <row r="124" spans="1:24" s="4" customFormat="1" ht="28.5" customHeight="1" thickBot="1" x14ac:dyDescent="0.3">
      <c r="A124" s="333"/>
      <c r="B124" s="46" t="str">
        <f t="shared" si="55"/>
        <v>ГБУЗ АО Икрянинская РБ</v>
      </c>
      <c r="C124" s="206"/>
      <c r="D124" s="19" t="str">
        <f t="shared" si="56"/>
        <v>ПМСП, не включенная в базовую программу ОМС</v>
      </c>
      <c r="E124" s="192"/>
      <c r="F124" s="46" t="str">
        <f t="shared" si="72"/>
        <v>амбулаторно</v>
      </c>
      <c r="G124" s="195"/>
      <c r="H124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4" s="192"/>
      <c r="J124" s="46" t="str">
        <f t="shared" si="74"/>
        <v>по профилю психиатрия-наркология</v>
      </c>
      <c r="K124" s="74" t="s">
        <v>138</v>
      </c>
      <c r="L124" s="70" t="s">
        <v>123</v>
      </c>
      <c r="M124" s="71" t="s">
        <v>42</v>
      </c>
      <c r="N124" s="104">
        <v>1365</v>
      </c>
      <c r="O124" s="104">
        <v>670</v>
      </c>
      <c r="P124" s="56"/>
      <c r="Q124" s="55">
        <f t="shared" si="76"/>
        <v>98.168498168498161</v>
      </c>
      <c r="R124" s="214"/>
      <c r="S124" s="215"/>
      <c r="T124" s="216"/>
      <c r="U124" s="195"/>
      <c r="V124" s="195"/>
      <c r="W124" s="209"/>
      <c r="X124" s="200"/>
    </row>
    <row r="125" spans="1:24" s="4" customFormat="1" ht="51.75" customHeight="1" thickBot="1" x14ac:dyDescent="0.3">
      <c r="A125" s="333"/>
      <c r="B125" s="46" t="str">
        <f t="shared" si="55"/>
        <v>ГБУЗ АО Икрянинская РБ</v>
      </c>
      <c r="C125" s="206"/>
      <c r="D125" s="19" t="str">
        <f t="shared" si="56"/>
        <v>ПМСП, не включенная в базовую программу ОМС</v>
      </c>
      <c r="E125" s="195" t="s">
        <v>147</v>
      </c>
      <c r="F125" s="46" t="str">
        <f t="shared" si="72"/>
        <v>Дневной стационар</v>
      </c>
      <c r="G125" s="192" t="s">
        <v>167</v>
      </c>
      <c r="H125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5" s="195" t="s">
        <v>287</v>
      </c>
      <c r="J125" s="46" t="str">
        <f t="shared" si="74"/>
        <v>по профилю психиатрия-наркология</v>
      </c>
      <c r="K125" s="72" t="s">
        <v>133</v>
      </c>
      <c r="L125" s="72" t="s">
        <v>3</v>
      </c>
      <c r="M125" s="72" t="s">
        <v>5</v>
      </c>
      <c r="N125" s="106">
        <v>99</v>
      </c>
      <c r="O125" s="106">
        <v>99</v>
      </c>
      <c r="P125" s="54">
        <f t="shared" ref="P125" si="77">IF(AND(N125&lt;&gt;0,M125="Кач."),O125/N125*100,"")</f>
        <v>100</v>
      </c>
      <c r="Q125" s="54"/>
      <c r="R125" s="214">
        <f>IFERROR(AVERAGE(P125:P126),"")</f>
        <v>100</v>
      </c>
      <c r="S125" s="215">
        <f>AVERAGE(Q125:Q126)</f>
        <v>100</v>
      </c>
      <c r="T125" s="216">
        <f>IFERROR((R125*0.7+S125*0.3)*2,S125*2)</f>
        <v>200</v>
      </c>
      <c r="U125" s="195" t="str">
        <f>IF(T125&lt;170,"ГЗ по услуге (работе) НЕ выполнено","")&amp;IF(AND(T125&gt;=170,T125&lt;=200),"ГЗ по услуге (работе) выполнено","")&amp;IF(T125&gt;200,"ГЗ по услуге (работе) ПЕРЕвыполнено","")</f>
        <v>ГЗ по услуге (работе) выполнено</v>
      </c>
      <c r="V125" s="217"/>
      <c r="W125" s="209"/>
      <c r="X125" s="200"/>
    </row>
    <row r="126" spans="1:24" s="4" customFormat="1" ht="28.5" customHeight="1" thickBot="1" x14ac:dyDescent="0.3">
      <c r="A126" s="333"/>
      <c r="B126" s="46" t="str">
        <f t="shared" si="55"/>
        <v>ГБУЗ АО Икрянинская РБ</v>
      </c>
      <c r="C126" s="206"/>
      <c r="D126" s="19" t="str">
        <f t="shared" si="56"/>
        <v>ПМСП, не включенная в базовую программу ОМС</v>
      </c>
      <c r="E126" s="195"/>
      <c r="F126" s="46" t="str">
        <f t="shared" si="72"/>
        <v>Дневной стационар</v>
      </c>
      <c r="G126" s="192"/>
      <c r="H126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6" s="195"/>
      <c r="J126" s="46" t="str">
        <f t="shared" si="74"/>
        <v>по профилю психиатрия-наркология</v>
      </c>
      <c r="K126" s="74" t="s">
        <v>149</v>
      </c>
      <c r="L126" s="75" t="s">
        <v>150</v>
      </c>
      <c r="M126" s="71" t="s">
        <v>42</v>
      </c>
      <c r="N126" s="104">
        <v>48</v>
      </c>
      <c r="O126" s="104">
        <v>24</v>
      </c>
      <c r="P126" s="56"/>
      <c r="Q126" s="55">
        <f t="shared" si="76"/>
        <v>100</v>
      </c>
      <c r="R126" s="214"/>
      <c r="S126" s="215"/>
      <c r="T126" s="216"/>
      <c r="U126" s="195"/>
      <c r="V126" s="219"/>
      <c r="W126" s="209"/>
      <c r="X126" s="200"/>
    </row>
    <row r="127" spans="1:24" s="4" customFormat="1" ht="28.5" customHeight="1" thickBot="1" x14ac:dyDescent="0.3">
      <c r="A127" s="333"/>
      <c r="B127" s="46" t="str">
        <f t="shared" si="55"/>
        <v>ГБУЗ АО Икрянинская РБ</v>
      </c>
      <c r="C127" s="206"/>
      <c r="D127" s="19" t="str">
        <f t="shared" si="56"/>
        <v>ПМСП, не включенная в базовую программу ОМС</v>
      </c>
      <c r="E127" s="217" t="s">
        <v>142</v>
      </c>
      <c r="F127" s="46" t="str">
        <f t="shared" si="72"/>
        <v>амбулаторно</v>
      </c>
      <c r="G127" s="193" t="s">
        <v>39</v>
      </c>
      <c r="H127" s="46" t="str">
        <f t="shared" si="73"/>
        <v>Первичная медико-санитарная помощь, в части диагностики и лечения</v>
      </c>
      <c r="I127" s="217" t="s">
        <v>256</v>
      </c>
      <c r="J127" s="46" t="str">
        <f t="shared" si="74"/>
        <v>Вакцинация</v>
      </c>
      <c r="K127" s="72" t="s">
        <v>133</v>
      </c>
      <c r="L127" s="72" t="s">
        <v>3</v>
      </c>
      <c r="M127" s="72" t="s">
        <v>5</v>
      </c>
      <c r="N127" s="106">
        <v>99</v>
      </c>
      <c r="O127" s="106">
        <v>99</v>
      </c>
      <c r="P127" s="129">
        <f t="shared" ref="P127" si="78">IF(AND(N127&lt;&gt;0,M127="Кач."),O127/N127*100,"")</f>
        <v>100</v>
      </c>
      <c r="Q127" s="129"/>
      <c r="R127" s="214">
        <f>IFERROR(AVERAGE(P127:P128),"")</f>
        <v>100</v>
      </c>
      <c r="S127" s="215">
        <f>AVERAGE(Q127:Q128)</f>
        <v>98.412698412698404</v>
      </c>
      <c r="T127" s="216">
        <f>IFERROR((R127*0.7+S127*0.3)*2,S127*2)</f>
        <v>199.04761904761904</v>
      </c>
      <c r="U127" s="195" t="str">
        <f>IF(T127&lt;170,"ГЗ по услуге (работе) НЕ выполнено","")&amp;IF(AND(T127&gt;=170,T127&lt;=200),"ГЗ по услуге (работе) выполнено","")&amp;IF(T127&gt;200,"ГЗ по услуге (работе) ПЕРЕвыполнено","")</f>
        <v>ГЗ по услуге (работе) выполнено</v>
      </c>
      <c r="V127" s="217"/>
      <c r="W127" s="209"/>
      <c r="X127" s="200"/>
    </row>
    <row r="128" spans="1:24" s="4" customFormat="1" ht="44.25" customHeight="1" thickBot="1" x14ac:dyDescent="0.3">
      <c r="A128" s="333"/>
      <c r="B128" s="46" t="str">
        <f t="shared" si="55"/>
        <v>ГБУЗ АО Икрянинская РБ</v>
      </c>
      <c r="C128" s="207"/>
      <c r="D128" s="19" t="str">
        <f t="shared" si="56"/>
        <v>ПМСП, не включенная в базовую программу ОМС</v>
      </c>
      <c r="E128" s="219"/>
      <c r="F128" s="46" t="str">
        <f t="shared" si="72"/>
        <v>амбулаторно</v>
      </c>
      <c r="G128" s="194"/>
      <c r="H128" s="46" t="str">
        <f t="shared" si="73"/>
        <v>Первичная медико-санитарная помощь, в части диагностики и лечения</v>
      </c>
      <c r="I128" s="219"/>
      <c r="J128" s="46" t="str">
        <f t="shared" si="74"/>
        <v>Вакцинация</v>
      </c>
      <c r="K128" s="74" t="s">
        <v>40</v>
      </c>
      <c r="L128" s="75" t="s">
        <v>150</v>
      </c>
      <c r="M128" s="71" t="s">
        <v>42</v>
      </c>
      <c r="N128" s="104">
        <v>630</v>
      </c>
      <c r="O128" s="104">
        <v>310</v>
      </c>
      <c r="P128" s="56"/>
      <c r="Q128" s="128">
        <f t="shared" ref="Q128" si="79">IF(AND(N128&lt;&gt;0,M128="объем"),(O128/N128*100)/$Y$2*12,"")</f>
        <v>98.412698412698404</v>
      </c>
      <c r="R128" s="214"/>
      <c r="S128" s="215"/>
      <c r="T128" s="216"/>
      <c r="U128" s="195"/>
      <c r="V128" s="219"/>
      <c r="W128" s="209"/>
      <c r="X128" s="200"/>
    </row>
    <row r="129" spans="1:24" s="4" customFormat="1" ht="28.5" customHeight="1" thickBot="1" x14ac:dyDescent="0.3">
      <c r="A129" s="333"/>
      <c r="B129" s="46" t="str">
        <f t="shared" si="55"/>
        <v>ГБУЗ АО Икрянинская РБ</v>
      </c>
      <c r="C129" s="246" t="s">
        <v>75</v>
      </c>
      <c r="D129" s="19" t="str">
        <f t="shared" si="56"/>
        <v>Паллиативная медицинская помощь</v>
      </c>
      <c r="E129" s="195" t="s">
        <v>143</v>
      </c>
      <c r="F129" s="46" t="str">
        <f t="shared" si="72"/>
        <v>стационар</v>
      </c>
      <c r="G129" s="195" t="s">
        <v>43</v>
      </c>
      <c r="H129" s="46" t="str">
        <f t="shared" si="73"/>
        <v>паллиативная медицинская помощь</v>
      </c>
      <c r="I129" s="195" t="s">
        <v>148</v>
      </c>
      <c r="J129" s="46" t="str">
        <f t="shared" si="74"/>
        <v xml:space="preserve">Не применяется </v>
      </c>
      <c r="K129" s="72" t="s">
        <v>133</v>
      </c>
      <c r="L129" s="72" t="s">
        <v>3</v>
      </c>
      <c r="M129" s="72" t="s">
        <v>5</v>
      </c>
      <c r="N129" s="106">
        <v>99</v>
      </c>
      <c r="O129" s="106">
        <v>99</v>
      </c>
      <c r="P129" s="54">
        <f>IF(AND(N129&lt;&gt;0,M129="Кач."),O129/N129*100,"")</f>
        <v>100</v>
      </c>
      <c r="Q129" s="54"/>
      <c r="R129" s="214">
        <f>IFERROR(AVERAGE(P129:P130),"")</f>
        <v>100</v>
      </c>
      <c r="S129" s="215">
        <f>AVERAGE(Q129:Q130)</f>
        <v>99.528099528099517</v>
      </c>
      <c r="T129" s="216">
        <f>IFERROR((R129*0.7+S129*0.3)*2,S129*2)</f>
        <v>199.71685971685972</v>
      </c>
      <c r="U129" s="195" t="str">
        <f>IF(T129&lt;170,"ГЗ по услуге (работе) НЕ выполнено","")&amp;IF(AND(T129&gt;=170,T129&lt;=200),"ГЗ по услуге (работе) выполнено","")&amp;IF(T129&gt;200,"ГЗ по услуге (работе) ПЕРЕвыполнено","")</f>
        <v>ГЗ по услуге (работе) выполнено</v>
      </c>
      <c r="V129" s="281"/>
      <c r="W129" s="209"/>
      <c r="X129" s="200"/>
    </row>
    <row r="130" spans="1:24" s="4" customFormat="1" ht="78.75" customHeight="1" thickBot="1" x14ac:dyDescent="0.3">
      <c r="A130" s="333"/>
      <c r="B130" s="46" t="str">
        <f t="shared" si="55"/>
        <v>ГБУЗ АО Икрянинская РБ</v>
      </c>
      <c r="C130" s="246"/>
      <c r="D130" s="19" t="str">
        <f t="shared" si="56"/>
        <v>Паллиативная медицинская помощь</v>
      </c>
      <c r="E130" s="195"/>
      <c r="F130" s="46" t="str">
        <f t="shared" si="72"/>
        <v>стационар</v>
      </c>
      <c r="G130" s="195"/>
      <c r="H130" s="46" t="str">
        <f t="shared" si="73"/>
        <v>паллиативная медицинская помощь</v>
      </c>
      <c r="I130" s="195"/>
      <c r="J130" s="46" t="str">
        <f t="shared" si="74"/>
        <v xml:space="preserve">Не применяется </v>
      </c>
      <c r="K130" s="74" t="s">
        <v>139</v>
      </c>
      <c r="L130" s="70" t="s">
        <v>140</v>
      </c>
      <c r="M130" s="71" t="s">
        <v>42</v>
      </c>
      <c r="N130" s="105">
        <v>6993</v>
      </c>
      <c r="O130" s="105">
        <v>3480</v>
      </c>
      <c r="P130" s="56"/>
      <c r="Q130" s="55">
        <f>IF(AND(N130&lt;&gt;0,M130="объем"),(O130/N130*100)/$Y$2*12,"")</f>
        <v>99.528099528099517</v>
      </c>
      <c r="R130" s="214"/>
      <c r="S130" s="215"/>
      <c r="T130" s="216"/>
      <c r="U130" s="195"/>
      <c r="V130" s="282"/>
      <c r="W130" s="209"/>
      <c r="X130" s="200"/>
    </row>
    <row r="131" spans="1:24" s="4" customFormat="1" ht="78.75" customHeight="1" thickBot="1" x14ac:dyDescent="0.3">
      <c r="A131" s="333"/>
      <c r="B131" s="46" t="str">
        <f t="shared" si="55"/>
        <v>ГБУЗ АО Икрянинская РБ</v>
      </c>
      <c r="C131" s="246"/>
      <c r="D131" s="19" t="str">
        <f t="shared" si="56"/>
        <v>Паллиативная медицинская помощь</v>
      </c>
      <c r="E131" s="217" t="s">
        <v>259</v>
      </c>
      <c r="F131" s="46" t="str">
        <f t="shared" si="72"/>
        <v>амбулаторно на дому</v>
      </c>
      <c r="G131" s="217" t="s">
        <v>43</v>
      </c>
      <c r="H131" s="46" t="str">
        <f t="shared" si="73"/>
        <v>паллиативная медицинская помощь</v>
      </c>
      <c r="I131" s="217" t="s">
        <v>148</v>
      </c>
      <c r="J131" s="46" t="str">
        <f t="shared" si="74"/>
        <v xml:space="preserve">Не применяется </v>
      </c>
      <c r="K131" s="73" t="s">
        <v>133</v>
      </c>
      <c r="L131" s="72" t="s">
        <v>3</v>
      </c>
      <c r="M131" s="72" t="s">
        <v>5</v>
      </c>
      <c r="N131" s="106">
        <v>99</v>
      </c>
      <c r="O131" s="106">
        <v>99</v>
      </c>
      <c r="P131" s="54">
        <f>IF(AND(N131&lt;&gt;0,M131="Кач."),O131/N131*100,"")</f>
        <v>100</v>
      </c>
      <c r="Q131" s="54"/>
      <c r="R131" s="214">
        <f>IFERROR(AVERAGE(P131:P132),"")</f>
        <v>100</v>
      </c>
      <c r="S131" s="215">
        <f>AVERAGE(Q131:Q132)</f>
        <v>98.932384341637032</v>
      </c>
      <c r="T131" s="216">
        <f>IFERROR((R131*0.7+S131*0.3)*2,S131*2)</f>
        <v>199.35943060498221</v>
      </c>
      <c r="U131" s="195" t="str">
        <f>IF(T131&lt;170,"ГЗ по услуге (работе) НЕ выполнено","")&amp;IF(AND(T131&gt;=170,T131&lt;=200),"ГЗ по услуге (работе) выполнено","")&amp;IF(T131&gt;200,"ГЗ по услуге (работе) ПЕРЕвыполнено","")</f>
        <v>ГЗ по услуге (работе) выполнено</v>
      </c>
      <c r="V131" s="281"/>
      <c r="W131" s="209"/>
      <c r="X131" s="200"/>
    </row>
    <row r="132" spans="1:24" s="4" customFormat="1" ht="78.75" customHeight="1" thickBot="1" x14ac:dyDescent="0.3">
      <c r="A132" s="333"/>
      <c r="B132" s="46" t="str">
        <f t="shared" si="55"/>
        <v>ГБУЗ АО Икрянинская РБ</v>
      </c>
      <c r="C132" s="246"/>
      <c r="D132" s="19" t="str">
        <f t="shared" si="56"/>
        <v>Паллиативная медицинская помощь</v>
      </c>
      <c r="E132" s="219"/>
      <c r="F132" s="46" t="str">
        <f t="shared" si="72"/>
        <v>амбулаторно на дому</v>
      </c>
      <c r="G132" s="219"/>
      <c r="H132" s="46" t="str">
        <f t="shared" si="73"/>
        <v>паллиативная медицинская помощь</v>
      </c>
      <c r="I132" s="219"/>
      <c r="J132" s="46" t="str">
        <f t="shared" si="74"/>
        <v xml:space="preserve">Не применяется </v>
      </c>
      <c r="K132" s="74" t="s">
        <v>40</v>
      </c>
      <c r="L132" s="70" t="s">
        <v>123</v>
      </c>
      <c r="M132" s="71" t="s">
        <v>42</v>
      </c>
      <c r="N132" s="104">
        <v>562</v>
      </c>
      <c r="O132" s="104">
        <v>278</v>
      </c>
      <c r="P132" s="56"/>
      <c r="Q132" s="55">
        <f>IF(AND(N132&lt;&gt;0,M132="объем"),(O132/N132*100)/$Y$2*12,"")</f>
        <v>98.932384341637032</v>
      </c>
      <c r="R132" s="214"/>
      <c r="S132" s="215"/>
      <c r="T132" s="216"/>
      <c r="U132" s="195"/>
      <c r="V132" s="282"/>
      <c r="W132" s="209"/>
      <c r="X132" s="200"/>
    </row>
    <row r="133" spans="1:24" s="4" customFormat="1" ht="28.5" customHeight="1" thickBot="1" x14ac:dyDescent="0.3">
      <c r="A133" s="333"/>
      <c r="B133" s="46" t="str">
        <f t="shared" si="55"/>
        <v>ГБУЗ АО Икрянинская РБ</v>
      </c>
      <c r="C133" s="246"/>
      <c r="D133" s="19" t="str">
        <f t="shared" si="56"/>
        <v>Паллиативная медицинская помощь</v>
      </c>
      <c r="E133" s="217" t="s">
        <v>257</v>
      </c>
      <c r="F133" s="46" t="str">
        <f t="shared" si="72"/>
        <v>амбулаторно на дому выездными патронажными бригадами</v>
      </c>
      <c r="G133" s="217" t="s">
        <v>43</v>
      </c>
      <c r="H133" s="46" t="str">
        <f t="shared" si="73"/>
        <v>паллиативная медицинская помощь</v>
      </c>
      <c r="I133" s="127"/>
      <c r="J133" s="46" t="str">
        <f t="shared" si="74"/>
        <v xml:space="preserve">Не применяется </v>
      </c>
      <c r="K133" s="73" t="s">
        <v>133</v>
      </c>
      <c r="L133" s="72" t="s">
        <v>3</v>
      </c>
      <c r="M133" s="72" t="s">
        <v>5</v>
      </c>
      <c r="N133" s="106">
        <v>99</v>
      </c>
      <c r="O133" s="106">
        <v>99</v>
      </c>
      <c r="P133" s="129">
        <f>IF(AND(N133&lt;&gt;0,M133="Кач."),O133/N133*100,"")</f>
        <v>100</v>
      </c>
      <c r="Q133" s="129"/>
      <c r="R133" s="214">
        <f>IFERROR(AVERAGE(P133:P134),"")</f>
        <v>100</v>
      </c>
      <c r="S133" s="215">
        <f>AVERAGE(Q133:Q134)</f>
        <v>97.99196787148594</v>
      </c>
      <c r="T133" s="216">
        <f>IFERROR((R133*0.7+S133*0.3)*2,S133*2)</f>
        <v>198.79518072289156</v>
      </c>
      <c r="U133" s="195" t="str">
        <f>IF(T133&lt;170,"ГЗ по услуге (работе) НЕ выполнено","")&amp;IF(AND(T133&gt;=170,T133&lt;=200),"ГЗ по услуге (работе) выполнено","")&amp;IF(T133&gt;200,"ГЗ по услуге (работе) ПЕРЕвыполнено","")</f>
        <v>ГЗ по услуге (работе) выполнено</v>
      </c>
      <c r="V133" s="281"/>
      <c r="W133" s="209"/>
      <c r="X133" s="200"/>
    </row>
    <row r="134" spans="1:24" s="4" customFormat="1" ht="28.5" customHeight="1" thickBot="1" x14ac:dyDescent="0.3">
      <c r="A134" s="333"/>
      <c r="B134" s="46" t="str">
        <f t="shared" si="55"/>
        <v>ГБУЗ АО Икрянинская РБ</v>
      </c>
      <c r="C134" s="246"/>
      <c r="D134" s="19" t="str">
        <f t="shared" si="56"/>
        <v>Паллиативная медицинская помощь</v>
      </c>
      <c r="E134" s="218"/>
      <c r="F134" s="46" t="str">
        <f t="shared" si="72"/>
        <v>амбулаторно на дому выездными патронажными бригадами</v>
      </c>
      <c r="G134" s="219"/>
      <c r="H134" s="46" t="str">
        <f t="shared" si="73"/>
        <v>паллиативная медицинская помощь</v>
      </c>
      <c r="I134" s="127"/>
      <c r="J134" s="46" t="str">
        <f t="shared" si="74"/>
        <v xml:space="preserve">Не применяется </v>
      </c>
      <c r="K134" s="74" t="s">
        <v>40</v>
      </c>
      <c r="L134" s="70" t="s">
        <v>123</v>
      </c>
      <c r="M134" s="71" t="s">
        <v>42</v>
      </c>
      <c r="N134" s="104">
        <v>747</v>
      </c>
      <c r="O134" s="104">
        <v>366</v>
      </c>
      <c r="P134" s="56"/>
      <c r="Q134" s="128">
        <f>IF(AND(N134&lt;&gt;0,M134="объем"),(O134/N134*100)/$Y$2*12,"")</f>
        <v>97.99196787148594</v>
      </c>
      <c r="R134" s="214"/>
      <c r="S134" s="215"/>
      <c r="T134" s="216"/>
      <c r="U134" s="195"/>
      <c r="V134" s="282"/>
      <c r="W134" s="209"/>
      <c r="X134" s="200"/>
    </row>
    <row r="135" spans="1:24" s="4" customFormat="1" ht="28.5" customHeight="1" thickBot="1" x14ac:dyDescent="0.3">
      <c r="A135" s="333"/>
      <c r="B135" s="46" t="str">
        <f t="shared" si="55"/>
        <v>ГБУЗ АО Икрянинская РБ</v>
      </c>
      <c r="C135" s="246"/>
      <c r="D135" s="19" t="str">
        <f t="shared" si="56"/>
        <v>Паллиативная медицинская помощь</v>
      </c>
      <c r="E135" s="218" t="s">
        <v>245</v>
      </c>
      <c r="F135" s="46" t="str">
        <f t="shared" si="72"/>
        <v>Дневной стационар (на дому)</v>
      </c>
      <c r="G135" s="218" t="s">
        <v>43</v>
      </c>
      <c r="H135" s="46" t="str">
        <f t="shared" si="73"/>
        <v>паллиативная медицинская помощь</v>
      </c>
      <c r="I135" s="218" t="s">
        <v>148</v>
      </c>
      <c r="J135" s="46" t="str">
        <f t="shared" si="74"/>
        <v xml:space="preserve">Не применяется </v>
      </c>
      <c r="K135" s="73" t="s">
        <v>133</v>
      </c>
      <c r="L135" s="72" t="s">
        <v>3</v>
      </c>
      <c r="M135" s="72" t="s">
        <v>5</v>
      </c>
      <c r="N135" s="106">
        <v>99</v>
      </c>
      <c r="O135" s="106">
        <v>99</v>
      </c>
      <c r="P135" s="129">
        <f>IF(AND(N135&lt;&gt;0,M135="Кач."),O135/N135*100,"")</f>
        <v>100</v>
      </c>
      <c r="Q135" s="129"/>
      <c r="R135" s="214">
        <f>IFERROR(AVERAGE(P135:P136),"")</f>
        <v>100</v>
      </c>
      <c r="S135" s="215">
        <f>AVERAGE(Q135:Q136)</f>
        <v>100</v>
      </c>
      <c r="T135" s="216">
        <f>IFERROR((R135*0.7+S135*0.3)*2,S135*2)</f>
        <v>200</v>
      </c>
      <c r="U135" s="195" t="str">
        <f>IF(T135&lt;170,"ГЗ по услуге (работе) НЕ выполнено","")&amp;IF(AND(T135&gt;=170,T135&lt;=200),"ГЗ по услуге (работе) выполнено","")&amp;IF(T135&gt;200,"ГЗ по услуге (работе) ПЕРЕвыполнено","")</f>
        <v>ГЗ по услуге (работе) выполнено</v>
      </c>
      <c r="V135" s="281"/>
      <c r="W135" s="209"/>
      <c r="X135" s="200"/>
    </row>
    <row r="136" spans="1:24" s="4" customFormat="1" ht="28.5" customHeight="1" thickBot="1" x14ac:dyDescent="0.3">
      <c r="A136" s="333"/>
      <c r="B136" s="46" t="str">
        <f t="shared" si="55"/>
        <v>ГБУЗ АО Икрянинская РБ</v>
      </c>
      <c r="C136" s="246"/>
      <c r="D136" s="19" t="str">
        <f t="shared" si="56"/>
        <v>Паллиативная медицинская помощь</v>
      </c>
      <c r="E136" s="219"/>
      <c r="F136" s="46" t="str">
        <f t="shared" si="72"/>
        <v>Дневной стационар (на дому)</v>
      </c>
      <c r="G136" s="219"/>
      <c r="H136" s="46" t="str">
        <f t="shared" si="73"/>
        <v>паллиативная медицинская помощь</v>
      </c>
      <c r="I136" s="219"/>
      <c r="J136" s="46" t="str">
        <f t="shared" si="74"/>
        <v xml:space="preserve">Не применяется </v>
      </c>
      <c r="K136" s="69" t="s">
        <v>149</v>
      </c>
      <c r="L136" s="70" t="s">
        <v>123</v>
      </c>
      <c r="M136" s="71" t="s">
        <v>42</v>
      </c>
      <c r="N136" s="104">
        <v>90</v>
      </c>
      <c r="O136" s="104">
        <v>45</v>
      </c>
      <c r="P136" s="56"/>
      <c r="Q136" s="55">
        <f>IF(AND(N136&lt;&gt;0,M136="объем"),(O136/N136*100)/$Y$2*12,"")</f>
        <v>100</v>
      </c>
      <c r="R136" s="214"/>
      <c r="S136" s="215"/>
      <c r="T136" s="216"/>
      <c r="U136" s="195"/>
      <c r="V136" s="282"/>
      <c r="W136" s="209"/>
      <c r="X136" s="200"/>
    </row>
    <row r="137" spans="1:24" s="4" customFormat="1" ht="28.5" customHeight="1" thickBot="1" x14ac:dyDescent="0.3">
      <c r="A137" s="333"/>
      <c r="B137" s="46" t="str">
        <f t="shared" si="55"/>
        <v>ГБУЗ АО Икрянинская РБ</v>
      </c>
      <c r="C137" s="291" t="s">
        <v>195</v>
      </c>
      <c r="D137" s="19" t="str">
        <f t="shared" si="56"/>
        <v>Медицинское освидетельствование на состояние опьянения (алкогольного, наркотического или иного токсического)</v>
      </c>
      <c r="E137" s="192" t="s">
        <v>47</v>
      </c>
      <c r="F137" s="46" t="str">
        <f t="shared" si="72"/>
        <v>Не предусмотрено</v>
      </c>
      <c r="G137" s="192" t="s">
        <v>47</v>
      </c>
      <c r="H137" s="46" t="str">
        <f t="shared" si="73"/>
        <v>Не предусмотрено</v>
      </c>
      <c r="I137" s="192" t="s">
        <v>47</v>
      </c>
      <c r="J137" s="46" t="str">
        <f t="shared" si="74"/>
        <v>Не предусмотрено</v>
      </c>
      <c r="K137" s="73" t="s">
        <v>57</v>
      </c>
      <c r="L137" s="72" t="s">
        <v>57</v>
      </c>
      <c r="M137" s="73"/>
      <c r="N137" s="106"/>
      <c r="O137" s="106"/>
      <c r="P137" s="54" t="str">
        <f t="shared" ref="P137" si="80">IF(AND(N137&lt;&gt;0,M137="Кач."),O137/N137*100,"")</f>
        <v/>
      </c>
      <c r="Q137" s="54"/>
      <c r="R137" s="284" t="str">
        <f>IFERROR(AVERAGE(P137:P138),"")</f>
        <v/>
      </c>
      <c r="S137" s="285">
        <f>AVERAGE(Q137:Q138)</f>
        <v>98.591549295774655</v>
      </c>
      <c r="T137" s="216">
        <f>IFERROR((R137*0.7+S137*0.3)*2,S137*2)</f>
        <v>197.18309859154931</v>
      </c>
      <c r="U137" s="195" t="str">
        <f>IF(T137&lt;170,"ГЗ по услуге (работе) НЕ выполнено","")&amp;IF(AND(T137&gt;=170,T137&lt;=200),"ГЗ по услуге (работе) выполнено","")&amp;IF(T137&gt;200,"ГЗ по услуге (работе) ПЕРЕвыполнено","")</f>
        <v>ГЗ по услуге (работе) выполнено</v>
      </c>
      <c r="V137" s="195"/>
      <c r="W137" s="209"/>
      <c r="X137" s="200"/>
    </row>
    <row r="138" spans="1:24" s="4" customFormat="1" ht="28.5" customHeight="1" thickBot="1" x14ac:dyDescent="0.3">
      <c r="A138" s="333"/>
      <c r="B138" s="46" t="str">
        <f t="shared" si="55"/>
        <v>ГБУЗ АО Икрянинская РБ</v>
      </c>
      <c r="C138" s="291"/>
      <c r="D138" s="19" t="str">
        <f t="shared" si="56"/>
        <v>Медицинское освидетельствование на состояние опьянения (алкогольного, наркотического или иного токсического)</v>
      </c>
      <c r="E138" s="192"/>
      <c r="F138" s="46" t="str">
        <f t="shared" si="72"/>
        <v>Не предусмотрено</v>
      </c>
      <c r="G138" s="192"/>
      <c r="H138" s="46" t="str">
        <f t="shared" si="73"/>
        <v>Не предусмотрено</v>
      </c>
      <c r="I138" s="192"/>
      <c r="J138" s="46" t="str">
        <f t="shared" si="74"/>
        <v>Не предусмотрено</v>
      </c>
      <c r="K138" s="74" t="s">
        <v>196</v>
      </c>
      <c r="L138" s="75" t="s">
        <v>58</v>
      </c>
      <c r="M138" s="71" t="s">
        <v>42</v>
      </c>
      <c r="N138" s="104">
        <v>639</v>
      </c>
      <c r="O138" s="104">
        <v>315</v>
      </c>
      <c r="P138" s="56"/>
      <c r="Q138" s="55">
        <f t="shared" ref="Q138" si="81">IF(AND(N138&lt;&gt;0,M138="объем"),(O138/N138*100)/$Y$2*12,"")</f>
        <v>98.591549295774655</v>
      </c>
      <c r="R138" s="284"/>
      <c r="S138" s="285"/>
      <c r="T138" s="216"/>
      <c r="U138" s="195"/>
      <c r="V138" s="195"/>
      <c r="W138" s="209"/>
      <c r="X138" s="200"/>
    </row>
    <row r="139" spans="1:24" s="4" customFormat="1" ht="28.5" customHeight="1" thickBot="1" x14ac:dyDescent="0.3">
      <c r="A139" s="333"/>
      <c r="B139" s="46" t="str">
        <f t="shared" si="55"/>
        <v>ГБУЗ АО Икрянинская РБ</v>
      </c>
      <c r="C139" s="291" t="s">
        <v>141</v>
      </c>
      <c r="D139" s="19" t="str">
        <f t="shared" si="56"/>
        <v>Медицинская помощь в экстренной форме незастрахованным гражданам в системе обязательного медицинского страхования</v>
      </c>
      <c r="E139" s="217" t="s">
        <v>142</v>
      </c>
      <c r="F139" s="46" t="str">
        <f t="shared" si="72"/>
        <v>амбулаторно</v>
      </c>
      <c r="G139" s="195" t="s">
        <v>141</v>
      </c>
      <c r="H139" s="46" t="str">
        <f t="shared" si="73"/>
        <v>Медицинская помощь в экстренной форме незастрахованным гражданам в системе обязательного медицинского страхования</v>
      </c>
      <c r="I139" s="195" t="s">
        <v>148</v>
      </c>
      <c r="J139" s="46" t="str">
        <f t="shared" si="74"/>
        <v xml:space="preserve">Не применяется </v>
      </c>
      <c r="K139" s="72" t="s">
        <v>133</v>
      </c>
      <c r="L139" s="72" t="s">
        <v>3</v>
      </c>
      <c r="M139" s="72" t="s">
        <v>5</v>
      </c>
      <c r="N139" s="106">
        <v>99</v>
      </c>
      <c r="O139" s="106">
        <v>99</v>
      </c>
      <c r="P139" s="54">
        <f>IF(AND(N139&lt;&gt;0,M139="Кач."),O139/N139*100,"")</f>
        <v>100</v>
      </c>
      <c r="Q139" s="54"/>
      <c r="R139" s="214">
        <f>IFERROR(AVERAGE(P139:P141),"")</f>
        <v>100</v>
      </c>
      <c r="S139" s="215">
        <f>AVERAGE(Q139:Q141)</f>
        <v>99.090210864404412</v>
      </c>
      <c r="T139" s="216">
        <f>IFERROR((R139*0.7+S139*0.3)*2,S139*2)</f>
        <v>199.45412651864265</v>
      </c>
      <c r="U139" s="195" t="str">
        <f>IF(T139&lt;170,"ГЗ по услуге (работе) НЕ выполнено","")&amp;IF(AND(T139&gt;=170,T139&lt;=200),"ГЗ по услуге (работе) выполнено","")&amp;IF(T139&gt;200,"ГЗ по услуге (работе) ПЕРЕвыполнено","")</f>
        <v>ГЗ по услуге (работе) выполнено</v>
      </c>
      <c r="V139" s="281"/>
      <c r="W139" s="209"/>
      <c r="X139" s="200"/>
    </row>
    <row r="140" spans="1:24" s="4" customFormat="1" ht="38.25" customHeight="1" thickBot="1" x14ac:dyDescent="0.3">
      <c r="A140" s="333"/>
      <c r="B140" s="46" t="str">
        <f t="shared" si="55"/>
        <v>ГБУЗ АО Икрянинская РБ</v>
      </c>
      <c r="C140" s="291"/>
      <c r="D140" s="19" t="str">
        <f t="shared" si="56"/>
        <v>Медицинская помощь в экстренной форме незастрахованным гражданам в системе обязательного медицинского страхования</v>
      </c>
      <c r="E140" s="219"/>
      <c r="F140" s="46" t="str">
        <f t="shared" si="72"/>
        <v>амбулаторно</v>
      </c>
      <c r="G140" s="195"/>
      <c r="H140" s="46" t="str">
        <f t="shared" si="73"/>
        <v>Медицинская помощь в экстренной форме незастрахованным гражданам в системе обязательного медицинского страхования</v>
      </c>
      <c r="I140" s="195"/>
      <c r="J140" s="46" t="str">
        <f t="shared" si="74"/>
        <v xml:space="preserve">Не применяется </v>
      </c>
      <c r="K140" s="74" t="s">
        <v>40</v>
      </c>
      <c r="L140" s="70" t="s">
        <v>123</v>
      </c>
      <c r="M140" s="71" t="s">
        <v>42</v>
      </c>
      <c r="N140" s="104">
        <v>2046</v>
      </c>
      <c r="O140" s="104">
        <v>1019</v>
      </c>
      <c r="P140" s="56"/>
      <c r="Q140" s="128">
        <f>IF(AND(N140&lt;&gt;0,M140="объем"),(O140/N140*100)/$Y$2*12,"")</f>
        <v>99.60899315738024</v>
      </c>
      <c r="R140" s="214"/>
      <c r="S140" s="215"/>
      <c r="T140" s="216"/>
      <c r="U140" s="195"/>
      <c r="V140" s="283"/>
      <c r="W140" s="209"/>
      <c r="X140" s="200"/>
    </row>
    <row r="141" spans="1:24" s="4" customFormat="1" ht="28.5" customHeight="1" thickBot="1" x14ac:dyDescent="0.3">
      <c r="A141" s="333"/>
      <c r="B141" s="46" t="str">
        <f t="shared" si="55"/>
        <v>ГБУЗ АО Икрянинская РБ</v>
      </c>
      <c r="C141" s="291"/>
      <c r="D141" s="19" t="str">
        <f t="shared" si="56"/>
        <v>Медицинская помощь в экстренной форме незастрахованным гражданам в системе обязательного медицинского страхования</v>
      </c>
      <c r="E141" s="137" t="s">
        <v>50</v>
      </c>
      <c r="F141" s="46" t="str">
        <f t="shared" si="72"/>
        <v>Вне медицинской организации</v>
      </c>
      <c r="G141" s="195"/>
      <c r="H141" s="46" t="str">
        <f t="shared" si="73"/>
        <v>Медицинская помощь в экстренной форме незастрахованным гражданам в системе обязательного медицинского страхования</v>
      </c>
      <c r="I141" s="195"/>
      <c r="J141" s="46" t="str">
        <f t="shared" si="74"/>
        <v xml:space="preserve">Не применяется </v>
      </c>
      <c r="K141" s="74" t="s">
        <v>151</v>
      </c>
      <c r="L141" s="75" t="s">
        <v>41</v>
      </c>
      <c r="M141" s="71" t="s">
        <v>42</v>
      </c>
      <c r="N141" s="102">
        <v>1400</v>
      </c>
      <c r="O141" s="102">
        <v>690</v>
      </c>
      <c r="P141" s="56"/>
      <c r="Q141" s="55">
        <f>IF(AND(N141&lt;&gt;0,M141="объем"),(O141/N141*100)/$Y$2*12,"")</f>
        <v>98.571428571428584</v>
      </c>
      <c r="R141" s="214"/>
      <c r="S141" s="215"/>
      <c r="T141" s="216"/>
      <c r="U141" s="195"/>
      <c r="V141" s="282"/>
      <c r="W141" s="209"/>
      <c r="X141" s="200"/>
    </row>
    <row r="142" spans="1:24" s="4" customFormat="1" ht="44.25" customHeight="1" thickBot="1" x14ac:dyDescent="0.3">
      <c r="A142" s="333"/>
      <c r="B142" s="46" t="str">
        <f t="shared" si="55"/>
        <v>ГБУЗ АО Икрянинская РБ</v>
      </c>
      <c r="C142" s="291" t="s">
        <v>129</v>
      </c>
      <c r="D142" s="19" t="str">
        <f t="shared" si="5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42" s="195" t="s">
        <v>143</v>
      </c>
      <c r="F142" s="46" t="str">
        <f t="shared" si="72"/>
        <v>стационар</v>
      </c>
      <c r="G142" s="195" t="s">
        <v>51</v>
      </c>
      <c r="H142" s="46" t="str">
        <f t="shared" si="73"/>
        <v>терапия</v>
      </c>
      <c r="I142" s="195" t="s">
        <v>148</v>
      </c>
      <c r="J142" s="46" t="str">
        <f t="shared" si="74"/>
        <v xml:space="preserve">Не применяется </v>
      </c>
      <c r="K142" s="72" t="s">
        <v>133</v>
      </c>
      <c r="L142" s="72" t="s">
        <v>3</v>
      </c>
      <c r="M142" s="72" t="s">
        <v>5</v>
      </c>
      <c r="N142" s="106">
        <v>99</v>
      </c>
      <c r="O142" s="106">
        <v>99</v>
      </c>
      <c r="P142" s="54">
        <f t="shared" ref="P142" si="82">IF(AND(N142&lt;&gt;0,M142="Кач."),O142/N142*100,"")</f>
        <v>100</v>
      </c>
      <c r="Q142" s="54"/>
      <c r="R142" s="214">
        <f>IFERROR(AVERAGE(P142:P143),"")</f>
        <v>100</v>
      </c>
      <c r="S142" s="215">
        <f>AVERAGE(Q142:Q143)</f>
        <v>96.969696969696969</v>
      </c>
      <c r="T142" s="216">
        <f>IFERROR((R142*0.7+S142*0.3)*2,S142*2)</f>
        <v>198.18181818181819</v>
      </c>
      <c r="U142" s="195" t="str">
        <f t="shared" ref="U142" si="83">IF(T142&lt;170,"ГЗ по услуге (работе) НЕ выполнено","")&amp;IF(AND(T142&gt;=170,T142&lt;=200),"ГЗ по услуге (работе) выполнено","")&amp;IF(T142&gt;200,"ГЗ по услуге (работе) ПЕРЕвыполнено","")</f>
        <v>ГЗ по услуге (работе) выполнено</v>
      </c>
      <c r="V142" s="192"/>
      <c r="W142" s="209"/>
      <c r="X142" s="200"/>
    </row>
    <row r="143" spans="1:24" s="4" customFormat="1" ht="28.5" customHeight="1" thickBot="1" x14ac:dyDescent="0.3">
      <c r="A143" s="333"/>
      <c r="B143" s="46" t="str">
        <f t="shared" si="55"/>
        <v>ГБУЗ АО Икрянинская РБ</v>
      </c>
      <c r="C143" s="291"/>
      <c r="D143" s="19" t="str">
        <f t="shared" si="5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43" s="195"/>
      <c r="F143" s="46" t="str">
        <f t="shared" si="72"/>
        <v>стационар</v>
      </c>
      <c r="G143" s="195"/>
      <c r="H143" s="46" t="str">
        <f t="shared" si="73"/>
        <v>терапия</v>
      </c>
      <c r="I143" s="195"/>
      <c r="J143" s="46" t="str">
        <f t="shared" si="74"/>
        <v xml:space="preserve">Не применяется </v>
      </c>
      <c r="K143" s="74" t="s">
        <v>175</v>
      </c>
      <c r="L143" s="75" t="s">
        <v>150</v>
      </c>
      <c r="M143" s="71" t="s">
        <v>42</v>
      </c>
      <c r="N143" s="104">
        <v>33</v>
      </c>
      <c r="O143" s="104">
        <v>16</v>
      </c>
      <c r="P143" s="56"/>
      <c r="Q143" s="55">
        <f>IF(AND(N143&lt;&gt;0,M143="объем"),(O143/N143*100)/$Y$2*12,"")</f>
        <v>96.969696969696969</v>
      </c>
      <c r="R143" s="214"/>
      <c r="S143" s="215"/>
      <c r="T143" s="216"/>
      <c r="U143" s="195"/>
      <c r="V143" s="192"/>
      <c r="W143" s="209"/>
      <c r="X143" s="200"/>
    </row>
    <row r="144" spans="1:24" s="4" customFormat="1" ht="28.5" customHeight="1" thickBot="1" x14ac:dyDescent="0.3">
      <c r="A144" s="333"/>
      <c r="B144" s="46" t="str">
        <f t="shared" si="55"/>
        <v>ГБУЗ АО Икрянинская РБ</v>
      </c>
      <c r="C144" s="246" t="s">
        <v>236</v>
      </c>
      <c r="D144" s="19" t="str">
        <f t="shared" si="5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44" s="195" t="s">
        <v>170</v>
      </c>
      <c r="F144" s="46" t="str">
        <f t="shared" si="72"/>
        <v>не предусмотрено</v>
      </c>
      <c r="G144" s="195" t="s">
        <v>170</v>
      </c>
      <c r="H144" s="46" t="str">
        <f t="shared" si="73"/>
        <v>не предусмотрено</v>
      </c>
      <c r="I144" s="195" t="s">
        <v>47</v>
      </c>
      <c r="J144" s="46" t="str">
        <f t="shared" si="74"/>
        <v>Не предусмотрено</v>
      </c>
      <c r="K144" s="76" t="s">
        <v>237</v>
      </c>
      <c r="L144" s="75" t="s">
        <v>3</v>
      </c>
      <c r="M144" s="72" t="s">
        <v>5</v>
      </c>
      <c r="N144" s="106">
        <v>100</v>
      </c>
      <c r="O144" s="106">
        <v>100</v>
      </c>
      <c r="P144" s="54">
        <f t="shared" ref="P144" si="84">IF(AND(N144&lt;&gt;0,M144="Кач."),O144/N144*100,"")</f>
        <v>100</v>
      </c>
      <c r="Q144" s="54"/>
      <c r="R144" s="214">
        <f>IFERROR(AVERAGE(P144:P145),"")</f>
        <v>100</v>
      </c>
      <c r="S144" s="215">
        <f>AVERAGE(Q144:Q145)</f>
        <v>100</v>
      </c>
      <c r="T144" s="216">
        <f>IFERROR((R144*0.7+S144*0.3)*2,S144*2)</f>
        <v>200</v>
      </c>
      <c r="U144" s="195" t="str">
        <f t="shared" ref="U144" si="85">IF(T144&lt;170,"ГЗ по услуге (работе) НЕ выполнено","")&amp;IF(AND(T144&gt;=170,T144&lt;=200),"ГЗ по услуге (работе) выполнено","")&amp;IF(T144&gt;200,"ГЗ по услуге (работе) ПЕРЕвыполнено","")</f>
        <v>ГЗ по услуге (работе) выполнено</v>
      </c>
      <c r="V144" s="192"/>
      <c r="W144" s="209"/>
      <c r="X144" s="200"/>
    </row>
    <row r="145" spans="1:24" s="4" customFormat="1" ht="45.75" customHeight="1" thickBot="1" x14ac:dyDescent="0.3">
      <c r="A145" s="333"/>
      <c r="B145" s="46" t="str">
        <f t="shared" si="55"/>
        <v>ГБУЗ АО Икрянинская РБ</v>
      </c>
      <c r="C145" s="246"/>
      <c r="D145" s="19" t="str">
        <f t="shared" si="5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45" s="195"/>
      <c r="F145" s="46" t="str">
        <f t="shared" si="72"/>
        <v>не предусмотрено</v>
      </c>
      <c r="G145" s="195"/>
      <c r="H145" s="46" t="str">
        <f t="shared" si="73"/>
        <v>не предусмотрено</v>
      </c>
      <c r="I145" s="195"/>
      <c r="J145" s="46" t="str">
        <f t="shared" si="74"/>
        <v>Не предусмотрено</v>
      </c>
      <c r="K145" s="77" t="s">
        <v>248</v>
      </c>
      <c r="L145" s="75" t="s">
        <v>238</v>
      </c>
      <c r="M145" s="71" t="s">
        <v>42</v>
      </c>
      <c r="N145" s="104">
        <v>30.25</v>
      </c>
      <c r="O145" s="104">
        <v>30.25</v>
      </c>
      <c r="P145" s="56"/>
      <c r="Q145" s="58">
        <f>IF(AND(N145&lt;&gt;0,M145="объем"),(O145/N145*100),"")</f>
        <v>100</v>
      </c>
      <c r="R145" s="214"/>
      <c r="S145" s="215"/>
      <c r="T145" s="216"/>
      <c r="U145" s="195"/>
      <c r="V145" s="192"/>
      <c r="W145" s="210"/>
      <c r="X145" s="201"/>
    </row>
    <row r="146" spans="1:24" s="4" customFormat="1" ht="28.5" customHeight="1" thickBot="1" x14ac:dyDescent="0.3">
      <c r="A146" s="298" t="s">
        <v>25</v>
      </c>
      <c r="B146" s="46" t="str">
        <f t="shared" si="55"/>
        <v>ГБУЗ АО Камызякская РБ</v>
      </c>
      <c r="C146" s="205" t="s">
        <v>124</v>
      </c>
      <c r="D146" s="19" t="str">
        <f t="shared" si="56"/>
        <v>ПМСП, не включенная в базовую программу ОМС</v>
      </c>
      <c r="E146" s="192" t="s">
        <v>142</v>
      </c>
      <c r="F146" s="46" t="str">
        <f t="shared" si="72"/>
        <v>амбулаторно</v>
      </c>
      <c r="G146" s="195" t="s">
        <v>137</v>
      </c>
      <c r="H146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6" s="192" t="s">
        <v>168</v>
      </c>
      <c r="J146" s="46" t="str">
        <f t="shared" si="74"/>
        <v>по профилю дерматовенерология (в части венерологии)</v>
      </c>
      <c r="K146" s="72" t="s">
        <v>133</v>
      </c>
      <c r="L146" s="72" t="s">
        <v>3</v>
      </c>
      <c r="M146" s="72" t="s">
        <v>5</v>
      </c>
      <c r="N146" s="106">
        <v>99</v>
      </c>
      <c r="O146" s="106">
        <v>100</v>
      </c>
      <c r="P146" s="54">
        <f t="shared" ref="P146" si="86">IF(AND(N146&lt;&gt;0,M146="Кач."),O146/N146*100,"")</f>
        <v>101.01010101010101</v>
      </c>
      <c r="Q146" s="54"/>
      <c r="R146" s="214">
        <f>IFERROR(AVERAGE(P146:P148),"")</f>
        <v>101.01010101010101</v>
      </c>
      <c r="S146" s="215">
        <f>AVERAGE(Q146:Q148)</f>
        <v>94.182692307692307</v>
      </c>
      <c r="T146" s="216">
        <f>IFERROR((R146*0.7+S146*0.3)*2,S146*2)</f>
        <v>197.92375679875678</v>
      </c>
      <c r="U146" s="195" t="str">
        <f>IF(T146&lt;170,"ГЗ по услуге (работе) НЕ выполнено","")&amp;IF(AND(T146&gt;=170,T146&lt;=200),"ГЗ по услуге (работе) выполнено","")&amp;IF(T146&gt;200,"ГЗ по услуге (работе) ПЕРЕвыполнено","")</f>
        <v>ГЗ по услуге (работе) выполнено</v>
      </c>
      <c r="V146" s="281"/>
      <c r="W146" s="208">
        <f>AVERAGE(T146:T171)</f>
        <v>183.48026980416478</v>
      </c>
      <c r="X146" s="199" t="str">
        <f>IF(W146&lt;170,"ГЗ по учреждению не выполнено","")&amp;IF(AND(W146&gt;=170,W146&lt;=200),"ГЗ по учреждению выполнено","")&amp;IF(W146&gt;200,"ГЗ по учреждению перевыполнено","")</f>
        <v>ГЗ по учреждению выполнено</v>
      </c>
    </row>
    <row r="147" spans="1:24" s="4" customFormat="1" ht="82.5" customHeight="1" thickBot="1" x14ac:dyDescent="0.3">
      <c r="A147" s="298"/>
      <c r="B147" s="46" t="str">
        <f t="shared" si="55"/>
        <v>ГБУЗ АО Камызякская РБ</v>
      </c>
      <c r="C147" s="206"/>
      <c r="D147" s="19" t="str">
        <f t="shared" si="56"/>
        <v>ПМСП, не включенная в базовую программу ОМС</v>
      </c>
      <c r="E147" s="192"/>
      <c r="F147" s="46" t="str">
        <f t="shared" si="72"/>
        <v>амбулаторно</v>
      </c>
      <c r="G147" s="195"/>
      <c r="H147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7" s="192"/>
      <c r="J147" s="46" t="str">
        <f t="shared" si="74"/>
        <v>по профилю дерматовенерология (в части венерологии)</v>
      </c>
      <c r="K147" s="69" t="s">
        <v>40</v>
      </c>
      <c r="L147" s="70" t="s">
        <v>123</v>
      </c>
      <c r="M147" s="71" t="s">
        <v>42</v>
      </c>
      <c r="N147" s="104">
        <v>1300</v>
      </c>
      <c r="O147" s="104">
        <v>628</v>
      </c>
      <c r="P147" s="56"/>
      <c r="Q147" s="55">
        <f>IF(AND(N147&lt;&gt;0,M147="объем"),(O147/N147*100)/$Y$2*12,"")</f>
        <v>96.615384615384613</v>
      </c>
      <c r="R147" s="214"/>
      <c r="S147" s="215"/>
      <c r="T147" s="216"/>
      <c r="U147" s="195"/>
      <c r="V147" s="283"/>
      <c r="W147" s="209"/>
      <c r="X147" s="200"/>
    </row>
    <row r="148" spans="1:24" s="4" customFormat="1" ht="78.75" customHeight="1" thickBot="1" x14ac:dyDescent="0.3">
      <c r="A148" s="298"/>
      <c r="B148" s="46" t="str">
        <f t="shared" si="55"/>
        <v>ГБУЗ АО Камызякская РБ</v>
      </c>
      <c r="C148" s="206"/>
      <c r="D148" s="19" t="str">
        <f t="shared" si="56"/>
        <v>ПМСП, не включенная в базовую программу ОМС</v>
      </c>
      <c r="E148" s="192"/>
      <c r="F148" s="46" t="str">
        <f t="shared" si="72"/>
        <v>амбулаторно</v>
      </c>
      <c r="G148" s="195"/>
      <c r="H148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8" s="192"/>
      <c r="J148" s="46" t="str">
        <f t="shared" si="74"/>
        <v>по профилю дерматовенерология (в части венерологии)</v>
      </c>
      <c r="K148" s="69" t="s">
        <v>138</v>
      </c>
      <c r="L148" s="70" t="s">
        <v>123</v>
      </c>
      <c r="M148" s="71" t="s">
        <v>42</v>
      </c>
      <c r="N148" s="104">
        <v>800</v>
      </c>
      <c r="O148" s="104">
        <v>367</v>
      </c>
      <c r="P148" s="56"/>
      <c r="Q148" s="55">
        <f>IF(AND(N148&lt;&gt;0,M148="объем"),(O148/N148*100)/$Y$2*12,"")</f>
        <v>91.75</v>
      </c>
      <c r="R148" s="214"/>
      <c r="S148" s="215"/>
      <c r="T148" s="216"/>
      <c r="U148" s="195"/>
      <c r="V148" s="282"/>
      <c r="W148" s="209"/>
      <c r="X148" s="200"/>
    </row>
    <row r="149" spans="1:24" s="4" customFormat="1" ht="64.5" customHeight="1" thickBot="1" x14ac:dyDescent="0.3">
      <c r="A149" s="298"/>
      <c r="B149" s="46" t="str">
        <f t="shared" si="55"/>
        <v>ГБУЗ АО Камызякская РБ</v>
      </c>
      <c r="C149" s="206"/>
      <c r="D149" s="19" t="str">
        <f t="shared" si="56"/>
        <v>ПМСП, не включенная в базовую программу ОМС</v>
      </c>
      <c r="E149" s="192" t="s">
        <v>142</v>
      </c>
      <c r="F149" s="46" t="str">
        <f t="shared" si="72"/>
        <v>амбулаторно</v>
      </c>
      <c r="G149" s="195" t="s">
        <v>145</v>
      </c>
      <c r="H149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49" s="192" t="s">
        <v>144</v>
      </c>
      <c r="J149" s="46" t="str">
        <f t="shared" si="74"/>
        <v>по профилю Фтизиатрия</v>
      </c>
      <c r="K149" s="73" t="s">
        <v>133</v>
      </c>
      <c r="L149" s="72" t="s">
        <v>3</v>
      </c>
      <c r="M149" s="72" t="s">
        <v>5</v>
      </c>
      <c r="N149" s="106">
        <v>99</v>
      </c>
      <c r="O149" s="106">
        <v>100</v>
      </c>
      <c r="P149" s="54">
        <f t="shared" ref="P149" si="87">IF(AND(N149&lt;&gt;0,M149="Кач."),O149/N149*100,"")</f>
        <v>101.01010101010101</v>
      </c>
      <c r="Q149" s="54"/>
      <c r="R149" s="214">
        <f>IFERROR(AVERAGE(P149:P151),"")</f>
        <v>101.01010101010101</v>
      </c>
      <c r="S149" s="215">
        <f>AVERAGE(Q149:Q151)</f>
        <v>92.77305699481866</v>
      </c>
      <c r="T149" s="216">
        <f>IFERROR((R149*0.7+S149*0.3)*2,S149*2)</f>
        <v>197.0779756110326</v>
      </c>
      <c r="U149" s="195" t="str">
        <f>IF(T149&lt;170,"ГЗ по услуге (работе) НЕ выполнено","")&amp;IF(AND(T149&gt;=170,T149&lt;=200),"ГЗ по услуге (работе) выполнено","")&amp;IF(T149&gt;200,"ГЗ по услуге (работе) ПЕРЕвыполнено","")</f>
        <v>ГЗ по услуге (работе) выполнено</v>
      </c>
      <c r="V149" s="281"/>
      <c r="W149" s="209"/>
      <c r="X149" s="200"/>
    </row>
    <row r="150" spans="1:24" s="4" customFormat="1" ht="28.5" customHeight="1" thickBot="1" x14ac:dyDescent="0.3">
      <c r="A150" s="298"/>
      <c r="B150" s="46" t="str">
        <f t="shared" si="55"/>
        <v>ГБУЗ АО Камызякская РБ</v>
      </c>
      <c r="C150" s="206"/>
      <c r="D150" s="19" t="str">
        <f t="shared" si="56"/>
        <v>ПМСП, не включенная в базовую программу ОМС</v>
      </c>
      <c r="E150" s="192"/>
      <c r="F150" s="46" t="str">
        <f t="shared" si="72"/>
        <v>амбулаторно</v>
      </c>
      <c r="G150" s="195"/>
      <c r="H150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50" s="192"/>
      <c r="J150" s="46" t="str">
        <f t="shared" si="74"/>
        <v>по профилю Фтизиатрия</v>
      </c>
      <c r="K150" s="74" t="s">
        <v>40</v>
      </c>
      <c r="L150" s="70" t="s">
        <v>123</v>
      </c>
      <c r="M150" s="71" t="s">
        <v>42</v>
      </c>
      <c r="N150" s="104">
        <v>5790</v>
      </c>
      <c r="O150" s="104">
        <v>2685</v>
      </c>
      <c r="P150" s="56"/>
      <c r="Q150" s="55">
        <f>IF(AND(N150&lt;&gt;0,M150="объем"),(O150/N150*100)/$Y$2*12,"")</f>
        <v>92.746113989637308</v>
      </c>
      <c r="R150" s="214"/>
      <c r="S150" s="215"/>
      <c r="T150" s="216"/>
      <c r="U150" s="195"/>
      <c r="V150" s="283"/>
      <c r="W150" s="209"/>
      <c r="X150" s="200"/>
    </row>
    <row r="151" spans="1:24" s="4" customFormat="1" ht="28.5" customHeight="1" thickBot="1" x14ac:dyDescent="0.3">
      <c r="A151" s="298"/>
      <c r="B151" s="46" t="str">
        <f t="shared" si="55"/>
        <v>ГБУЗ АО Камызякская РБ</v>
      </c>
      <c r="C151" s="206"/>
      <c r="D151" s="19" t="str">
        <f t="shared" si="56"/>
        <v>ПМСП, не включенная в базовую программу ОМС</v>
      </c>
      <c r="E151" s="192"/>
      <c r="F151" s="46" t="str">
        <f t="shared" si="72"/>
        <v>амбулаторно</v>
      </c>
      <c r="G151" s="195"/>
      <c r="H151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51" s="192"/>
      <c r="J151" s="46" t="str">
        <f t="shared" si="74"/>
        <v>по профилю Фтизиатрия</v>
      </c>
      <c r="K151" s="74" t="s">
        <v>138</v>
      </c>
      <c r="L151" s="70" t="s">
        <v>123</v>
      </c>
      <c r="M151" s="71" t="s">
        <v>42</v>
      </c>
      <c r="N151" s="104">
        <v>1250</v>
      </c>
      <c r="O151" s="103">
        <v>580</v>
      </c>
      <c r="P151" s="56"/>
      <c r="Q151" s="55">
        <f>IF(AND(N151&lt;&gt;0,M151="объем"),(O151/N151*100)/$Y$2*12,"")</f>
        <v>92.800000000000011</v>
      </c>
      <c r="R151" s="214"/>
      <c r="S151" s="215"/>
      <c r="T151" s="216"/>
      <c r="U151" s="195"/>
      <c r="V151" s="282"/>
      <c r="W151" s="209"/>
      <c r="X151" s="200"/>
    </row>
    <row r="152" spans="1:24" s="4" customFormat="1" ht="58.5" customHeight="1" thickBot="1" x14ac:dyDescent="0.3">
      <c r="A152" s="298"/>
      <c r="B152" s="46" t="str">
        <f t="shared" si="55"/>
        <v>ГБУЗ АО Камызякская РБ</v>
      </c>
      <c r="C152" s="206"/>
      <c r="D152" s="19" t="str">
        <f t="shared" si="56"/>
        <v>ПМСП, не включенная в базовую программу ОМС</v>
      </c>
      <c r="E152" s="192" t="s">
        <v>142</v>
      </c>
      <c r="F152" s="46" t="str">
        <f t="shared" si="72"/>
        <v>амбулаторно</v>
      </c>
      <c r="G152" s="195" t="s">
        <v>167</v>
      </c>
      <c r="H152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2" s="192" t="s">
        <v>287</v>
      </c>
      <c r="J152" s="46" t="str">
        <f t="shared" si="74"/>
        <v>по профилю психиатрия-наркология</v>
      </c>
      <c r="K152" s="73" t="s">
        <v>133</v>
      </c>
      <c r="L152" s="72" t="s">
        <v>3</v>
      </c>
      <c r="M152" s="72" t="s">
        <v>5</v>
      </c>
      <c r="N152" s="106">
        <v>99</v>
      </c>
      <c r="O152" s="106">
        <v>100</v>
      </c>
      <c r="P152" s="54">
        <f t="shared" ref="P152" si="88">IF(AND(N152&lt;&gt;0,M152="Кач."),O152/N152*100,"")</f>
        <v>101.01010101010101</v>
      </c>
      <c r="Q152" s="54" t="str">
        <f>IF(AND(N152&lt;&gt;0,M152="объем"),(O152/N152*100)/$Y$2*12,"")</f>
        <v/>
      </c>
      <c r="R152" s="214">
        <f>IFERROR(AVERAGE(P152:P154),"")</f>
        <v>101.01010101010101</v>
      </c>
      <c r="S152" s="215">
        <f>AVERAGE(Q152:Q154)</f>
        <v>92.50467139498906</v>
      </c>
      <c r="T152" s="216">
        <f>IFERROR((R152*0.7+S152*0.3)*2,S152*2)</f>
        <v>196.91694425113482</v>
      </c>
      <c r="U152" s="195" t="str">
        <f>IF(T152&lt;170,"ГЗ по услуге (работе) НЕ выполнено","")&amp;IF(AND(T152&gt;=170,T152&lt;=200),"ГЗ по услуге (работе) выполнено","")&amp;IF(T152&gt;200,"ГЗ по услуге (работе) ПЕРЕвыполнено","")</f>
        <v>ГЗ по услуге (работе) выполнено</v>
      </c>
      <c r="V152" s="281"/>
      <c r="W152" s="209"/>
      <c r="X152" s="200"/>
    </row>
    <row r="153" spans="1:24" s="4" customFormat="1" ht="28.5" customHeight="1" thickBot="1" x14ac:dyDescent="0.3">
      <c r="A153" s="298"/>
      <c r="B153" s="46" t="str">
        <f t="shared" si="55"/>
        <v>ГБУЗ АО Камызякская РБ</v>
      </c>
      <c r="C153" s="206"/>
      <c r="D153" s="19" t="str">
        <f t="shared" si="56"/>
        <v>ПМСП, не включенная в базовую программу ОМС</v>
      </c>
      <c r="E153" s="192"/>
      <c r="F153" s="46" t="str">
        <f t="shared" si="72"/>
        <v>амбулаторно</v>
      </c>
      <c r="G153" s="195"/>
      <c r="H153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3" s="192"/>
      <c r="J153" s="46" t="str">
        <f t="shared" si="74"/>
        <v>по профилю психиатрия-наркология</v>
      </c>
      <c r="K153" s="74" t="s">
        <v>40</v>
      </c>
      <c r="L153" s="70" t="s">
        <v>123</v>
      </c>
      <c r="M153" s="71" t="s">
        <v>42</v>
      </c>
      <c r="N153" s="104">
        <v>3505</v>
      </c>
      <c r="O153" s="104">
        <v>1707</v>
      </c>
      <c r="P153" s="56"/>
      <c r="Q153" s="55">
        <f>IF(AND(N153&lt;&gt;0,M153="объем"),(O153/N153*100)/$Y$2*12,"")</f>
        <v>97.403708987161195</v>
      </c>
      <c r="R153" s="214"/>
      <c r="S153" s="215"/>
      <c r="T153" s="216"/>
      <c r="U153" s="195"/>
      <c r="V153" s="283"/>
      <c r="W153" s="209"/>
      <c r="X153" s="200"/>
    </row>
    <row r="154" spans="1:24" s="4" customFormat="1" ht="28.5" customHeight="1" thickBot="1" x14ac:dyDescent="0.3">
      <c r="A154" s="298"/>
      <c r="B154" s="46" t="str">
        <f t="shared" si="55"/>
        <v>ГБУЗ АО Камызякская РБ</v>
      </c>
      <c r="C154" s="206"/>
      <c r="D154" s="19" t="str">
        <f t="shared" si="56"/>
        <v>ПМСП, не включенная в базовую программу ОМС</v>
      </c>
      <c r="E154" s="192"/>
      <c r="F154" s="46" t="str">
        <f t="shared" si="72"/>
        <v>амбулаторно</v>
      </c>
      <c r="G154" s="195"/>
      <c r="H154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4" s="192"/>
      <c r="J154" s="46" t="str">
        <f t="shared" si="74"/>
        <v>по профилю психиатрия-наркология</v>
      </c>
      <c r="K154" s="74" t="s">
        <v>138</v>
      </c>
      <c r="L154" s="70" t="s">
        <v>123</v>
      </c>
      <c r="M154" s="71" t="s">
        <v>42</v>
      </c>
      <c r="N154" s="104">
        <v>710</v>
      </c>
      <c r="O154" s="104">
        <v>311</v>
      </c>
      <c r="P154" s="56"/>
      <c r="Q154" s="55">
        <f>IF(AND(N154&lt;&gt;0,M154="объем"),(O154/N154*100)/$Y$2*12,"")</f>
        <v>87.605633802816911</v>
      </c>
      <c r="R154" s="214"/>
      <c r="S154" s="215"/>
      <c r="T154" s="216"/>
      <c r="U154" s="195"/>
      <c r="V154" s="282"/>
      <c r="W154" s="209"/>
      <c r="X154" s="200"/>
    </row>
    <row r="155" spans="1:24" s="4" customFormat="1" ht="45.75" customHeight="1" thickBot="1" x14ac:dyDescent="0.3">
      <c r="A155" s="298"/>
      <c r="B155" s="46" t="str">
        <f t="shared" si="55"/>
        <v>ГБУЗ АО Камызякская РБ</v>
      </c>
      <c r="C155" s="206"/>
      <c r="D155" s="19" t="str">
        <f t="shared" si="56"/>
        <v>ПМСП, не включенная в базовую программу ОМС</v>
      </c>
      <c r="E155" s="193" t="s">
        <v>142</v>
      </c>
      <c r="F155" s="46" t="str">
        <f t="shared" si="72"/>
        <v>амбулаторно</v>
      </c>
      <c r="G155" s="217" t="s">
        <v>39</v>
      </c>
      <c r="H155" s="46" t="str">
        <f t="shared" si="73"/>
        <v>Первичная медико-санитарная помощь, в части диагностики и лечения</v>
      </c>
      <c r="I155" s="193" t="s">
        <v>256</v>
      </c>
      <c r="J155" s="46" t="str">
        <f t="shared" si="74"/>
        <v>Вакцинация</v>
      </c>
      <c r="K155" s="72" t="s">
        <v>133</v>
      </c>
      <c r="L155" s="72" t="s">
        <v>3</v>
      </c>
      <c r="M155" s="72" t="s">
        <v>5</v>
      </c>
      <c r="N155" s="106">
        <v>99</v>
      </c>
      <c r="O155" s="106">
        <v>100</v>
      </c>
      <c r="P155" s="129">
        <f t="shared" ref="P155" si="89">IF(AND(N155&lt;&gt;0,M155="Кач."),O155/N155*100,"")</f>
        <v>101.01010101010101</v>
      </c>
      <c r="Q155" s="129"/>
      <c r="R155" s="214">
        <f>IFERROR(AVERAGE(P155:P156),"")</f>
        <v>101.01010101010101</v>
      </c>
      <c r="S155" s="215">
        <f>AVERAGE(Q155:Q156)</f>
        <v>75.2</v>
      </c>
      <c r="T155" s="216">
        <f>IFERROR((R155*0.7+S155*0.3)*2,S155*2)</f>
        <v>186.5341414141414</v>
      </c>
      <c r="U155" s="195" t="str">
        <f t="shared" ref="U155" si="90">IF(T155&lt;170,"ГЗ по услуге (работе) НЕ выполнено","")&amp;IF(AND(T155&gt;=170,T155&lt;=200),"ГЗ по услуге (работе) выполнено","")&amp;IF(T155&gt;200,"ГЗ по услуге (работе) ПЕРЕвыполнено","")</f>
        <v>ГЗ по услуге (работе) выполнено</v>
      </c>
      <c r="V155" s="192"/>
      <c r="W155" s="209"/>
      <c r="X155" s="200"/>
    </row>
    <row r="156" spans="1:24" s="4" customFormat="1" ht="28.5" customHeight="1" thickBot="1" x14ac:dyDescent="0.3">
      <c r="A156" s="298"/>
      <c r="B156" s="46" t="str">
        <f t="shared" si="55"/>
        <v>ГБУЗ АО Камызякская РБ</v>
      </c>
      <c r="C156" s="207"/>
      <c r="D156" s="19" t="str">
        <f t="shared" si="56"/>
        <v>ПМСП, не включенная в базовую программу ОМС</v>
      </c>
      <c r="E156" s="194"/>
      <c r="F156" s="46" t="str">
        <f t="shared" si="72"/>
        <v>амбулаторно</v>
      </c>
      <c r="G156" s="219"/>
      <c r="H156" s="46" t="str">
        <f t="shared" si="73"/>
        <v>Первичная медико-санитарная помощь, в части диагностики и лечения</v>
      </c>
      <c r="I156" s="194"/>
      <c r="J156" s="46" t="str">
        <f t="shared" si="74"/>
        <v>Вакцинация</v>
      </c>
      <c r="K156" s="69" t="s">
        <v>40</v>
      </c>
      <c r="L156" s="70" t="s">
        <v>123</v>
      </c>
      <c r="M156" s="71" t="s">
        <v>42</v>
      </c>
      <c r="N156" s="102">
        <v>500</v>
      </c>
      <c r="O156" s="104">
        <v>188</v>
      </c>
      <c r="P156" s="56"/>
      <c r="Q156" s="128">
        <f>IF(AND(N156&lt;&gt;0,M156="объем"),(O156/N156*100)/$Y$2*12,"")</f>
        <v>75.2</v>
      </c>
      <c r="R156" s="214"/>
      <c r="S156" s="215"/>
      <c r="T156" s="216"/>
      <c r="U156" s="195"/>
      <c r="V156" s="192"/>
      <c r="W156" s="209"/>
      <c r="X156" s="200"/>
    </row>
    <row r="157" spans="1:24" s="4" customFormat="1" ht="28.5" customHeight="1" thickBot="1" x14ac:dyDescent="0.3">
      <c r="A157" s="298"/>
      <c r="B157" s="46" t="str">
        <f t="shared" si="55"/>
        <v>ГБУЗ АО Камызякская РБ</v>
      </c>
      <c r="C157" s="291" t="s">
        <v>141</v>
      </c>
      <c r="D157" s="19" t="str">
        <f t="shared" si="56"/>
        <v>Медицинская помощь в экстренной форме незастрахованным гражданам в системе обязательного медицинского страхования</v>
      </c>
      <c r="E157" s="195" t="s">
        <v>142</v>
      </c>
      <c r="F157" s="46" t="str">
        <f t="shared" si="72"/>
        <v>амбулаторно</v>
      </c>
      <c r="G157" s="193" t="s">
        <v>141</v>
      </c>
      <c r="H157" s="46" t="str">
        <f t="shared" si="73"/>
        <v>Медицинская помощь в экстренной форме незастрахованным гражданам в системе обязательного медицинского страхования</v>
      </c>
      <c r="I157" s="217" t="s">
        <v>148</v>
      </c>
      <c r="J157" s="46" t="str">
        <f t="shared" si="74"/>
        <v xml:space="preserve">Не применяется </v>
      </c>
      <c r="K157" s="72" t="s">
        <v>133</v>
      </c>
      <c r="L157" s="72" t="s">
        <v>3</v>
      </c>
      <c r="M157" s="72" t="s">
        <v>5</v>
      </c>
      <c r="N157" s="106">
        <v>99</v>
      </c>
      <c r="O157" s="106">
        <v>100</v>
      </c>
      <c r="P157" s="54">
        <f t="shared" ref="P157" si="91">IF(AND(N157&lt;&gt;0,M157="Кач."),O157/N157*100,"")</f>
        <v>101.01010101010101</v>
      </c>
      <c r="Q157" s="54"/>
      <c r="R157" s="228">
        <f>IFERROR(AVERAGE(P157:P159),"")</f>
        <v>101.01010101010101</v>
      </c>
      <c r="S157" s="231">
        <f>AVERAGE(Q157:Q159)</f>
        <v>81.698412698412696</v>
      </c>
      <c r="T157" s="238">
        <f>IFERROR((R157*0.7+S157*0.3)*2,S157*2)</f>
        <v>190.43318903318902</v>
      </c>
      <c r="U157" s="217" t="str">
        <f t="shared" ref="U157" si="92">IF(T157&lt;170,"ГЗ по услуге (работе) НЕ выполнено","")&amp;IF(AND(T157&gt;=170,T157&lt;=200),"ГЗ по услуге (работе) выполнено","")&amp;IF(T157&gt;200,"ГЗ по услуге (работе) ПЕРЕвыполнено","")</f>
        <v>ГЗ по услуге (работе) выполнено</v>
      </c>
      <c r="V157" s="193"/>
      <c r="W157" s="209"/>
      <c r="X157" s="200"/>
    </row>
    <row r="158" spans="1:24" s="4" customFormat="1" ht="50.25" customHeight="1" thickBot="1" x14ac:dyDescent="0.3">
      <c r="A158" s="298"/>
      <c r="B158" s="46" t="str">
        <f t="shared" si="55"/>
        <v>ГБУЗ АО Камызякская РБ</v>
      </c>
      <c r="C158" s="291"/>
      <c r="D158" s="19" t="str">
        <f t="shared" si="56"/>
        <v>Медицинская помощь в экстренной форме незастрахованным гражданам в системе обязательного медицинского страхования</v>
      </c>
      <c r="E158" s="195"/>
      <c r="F158" s="46" t="str">
        <f t="shared" si="72"/>
        <v>амбулаторно</v>
      </c>
      <c r="G158" s="220"/>
      <c r="H158" s="46" t="str">
        <f t="shared" si="73"/>
        <v>Медицинская помощь в экстренной форме незастрахованным гражданам в системе обязательного медицинского страхования</v>
      </c>
      <c r="I158" s="218"/>
      <c r="J158" s="46" t="str">
        <f t="shared" si="74"/>
        <v xml:space="preserve">Не применяется </v>
      </c>
      <c r="K158" s="69" t="s">
        <v>40</v>
      </c>
      <c r="L158" s="70" t="s">
        <v>123</v>
      </c>
      <c r="M158" s="71" t="s">
        <v>42</v>
      </c>
      <c r="N158" s="102">
        <v>1800</v>
      </c>
      <c r="O158" s="104">
        <v>928</v>
      </c>
      <c r="P158" s="56"/>
      <c r="Q158" s="55">
        <f>IF(AND(N158&lt;&gt;0,M158="объем"),(O158/N158*100)/$Y$2*12,"")</f>
        <v>103.11111111111111</v>
      </c>
      <c r="R158" s="229"/>
      <c r="S158" s="232"/>
      <c r="T158" s="239"/>
      <c r="U158" s="218"/>
      <c r="V158" s="220"/>
      <c r="W158" s="209"/>
      <c r="X158" s="200"/>
    </row>
    <row r="159" spans="1:24" s="4" customFormat="1" ht="50.25" customHeight="1" thickBot="1" x14ac:dyDescent="0.3">
      <c r="A159" s="298"/>
      <c r="B159" s="46" t="str">
        <f t="shared" si="55"/>
        <v>ГБУЗ АО Камызякская РБ</v>
      </c>
      <c r="C159" s="291"/>
      <c r="D159" s="19" t="str">
        <f t="shared" si="56"/>
        <v>Медицинская помощь в экстренной форме незастрахованным гражданам в системе обязательного медицинского страхования</v>
      </c>
      <c r="E159" s="130" t="s">
        <v>50</v>
      </c>
      <c r="F159" s="46" t="str">
        <f t="shared" si="72"/>
        <v>Вне медицинской организации</v>
      </c>
      <c r="G159" s="194"/>
      <c r="H159" s="46" t="str">
        <f t="shared" si="73"/>
        <v>Медицинская помощь в экстренной форме незастрахованным гражданам в системе обязательного медицинского страхования</v>
      </c>
      <c r="I159" s="219"/>
      <c r="J159" s="46" t="str">
        <f t="shared" si="74"/>
        <v xml:space="preserve">Не применяется </v>
      </c>
      <c r="K159" s="74" t="s">
        <v>151</v>
      </c>
      <c r="L159" s="75" t="s">
        <v>41</v>
      </c>
      <c r="M159" s="71" t="s">
        <v>42</v>
      </c>
      <c r="N159" s="102">
        <v>700</v>
      </c>
      <c r="O159" s="104">
        <v>211</v>
      </c>
      <c r="P159" s="56"/>
      <c r="Q159" s="55">
        <f>IF(AND(N159&lt;&gt;0,M159="объем"),(O159/N159*100)/$Y$2*12,"")</f>
        <v>60.285714285714285</v>
      </c>
      <c r="R159" s="241"/>
      <c r="S159" s="242"/>
      <c r="T159" s="243"/>
      <c r="U159" s="219"/>
      <c r="V159" s="194"/>
      <c r="W159" s="209"/>
      <c r="X159" s="200"/>
    </row>
    <row r="160" spans="1:24" s="4" customFormat="1" ht="50.25" customHeight="1" thickBot="1" x14ac:dyDescent="0.3">
      <c r="A160" s="298"/>
      <c r="B160" s="46" t="str">
        <f t="shared" si="55"/>
        <v>ГБУЗ АО Камызякская РБ</v>
      </c>
      <c r="C160" s="291" t="s">
        <v>195</v>
      </c>
      <c r="D160" s="19" t="str">
        <f t="shared" si="56"/>
        <v>Медицинское освидетельствование на состояние опьянения (алкогольного, наркотического или иного токсического)</v>
      </c>
      <c r="E160" s="192" t="s">
        <v>47</v>
      </c>
      <c r="F160" s="46" t="str">
        <f t="shared" si="72"/>
        <v>Не предусмотрено</v>
      </c>
      <c r="G160" s="192" t="s">
        <v>47</v>
      </c>
      <c r="H160" s="46" t="str">
        <f t="shared" si="73"/>
        <v>Не предусмотрено</v>
      </c>
      <c r="I160" s="192" t="s">
        <v>47</v>
      </c>
      <c r="J160" s="46" t="str">
        <f t="shared" si="74"/>
        <v>Не предусмотрено</v>
      </c>
      <c r="K160" s="73" t="s">
        <v>57</v>
      </c>
      <c r="L160" s="72" t="s">
        <v>57</v>
      </c>
      <c r="M160" s="73"/>
      <c r="N160" s="106"/>
      <c r="O160" s="106"/>
      <c r="P160" s="54" t="str">
        <f t="shared" ref="P160" si="93">IF(AND(N160&lt;&gt;0,M160="Кач."),O160/N160*100,"")</f>
        <v/>
      </c>
      <c r="Q160" s="54"/>
      <c r="R160" s="214" t="str">
        <f>IFERROR(AVERAGE(P160:P161),"")</f>
        <v/>
      </c>
      <c r="S160" s="215">
        <f>AVERAGE(Q160:Q161)</f>
        <v>70</v>
      </c>
      <c r="T160" s="216">
        <f>IFERROR((R160*0.7+S160*0.3)*2,S160*2)</f>
        <v>140</v>
      </c>
      <c r="U160" s="195" t="str">
        <f>IF(T160&lt;170,"ГЗ по услуге (работе) НЕ выполнено","")&amp;IF(AND(T160&gt;=170,T160&lt;=200),"ГЗ по услуге (работе) выполнено","")&amp;IF(T160&gt;200,"ГЗ по услуге (работе) ПЕРЕвыполнено","")</f>
        <v>ГЗ по услуге (работе) НЕ выполнено</v>
      </c>
      <c r="V160" s="192"/>
      <c r="W160" s="209"/>
      <c r="X160" s="200"/>
    </row>
    <row r="161" spans="1:24" s="4" customFormat="1" ht="28.5" customHeight="1" thickBot="1" x14ac:dyDescent="0.3">
      <c r="A161" s="298"/>
      <c r="B161" s="46" t="str">
        <f t="shared" si="55"/>
        <v>ГБУЗ АО Камызякская РБ</v>
      </c>
      <c r="C161" s="291"/>
      <c r="D161" s="19" t="str">
        <f t="shared" si="56"/>
        <v>Медицинское освидетельствование на состояние опьянения (алкогольного, наркотического или иного токсического)</v>
      </c>
      <c r="E161" s="192"/>
      <c r="F161" s="46" t="str">
        <f t="shared" si="72"/>
        <v>Не предусмотрено</v>
      </c>
      <c r="G161" s="192"/>
      <c r="H161" s="46" t="str">
        <f t="shared" si="73"/>
        <v>Не предусмотрено</v>
      </c>
      <c r="I161" s="192"/>
      <c r="J161" s="46" t="str">
        <f t="shared" si="74"/>
        <v>Не предусмотрено</v>
      </c>
      <c r="K161" s="74" t="s">
        <v>196</v>
      </c>
      <c r="L161" s="75" t="s">
        <v>58</v>
      </c>
      <c r="M161" s="71" t="s">
        <v>42</v>
      </c>
      <c r="N161" s="104">
        <v>400</v>
      </c>
      <c r="O161" s="104">
        <v>140</v>
      </c>
      <c r="P161" s="56"/>
      <c r="Q161" s="55">
        <f t="shared" ref="Q161" si="94">IF(AND(N161&lt;&gt;0,M161="объем"),(O161/N161*100)/$Y$2*12,"")</f>
        <v>70</v>
      </c>
      <c r="R161" s="214"/>
      <c r="S161" s="215"/>
      <c r="T161" s="216"/>
      <c r="U161" s="195"/>
      <c r="V161" s="192"/>
      <c r="W161" s="209"/>
      <c r="X161" s="200"/>
    </row>
    <row r="162" spans="1:24" s="4" customFormat="1" ht="32.25" customHeight="1" thickBot="1" x14ac:dyDescent="0.3">
      <c r="A162" s="298"/>
      <c r="B162" s="46" t="str">
        <f t="shared" si="55"/>
        <v>ГБУЗ АО Камызякская РБ</v>
      </c>
      <c r="C162" s="224" t="s">
        <v>75</v>
      </c>
      <c r="D162" s="19" t="str">
        <f t="shared" si="56"/>
        <v>Паллиативная медицинская помощь</v>
      </c>
      <c r="E162" s="195" t="s">
        <v>143</v>
      </c>
      <c r="F162" s="46" t="str">
        <f t="shared" si="72"/>
        <v>стационар</v>
      </c>
      <c r="G162" s="195" t="s">
        <v>43</v>
      </c>
      <c r="H162" s="46" t="str">
        <f t="shared" si="73"/>
        <v>паллиативная медицинская помощь</v>
      </c>
      <c r="I162" s="195" t="s">
        <v>148</v>
      </c>
      <c r="J162" s="46" t="str">
        <f t="shared" si="74"/>
        <v xml:space="preserve">Не применяется </v>
      </c>
      <c r="K162" s="72" t="s">
        <v>133</v>
      </c>
      <c r="L162" s="72" t="s">
        <v>3</v>
      </c>
      <c r="M162" s="72" t="s">
        <v>5</v>
      </c>
      <c r="N162" s="106">
        <v>99</v>
      </c>
      <c r="O162" s="106">
        <v>100</v>
      </c>
      <c r="P162" s="54">
        <f>IF(AND(N162&lt;&gt;0,M162="Кач."),O162/N162*100,"")</f>
        <v>101.01010101010101</v>
      </c>
      <c r="Q162" s="54"/>
      <c r="R162" s="214">
        <f>IFERROR(AVERAGE(P162:P163),"")</f>
        <v>101.01010101010101</v>
      </c>
      <c r="S162" s="215">
        <f>AVERAGE(Q162:Q163)</f>
        <v>31.238095238095241</v>
      </c>
      <c r="T162" s="216">
        <f>IFERROR((R162*0.7+S162*0.3)*2,S162*2)</f>
        <v>160.15699855699853</v>
      </c>
      <c r="U162" s="195" t="str">
        <f t="shared" ref="U162" si="95">IF(T162&lt;170,"ГЗ по услуге (работе) НЕ выполнено","")&amp;IF(AND(T162&gt;=170,T162&lt;=200),"ГЗ по услуге (работе) выполнено","")&amp;IF(T162&gt;200,"ГЗ по услуге (работе) ПЕРЕвыполнено","")</f>
        <v>ГЗ по услуге (работе) НЕ выполнено</v>
      </c>
      <c r="V162" s="192"/>
      <c r="W162" s="209"/>
      <c r="X162" s="200"/>
    </row>
    <row r="163" spans="1:24" s="4" customFormat="1" ht="78" customHeight="1" thickBot="1" x14ac:dyDescent="0.3">
      <c r="A163" s="298"/>
      <c r="B163" s="46" t="str">
        <f t="shared" si="55"/>
        <v>ГБУЗ АО Камызякская РБ</v>
      </c>
      <c r="C163" s="261"/>
      <c r="D163" s="19" t="str">
        <f t="shared" si="56"/>
        <v>Паллиативная медицинская помощь</v>
      </c>
      <c r="E163" s="195"/>
      <c r="F163" s="46" t="str">
        <f t="shared" si="72"/>
        <v>стационар</v>
      </c>
      <c r="G163" s="195"/>
      <c r="H163" s="46" t="str">
        <f t="shared" si="73"/>
        <v>паллиативная медицинская помощь</v>
      </c>
      <c r="I163" s="195"/>
      <c r="J163" s="46" t="str">
        <f t="shared" si="74"/>
        <v xml:space="preserve">Не применяется </v>
      </c>
      <c r="K163" s="69" t="s">
        <v>139</v>
      </c>
      <c r="L163" s="70" t="s">
        <v>140</v>
      </c>
      <c r="M163" s="71" t="s">
        <v>42</v>
      </c>
      <c r="N163" s="103">
        <v>1050</v>
      </c>
      <c r="O163" s="103">
        <v>164</v>
      </c>
      <c r="P163" s="56"/>
      <c r="Q163" s="55">
        <f>IF(AND(N163&lt;&gt;0,M163="объем"),(O163/N163*100)/$Y$2*12,"")</f>
        <v>31.238095238095241</v>
      </c>
      <c r="R163" s="214"/>
      <c r="S163" s="215"/>
      <c r="T163" s="216"/>
      <c r="U163" s="195"/>
      <c r="V163" s="192"/>
      <c r="W163" s="209"/>
      <c r="X163" s="200"/>
    </row>
    <row r="164" spans="1:24" s="4" customFormat="1" ht="28.5" customHeight="1" thickBot="1" x14ac:dyDescent="0.3">
      <c r="A164" s="298"/>
      <c r="B164" s="46" t="str">
        <f t="shared" si="55"/>
        <v>ГБУЗ АО Камызякская РБ</v>
      </c>
      <c r="C164" s="261"/>
      <c r="D164" s="19" t="str">
        <f t="shared" si="56"/>
        <v>Паллиативная медицинская помощь</v>
      </c>
      <c r="E164" s="195" t="s">
        <v>259</v>
      </c>
      <c r="F164" s="46" t="str">
        <f t="shared" si="72"/>
        <v>амбулаторно на дому</v>
      </c>
      <c r="G164" s="195" t="s">
        <v>43</v>
      </c>
      <c r="H164" s="46" t="str">
        <f t="shared" si="73"/>
        <v>паллиативная медицинская помощь</v>
      </c>
      <c r="I164" s="195" t="s">
        <v>148</v>
      </c>
      <c r="J164" s="46" t="str">
        <f t="shared" si="74"/>
        <v xml:space="preserve">Не применяется </v>
      </c>
      <c r="K164" s="73" t="s">
        <v>133</v>
      </c>
      <c r="L164" s="72" t="s">
        <v>3</v>
      </c>
      <c r="M164" s="72" t="s">
        <v>5</v>
      </c>
      <c r="N164" s="106">
        <v>99</v>
      </c>
      <c r="O164" s="106">
        <v>100</v>
      </c>
      <c r="P164" s="54">
        <f t="shared" ref="P164" si="96">IF(AND(N164&lt;&gt;0,M164="Кач."),O164/N164*100,"")</f>
        <v>101.01010101010101</v>
      </c>
      <c r="Q164" s="54"/>
      <c r="R164" s="214">
        <f>IFERROR(AVERAGE(P164:P165),"")</f>
        <v>101.01010101010101</v>
      </c>
      <c r="S164" s="215">
        <f>AVERAGE(Q164:Q165)</f>
        <v>76.494023904382473</v>
      </c>
      <c r="T164" s="216">
        <f>IFERROR((R164*0.7+S164*0.3)*2,S164*2)</f>
        <v>187.3105557567709</v>
      </c>
      <c r="U164" s="195" t="str">
        <f>IF(T164&lt;170,"ГЗ по услуге (работе) НЕ выполнено","")&amp;IF(AND(T164&gt;=170,T164&lt;=200),"ГЗ по услуге (работе) выполнено","")&amp;IF(T164&gt;200,"ГЗ по услуге (работе) ПЕРЕвыполнено","")</f>
        <v>ГЗ по услуге (работе) выполнено</v>
      </c>
      <c r="V164" s="192"/>
      <c r="W164" s="209"/>
      <c r="X164" s="200"/>
    </row>
    <row r="165" spans="1:24" s="4" customFormat="1" ht="39" customHeight="1" thickBot="1" x14ac:dyDescent="0.3">
      <c r="A165" s="298"/>
      <c r="B165" s="46" t="str">
        <f t="shared" si="55"/>
        <v>ГБУЗ АО Камызякская РБ</v>
      </c>
      <c r="C165" s="261"/>
      <c r="D165" s="19" t="str">
        <f t="shared" si="56"/>
        <v>Паллиативная медицинская помощь</v>
      </c>
      <c r="E165" s="195"/>
      <c r="F165" s="46" t="str">
        <f t="shared" si="72"/>
        <v>амбулаторно на дому</v>
      </c>
      <c r="G165" s="195"/>
      <c r="H165" s="46" t="str">
        <f t="shared" si="73"/>
        <v>паллиативная медицинская помощь</v>
      </c>
      <c r="I165" s="195"/>
      <c r="J165" s="46" t="str">
        <f t="shared" si="74"/>
        <v xml:space="preserve">Не применяется </v>
      </c>
      <c r="K165" s="74" t="s">
        <v>40</v>
      </c>
      <c r="L165" s="70" t="s">
        <v>123</v>
      </c>
      <c r="M165" s="71" t="s">
        <v>42</v>
      </c>
      <c r="N165" s="104">
        <v>502</v>
      </c>
      <c r="O165" s="104">
        <v>192</v>
      </c>
      <c r="P165" s="56"/>
      <c r="Q165" s="55">
        <f t="shared" ref="Q165" si="97">IF(AND(N165&lt;&gt;0,M165="объем"),(O165/N165*100)/$Y$2*12,"")</f>
        <v>76.494023904382473</v>
      </c>
      <c r="R165" s="214"/>
      <c r="S165" s="215"/>
      <c r="T165" s="216"/>
      <c r="U165" s="195"/>
      <c r="V165" s="192"/>
      <c r="W165" s="209"/>
      <c r="X165" s="200"/>
    </row>
    <row r="166" spans="1:24" s="4" customFormat="1" ht="28.5" customHeight="1" thickBot="1" x14ac:dyDescent="0.3">
      <c r="A166" s="298"/>
      <c r="B166" s="46" t="str">
        <f t="shared" si="55"/>
        <v>ГБУЗ АО Камызякская РБ</v>
      </c>
      <c r="C166" s="261"/>
      <c r="D166" s="19" t="str">
        <f t="shared" si="56"/>
        <v>Паллиативная медицинская помощь</v>
      </c>
      <c r="E166" s="217" t="s">
        <v>257</v>
      </c>
      <c r="F166" s="46" t="str">
        <f t="shared" si="72"/>
        <v>амбулаторно на дому выездными патронажными бригадами</v>
      </c>
      <c r="G166" s="195" t="s">
        <v>43</v>
      </c>
      <c r="H166" s="46" t="str">
        <f t="shared" si="73"/>
        <v>паллиативная медицинская помощь</v>
      </c>
      <c r="I166" s="195" t="s">
        <v>148</v>
      </c>
      <c r="J166" s="46" t="str">
        <f t="shared" si="74"/>
        <v xml:space="preserve">Не применяется </v>
      </c>
      <c r="K166" s="73" t="s">
        <v>133</v>
      </c>
      <c r="L166" s="72" t="s">
        <v>3</v>
      </c>
      <c r="M166" s="72" t="s">
        <v>5</v>
      </c>
      <c r="N166" s="106">
        <v>99</v>
      </c>
      <c r="O166" s="106">
        <v>100</v>
      </c>
      <c r="P166" s="129">
        <f t="shared" ref="P166" si="98">IF(AND(N166&lt;&gt;0,M166="Кач."),O166/N166*100,"")</f>
        <v>101.01010101010101</v>
      </c>
      <c r="Q166" s="129"/>
      <c r="R166" s="214">
        <f>IFERROR(AVERAGE(P166:P167),"")</f>
        <v>101.01010101010101</v>
      </c>
      <c r="S166" s="215">
        <f>AVERAGE(Q166:Q167)</f>
        <v>66.666666666666657</v>
      </c>
      <c r="T166" s="216">
        <f>IFERROR((R166*0.7+S166*0.3)*2,S166*2)</f>
        <v>181.4141414141414</v>
      </c>
      <c r="U166" s="195" t="str">
        <f>IF(T166&lt;170,"ГЗ по услуге (работе) НЕ выполнено","")&amp;IF(AND(T166&gt;=170,T166&lt;=200),"ГЗ по услуге (работе) выполнено","")&amp;IF(T166&gt;200,"ГЗ по услуге (работе) ПЕРЕвыполнено","")</f>
        <v>ГЗ по услуге (работе) выполнено</v>
      </c>
      <c r="V166" s="192"/>
      <c r="W166" s="209"/>
      <c r="X166" s="200"/>
    </row>
    <row r="167" spans="1:24" s="4" customFormat="1" ht="62.25" customHeight="1" thickBot="1" x14ac:dyDescent="0.3">
      <c r="A167" s="298"/>
      <c r="B167" s="46" t="str">
        <f t="shared" si="55"/>
        <v>ГБУЗ АО Камызякская РБ</v>
      </c>
      <c r="C167" s="261"/>
      <c r="D167" s="19" t="str">
        <f t="shared" si="56"/>
        <v>Паллиативная медицинская помощь</v>
      </c>
      <c r="E167" s="219"/>
      <c r="F167" s="46" t="str">
        <f t="shared" si="72"/>
        <v>амбулаторно на дому выездными патронажными бригадами</v>
      </c>
      <c r="G167" s="195"/>
      <c r="H167" s="46" t="str">
        <f t="shared" si="73"/>
        <v>паллиативная медицинская помощь</v>
      </c>
      <c r="I167" s="195"/>
      <c r="J167" s="46" t="str">
        <f t="shared" si="74"/>
        <v xml:space="preserve">Не применяется </v>
      </c>
      <c r="K167" s="74" t="s">
        <v>40</v>
      </c>
      <c r="L167" s="70" t="s">
        <v>123</v>
      </c>
      <c r="M167" s="71" t="s">
        <v>42</v>
      </c>
      <c r="N167" s="104">
        <v>855</v>
      </c>
      <c r="O167" s="104">
        <v>285</v>
      </c>
      <c r="P167" s="56"/>
      <c r="Q167" s="128">
        <f t="shared" ref="Q167" si="99">IF(AND(N167&lt;&gt;0,M167="объем"),(O167/N167*100)/$Y$2*12,"")</f>
        <v>66.666666666666657</v>
      </c>
      <c r="R167" s="214"/>
      <c r="S167" s="215"/>
      <c r="T167" s="216"/>
      <c r="U167" s="195"/>
      <c r="V167" s="192"/>
      <c r="W167" s="209"/>
      <c r="X167" s="200"/>
    </row>
    <row r="168" spans="1:24" s="4" customFormat="1" ht="28.5" customHeight="1" thickBot="1" x14ac:dyDescent="0.3">
      <c r="A168" s="298"/>
      <c r="B168" s="46" t="str">
        <f t="shared" ref="B168:B231" si="100">IF(A168="",B167,A168)</f>
        <v>ГБУЗ АО Камызякская РБ</v>
      </c>
      <c r="C168" s="261"/>
      <c r="D168" s="19" t="str">
        <f t="shared" ref="D168:D231" si="101">IF(C168="",D167,C168)</f>
        <v>Паллиативная медицинская помощь</v>
      </c>
      <c r="E168" s="192" t="s">
        <v>245</v>
      </c>
      <c r="F168" s="46" t="str">
        <f t="shared" si="72"/>
        <v>Дневной стационар (на дому)</v>
      </c>
      <c r="G168" s="195" t="s">
        <v>43</v>
      </c>
      <c r="H168" s="46" t="str">
        <f t="shared" si="73"/>
        <v>паллиативная медицинская помощь</v>
      </c>
      <c r="I168" s="195" t="s">
        <v>148</v>
      </c>
      <c r="J168" s="46" t="str">
        <f t="shared" si="74"/>
        <v xml:space="preserve">Не применяется </v>
      </c>
      <c r="K168" s="73" t="s">
        <v>133</v>
      </c>
      <c r="L168" s="72" t="s">
        <v>3</v>
      </c>
      <c r="M168" s="72" t="s">
        <v>5</v>
      </c>
      <c r="N168" s="106">
        <v>99</v>
      </c>
      <c r="O168" s="106">
        <v>100</v>
      </c>
      <c r="P168" s="54">
        <f t="shared" ref="P168" si="102">IF(AND(N168&lt;&gt;0,M168="Кач."),O168/N168*100,"")</f>
        <v>101.01010101010101</v>
      </c>
      <c r="Q168" s="54"/>
      <c r="R168" s="214">
        <f>IFERROR(AVERAGE(P168:P169),"")</f>
        <v>101.01010101010101</v>
      </c>
      <c r="S168" s="215">
        <f>AVERAGE(Q168:Q169)</f>
        <v>65.168539325842701</v>
      </c>
      <c r="T168" s="216">
        <f>IFERROR((R168*0.7+S168*0.3)*2,S168*2)</f>
        <v>180.51526500964701</v>
      </c>
      <c r="U168" s="195" t="str">
        <f>IF(T168&lt;170,"ГЗ по услуге (работе) НЕ выполнено","")&amp;IF(AND(T168&gt;=170,T168&lt;=200),"ГЗ по услуге (работе) выполнено","")&amp;IF(T168&gt;200,"ГЗ по услуге (работе) ПЕРЕвыполнено","")</f>
        <v>ГЗ по услуге (работе) выполнено</v>
      </c>
      <c r="V168" s="192"/>
      <c r="W168" s="209"/>
      <c r="X168" s="200"/>
    </row>
    <row r="169" spans="1:24" s="4" customFormat="1" ht="28.5" customHeight="1" thickBot="1" x14ac:dyDescent="0.3">
      <c r="A169" s="298"/>
      <c r="B169" s="46" t="str">
        <f t="shared" si="100"/>
        <v>ГБУЗ АО Камызякская РБ</v>
      </c>
      <c r="C169" s="225"/>
      <c r="D169" s="19" t="str">
        <f t="shared" si="101"/>
        <v>Паллиативная медицинская помощь</v>
      </c>
      <c r="E169" s="192"/>
      <c r="F169" s="46" t="str">
        <f t="shared" si="72"/>
        <v>Дневной стационар (на дому)</v>
      </c>
      <c r="G169" s="195"/>
      <c r="H169" s="46" t="str">
        <f t="shared" si="73"/>
        <v>паллиативная медицинская помощь</v>
      </c>
      <c r="I169" s="195"/>
      <c r="J169" s="46" t="str">
        <f t="shared" si="74"/>
        <v xml:space="preserve">Не применяется </v>
      </c>
      <c r="K169" s="74" t="s">
        <v>149</v>
      </c>
      <c r="L169" s="70" t="s">
        <v>123</v>
      </c>
      <c r="M169" s="71" t="s">
        <v>42</v>
      </c>
      <c r="N169" s="104">
        <v>89</v>
      </c>
      <c r="O169" s="104">
        <v>29</v>
      </c>
      <c r="P169" s="56"/>
      <c r="Q169" s="55">
        <f t="shared" ref="Q169" si="103">IF(AND(N169&lt;&gt;0,M169="объем"),(O169/N169*100)/$Y$2*12,"")</f>
        <v>65.168539325842701</v>
      </c>
      <c r="R169" s="214"/>
      <c r="S169" s="215"/>
      <c r="T169" s="216"/>
      <c r="U169" s="195"/>
      <c r="V169" s="192"/>
      <c r="W169" s="209"/>
      <c r="X169" s="200"/>
    </row>
    <row r="170" spans="1:24" s="4" customFormat="1" ht="28.5" customHeight="1" thickBot="1" x14ac:dyDescent="0.3">
      <c r="A170" s="298"/>
      <c r="B170" s="46" t="str">
        <f t="shared" si="100"/>
        <v>ГБУЗ АО Камызякская РБ</v>
      </c>
      <c r="C170" s="246" t="s">
        <v>236</v>
      </c>
      <c r="D170" s="19" t="str">
        <f t="shared" si="1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70" s="195" t="s">
        <v>170</v>
      </c>
      <c r="F170" s="46" t="str">
        <f t="shared" si="72"/>
        <v>не предусмотрено</v>
      </c>
      <c r="G170" s="195" t="s">
        <v>170</v>
      </c>
      <c r="H170" s="46" t="str">
        <f t="shared" si="73"/>
        <v>не предусмотрено</v>
      </c>
      <c r="I170" s="195" t="s">
        <v>47</v>
      </c>
      <c r="J170" s="46" t="str">
        <f t="shared" si="74"/>
        <v>Не предусмотрено</v>
      </c>
      <c r="K170" s="76" t="s">
        <v>237</v>
      </c>
      <c r="L170" s="75" t="s">
        <v>3</v>
      </c>
      <c r="M170" s="72" t="s">
        <v>5</v>
      </c>
      <c r="N170" s="106">
        <v>100</v>
      </c>
      <c r="O170" s="106">
        <v>100</v>
      </c>
      <c r="P170" s="54">
        <f t="shared" ref="P170" si="104">IF(AND(N170&lt;&gt;0,M170="Кач."),O170/N170*100,"")</f>
        <v>100</v>
      </c>
      <c r="Q170" s="54"/>
      <c r="R170" s="214">
        <f>IFERROR(AVERAGE(P170:P171),"")</f>
        <v>100</v>
      </c>
      <c r="S170" s="215">
        <f>AVERAGE(Q170:Q171)</f>
        <v>100</v>
      </c>
      <c r="T170" s="216">
        <f>IFERROR((R170*0.7+S170*0.3)*2,S170*2)</f>
        <v>200</v>
      </c>
      <c r="U170" s="195" t="str">
        <f>IF(T170&lt;170,"ГЗ по услуге (работе) НЕ выполнено","")&amp;IF(AND(T170&gt;=170,T170&lt;=200),"ГЗ по услуге (работе) выполнено","")&amp;IF(T170&gt;200,"ГЗ по услуге (работе) ПЕРЕвыполнено","")</f>
        <v>ГЗ по услуге (работе) выполнено</v>
      </c>
      <c r="V170" s="192"/>
      <c r="W170" s="209"/>
      <c r="X170" s="200"/>
    </row>
    <row r="171" spans="1:24" s="4" customFormat="1" ht="28.5" customHeight="1" thickBot="1" x14ac:dyDescent="0.3">
      <c r="A171" s="298"/>
      <c r="B171" s="46" t="str">
        <f t="shared" si="100"/>
        <v>ГБУЗ АО Камызякская РБ</v>
      </c>
      <c r="C171" s="246"/>
      <c r="D171" s="19" t="str">
        <f t="shared" si="1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71" s="195"/>
      <c r="F171" s="46" t="str">
        <f t="shared" si="72"/>
        <v>не предусмотрено</v>
      </c>
      <c r="G171" s="195"/>
      <c r="H171" s="46" t="str">
        <f t="shared" si="73"/>
        <v>не предусмотрено</v>
      </c>
      <c r="I171" s="195"/>
      <c r="J171" s="46" t="str">
        <f t="shared" si="74"/>
        <v>Не предусмотрено</v>
      </c>
      <c r="K171" s="77" t="s">
        <v>248</v>
      </c>
      <c r="L171" s="75" t="s">
        <v>238</v>
      </c>
      <c r="M171" s="71" t="s">
        <v>42</v>
      </c>
      <c r="N171" s="104">
        <v>2.8</v>
      </c>
      <c r="O171" s="104">
        <v>2.8</v>
      </c>
      <c r="P171" s="56"/>
      <c r="Q171" s="58">
        <f>IF(AND(N171&lt;&gt;0,M171="объем"),(O171/N171*100),"")</f>
        <v>100</v>
      </c>
      <c r="R171" s="214"/>
      <c r="S171" s="215"/>
      <c r="T171" s="216"/>
      <c r="U171" s="195"/>
      <c r="V171" s="192"/>
      <c r="W171" s="210"/>
      <c r="X171" s="201"/>
    </row>
    <row r="172" spans="1:24" s="4" customFormat="1" ht="28.5" customHeight="1" thickBot="1" x14ac:dyDescent="0.3">
      <c r="A172" s="297" t="s">
        <v>26</v>
      </c>
      <c r="B172" s="46" t="str">
        <f t="shared" si="100"/>
        <v>ГБУЗ АО Красноярская РБ</v>
      </c>
      <c r="C172" s="205" t="s">
        <v>124</v>
      </c>
      <c r="D172" s="19" t="str">
        <f t="shared" si="101"/>
        <v>ПМСП, не включенная в базовую программу ОМС</v>
      </c>
      <c r="E172" s="192" t="s">
        <v>142</v>
      </c>
      <c r="F172" s="46" t="str">
        <f t="shared" si="72"/>
        <v>амбулаторно</v>
      </c>
      <c r="G172" s="195" t="s">
        <v>137</v>
      </c>
      <c r="H172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72" s="192" t="s">
        <v>168</v>
      </c>
      <c r="J172" s="46" t="str">
        <f t="shared" si="74"/>
        <v>по профилю дерматовенерология (в части венерологии)</v>
      </c>
      <c r="K172" s="72" t="s">
        <v>133</v>
      </c>
      <c r="L172" s="72" t="s">
        <v>3</v>
      </c>
      <c r="M172" s="72" t="s">
        <v>5</v>
      </c>
      <c r="N172" s="106">
        <v>99</v>
      </c>
      <c r="O172" s="106">
        <v>99</v>
      </c>
      <c r="P172" s="54">
        <f t="shared" ref="P172" si="105">IF(AND(N172&lt;&gt;0,M172="Кач."),O172/N172*100,"")</f>
        <v>100</v>
      </c>
      <c r="Q172" s="54"/>
      <c r="R172" s="214">
        <f>IFERROR(AVERAGE(P172:P174),"")</f>
        <v>100</v>
      </c>
      <c r="S172" s="215">
        <f>AVERAGE(Q172:Q174)</f>
        <v>106.08695652173914</v>
      </c>
      <c r="T172" s="216">
        <f>IFERROR((R172*0.7+S172*0.3)*2,S172*2)</f>
        <v>203.6521739130435</v>
      </c>
      <c r="U172" s="195" t="str">
        <f>IF(T172&lt;170,"ГЗ по услуге (работе) НЕ выполнено","")&amp;IF(AND(T172&gt;=170,T172&lt;=200),"ГЗ по услуге (работе) выполнено","")&amp;IF(T172&gt;200,"ГЗ по услуге (работе) ПЕРЕвыполнено","")</f>
        <v>ГЗ по услуге (работе) ПЕРЕвыполнено</v>
      </c>
      <c r="V172" s="192"/>
      <c r="W172" s="208">
        <f>AVERAGE(T172:T195)</f>
        <v>174.10132129746242</v>
      </c>
      <c r="X172" s="199" t="str">
        <f>IF(W172&lt;170,"ГЗ по учреждению не выполнено","")&amp;IF(AND(W172&gt;=170,W172&lt;=200),"ГЗ по учреждению выполнено","")&amp;IF(W172&gt;200,"ГЗ по учреждению перевыполнено","")</f>
        <v>ГЗ по учреждению выполнено</v>
      </c>
    </row>
    <row r="173" spans="1:24" s="4" customFormat="1" ht="28.5" customHeight="1" thickBot="1" x14ac:dyDescent="0.3">
      <c r="A173" s="297"/>
      <c r="B173" s="46" t="str">
        <f t="shared" si="100"/>
        <v>ГБУЗ АО Красноярская РБ</v>
      </c>
      <c r="C173" s="206"/>
      <c r="D173" s="19" t="str">
        <f t="shared" si="101"/>
        <v>ПМСП, не включенная в базовую программу ОМС</v>
      </c>
      <c r="E173" s="192"/>
      <c r="F173" s="46" t="str">
        <f t="shared" si="72"/>
        <v>амбулаторно</v>
      </c>
      <c r="G173" s="195"/>
      <c r="H173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73" s="192"/>
      <c r="J173" s="46" t="str">
        <f t="shared" si="74"/>
        <v>по профилю дерматовенерология (в части венерологии)</v>
      </c>
      <c r="K173" s="69" t="s">
        <v>40</v>
      </c>
      <c r="L173" s="70" t="s">
        <v>123</v>
      </c>
      <c r="M173" s="71" t="s">
        <v>42</v>
      </c>
      <c r="N173" s="109">
        <v>1150</v>
      </c>
      <c r="O173" s="109">
        <v>691</v>
      </c>
      <c r="P173" s="56"/>
      <c r="Q173" s="55">
        <f t="shared" ref="Q173:Q178" si="106">IF(AND(N173&lt;&gt;0,M173="объем"),(O173/N173*100)/$Y$2*12,"")</f>
        <v>120.17391304347828</v>
      </c>
      <c r="R173" s="214"/>
      <c r="S173" s="215"/>
      <c r="T173" s="216"/>
      <c r="U173" s="195"/>
      <c r="V173" s="192"/>
      <c r="W173" s="209"/>
      <c r="X173" s="200"/>
    </row>
    <row r="174" spans="1:24" s="4" customFormat="1" ht="77.25" customHeight="1" thickBot="1" x14ac:dyDescent="0.3">
      <c r="A174" s="297"/>
      <c r="B174" s="46" t="str">
        <f t="shared" si="100"/>
        <v>ГБУЗ АО Красноярская РБ</v>
      </c>
      <c r="C174" s="206"/>
      <c r="D174" s="19" t="str">
        <f t="shared" si="101"/>
        <v>ПМСП, не включенная в базовую программу ОМС</v>
      </c>
      <c r="E174" s="192"/>
      <c r="F174" s="46" t="str">
        <f t="shared" si="72"/>
        <v>амбулаторно</v>
      </c>
      <c r="G174" s="195"/>
      <c r="H174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74" s="192"/>
      <c r="J174" s="46" t="str">
        <f t="shared" si="74"/>
        <v>по профилю дерматовенерология (в части венерологии)</v>
      </c>
      <c r="K174" s="69" t="s">
        <v>138</v>
      </c>
      <c r="L174" s="70" t="s">
        <v>123</v>
      </c>
      <c r="M174" s="71" t="s">
        <v>42</v>
      </c>
      <c r="N174" s="104">
        <v>150</v>
      </c>
      <c r="O174" s="104">
        <v>69</v>
      </c>
      <c r="P174" s="56"/>
      <c r="Q174" s="55">
        <f t="shared" si="106"/>
        <v>92</v>
      </c>
      <c r="R174" s="214"/>
      <c r="S174" s="215"/>
      <c r="T174" s="216"/>
      <c r="U174" s="195"/>
      <c r="V174" s="192"/>
      <c r="W174" s="209"/>
      <c r="X174" s="200"/>
    </row>
    <row r="175" spans="1:24" s="4" customFormat="1" ht="28.5" customHeight="1" thickBot="1" x14ac:dyDescent="0.3">
      <c r="A175" s="297"/>
      <c r="B175" s="46" t="str">
        <f t="shared" si="100"/>
        <v>ГБУЗ АО Красноярская РБ</v>
      </c>
      <c r="C175" s="206"/>
      <c r="D175" s="19" t="str">
        <f t="shared" si="101"/>
        <v>ПМСП, не включенная в базовую программу ОМС</v>
      </c>
      <c r="E175" s="192" t="s">
        <v>142</v>
      </c>
      <c r="F175" s="46" t="str">
        <f t="shared" si="72"/>
        <v>амбулаторно</v>
      </c>
      <c r="G175" s="195" t="s">
        <v>145</v>
      </c>
      <c r="H175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5" s="192" t="s">
        <v>144</v>
      </c>
      <c r="J175" s="46" t="str">
        <f t="shared" si="74"/>
        <v>по профилю Фтизиатрия</v>
      </c>
      <c r="K175" s="73" t="s">
        <v>133</v>
      </c>
      <c r="L175" s="72" t="s">
        <v>3</v>
      </c>
      <c r="M175" s="72" t="s">
        <v>5</v>
      </c>
      <c r="N175" s="106">
        <v>99</v>
      </c>
      <c r="O175" s="106">
        <v>99</v>
      </c>
      <c r="P175" s="54">
        <f t="shared" ref="P175" si="107">IF(AND(N175&lt;&gt;0,M175="Кач."),O175/N175*100,"")</f>
        <v>100</v>
      </c>
      <c r="Q175" s="54"/>
      <c r="R175" s="214">
        <f>IFERROR(AVERAGE(P175:P177),"")</f>
        <v>100</v>
      </c>
      <c r="S175" s="215">
        <f>AVERAGE(Q175:Q177)</f>
        <v>90.88535825545172</v>
      </c>
      <c r="T175" s="216">
        <f>IFERROR((R175*0.7+S175*0.3)*2,S175*2)</f>
        <v>194.53121495327105</v>
      </c>
      <c r="U175" s="195" t="str">
        <f>IF(T175&lt;170,"ГЗ по услуге (работе) НЕ выполнено","")&amp;IF(AND(T175&gt;=170,T175&lt;=200),"ГЗ по услуге (работе) выполнено","")&amp;IF(T175&gt;200,"ГЗ по услуге (работе) ПЕРЕвыполнено","")</f>
        <v>ГЗ по услуге (работе) выполнено</v>
      </c>
      <c r="V175" s="192"/>
      <c r="W175" s="209"/>
      <c r="X175" s="200"/>
    </row>
    <row r="176" spans="1:24" s="4" customFormat="1" ht="28.5" customHeight="1" thickBot="1" x14ac:dyDescent="0.3">
      <c r="A176" s="297"/>
      <c r="B176" s="46" t="str">
        <f t="shared" si="100"/>
        <v>ГБУЗ АО Красноярская РБ</v>
      </c>
      <c r="C176" s="206"/>
      <c r="D176" s="19" t="str">
        <f t="shared" si="101"/>
        <v>ПМСП, не включенная в базовую программу ОМС</v>
      </c>
      <c r="E176" s="192"/>
      <c r="F176" s="46" t="str">
        <f t="shared" si="72"/>
        <v>амбулаторно</v>
      </c>
      <c r="G176" s="195"/>
      <c r="H176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6" s="192"/>
      <c r="J176" s="46" t="str">
        <f t="shared" si="74"/>
        <v>по профилю Фтизиатрия</v>
      </c>
      <c r="K176" s="74" t="s">
        <v>40</v>
      </c>
      <c r="L176" s="70" t="s">
        <v>123</v>
      </c>
      <c r="M176" s="71" t="s">
        <v>42</v>
      </c>
      <c r="N176" s="104">
        <v>8025</v>
      </c>
      <c r="O176" s="109">
        <v>3265</v>
      </c>
      <c r="P176" s="56"/>
      <c r="Q176" s="55">
        <f t="shared" si="106"/>
        <v>81.370716510903435</v>
      </c>
      <c r="R176" s="214"/>
      <c r="S176" s="215"/>
      <c r="T176" s="216"/>
      <c r="U176" s="195"/>
      <c r="V176" s="192"/>
      <c r="W176" s="209"/>
      <c r="X176" s="200"/>
    </row>
    <row r="177" spans="1:24" s="4" customFormat="1" ht="28.5" customHeight="1" thickBot="1" x14ac:dyDescent="0.3">
      <c r="A177" s="297"/>
      <c r="B177" s="46" t="str">
        <f t="shared" si="100"/>
        <v>ГБУЗ АО Красноярская РБ</v>
      </c>
      <c r="C177" s="206"/>
      <c r="D177" s="19" t="str">
        <f t="shared" si="101"/>
        <v>ПМСП, не включенная в базовую программу ОМС</v>
      </c>
      <c r="E177" s="192"/>
      <c r="F177" s="46" t="str">
        <f t="shared" si="72"/>
        <v>амбулаторно</v>
      </c>
      <c r="G177" s="195"/>
      <c r="H177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7" s="192"/>
      <c r="J177" s="46" t="str">
        <f t="shared" si="74"/>
        <v>по профилю Фтизиатрия</v>
      </c>
      <c r="K177" s="74" t="s">
        <v>138</v>
      </c>
      <c r="L177" s="70" t="s">
        <v>123</v>
      </c>
      <c r="M177" s="71" t="s">
        <v>42</v>
      </c>
      <c r="N177" s="104">
        <v>1000</v>
      </c>
      <c r="O177" s="109">
        <v>502</v>
      </c>
      <c r="P177" s="56"/>
      <c r="Q177" s="55">
        <f t="shared" si="106"/>
        <v>100.4</v>
      </c>
      <c r="R177" s="214"/>
      <c r="S177" s="215"/>
      <c r="T177" s="216"/>
      <c r="U177" s="195"/>
      <c r="V177" s="192"/>
      <c r="W177" s="209"/>
      <c r="X177" s="200"/>
    </row>
    <row r="178" spans="1:24" s="4" customFormat="1" ht="63" customHeight="1" thickBot="1" x14ac:dyDescent="0.3">
      <c r="A178" s="297"/>
      <c r="B178" s="46" t="str">
        <f t="shared" si="100"/>
        <v>ГБУЗ АО Красноярская РБ</v>
      </c>
      <c r="C178" s="206"/>
      <c r="D178" s="19" t="str">
        <f t="shared" si="101"/>
        <v>ПМСП, не включенная в базовую программу ОМС</v>
      </c>
      <c r="E178" s="192" t="s">
        <v>142</v>
      </c>
      <c r="F178" s="46" t="str">
        <f t="shared" si="72"/>
        <v>амбулаторно</v>
      </c>
      <c r="G178" s="195" t="s">
        <v>167</v>
      </c>
      <c r="H178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8" s="192" t="s">
        <v>287</v>
      </c>
      <c r="J178" s="46" t="str">
        <f t="shared" si="74"/>
        <v>по профилю психиатрия-наркология</v>
      </c>
      <c r="K178" s="73" t="s">
        <v>133</v>
      </c>
      <c r="L178" s="72" t="s">
        <v>3</v>
      </c>
      <c r="M178" s="72" t="s">
        <v>5</v>
      </c>
      <c r="N178" s="106">
        <v>99</v>
      </c>
      <c r="O178" s="106">
        <v>99</v>
      </c>
      <c r="P178" s="54">
        <f t="shared" ref="P178" si="108">IF(AND(N178&lt;&gt;0,M178="Кач."),O178/N178*100,"")</f>
        <v>100</v>
      </c>
      <c r="Q178" s="54" t="str">
        <f t="shared" si="106"/>
        <v/>
      </c>
      <c r="R178" s="214">
        <f>IFERROR(AVERAGE(P178:P180),"")</f>
        <v>100</v>
      </c>
      <c r="S178" s="215">
        <f>AVERAGE(Q178:Q180)</f>
        <v>72.924242424242436</v>
      </c>
      <c r="T178" s="216">
        <f>IFERROR((R178*0.7+S178*0.3)*2,S178*2)</f>
        <v>183.75454545454545</v>
      </c>
      <c r="U178" s="195" t="str">
        <f>IF(T178&lt;170,"ГЗ по услуге (работе) НЕ выполнено","")&amp;IF(AND(T178&gt;=170,T178&lt;=200),"ГЗ по услуге (работе) выполнено","")&amp;IF(T178&gt;200,"ГЗ по услуге (работе) ПЕРЕвыполнено","")</f>
        <v>ГЗ по услуге (работе) выполнено</v>
      </c>
      <c r="V178" s="192"/>
      <c r="W178" s="209"/>
      <c r="X178" s="200"/>
    </row>
    <row r="179" spans="1:24" s="4" customFormat="1" ht="28.5" customHeight="1" thickBot="1" x14ac:dyDescent="0.3">
      <c r="A179" s="297"/>
      <c r="B179" s="46" t="str">
        <f t="shared" si="100"/>
        <v>ГБУЗ АО Красноярская РБ</v>
      </c>
      <c r="C179" s="206"/>
      <c r="D179" s="19" t="str">
        <f t="shared" si="101"/>
        <v>ПМСП, не включенная в базовую программу ОМС</v>
      </c>
      <c r="E179" s="192"/>
      <c r="F179" s="46" t="str">
        <f t="shared" si="72"/>
        <v>амбулаторно</v>
      </c>
      <c r="G179" s="195"/>
      <c r="H179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9" s="192"/>
      <c r="J179" s="46" t="str">
        <f t="shared" si="74"/>
        <v>по профилю психиатрия-наркология</v>
      </c>
      <c r="K179" s="74" t="s">
        <v>40</v>
      </c>
      <c r="L179" s="70" t="s">
        <v>123</v>
      </c>
      <c r="M179" s="71" t="s">
        <v>42</v>
      </c>
      <c r="N179" s="104">
        <v>3300</v>
      </c>
      <c r="O179" s="109">
        <v>1048</v>
      </c>
      <c r="P179" s="56"/>
      <c r="Q179" s="55">
        <f>IF(AND(N179&lt;&gt;0,M179="объем"),(O179/N179*100)/$Y$2*12,"")</f>
        <v>63.515151515151516</v>
      </c>
      <c r="R179" s="214"/>
      <c r="S179" s="215"/>
      <c r="T179" s="216"/>
      <c r="U179" s="195"/>
      <c r="V179" s="192"/>
      <c r="W179" s="209"/>
      <c r="X179" s="200"/>
    </row>
    <row r="180" spans="1:24" s="4" customFormat="1" ht="28.5" customHeight="1" thickBot="1" x14ac:dyDescent="0.3">
      <c r="A180" s="297"/>
      <c r="B180" s="46" t="str">
        <f t="shared" si="100"/>
        <v>ГБУЗ АО Красноярская РБ</v>
      </c>
      <c r="C180" s="206"/>
      <c r="D180" s="19" t="str">
        <f t="shared" si="101"/>
        <v>ПМСП, не включенная в базовую программу ОМС</v>
      </c>
      <c r="E180" s="192"/>
      <c r="F180" s="46" t="str">
        <f t="shared" si="72"/>
        <v>амбулаторно</v>
      </c>
      <c r="G180" s="195"/>
      <c r="H180" s="46" t="str">
        <f t="shared" si="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80" s="192"/>
      <c r="J180" s="46" t="str">
        <f t="shared" si="74"/>
        <v>по профилю психиатрия-наркология</v>
      </c>
      <c r="K180" s="74" t="s">
        <v>138</v>
      </c>
      <c r="L180" s="70" t="s">
        <v>123</v>
      </c>
      <c r="M180" s="71" t="s">
        <v>42</v>
      </c>
      <c r="N180" s="104">
        <v>600</v>
      </c>
      <c r="O180" s="109">
        <v>247</v>
      </c>
      <c r="P180" s="56"/>
      <c r="Q180" s="55">
        <f>IF(AND(N180&lt;&gt;0,M180="объем"),(O180/N180*100)/$Y$2*12,"")</f>
        <v>82.333333333333343</v>
      </c>
      <c r="R180" s="214"/>
      <c r="S180" s="215"/>
      <c r="T180" s="216"/>
      <c r="U180" s="195"/>
      <c r="V180" s="192"/>
      <c r="W180" s="209"/>
      <c r="X180" s="200"/>
    </row>
    <row r="181" spans="1:24" s="4" customFormat="1" ht="48" customHeight="1" thickBot="1" x14ac:dyDescent="0.3">
      <c r="A181" s="297"/>
      <c r="B181" s="46" t="str">
        <f t="shared" si="100"/>
        <v>ГБУЗ АО Красноярская РБ</v>
      </c>
      <c r="C181" s="206"/>
      <c r="D181" s="19" t="str">
        <f t="shared" si="101"/>
        <v>ПМСП, не включенная в базовую программу ОМС</v>
      </c>
      <c r="E181" s="193" t="s">
        <v>142</v>
      </c>
      <c r="F181" s="46" t="str">
        <f t="shared" si="72"/>
        <v>амбулаторно</v>
      </c>
      <c r="G181" s="217" t="s">
        <v>39</v>
      </c>
      <c r="H181" s="46" t="str">
        <f t="shared" si="73"/>
        <v>Первичная медико-санитарная помощь, в части диагностики и лечения</v>
      </c>
      <c r="I181" s="192" t="s">
        <v>256</v>
      </c>
      <c r="J181" s="46" t="str">
        <f t="shared" si="74"/>
        <v>Вакцинация</v>
      </c>
      <c r="K181" s="73" t="s">
        <v>133</v>
      </c>
      <c r="L181" s="72" t="s">
        <v>3</v>
      </c>
      <c r="M181" s="72" t="s">
        <v>5</v>
      </c>
      <c r="N181" s="106">
        <v>99</v>
      </c>
      <c r="O181" s="106">
        <v>99</v>
      </c>
      <c r="P181" s="129">
        <f t="shared" ref="P181" si="109">IF(AND(N181&lt;&gt;0,M181="Кач."),O181/N181*100,"")</f>
        <v>100</v>
      </c>
      <c r="Q181" s="129" t="str">
        <f t="shared" ref="Q181" si="110">IF(AND(N181&lt;&gt;0,M181="объем"),(O181/N181*100)/$Y$2*12,"")</f>
        <v/>
      </c>
      <c r="R181" s="284">
        <f>IFERROR(AVERAGE(P181:P182),"")</f>
        <v>100</v>
      </c>
      <c r="S181" s="285">
        <f>AVERAGE(Q181:Q182)</f>
        <v>105.09090909090912</v>
      </c>
      <c r="T181" s="216">
        <f>IFERROR((R181*0.7+S181*0.3)*2,S181*2)</f>
        <v>203.05454545454546</v>
      </c>
      <c r="U181" s="192" t="str">
        <f>IF(T181&lt;170,"ГЗ по услуге (работе) НЕ выполнено","")&amp;IF(AND(T181&gt;=170,T181&lt;=200),"ГЗ по услуге (работе) выполнено","")&amp;IF(T181&gt;200,"ГЗ по услуге (работе) ПЕРЕвыполнено","")</f>
        <v>ГЗ по услуге (работе) ПЕРЕвыполнено</v>
      </c>
      <c r="V181" s="286"/>
      <c r="W181" s="209"/>
      <c r="X181" s="200"/>
    </row>
    <row r="182" spans="1:24" s="4" customFormat="1" ht="28.5" customHeight="1" thickBot="1" x14ac:dyDescent="0.3">
      <c r="A182" s="297"/>
      <c r="B182" s="46" t="str">
        <f t="shared" si="100"/>
        <v>ГБУЗ АО Красноярская РБ</v>
      </c>
      <c r="C182" s="207"/>
      <c r="D182" s="19" t="str">
        <f t="shared" si="101"/>
        <v>ПМСП, не включенная в базовую программу ОМС</v>
      </c>
      <c r="E182" s="194"/>
      <c r="F182" s="46" t="str">
        <f t="shared" si="72"/>
        <v>амбулаторно</v>
      </c>
      <c r="G182" s="219"/>
      <c r="H182" s="46" t="str">
        <f t="shared" si="73"/>
        <v>Первичная медико-санитарная помощь, в части диагностики и лечения</v>
      </c>
      <c r="I182" s="192"/>
      <c r="J182" s="46" t="str">
        <f t="shared" si="74"/>
        <v>Вакцинация</v>
      </c>
      <c r="K182" s="74" t="s">
        <v>40</v>
      </c>
      <c r="L182" s="70" t="s">
        <v>123</v>
      </c>
      <c r="M182" s="71" t="s">
        <v>42</v>
      </c>
      <c r="N182" s="104">
        <v>550</v>
      </c>
      <c r="O182" s="109">
        <v>289</v>
      </c>
      <c r="P182" s="56"/>
      <c r="Q182" s="128">
        <f>IF(AND(N182&lt;&gt;0,M182="объем"),(O182/N182*100)/$Y$2*12,"")</f>
        <v>105.09090909090912</v>
      </c>
      <c r="R182" s="284"/>
      <c r="S182" s="285"/>
      <c r="T182" s="216"/>
      <c r="U182" s="192"/>
      <c r="V182" s="286"/>
      <c r="W182" s="209"/>
      <c r="X182" s="200"/>
    </row>
    <row r="183" spans="1:24" s="4" customFormat="1" ht="28.5" customHeight="1" thickBot="1" x14ac:dyDescent="0.3">
      <c r="A183" s="297"/>
      <c r="B183" s="46" t="str">
        <f t="shared" si="100"/>
        <v>ГБУЗ АО Красноярская РБ</v>
      </c>
      <c r="C183" s="291" t="s">
        <v>195</v>
      </c>
      <c r="D183" s="19" t="str">
        <f t="shared" si="101"/>
        <v>Медицинское освидетельствование на состояние опьянения (алкогольного, наркотического или иного токсического)</v>
      </c>
      <c r="E183" s="192" t="s">
        <v>47</v>
      </c>
      <c r="F183" s="46" t="str">
        <f t="shared" si="72"/>
        <v>Не предусмотрено</v>
      </c>
      <c r="G183" s="192" t="s">
        <v>47</v>
      </c>
      <c r="H183" s="46" t="str">
        <f t="shared" si="73"/>
        <v>Не предусмотрено</v>
      </c>
      <c r="I183" s="192" t="s">
        <v>47</v>
      </c>
      <c r="J183" s="46" t="str">
        <f t="shared" si="74"/>
        <v>Не предусмотрено</v>
      </c>
      <c r="K183" s="73" t="s">
        <v>57</v>
      </c>
      <c r="L183" s="72" t="s">
        <v>57</v>
      </c>
      <c r="M183" s="73"/>
      <c r="N183" s="106"/>
      <c r="O183" s="106"/>
      <c r="P183" s="54" t="str">
        <f t="shared" ref="P183" si="111">IF(AND(N183&lt;&gt;0,M183="Кач."),O183/N183*100,"")</f>
        <v/>
      </c>
      <c r="Q183" s="54"/>
      <c r="R183" s="284" t="str">
        <f>IFERROR(AVERAGE(P183:P184),"")</f>
        <v/>
      </c>
      <c r="S183" s="285">
        <f>AVERAGE(Q183:Q184)</f>
        <v>32.25</v>
      </c>
      <c r="T183" s="216">
        <f>IFERROR((R183*0.7+S183*0.3)*2,S183*2)</f>
        <v>64.5</v>
      </c>
      <c r="U183" s="192" t="str">
        <f>IF(T183&lt;170,"ГЗ по услуге (работе) НЕ выполнено","")&amp;IF(AND(T183&gt;=170,T183&lt;=200),"ГЗ по услуге (работе) выполнено","")&amp;IF(T183&gt;200,"ГЗ по услуге (работе) ПЕРЕвыполнено","")</f>
        <v>ГЗ по услуге (работе) НЕ выполнено</v>
      </c>
      <c r="V183" s="286"/>
      <c r="W183" s="209"/>
      <c r="X183" s="200"/>
    </row>
    <row r="184" spans="1:24" s="4" customFormat="1" ht="51.75" customHeight="1" thickBot="1" x14ac:dyDescent="0.3">
      <c r="A184" s="297"/>
      <c r="B184" s="46" t="str">
        <f t="shared" si="100"/>
        <v>ГБУЗ АО Красноярская РБ</v>
      </c>
      <c r="C184" s="291"/>
      <c r="D184" s="19" t="str">
        <f t="shared" si="101"/>
        <v>Медицинское освидетельствование на состояние опьянения (алкогольного, наркотического или иного токсического)</v>
      </c>
      <c r="E184" s="192"/>
      <c r="F184" s="46" t="str">
        <f t="shared" si="72"/>
        <v>Не предусмотрено</v>
      </c>
      <c r="G184" s="192"/>
      <c r="H184" s="46" t="str">
        <f t="shared" si="73"/>
        <v>Не предусмотрено</v>
      </c>
      <c r="I184" s="192"/>
      <c r="J184" s="46" t="str">
        <f t="shared" si="74"/>
        <v>Не предусмотрено</v>
      </c>
      <c r="K184" s="74" t="s">
        <v>196</v>
      </c>
      <c r="L184" s="75" t="s">
        <v>58</v>
      </c>
      <c r="M184" s="71" t="s">
        <v>42</v>
      </c>
      <c r="N184" s="104">
        <v>800</v>
      </c>
      <c r="O184" s="104">
        <v>129</v>
      </c>
      <c r="P184" s="56"/>
      <c r="Q184" s="55">
        <f t="shared" ref="Q184" si="112">IF(AND(N184&lt;&gt;0,M184="объем"),(O184/N184*100)/$Y$2*12,"")</f>
        <v>32.25</v>
      </c>
      <c r="R184" s="284"/>
      <c r="S184" s="285"/>
      <c r="T184" s="216"/>
      <c r="U184" s="192"/>
      <c r="V184" s="286"/>
      <c r="W184" s="209"/>
      <c r="X184" s="200"/>
    </row>
    <row r="185" spans="1:24" s="4" customFormat="1" ht="51.75" customHeight="1" thickBot="1" x14ac:dyDescent="0.3">
      <c r="A185" s="297"/>
      <c r="B185" s="46" t="str">
        <f t="shared" si="100"/>
        <v>ГБУЗ АО Красноярская РБ</v>
      </c>
      <c r="C185" s="291" t="s">
        <v>141</v>
      </c>
      <c r="D185" s="19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E185" s="195" t="s">
        <v>142</v>
      </c>
      <c r="F185" s="46" t="str">
        <f t="shared" si="72"/>
        <v>амбулаторно</v>
      </c>
      <c r="G185" s="193" t="s">
        <v>141</v>
      </c>
      <c r="H185" s="46" t="str">
        <f t="shared" si="73"/>
        <v>Медицинская помощь в экстренной форме незастрахованным гражданам в системе обязательного медицинского страхования</v>
      </c>
      <c r="I185" s="217" t="s">
        <v>148</v>
      </c>
      <c r="J185" s="46" t="str">
        <f t="shared" si="74"/>
        <v xml:space="preserve">Не применяется </v>
      </c>
      <c r="K185" s="72" t="s">
        <v>133</v>
      </c>
      <c r="L185" s="72" t="s">
        <v>3</v>
      </c>
      <c r="M185" s="72" t="s">
        <v>5</v>
      </c>
      <c r="N185" s="106">
        <v>99</v>
      </c>
      <c r="O185" s="106">
        <v>99</v>
      </c>
      <c r="P185" s="54">
        <f t="shared" ref="P185" si="113">IF(AND(N185&lt;&gt;0,M185="Кач."),O185/N185*100,"")</f>
        <v>100</v>
      </c>
      <c r="Q185" s="54"/>
      <c r="R185" s="228">
        <f>IFERROR(AVERAGE(P185:P187),"")</f>
        <v>100</v>
      </c>
      <c r="S185" s="231">
        <f>AVERAGE(Q185:Q187)</f>
        <v>76.487500000000011</v>
      </c>
      <c r="T185" s="238">
        <f>IFERROR((R185*0.7+S185*0.3)*2,S185*2)</f>
        <v>185.89250000000001</v>
      </c>
      <c r="U185" s="217" t="str">
        <f>IF(T185&lt;170,"ГЗ по услуге (работе) НЕ выполнено","")&amp;IF(AND(T185&gt;=170,T185&lt;=200),"ГЗ по услуге (работе) выполнено","")&amp;IF(T185&gt;200,"ГЗ по услуге (работе) ПЕРЕвыполнено","")</f>
        <v>ГЗ по услуге (работе) выполнено</v>
      </c>
      <c r="V185" s="193"/>
      <c r="W185" s="209"/>
      <c r="X185" s="200"/>
    </row>
    <row r="186" spans="1:24" s="4" customFormat="1" ht="51.75" customHeight="1" thickBot="1" x14ac:dyDescent="0.3">
      <c r="A186" s="297"/>
      <c r="B186" s="46" t="str">
        <f t="shared" si="100"/>
        <v>ГБУЗ АО Красноярская РБ</v>
      </c>
      <c r="C186" s="291"/>
      <c r="D186" s="19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E186" s="195"/>
      <c r="F186" s="46" t="str">
        <f t="shared" ref="F186:F249" si="114">IF(E186="",F185,E186)</f>
        <v>амбулаторно</v>
      </c>
      <c r="G186" s="220"/>
      <c r="H186" s="46" t="str">
        <f t="shared" ref="H186:H249" si="115">IF(G186="",H185,G186)</f>
        <v>Медицинская помощь в экстренной форме незастрахованным гражданам в системе обязательного медицинского страхования</v>
      </c>
      <c r="I186" s="218"/>
      <c r="J186" s="46" t="str">
        <f t="shared" ref="J186:J249" si="116">IF(I186="",J185,I186)</f>
        <v xml:space="preserve">Не применяется </v>
      </c>
      <c r="K186" s="69" t="s">
        <v>40</v>
      </c>
      <c r="L186" s="70" t="s">
        <v>123</v>
      </c>
      <c r="M186" s="71" t="s">
        <v>42</v>
      </c>
      <c r="N186" s="102">
        <v>1600</v>
      </c>
      <c r="O186" s="102">
        <v>587</v>
      </c>
      <c r="P186" s="56"/>
      <c r="Q186" s="55">
        <f>IF(AND(N186&lt;&gt;0,M186="объем"),(O186/N186*100)/$Y$2*12,"")</f>
        <v>73.375</v>
      </c>
      <c r="R186" s="229"/>
      <c r="S186" s="232"/>
      <c r="T186" s="239"/>
      <c r="U186" s="218"/>
      <c r="V186" s="220"/>
      <c r="W186" s="209"/>
      <c r="X186" s="200"/>
    </row>
    <row r="187" spans="1:24" s="4" customFormat="1" ht="28.5" customHeight="1" thickBot="1" x14ac:dyDescent="0.3">
      <c r="A187" s="297"/>
      <c r="B187" s="46" t="str">
        <f t="shared" si="100"/>
        <v>ГБУЗ АО Красноярская РБ</v>
      </c>
      <c r="C187" s="291"/>
      <c r="D187" s="19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E187" s="133" t="s">
        <v>50</v>
      </c>
      <c r="F187" s="46" t="str">
        <f t="shared" si="114"/>
        <v>Вне медицинской организации</v>
      </c>
      <c r="G187" s="194"/>
      <c r="H187" s="46" t="str">
        <f t="shared" si="115"/>
        <v>Медицинская помощь в экстренной форме незастрахованным гражданам в системе обязательного медицинского страхования</v>
      </c>
      <c r="I187" s="219"/>
      <c r="J187" s="46" t="str">
        <f t="shared" si="116"/>
        <v xml:space="preserve">Не применяется </v>
      </c>
      <c r="K187" s="74" t="s">
        <v>151</v>
      </c>
      <c r="L187" s="75" t="s">
        <v>41</v>
      </c>
      <c r="M187" s="71" t="s">
        <v>42</v>
      </c>
      <c r="N187" s="102">
        <v>1000</v>
      </c>
      <c r="O187" s="102">
        <v>398</v>
      </c>
      <c r="P187" s="56"/>
      <c r="Q187" s="55">
        <f>IF(AND(N187&lt;&gt;0,M187="объем"),(O187/N187*100)/$Y$2*12,"")</f>
        <v>79.600000000000009</v>
      </c>
      <c r="R187" s="241"/>
      <c r="S187" s="242"/>
      <c r="T187" s="243"/>
      <c r="U187" s="219"/>
      <c r="V187" s="194"/>
      <c r="W187" s="209"/>
      <c r="X187" s="200"/>
    </row>
    <row r="188" spans="1:24" s="4" customFormat="1" ht="45.75" customHeight="1" thickBot="1" x14ac:dyDescent="0.3">
      <c r="A188" s="297"/>
      <c r="B188" s="46" t="str">
        <f t="shared" si="100"/>
        <v>ГБУЗ АО Красноярская РБ</v>
      </c>
      <c r="C188" s="291" t="s">
        <v>75</v>
      </c>
      <c r="D188" s="19" t="str">
        <f t="shared" si="101"/>
        <v>Паллиативная медицинская помощь</v>
      </c>
      <c r="E188" s="217" t="s">
        <v>259</v>
      </c>
      <c r="F188" s="46" t="str">
        <f t="shared" si="114"/>
        <v>амбулаторно на дому</v>
      </c>
      <c r="G188" s="217" t="s">
        <v>43</v>
      </c>
      <c r="H188" s="46" t="str">
        <f t="shared" si="115"/>
        <v>паллиативная медицинская помощь</v>
      </c>
      <c r="I188" s="217" t="s">
        <v>148</v>
      </c>
      <c r="J188" s="46" t="str">
        <f t="shared" si="116"/>
        <v xml:space="preserve">Не применяется </v>
      </c>
      <c r="K188" s="73" t="s">
        <v>133</v>
      </c>
      <c r="L188" s="72" t="s">
        <v>3</v>
      </c>
      <c r="M188" s="72" t="s">
        <v>5</v>
      </c>
      <c r="N188" s="106">
        <v>99</v>
      </c>
      <c r="O188" s="106">
        <v>99</v>
      </c>
      <c r="P188" s="54">
        <f t="shared" ref="P188" si="117">IF(AND(N188&lt;&gt;0,M188="Кач."),O188/N188*100,"")</f>
        <v>100</v>
      </c>
      <c r="Q188" s="54"/>
      <c r="R188" s="214">
        <f>IFERROR(AVERAGE(P188:P189),"")</f>
        <v>100</v>
      </c>
      <c r="S188" s="215">
        <f>AVERAGE(Q188:Q189)</f>
        <v>98.375870069605554</v>
      </c>
      <c r="T188" s="216">
        <f>IFERROR((R188*0.7+S188*0.3)*2,S188*2)</f>
        <v>199.02552204176334</v>
      </c>
      <c r="U188" s="195" t="str">
        <f>IF(T188&lt;170,"ГЗ по услуге (работе) НЕ выполнено","")&amp;IF(AND(T188&gt;=170,T188&lt;=200),"ГЗ по услуге (работе) выполнено","")&amp;IF(T188&gt;200,"ГЗ по услуге (работе) ПЕРЕвыполнено","")</f>
        <v>ГЗ по услуге (работе) выполнено</v>
      </c>
      <c r="V188" s="192"/>
      <c r="W188" s="209"/>
      <c r="X188" s="200"/>
    </row>
    <row r="189" spans="1:24" s="4" customFormat="1" ht="28.5" customHeight="1" thickBot="1" x14ac:dyDescent="0.3">
      <c r="A189" s="297"/>
      <c r="B189" s="46" t="str">
        <f t="shared" si="100"/>
        <v>ГБУЗ АО Красноярская РБ</v>
      </c>
      <c r="C189" s="291"/>
      <c r="D189" s="19" t="str">
        <f t="shared" si="101"/>
        <v>Паллиативная медицинская помощь</v>
      </c>
      <c r="E189" s="219"/>
      <c r="F189" s="46" t="str">
        <f t="shared" si="114"/>
        <v>амбулаторно на дому</v>
      </c>
      <c r="G189" s="219"/>
      <c r="H189" s="46" t="str">
        <f t="shared" si="115"/>
        <v>паллиативная медицинская помощь</v>
      </c>
      <c r="I189" s="219"/>
      <c r="J189" s="46" t="str">
        <f t="shared" si="116"/>
        <v xml:space="preserve">Не применяется </v>
      </c>
      <c r="K189" s="74" t="s">
        <v>40</v>
      </c>
      <c r="L189" s="70" t="s">
        <v>123</v>
      </c>
      <c r="M189" s="71" t="s">
        <v>42</v>
      </c>
      <c r="N189" s="104">
        <v>431</v>
      </c>
      <c r="O189" s="104">
        <v>212</v>
      </c>
      <c r="P189" s="56"/>
      <c r="Q189" s="55">
        <f>IF(AND(N189&lt;&gt;0,M189="объем"),(O189/N189*100)/$Y$2*12,"")</f>
        <v>98.375870069605554</v>
      </c>
      <c r="R189" s="214"/>
      <c r="S189" s="215"/>
      <c r="T189" s="216"/>
      <c r="U189" s="195"/>
      <c r="V189" s="192"/>
      <c r="W189" s="209"/>
      <c r="X189" s="200"/>
    </row>
    <row r="190" spans="1:24" s="4" customFormat="1" ht="28.5" customHeight="1" thickBot="1" x14ac:dyDescent="0.3">
      <c r="A190" s="297"/>
      <c r="B190" s="46" t="str">
        <f t="shared" si="100"/>
        <v>ГБУЗ АО Красноярская РБ</v>
      </c>
      <c r="C190" s="291"/>
      <c r="D190" s="19" t="str">
        <f t="shared" si="101"/>
        <v>Паллиативная медицинская помощь</v>
      </c>
      <c r="E190" s="217" t="s">
        <v>257</v>
      </c>
      <c r="F190" s="46" t="str">
        <f t="shared" si="114"/>
        <v>амбулаторно на дому выездными патронажными бригадами</v>
      </c>
      <c r="G190" s="217" t="s">
        <v>43</v>
      </c>
      <c r="H190" s="46" t="str">
        <f t="shared" si="115"/>
        <v>паллиативная медицинская помощь</v>
      </c>
      <c r="I190" s="217" t="s">
        <v>148</v>
      </c>
      <c r="J190" s="46" t="str">
        <f t="shared" si="116"/>
        <v xml:space="preserve">Не применяется </v>
      </c>
      <c r="K190" s="73" t="s">
        <v>133</v>
      </c>
      <c r="L190" s="72" t="s">
        <v>3</v>
      </c>
      <c r="M190" s="72" t="s">
        <v>5</v>
      </c>
      <c r="N190" s="106">
        <v>99</v>
      </c>
      <c r="O190" s="106">
        <v>99</v>
      </c>
      <c r="P190" s="129">
        <f t="shared" ref="P190" si="118">IF(AND(N190&lt;&gt;0,M190="Кач."),O190/N190*100,"")</f>
        <v>100</v>
      </c>
      <c r="Q190" s="129"/>
      <c r="R190" s="214">
        <f>IFERROR(AVERAGE(P190:P191),"")</f>
        <v>100</v>
      </c>
      <c r="S190" s="215">
        <f>AVERAGE(Q190:Q191)</f>
        <v>35.766423357664237</v>
      </c>
      <c r="T190" s="216">
        <f>IFERROR((R190*0.7+S190*0.3)*2,S190*2)</f>
        <v>161.45985401459853</v>
      </c>
      <c r="U190" s="195" t="str">
        <f>IF(T190&lt;170,"ГЗ по услуге (работе) НЕ выполнено","")&amp;IF(AND(T190&gt;=170,T190&lt;=200),"ГЗ по услуге (работе) выполнено","")&amp;IF(T190&gt;200,"ГЗ по услуге (работе) ПЕРЕвыполнено","")</f>
        <v>ГЗ по услуге (работе) НЕ выполнено</v>
      </c>
      <c r="V190" s="192"/>
      <c r="W190" s="209"/>
      <c r="X190" s="200"/>
    </row>
    <row r="191" spans="1:24" s="4" customFormat="1" ht="28.5" customHeight="1" thickBot="1" x14ac:dyDescent="0.3">
      <c r="A191" s="297"/>
      <c r="B191" s="46" t="str">
        <f t="shared" si="100"/>
        <v>ГБУЗ АО Красноярская РБ</v>
      </c>
      <c r="C191" s="291"/>
      <c r="D191" s="19" t="str">
        <f t="shared" si="101"/>
        <v>Паллиативная медицинская помощь</v>
      </c>
      <c r="E191" s="219"/>
      <c r="F191" s="46" t="str">
        <f t="shared" si="114"/>
        <v>амбулаторно на дому выездными патронажными бригадами</v>
      </c>
      <c r="G191" s="219"/>
      <c r="H191" s="46" t="str">
        <f t="shared" si="115"/>
        <v>паллиативная медицинская помощь</v>
      </c>
      <c r="I191" s="219"/>
      <c r="J191" s="46" t="str">
        <f t="shared" si="116"/>
        <v xml:space="preserve">Не применяется </v>
      </c>
      <c r="K191" s="74" t="s">
        <v>40</v>
      </c>
      <c r="L191" s="70" t="s">
        <v>123</v>
      </c>
      <c r="M191" s="71" t="s">
        <v>42</v>
      </c>
      <c r="N191" s="104">
        <v>548</v>
      </c>
      <c r="O191" s="104">
        <v>98</v>
      </c>
      <c r="P191" s="56"/>
      <c r="Q191" s="128">
        <f>IF(AND(N191&lt;&gt;0,M191="объем"),(O191/N191*100)/$Y$2*12,"")</f>
        <v>35.766423357664237</v>
      </c>
      <c r="R191" s="214"/>
      <c r="S191" s="215"/>
      <c r="T191" s="216"/>
      <c r="U191" s="195"/>
      <c r="V191" s="192"/>
      <c r="W191" s="209"/>
      <c r="X191" s="200"/>
    </row>
    <row r="192" spans="1:24" s="4" customFormat="1" ht="28.5" customHeight="1" thickBot="1" x14ac:dyDescent="0.3">
      <c r="A192" s="297"/>
      <c r="B192" s="46" t="str">
        <f t="shared" si="100"/>
        <v>ГБУЗ АО Красноярская РБ</v>
      </c>
      <c r="C192" s="291"/>
      <c r="D192" s="19" t="str">
        <f t="shared" si="101"/>
        <v>Паллиативная медицинская помощь</v>
      </c>
      <c r="E192" s="217" t="s">
        <v>245</v>
      </c>
      <c r="F192" s="46" t="str">
        <f t="shared" si="114"/>
        <v>Дневной стационар (на дому)</v>
      </c>
      <c r="G192" s="217" t="s">
        <v>43</v>
      </c>
      <c r="H192" s="46" t="str">
        <f t="shared" si="115"/>
        <v>паллиативная медицинская помощь</v>
      </c>
      <c r="I192" s="217" t="s">
        <v>148</v>
      </c>
      <c r="J192" s="46" t="str">
        <f t="shared" si="116"/>
        <v xml:space="preserve">Не применяется </v>
      </c>
      <c r="K192" s="73" t="s">
        <v>133</v>
      </c>
      <c r="L192" s="72" t="s">
        <v>3</v>
      </c>
      <c r="M192" s="72" t="s">
        <v>5</v>
      </c>
      <c r="N192" s="106">
        <v>99</v>
      </c>
      <c r="O192" s="106">
        <v>99</v>
      </c>
      <c r="P192" s="54">
        <f t="shared" ref="P192" si="119">IF(AND(N192&lt;&gt;0,M192="Кач."),O192/N192*100,"")</f>
        <v>100</v>
      </c>
      <c r="Q192" s="54"/>
      <c r="R192" s="214">
        <f>IFERROR(AVERAGE(P192:P193),"")</f>
        <v>100</v>
      </c>
      <c r="S192" s="215">
        <f>AVERAGE(Q192:Q193)</f>
        <v>8.5714285714285712</v>
      </c>
      <c r="T192" s="216">
        <f>IFERROR((R192*0.7+S192*0.3)*2,S192*2)</f>
        <v>145.14285714285714</v>
      </c>
      <c r="U192" s="195" t="str">
        <f>IF(T192&lt;170,"ГЗ по услуге (работе) НЕ выполнено","")&amp;IF(AND(T192&gt;=170,T192&lt;=200),"ГЗ по услуге (работе) выполнено","")&amp;IF(T192&gt;200,"ГЗ по услуге (работе) ПЕРЕвыполнено","")</f>
        <v>ГЗ по услуге (работе) НЕ выполнено</v>
      </c>
      <c r="V192" s="192"/>
      <c r="W192" s="209"/>
      <c r="X192" s="200"/>
    </row>
    <row r="193" spans="1:25" s="4" customFormat="1" ht="28.5" customHeight="1" thickBot="1" x14ac:dyDescent="0.3">
      <c r="A193" s="297"/>
      <c r="B193" s="46" t="str">
        <f t="shared" si="100"/>
        <v>ГБУЗ АО Красноярская РБ</v>
      </c>
      <c r="C193" s="291"/>
      <c r="D193" s="19" t="str">
        <f t="shared" si="101"/>
        <v>Паллиативная медицинская помощь</v>
      </c>
      <c r="E193" s="219"/>
      <c r="F193" s="46" t="str">
        <f t="shared" si="114"/>
        <v>Дневной стационар (на дому)</v>
      </c>
      <c r="G193" s="219"/>
      <c r="H193" s="46" t="str">
        <f t="shared" si="115"/>
        <v>паллиативная медицинская помощь</v>
      </c>
      <c r="I193" s="219"/>
      <c r="J193" s="46" t="str">
        <f t="shared" si="116"/>
        <v xml:space="preserve">Не применяется </v>
      </c>
      <c r="K193" s="69" t="s">
        <v>149</v>
      </c>
      <c r="L193" s="70" t="s">
        <v>123</v>
      </c>
      <c r="M193" s="71" t="s">
        <v>42</v>
      </c>
      <c r="N193" s="104">
        <v>70</v>
      </c>
      <c r="O193" s="105">
        <v>3</v>
      </c>
      <c r="P193" s="56"/>
      <c r="Q193" s="55">
        <f>IF(AND(N193&lt;&gt;0,M193="объем"),(O193/N193*100)/$Y$2*12,"")</f>
        <v>8.5714285714285712</v>
      </c>
      <c r="R193" s="214"/>
      <c r="S193" s="215"/>
      <c r="T193" s="216"/>
      <c r="U193" s="195"/>
      <c r="V193" s="192"/>
      <c r="W193" s="209"/>
      <c r="X193" s="200"/>
    </row>
    <row r="194" spans="1:25" s="4" customFormat="1" ht="28.5" customHeight="1" thickBot="1" x14ac:dyDescent="0.3">
      <c r="A194" s="297"/>
      <c r="B194" s="46" t="str">
        <f t="shared" si="100"/>
        <v>ГБУЗ АО Красноярская РБ</v>
      </c>
      <c r="C194" s="246" t="s">
        <v>236</v>
      </c>
      <c r="D194" s="19" t="str">
        <f t="shared" si="1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94" s="195" t="s">
        <v>170</v>
      </c>
      <c r="F194" s="46" t="str">
        <f t="shared" si="114"/>
        <v>не предусмотрено</v>
      </c>
      <c r="G194" s="195" t="s">
        <v>170</v>
      </c>
      <c r="H194" s="46" t="str">
        <f t="shared" si="115"/>
        <v>не предусмотрено</v>
      </c>
      <c r="I194" s="195" t="s">
        <v>47</v>
      </c>
      <c r="J194" s="46" t="str">
        <f t="shared" si="116"/>
        <v>Не предусмотрено</v>
      </c>
      <c r="K194" s="76" t="s">
        <v>237</v>
      </c>
      <c r="L194" s="75" t="s">
        <v>3</v>
      </c>
      <c r="M194" s="72" t="s">
        <v>5</v>
      </c>
      <c r="N194" s="106">
        <v>100</v>
      </c>
      <c r="O194" s="106">
        <v>100</v>
      </c>
      <c r="P194" s="54">
        <f t="shared" ref="P194:P196" si="120">IF(AND(N194&lt;&gt;0,M194="Кач."),O194/N194*100,"")</f>
        <v>100</v>
      </c>
      <c r="Q194" s="54"/>
      <c r="R194" s="214">
        <f>IFERROR(AVERAGE(P194:P195),"")</f>
        <v>100</v>
      </c>
      <c r="S194" s="215">
        <f>AVERAGE(Q194:Q195)</f>
        <v>100</v>
      </c>
      <c r="T194" s="216">
        <f>IFERROR((R194*0.7+S194*0.3)*2,S194*2)</f>
        <v>200</v>
      </c>
      <c r="U194" s="195" t="str">
        <f>IF(T194&lt;170,"ГЗ по услуге (работе) НЕ выполнено","")&amp;IF(AND(T194&gt;=170,T194&lt;=200),"ГЗ по услуге (работе) выполнено","")&amp;IF(T194&gt;200,"ГЗ по услуге (работе) ПЕРЕвыполнено","")</f>
        <v>ГЗ по услуге (работе) выполнено</v>
      </c>
      <c r="V194" s="192"/>
      <c r="W194" s="209"/>
      <c r="X194" s="200"/>
    </row>
    <row r="195" spans="1:25" s="4" customFormat="1" ht="28.5" customHeight="1" thickBot="1" x14ac:dyDescent="0.3">
      <c r="A195" s="297"/>
      <c r="B195" s="46" t="str">
        <f t="shared" si="100"/>
        <v>ГБУЗ АО Красноярская РБ</v>
      </c>
      <c r="C195" s="246"/>
      <c r="D195" s="19" t="str">
        <f t="shared" si="1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95" s="195"/>
      <c r="F195" s="46" t="str">
        <f t="shared" si="114"/>
        <v>не предусмотрено</v>
      </c>
      <c r="G195" s="195"/>
      <c r="H195" s="46" t="str">
        <f t="shared" si="115"/>
        <v>не предусмотрено</v>
      </c>
      <c r="I195" s="195"/>
      <c r="J195" s="46" t="str">
        <f t="shared" si="116"/>
        <v>Не предусмотрено</v>
      </c>
      <c r="K195" s="77" t="s">
        <v>248</v>
      </c>
      <c r="L195" s="75" t="s">
        <v>238</v>
      </c>
      <c r="M195" s="71" t="s">
        <v>42</v>
      </c>
      <c r="N195" s="104">
        <v>9.1999999999999993</v>
      </c>
      <c r="O195" s="104">
        <v>9.1999999999999993</v>
      </c>
      <c r="P195" s="56"/>
      <c r="Q195" s="58">
        <f>IF(AND(N195&lt;&gt;0,M195="объем"),(O195/N195*100),"")</f>
        <v>100</v>
      </c>
      <c r="R195" s="214"/>
      <c r="S195" s="215"/>
      <c r="T195" s="216"/>
      <c r="U195" s="195"/>
      <c r="V195" s="192"/>
      <c r="W195" s="210"/>
      <c r="X195" s="201"/>
    </row>
    <row r="196" spans="1:25" s="4" customFormat="1" ht="28.5" customHeight="1" thickBot="1" x14ac:dyDescent="0.3">
      <c r="A196" s="298" t="s">
        <v>152</v>
      </c>
      <c r="B196" s="46" t="str">
        <f t="shared" si="100"/>
        <v>ГБУЗ АО Лиманская  РБ</v>
      </c>
      <c r="C196" s="205" t="s">
        <v>124</v>
      </c>
      <c r="D196" s="19" t="str">
        <f t="shared" si="101"/>
        <v>ПМСП, не включенная в базовую программу ОМС</v>
      </c>
      <c r="E196" s="192" t="s">
        <v>142</v>
      </c>
      <c r="F196" s="46" t="str">
        <f t="shared" si="114"/>
        <v>амбулаторно</v>
      </c>
      <c r="G196" s="195" t="s">
        <v>137</v>
      </c>
      <c r="H196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6" s="192" t="s">
        <v>168</v>
      </c>
      <c r="J196" s="46" t="str">
        <f t="shared" si="116"/>
        <v>по профилю дерматовенерология (в части венерологии)</v>
      </c>
      <c r="K196" s="72" t="s">
        <v>133</v>
      </c>
      <c r="L196" s="72" t="s">
        <v>3</v>
      </c>
      <c r="M196" s="72" t="s">
        <v>5</v>
      </c>
      <c r="N196" s="106">
        <v>99</v>
      </c>
      <c r="O196" s="106">
        <v>98</v>
      </c>
      <c r="P196" s="54">
        <f t="shared" si="120"/>
        <v>98.98989898989899</v>
      </c>
      <c r="Q196" s="54"/>
      <c r="R196" s="214">
        <f>IFERROR(AVERAGE(P196:P198),"")</f>
        <v>98.98989898989899</v>
      </c>
      <c r="S196" s="215">
        <f>AVERAGE(Q196:Q198)</f>
        <v>97.329670329670336</v>
      </c>
      <c r="T196" s="216">
        <f>IFERROR((R196*0.7+S196*0.3)*2,S196*2)</f>
        <v>196.98366078366078</v>
      </c>
      <c r="U196" s="195" t="str">
        <f>IF(T196&lt;170,"ГЗ по услуге (работе) НЕ выполнено","")&amp;IF(AND(T196&gt;=170,T196&lt;=200),"ГЗ по услуге (работе) выполнено","")&amp;IF(T196&gt;200,"ГЗ по услуге (работе) ПЕРЕвыполнено","")</f>
        <v>ГЗ по услуге (работе) выполнено</v>
      </c>
      <c r="V196" s="192"/>
      <c r="W196" s="208">
        <f>AVERAGE(T196:T221)</f>
        <v>131.0332543073383</v>
      </c>
      <c r="X196" s="275" t="str">
        <f>IF(W196&lt;170,"ГЗ по учреждению не выполнено","")&amp;IF(AND(W196&gt;=170,W196&lt;=200),"ГЗ по учреждению выполнено","")&amp;IF(W196&gt;200,"ГЗ по учреждению перевыполнено","")</f>
        <v>ГЗ по учреждению не выполнено</v>
      </c>
    </row>
    <row r="197" spans="1:25" s="4" customFormat="1" ht="28.5" customHeight="1" thickBot="1" x14ac:dyDescent="0.3">
      <c r="A197" s="298"/>
      <c r="B197" s="46" t="str">
        <f t="shared" si="100"/>
        <v>ГБУЗ АО Лиманская  РБ</v>
      </c>
      <c r="C197" s="206"/>
      <c r="D197" s="19" t="str">
        <f t="shared" si="101"/>
        <v>ПМСП, не включенная в базовую программу ОМС</v>
      </c>
      <c r="E197" s="192"/>
      <c r="F197" s="46" t="str">
        <f t="shared" si="114"/>
        <v>амбулаторно</v>
      </c>
      <c r="G197" s="195"/>
      <c r="H197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7" s="192"/>
      <c r="J197" s="46" t="str">
        <f t="shared" si="116"/>
        <v>по профилю дерматовенерология (в части венерологии)</v>
      </c>
      <c r="K197" s="69" t="s">
        <v>40</v>
      </c>
      <c r="L197" s="70" t="s">
        <v>123</v>
      </c>
      <c r="M197" s="71" t="s">
        <v>42</v>
      </c>
      <c r="N197" s="104">
        <v>1575</v>
      </c>
      <c r="O197" s="104">
        <v>769</v>
      </c>
      <c r="P197" s="56"/>
      <c r="Q197" s="55">
        <f>IF(AND(N197&lt;&gt;0,M197="объем"),(O197/N197*100)/$Y$2*12,"")</f>
        <v>97.650793650793645</v>
      </c>
      <c r="R197" s="214"/>
      <c r="S197" s="215"/>
      <c r="T197" s="216"/>
      <c r="U197" s="195"/>
      <c r="V197" s="192"/>
      <c r="W197" s="209"/>
      <c r="X197" s="276"/>
    </row>
    <row r="198" spans="1:25" s="4" customFormat="1" ht="72.75" customHeight="1" thickBot="1" x14ac:dyDescent="0.3">
      <c r="A198" s="298"/>
      <c r="B198" s="46" t="str">
        <f t="shared" si="100"/>
        <v>ГБУЗ АО Лиманская  РБ</v>
      </c>
      <c r="C198" s="206"/>
      <c r="D198" s="19" t="str">
        <f t="shared" si="101"/>
        <v>ПМСП, не включенная в базовую программу ОМС</v>
      </c>
      <c r="E198" s="192"/>
      <c r="F198" s="46" t="str">
        <f t="shared" si="114"/>
        <v>амбулаторно</v>
      </c>
      <c r="G198" s="195"/>
      <c r="H198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8" s="192"/>
      <c r="J198" s="46" t="str">
        <f t="shared" si="116"/>
        <v>по профилю дерматовенерология (в части венерологии)</v>
      </c>
      <c r="K198" s="69" t="s">
        <v>138</v>
      </c>
      <c r="L198" s="70" t="s">
        <v>123</v>
      </c>
      <c r="M198" s="71" t="s">
        <v>42</v>
      </c>
      <c r="N198" s="104">
        <v>468</v>
      </c>
      <c r="O198" s="104">
        <v>227</v>
      </c>
      <c r="P198" s="56"/>
      <c r="Q198" s="55">
        <f>IF(AND(N198&lt;&gt;0,M198="объем"),(O198/N198*100)/$Y$2*12,"")</f>
        <v>97.008547008547026</v>
      </c>
      <c r="R198" s="214"/>
      <c r="S198" s="215"/>
      <c r="T198" s="216"/>
      <c r="U198" s="195"/>
      <c r="V198" s="192"/>
      <c r="W198" s="209"/>
      <c r="X198" s="276"/>
    </row>
    <row r="199" spans="1:25" s="4" customFormat="1" ht="68.25" customHeight="1" thickBot="1" x14ac:dyDescent="0.3">
      <c r="A199" s="298"/>
      <c r="B199" s="46" t="str">
        <f t="shared" si="100"/>
        <v>ГБУЗ АО Лиманская  РБ</v>
      </c>
      <c r="C199" s="206"/>
      <c r="D199" s="19" t="str">
        <f t="shared" si="101"/>
        <v>ПМСП, не включенная в базовую программу ОМС</v>
      </c>
      <c r="E199" s="192" t="s">
        <v>142</v>
      </c>
      <c r="F199" s="46" t="str">
        <f t="shared" si="114"/>
        <v>амбулаторно</v>
      </c>
      <c r="G199" s="195" t="s">
        <v>145</v>
      </c>
      <c r="H199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99" s="192" t="s">
        <v>144</v>
      </c>
      <c r="J199" s="46" t="str">
        <f t="shared" si="116"/>
        <v>по профилю Фтизиатрия</v>
      </c>
      <c r="K199" s="73" t="s">
        <v>133</v>
      </c>
      <c r="L199" s="72" t="s">
        <v>3</v>
      </c>
      <c r="M199" s="72" t="s">
        <v>5</v>
      </c>
      <c r="N199" s="106">
        <v>99</v>
      </c>
      <c r="O199" s="106">
        <v>98</v>
      </c>
      <c r="P199" s="54">
        <f t="shared" ref="P199" si="121">IF(AND(N199&lt;&gt;0,M199="Кач."),O199/N199*100,"")</f>
        <v>98.98989898989899</v>
      </c>
      <c r="Q199" s="54"/>
      <c r="R199" s="214">
        <f>IFERROR(AVERAGE(P199:P201),"")</f>
        <v>98.98989898989899</v>
      </c>
      <c r="S199" s="215">
        <f>AVERAGE(Q199:Q201)</f>
        <v>33.394214876033061</v>
      </c>
      <c r="T199" s="216">
        <f>IFERROR((R199*0.7+S199*0.3)*2,S199*2)</f>
        <v>158.62238751147842</v>
      </c>
      <c r="U199" s="195" t="str">
        <f>IF(T199&lt;170,"ГЗ по услуге (работе) НЕ выполнено","")&amp;IF(AND(T199&gt;=170,T199&lt;=200),"ГЗ по услуге (работе) выполнено","")&amp;IF(T199&gt;200,"ГЗ по услуге (работе) ПЕРЕвыполнено","")</f>
        <v>ГЗ по услуге (работе) НЕ выполнено</v>
      </c>
      <c r="V199" s="192"/>
      <c r="W199" s="209"/>
      <c r="X199" s="276"/>
    </row>
    <row r="200" spans="1:25" s="4" customFormat="1" ht="28.5" customHeight="1" thickBot="1" x14ac:dyDescent="0.3">
      <c r="A200" s="298"/>
      <c r="B200" s="46" t="str">
        <f t="shared" si="100"/>
        <v>ГБУЗ АО Лиманская  РБ</v>
      </c>
      <c r="C200" s="206"/>
      <c r="D200" s="19" t="str">
        <f t="shared" si="101"/>
        <v>ПМСП, не включенная в базовую программу ОМС</v>
      </c>
      <c r="E200" s="192"/>
      <c r="F200" s="46" t="str">
        <f t="shared" si="114"/>
        <v>амбулаторно</v>
      </c>
      <c r="G200" s="195"/>
      <c r="H200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00" s="192"/>
      <c r="J200" s="46" t="str">
        <f t="shared" si="116"/>
        <v>по профилю Фтизиатрия</v>
      </c>
      <c r="K200" s="74" t="s">
        <v>40</v>
      </c>
      <c r="L200" s="70" t="s">
        <v>123</v>
      </c>
      <c r="M200" s="71" t="s">
        <v>42</v>
      </c>
      <c r="N200" s="104">
        <v>1815</v>
      </c>
      <c r="O200" s="104">
        <v>303</v>
      </c>
      <c r="P200" s="56"/>
      <c r="Q200" s="55">
        <f t="shared" ref="Q200:Q206" si="122">IF(AND(N200&lt;&gt;0,M200="объем"),(O200/N200*100)/$Y$2*12,"")</f>
        <v>33.388429752066116</v>
      </c>
      <c r="R200" s="214"/>
      <c r="S200" s="215"/>
      <c r="T200" s="216"/>
      <c r="U200" s="195"/>
      <c r="V200" s="192"/>
      <c r="W200" s="209"/>
      <c r="X200" s="276"/>
      <c r="Y200" s="14"/>
    </row>
    <row r="201" spans="1:25" s="4" customFormat="1" ht="28.5" customHeight="1" thickBot="1" x14ac:dyDescent="0.3">
      <c r="A201" s="298"/>
      <c r="B201" s="46" t="str">
        <f t="shared" si="100"/>
        <v>ГБУЗ АО Лиманская  РБ</v>
      </c>
      <c r="C201" s="206"/>
      <c r="D201" s="19" t="str">
        <f t="shared" si="101"/>
        <v>ПМСП, не включенная в базовую программу ОМС</v>
      </c>
      <c r="E201" s="192"/>
      <c r="F201" s="46" t="str">
        <f t="shared" si="114"/>
        <v>амбулаторно</v>
      </c>
      <c r="G201" s="195"/>
      <c r="H201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01" s="192"/>
      <c r="J201" s="46" t="str">
        <f t="shared" si="116"/>
        <v>по профилю Фтизиатрия</v>
      </c>
      <c r="K201" s="74" t="s">
        <v>138</v>
      </c>
      <c r="L201" s="70" t="s">
        <v>123</v>
      </c>
      <c r="M201" s="71" t="s">
        <v>42</v>
      </c>
      <c r="N201" s="104">
        <v>1000</v>
      </c>
      <c r="O201" s="104">
        <v>167</v>
      </c>
      <c r="P201" s="56"/>
      <c r="Q201" s="55">
        <f t="shared" si="122"/>
        <v>33.4</v>
      </c>
      <c r="R201" s="214"/>
      <c r="S201" s="215"/>
      <c r="T201" s="216"/>
      <c r="U201" s="195"/>
      <c r="V201" s="192"/>
      <c r="W201" s="209"/>
      <c r="X201" s="276"/>
    </row>
    <row r="202" spans="1:25" s="4" customFormat="1" ht="60" customHeight="1" thickBot="1" x14ac:dyDescent="0.3">
      <c r="A202" s="298"/>
      <c r="B202" s="46" t="str">
        <f t="shared" si="100"/>
        <v>ГБУЗ АО Лиманская  РБ</v>
      </c>
      <c r="C202" s="206"/>
      <c r="D202" s="19" t="str">
        <f t="shared" si="101"/>
        <v>ПМСП, не включенная в базовую программу ОМС</v>
      </c>
      <c r="E202" s="192" t="s">
        <v>142</v>
      </c>
      <c r="F202" s="46" t="str">
        <f t="shared" si="114"/>
        <v>амбулаторно</v>
      </c>
      <c r="G202" s="195" t="s">
        <v>167</v>
      </c>
      <c r="H202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02" s="192" t="s">
        <v>287</v>
      </c>
      <c r="J202" s="46" t="str">
        <f t="shared" si="116"/>
        <v>по профилю психиатрия-наркология</v>
      </c>
      <c r="K202" s="73" t="s">
        <v>133</v>
      </c>
      <c r="L202" s="72" t="s">
        <v>3</v>
      </c>
      <c r="M202" s="72" t="s">
        <v>5</v>
      </c>
      <c r="N202" s="106">
        <v>99</v>
      </c>
      <c r="O202" s="106">
        <v>98</v>
      </c>
      <c r="P202" s="54">
        <f t="shared" ref="P202" si="123">IF(AND(N202&lt;&gt;0,M202="Кач."),O202/N202*100,"")</f>
        <v>98.98989898989899</v>
      </c>
      <c r="Q202" s="54" t="str">
        <f t="shared" si="122"/>
        <v/>
      </c>
      <c r="R202" s="214">
        <f>IFERROR(AVERAGE(P202:P204),"")</f>
        <v>98.98989898989899</v>
      </c>
      <c r="S202" s="215">
        <f>AVERAGE(Q202:Q204)</f>
        <v>96.001751172008341</v>
      </c>
      <c r="T202" s="216">
        <f>IFERROR((R202*0.7+S202*0.3)*2,S202*2)</f>
        <v>196.18690928906358</v>
      </c>
      <c r="U202" s="195" t="str">
        <f>IF(T202&lt;170,"ГЗ по услуге (работе) НЕ выполнено","")&amp;IF(AND(T202&gt;=170,T202&lt;=200),"ГЗ по услуге (работе) выполнено","")&amp;IF(T202&gt;200,"ГЗ по услуге (работе) ПЕРЕвыполнено","")</f>
        <v>ГЗ по услуге (работе) выполнено</v>
      </c>
      <c r="V202" s="192"/>
      <c r="W202" s="209"/>
      <c r="X202" s="276"/>
    </row>
    <row r="203" spans="1:25" s="4" customFormat="1" ht="28.5" customHeight="1" thickBot="1" x14ac:dyDescent="0.3">
      <c r="A203" s="298"/>
      <c r="B203" s="46" t="str">
        <f t="shared" si="100"/>
        <v>ГБУЗ АО Лиманская  РБ</v>
      </c>
      <c r="C203" s="206"/>
      <c r="D203" s="19" t="str">
        <f t="shared" si="101"/>
        <v>ПМСП, не включенная в базовую программу ОМС</v>
      </c>
      <c r="E203" s="192"/>
      <c r="F203" s="46" t="str">
        <f t="shared" si="114"/>
        <v>амбулаторно</v>
      </c>
      <c r="G203" s="195"/>
      <c r="H203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03" s="192"/>
      <c r="J203" s="46" t="str">
        <f t="shared" si="116"/>
        <v>по профилю психиатрия-наркология</v>
      </c>
      <c r="K203" s="74" t="s">
        <v>40</v>
      </c>
      <c r="L203" s="70" t="s">
        <v>123</v>
      </c>
      <c r="M203" s="71" t="s">
        <v>42</v>
      </c>
      <c r="N203" s="104">
        <v>2126</v>
      </c>
      <c r="O203" s="104">
        <v>1031</v>
      </c>
      <c r="P203" s="56"/>
      <c r="Q203" s="55">
        <f t="shared" si="122"/>
        <v>96.98965192850423</v>
      </c>
      <c r="R203" s="214"/>
      <c r="S203" s="215"/>
      <c r="T203" s="216"/>
      <c r="U203" s="195"/>
      <c r="V203" s="192"/>
      <c r="W203" s="209"/>
      <c r="X203" s="276"/>
    </row>
    <row r="204" spans="1:25" s="4" customFormat="1" ht="28.5" customHeight="1" thickBot="1" x14ac:dyDescent="0.3">
      <c r="A204" s="298"/>
      <c r="B204" s="46" t="str">
        <f t="shared" si="100"/>
        <v>ГБУЗ АО Лиманская  РБ</v>
      </c>
      <c r="C204" s="206"/>
      <c r="D204" s="19" t="str">
        <f t="shared" si="101"/>
        <v>ПМСП, не включенная в базовую программу ОМС</v>
      </c>
      <c r="E204" s="192"/>
      <c r="F204" s="46" t="str">
        <f t="shared" si="114"/>
        <v>амбулаторно</v>
      </c>
      <c r="G204" s="195"/>
      <c r="H204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04" s="192"/>
      <c r="J204" s="46" t="str">
        <f t="shared" si="116"/>
        <v>по профилю психиатрия-наркология</v>
      </c>
      <c r="K204" s="74" t="s">
        <v>138</v>
      </c>
      <c r="L204" s="70" t="s">
        <v>123</v>
      </c>
      <c r="M204" s="71" t="s">
        <v>42</v>
      </c>
      <c r="N204" s="104">
        <v>722</v>
      </c>
      <c r="O204" s="104">
        <v>343</v>
      </c>
      <c r="P204" s="56"/>
      <c r="Q204" s="55">
        <f t="shared" si="122"/>
        <v>95.013850415512465</v>
      </c>
      <c r="R204" s="214"/>
      <c r="S204" s="215"/>
      <c r="T204" s="216"/>
      <c r="U204" s="195"/>
      <c r="V204" s="192"/>
      <c r="W204" s="209"/>
      <c r="X204" s="276"/>
    </row>
    <row r="205" spans="1:25" s="4" customFormat="1" ht="51.75" customHeight="1" thickBot="1" x14ac:dyDescent="0.3">
      <c r="A205" s="298"/>
      <c r="B205" s="46" t="str">
        <f t="shared" si="100"/>
        <v>ГБУЗ АО Лиманская  РБ</v>
      </c>
      <c r="C205" s="206"/>
      <c r="D205" s="19" t="str">
        <f t="shared" si="101"/>
        <v>ПМСП, не включенная в базовую программу ОМС</v>
      </c>
      <c r="E205" s="193" t="s">
        <v>142</v>
      </c>
      <c r="F205" s="46" t="str">
        <f t="shared" si="114"/>
        <v>амбулаторно</v>
      </c>
      <c r="G205" s="217" t="s">
        <v>39</v>
      </c>
      <c r="H205" s="46" t="str">
        <f t="shared" si="115"/>
        <v>Первичная медико-санитарная помощь, в части диагностики и лечения</v>
      </c>
      <c r="I205" s="193" t="s">
        <v>256</v>
      </c>
      <c r="J205" s="46" t="str">
        <f t="shared" si="116"/>
        <v>Вакцинация</v>
      </c>
      <c r="K205" s="73" t="s">
        <v>133</v>
      </c>
      <c r="L205" s="72" t="s">
        <v>3</v>
      </c>
      <c r="M205" s="72" t="s">
        <v>5</v>
      </c>
      <c r="N205" s="106">
        <v>99</v>
      </c>
      <c r="O205" s="106">
        <v>98</v>
      </c>
      <c r="P205" s="134">
        <f t="shared" ref="P205" si="124">IF(AND(N205&lt;&gt;0,M205="Кач."),O205/N205*100,"")</f>
        <v>98.98989898989899</v>
      </c>
      <c r="Q205" s="134" t="str">
        <f t="shared" si="122"/>
        <v/>
      </c>
      <c r="R205" s="214">
        <f>IFERROR(AVERAGE(P205:P206),"")</f>
        <v>98.98989898989899</v>
      </c>
      <c r="S205" s="215">
        <f>AVERAGE(Q205:Q206)</f>
        <v>132</v>
      </c>
      <c r="T205" s="216">
        <f>IFERROR((R205*0.7+S205*0.3)*2,S205*2)</f>
        <v>217.78585858585859</v>
      </c>
      <c r="U205" s="195" t="str">
        <f>IF(T205&lt;170,"ГЗ по услуге (работе) НЕ выполнено","")&amp;IF(AND(T205&gt;=170,T205&lt;=200),"ГЗ по услуге (работе) выполнено","")&amp;IF(T205&gt;200,"ГЗ по услуге (работе) ПЕРЕвыполнено","")</f>
        <v>ГЗ по услуге (работе) ПЕРЕвыполнено</v>
      </c>
      <c r="V205" s="192"/>
      <c r="W205" s="209"/>
      <c r="X205" s="276"/>
    </row>
    <row r="206" spans="1:25" s="4" customFormat="1" ht="28.5" customHeight="1" thickBot="1" x14ac:dyDescent="0.3">
      <c r="A206" s="298"/>
      <c r="B206" s="46" t="str">
        <f t="shared" si="100"/>
        <v>ГБУЗ АО Лиманская  РБ</v>
      </c>
      <c r="C206" s="207"/>
      <c r="D206" s="19" t="str">
        <f t="shared" si="101"/>
        <v>ПМСП, не включенная в базовую программу ОМС</v>
      </c>
      <c r="E206" s="194"/>
      <c r="F206" s="46" t="str">
        <f t="shared" si="114"/>
        <v>амбулаторно</v>
      </c>
      <c r="G206" s="219"/>
      <c r="H206" s="46" t="str">
        <f t="shared" si="115"/>
        <v>Первичная медико-санитарная помощь, в части диагностики и лечения</v>
      </c>
      <c r="I206" s="194"/>
      <c r="J206" s="46" t="str">
        <f t="shared" si="116"/>
        <v>Вакцинация</v>
      </c>
      <c r="K206" s="74" t="s">
        <v>40</v>
      </c>
      <c r="L206" s="70" t="s">
        <v>123</v>
      </c>
      <c r="M206" s="71" t="s">
        <v>42</v>
      </c>
      <c r="N206" s="104">
        <v>100</v>
      </c>
      <c r="O206" s="104">
        <v>66</v>
      </c>
      <c r="P206" s="56"/>
      <c r="Q206" s="135">
        <f t="shared" si="122"/>
        <v>132</v>
      </c>
      <c r="R206" s="214"/>
      <c r="S206" s="215"/>
      <c r="T206" s="216"/>
      <c r="U206" s="195"/>
      <c r="V206" s="192"/>
      <c r="W206" s="209"/>
      <c r="X206" s="276"/>
    </row>
    <row r="207" spans="1:25" s="4" customFormat="1" ht="28.5" customHeight="1" thickBot="1" x14ac:dyDescent="0.3">
      <c r="A207" s="298"/>
      <c r="B207" s="46" t="str">
        <f t="shared" si="100"/>
        <v>ГБУЗ АО Лиманская  РБ</v>
      </c>
      <c r="C207" s="291" t="s">
        <v>195</v>
      </c>
      <c r="D207" s="19" t="str">
        <f t="shared" si="101"/>
        <v>Медицинское освидетельствование на состояние опьянения (алкогольного, наркотического или иного токсического)</v>
      </c>
      <c r="E207" s="192" t="s">
        <v>47</v>
      </c>
      <c r="F207" s="46" t="str">
        <f t="shared" si="114"/>
        <v>Не предусмотрено</v>
      </c>
      <c r="G207" s="192" t="s">
        <v>47</v>
      </c>
      <c r="H207" s="46" t="str">
        <f t="shared" si="115"/>
        <v>Не предусмотрено</v>
      </c>
      <c r="I207" s="192" t="s">
        <v>47</v>
      </c>
      <c r="J207" s="46" t="str">
        <f t="shared" si="116"/>
        <v>Не предусмотрено</v>
      </c>
      <c r="K207" s="73" t="s">
        <v>57</v>
      </c>
      <c r="L207" s="72" t="s">
        <v>57</v>
      </c>
      <c r="M207" s="73"/>
      <c r="N207" s="106"/>
      <c r="O207" s="106"/>
      <c r="P207" s="54" t="str">
        <f t="shared" ref="P207" si="125">IF(AND(N207&lt;&gt;0,M207="Кач."),O207/N207*100,"")</f>
        <v/>
      </c>
      <c r="Q207" s="54"/>
      <c r="R207" s="214" t="str">
        <f>IFERROR(AVERAGE(P207:P208),"")</f>
        <v/>
      </c>
      <c r="S207" s="215">
        <f>AVERAGE(Q207:Q208)</f>
        <v>52.083333333333329</v>
      </c>
      <c r="T207" s="216">
        <f>IFERROR((R207*0.7+S207*0.3)*2,S207*2)</f>
        <v>104.16666666666666</v>
      </c>
      <c r="U207" s="195" t="str">
        <f>IF(T207&lt;170,"ГЗ по услуге (работе) НЕ выполнено","")&amp;IF(AND(T207&gt;=170,T207&lt;=200),"ГЗ по услуге (работе) выполнено","")&amp;IF(T207&gt;200,"ГЗ по услуге (работе) ПЕРЕвыполнено","")</f>
        <v>ГЗ по услуге (работе) НЕ выполнено</v>
      </c>
      <c r="V207" s="192"/>
      <c r="W207" s="209"/>
      <c r="X207" s="276"/>
    </row>
    <row r="208" spans="1:25" s="4" customFormat="1" ht="53.25" customHeight="1" thickBot="1" x14ac:dyDescent="0.3">
      <c r="A208" s="298"/>
      <c r="B208" s="46" t="str">
        <f t="shared" si="100"/>
        <v>ГБУЗ АО Лиманская  РБ</v>
      </c>
      <c r="C208" s="291"/>
      <c r="D208" s="19" t="str">
        <f t="shared" si="101"/>
        <v>Медицинское освидетельствование на состояние опьянения (алкогольного, наркотического или иного токсического)</v>
      </c>
      <c r="E208" s="192"/>
      <c r="F208" s="46" t="str">
        <f t="shared" si="114"/>
        <v>Не предусмотрено</v>
      </c>
      <c r="G208" s="192"/>
      <c r="H208" s="46" t="str">
        <f t="shared" si="115"/>
        <v>Не предусмотрено</v>
      </c>
      <c r="I208" s="192"/>
      <c r="J208" s="46" t="str">
        <f t="shared" si="116"/>
        <v>Не предусмотрено</v>
      </c>
      <c r="K208" s="74" t="s">
        <v>196</v>
      </c>
      <c r="L208" s="75" t="s">
        <v>58</v>
      </c>
      <c r="M208" s="71" t="s">
        <v>42</v>
      </c>
      <c r="N208" s="104">
        <v>192</v>
      </c>
      <c r="O208" s="104">
        <v>50</v>
      </c>
      <c r="P208" s="56"/>
      <c r="Q208" s="55">
        <f t="shared" ref="Q208:Q224" si="126">IF(AND(N208&lt;&gt;0,M208="объем"),(O208/N208*100)/$Y$2*12,"")</f>
        <v>52.083333333333329</v>
      </c>
      <c r="R208" s="214"/>
      <c r="S208" s="215"/>
      <c r="T208" s="216"/>
      <c r="U208" s="195"/>
      <c r="V208" s="192"/>
      <c r="W208" s="209"/>
      <c r="X208" s="276"/>
    </row>
    <row r="209" spans="1:24" s="4" customFormat="1" ht="53.25" customHeight="1" thickBot="1" x14ac:dyDescent="0.3">
      <c r="A209" s="298"/>
      <c r="B209" s="46" t="str">
        <f t="shared" si="100"/>
        <v>ГБУЗ АО Лиманская  РБ</v>
      </c>
      <c r="C209" s="205" t="s">
        <v>141</v>
      </c>
      <c r="D209" s="19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E209" s="193" t="s">
        <v>142</v>
      </c>
      <c r="F209" s="46" t="str">
        <f t="shared" si="114"/>
        <v>амбулаторно</v>
      </c>
      <c r="G209" s="193" t="s">
        <v>141</v>
      </c>
      <c r="H209" s="46" t="str">
        <f t="shared" si="115"/>
        <v>Медицинская помощь в экстренной форме незастрахованным гражданам в системе обязательного медицинского страхования</v>
      </c>
      <c r="I209" s="193" t="s">
        <v>47</v>
      </c>
      <c r="J209" s="46" t="str">
        <f t="shared" si="116"/>
        <v>Не предусмотрено</v>
      </c>
      <c r="K209" s="72" t="s">
        <v>133</v>
      </c>
      <c r="L209" s="72" t="s">
        <v>3</v>
      </c>
      <c r="M209" s="72" t="s">
        <v>5</v>
      </c>
      <c r="N209" s="106">
        <v>99</v>
      </c>
      <c r="O209" s="106">
        <v>98</v>
      </c>
      <c r="P209" s="134">
        <f t="shared" ref="P209" si="127">IF(AND(N209&lt;&gt;0,M209="Кач."),O209/N209*100,"")</f>
        <v>98.98989898989899</v>
      </c>
      <c r="Q209" s="134" t="str">
        <f t="shared" si="126"/>
        <v/>
      </c>
      <c r="R209" s="214">
        <f>IFERROR(AVERAGE(P209:P211),"")</f>
        <v>98.98989898989899</v>
      </c>
      <c r="S209" s="215">
        <f>AVERAGE(Q209:Q211)</f>
        <v>95.617968133042226</v>
      </c>
      <c r="T209" s="216">
        <f>IFERROR((R209*0.7+S209*0.3)*2,S209*2)</f>
        <v>195.95663946568391</v>
      </c>
      <c r="U209" s="195" t="str">
        <f>IF(T209&lt;170,"ГЗ по услуге (работе) НЕ выполнено","")&amp;IF(AND(T209&gt;=170,T209&lt;=200),"ГЗ по услуге (работе) выполнено","")&amp;IF(T209&gt;200,"ГЗ по услуге (работе) ПЕРЕвыполнено","")</f>
        <v>ГЗ по услуге (работе) выполнено</v>
      </c>
      <c r="V209" s="192"/>
      <c r="W209" s="209"/>
      <c r="X209" s="276"/>
    </row>
    <row r="210" spans="1:24" s="4" customFormat="1" ht="53.25" customHeight="1" thickBot="1" x14ac:dyDescent="0.3">
      <c r="A210" s="298"/>
      <c r="B210" s="46" t="str">
        <f t="shared" si="100"/>
        <v>ГБУЗ АО Лиманская  РБ</v>
      </c>
      <c r="C210" s="206"/>
      <c r="D210" s="19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E210" s="194"/>
      <c r="F210" s="46" t="str">
        <f t="shared" si="114"/>
        <v>амбулаторно</v>
      </c>
      <c r="G210" s="220"/>
      <c r="H210" s="46" t="str">
        <f t="shared" si="115"/>
        <v>Медицинская помощь в экстренной форме незастрахованным гражданам в системе обязательного медицинского страхования</v>
      </c>
      <c r="I210" s="220"/>
      <c r="J210" s="46" t="str">
        <f t="shared" si="116"/>
        <v>Не предусмотрено</v>
      </c>
      <c r="K210" s="69" t="s">
        <v>40</v>
      </c>
      <c r="L210" s="70" t="s">
        <v>123</v>
      </c>
      <c r="M210" s="71" t="s">
        <v>42</v>
      </c>
      <c r="N210" s="104">
        <v>1957</v>
      </c>
      <c r="O210" s="104">
        <v>939</v>
      </c>
      <c r="P210" s="56"/>
      <c r="Q210" s="135">
        <f>IF(AND(N210&lt;&gt;0,M210="объем"),(O210/N210*100)/$Y$2*12,"")</f>
        <v>95.963208993357171</v>
      </c>
      <c r="R210" s="214"/>
      <c r="S210" s="215"/>
      <c r="T210" s="216"/>
      <c r="U210" s="195"/>
      <c r="V210" s="192"/>
      <c r="W210" s="209"/>
      <c r="X210" s="276"/>
    </row>
    <row r="211" spans="1:24" s="4" customFormat="1" ht="28.5" customHeight="1" thickBot="1" x14ac:dyDescent="0.3">
      <c r="A211" s="298"/>
      <c r="B211" s="46" t="str">
        <f t="shared" si="100"/>
        <v>ГБУЗ АО Лиманская  РБ</v>
      </c>
      <c r="C211" s="207"/>
      <c r="D211" s="19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E211" s="67" t="s">
        <v>50</v>
      </c>
      <c r="F211" s="46" t="str">
        <f t="shared" si="114"/>
        <v>Вне медицинской организации</v>
      </c>
      <c r="G211" s="194"/>
      <c r="H211" s="46" t="str">
        <f t="shared" si="115"/>
        <v>Медицинская помощь в экстренной форме незастрахованным гражданам в системе обязательного медицинского страхования</v>
      </c>
      <c r="I211" s="194"/>
      <c r="J211" s="46" t="str">
        <f t="shared" si="116"/>
        <v>Не предусмотрено</v>
      </c>
      <c r="K211" s="69" t="s">
        <v>151</v>
      </c>
      <c r="L211" s="70" t="s">
        <v>41</v>
      </c>
      <c r="M211" s="71" t="s">
        <v>42</v>
      </c>
      <c r="N211" s="104">
        <v>550</v>
      </c>
      <c r="O211" s="104">
        <v>262</v>
      </c>
      <c r="P211" s="56"/>
      <c r="Q211" s="135">
        <f>IF(AND(N211&lt;&gt;0,M211="объем"),(O211/N211*100)/$Y$2*12,"")</f>
        <v>95.27272727272728</v>
      </c>
      <c r="R211" s="214"/>
      <c r="S211" s="215"/>
      <c r="T211" s="216"/>
      <c r="U211" s="195"/>
      <c r="V211" s="192"/>
      <c r="W211" s="209"/>
      <c r="X211" s="276"/>
    </row>
    <row r="212" spans="1:24" s="4" customFormat="1" ht="50.25" customHeight="1" thickBot="1" x14ac:dyDescent="0.3">
      <c r="A212" s="298"/>
      <c r="B212" s="46" t="str">
        <f t="shared" si="100"/>
        <v>ГБУЗ АО Лиманская  РБ</v>
      </c>
      <c r="C212" s="291" t="s">
        <v>43</v>
      </c>
      <c r="D212" s="19" t="str">
        <f t="shared" si="101"/>
        <v>паллиативная медицинская помощь</v>
      </c>
      <c r="E212" s="193" t="s">
        <v>259</v>
      </c>
      <c r="F212" s="46" t="str">
        <f t="shared" si="114"/>
        <v>амбулаторно на дому</v>
      </c>
      <c r="G212" s="193" t="s">
        <v>43</v>
      </c>
      <c r="H212" s="46" t="str">
        <f t="shared" si="115"/>
        <v>паллиативная медицинская помощь</v>
      </c>
      <c r="I212" s="193" t="s">
        <v>148</v>
      </c>
      <c r="J212" s="46" t="str">
        <f t="shared" si="116"/>
        <v xml:space="preserve">Не применяется </v>
      </c>
      <c r="K212" s="73" t="s">
        <v>133</v>
      </c>
      <c r="L212" s="72" t="s">
        <v>3</v>
      </c>
      <c r="M212" s="72" t="s">
        <v>5</v>
      </c>
      <c r="N212" s="106">
        <v>99</v>
      </c>
      <c r="O212" s="106">
        <v>0</v>
      </c>
      <c r="P212" s="54">
        <f t="shared" ref="P212" si="128">IF(AND(N212&lt;&gt;0,M212="Кач."),O212/N212*100,"")</f>
        <v>0</v>
      </c>
      <c r="Q212" s="54" t="str">
        <f t="shared" si="126"/>
        <v/>
      </c>
      <c r="R212" s="214">
        <f>IFERROR(AVERAGE(P212:P213),"")</f>
        <v>0</v>
      </c>
      <c r="S212" s="215">
        <f>AVERAGE(Q212:Q213)</f>
        <v>0</v>
      </c>
      <c r="T212" s="216">
        <f>IFERROR((R212*0.7+S212*0.3)*2,S212*2)</f>
        <v>0</v>
      </c>
      <c r="U212" s="195" t="str">
        <f>IF(T212&lt;170,"ГЗ по услуге (работе) НЕ выполнено","")&amp;IF(AND(T212&gt;=170,T212&lt;=200),"ГЗ по услуге (работе) выполнено","")&amp;IF(T212&gt;200,"ГЗ по услуге (работе) ПЕРЕвыполнено","")</f>
        <v>ГЗ по услуге (работе) НЕ выполнено</v>
      </c>
      <c r="V212" s="192"/>
      <c r="W212" s="209"/>
      <c r="X212" s="276"/>
    </row>
    <row r="213" spans="1:24" s="4" customFormat="1" ht="25.5" customHeight="1" thickBot="1" x14ac:dyDescent="0.3">
      <c r="A213" s="298"/>
      <c r="B213" s="46" t="str">
        <f t="shared" si="100"/>
        <v>ГБУЗ АО Лиманская  РБ</v>
      </c>
      <c r="C213" s="291"/>
      <c r="D213" s="19" t="str">
        <f t="shared" si="101"/>
        <v>паллиативная медицинская помощь</v>
      </c>
      <c r="E213" s="194"/>
      <c r="F213" s="46" t="str">
        <f t="shared" si="114"/>
        <v>амбулаторно на дому</v>
      </c>
      <c r="G213" s="194"/>
      <c r="H213" s="46" t="str">
        <f t="shared" si="115"/>
        <v>паллиативная медицинская помощь</v>
      </c>
      <c r="I213" s="194"/>
      <c r="J213" s="46" t="str">
        <f t="shared" si="116"/>
        <v xml:space="preserve">Не применяется </v>
      </c>
      <c r="K213" s="74" t="s">
        <v>40</v>
      </c>
      <c r="L213" s="70" t="s">
        <v>123</v>
      </c>
      <c r="M213" s="71" t="s">
        <v>42</v>
      </c>
      <c r="N213" s="104">
        <v>362</v>
      </c>
      <c r="O213" s="104">
        <v>0</v>
      </c>
      <c r="P213" s="56"/>
      <c r="Q213" s="55">
        <f t="shared" ref="Q213:Q218" si="129">IF(AND(N213&lt;&gt;0,M213="объем"),(O213/N213*100)/$Y$2*12,"")</f>
        <v>0</v>
      </c>
      <c r="R213" s="214"/>
      <c r="S213" s="215"/>
      <c r="T213" s="216"/>
      <c r="U213" s="195"/>
      <c r="V213" s="192"/>
      <c r="W213" s="209"/>
      <c r="X213" s="276"/>
    </row>
    <row r="214" spans="1:24" s="4" customFormat="1" ht="25.5" customHeight="1" thickBot="1" x14ac:dyDescent="0.3">
      <c r="A214" s="298"/>
      <c r="B214" s="46" t="str">
        <f t="shared" si="100"/>
        <v>ГБУЗ АО Лиманская  РБ</v>
      </c>
      <c r="C214" s="291"/>
      <c r="D214" s="19" t="str">
        <f t="shared" si="101"/>
        <v>паллиативная медицинская помощь</v>
      </c>
      <c r="E214" s="193" t="s">
        <v>245</v>
      </c>
      <c r="F214" s="46" t="str">
        <f t="shared" si="114"/>
        <v>Дневной стационар (на дому)</v>
      </c>
      <c r="G214" s="193" t="s">
        <v>43</v>
      </c>
      <c r="H214" s="46" t="str">
        <f t="shared" si="115"/>
        <v>паллиативная медицинская помощь</v>
      </c>
      <c r="I214" s="193" t="s">
        <v>148</v>
      </c>
      <c r="J214" s="46" t="str">
        <f t="shared" si="116"/>
        <v xml:space="preserve">Не применяется </v>
      </c>
      <c r="K214" s="73" t="s">
        <v>133</v>
      </c>
      <c r="L214" s="72" t="s">
        <v>3</v>
      </c>
      <c r="M214" s="72" t="s">
        <v>5</v>
      </c>
      <c r="N214" s="106">
        <v>99</v>
      </c>
      <c r="O214" s="106">
        <v>0</v>
      </c>
      <c r="P214" s="134">
        <f t="shared" ref="P214" si="130">IF(AND(N214&lt;&gt;0,M214="Кач."),O214/N214*100,"")</f>
        <v>0</v>
      </c>
      <c r="Q214" s="134" t="str">
        <f t="shared" si="129"/>
        <v/>
      </c>
      <c r="R214" s="214">
        <f>IFERROR(AVERAGE(P214:P215),"")</f>
        <v>0</v>
      </c>
      <c r="S214" s="215">
        <f>AVERAGE(Q214:Q215)</f>
        <v>0</v>
      </c>
      <c r="T214" s="216">
        <f>IFERROR((R214*0.7+S214*0.3)*2,S214*2)</f>
        <v>0</v>
      </c>
      <c r="U214" s="195" t="str">
        <f>IF(T214&lt;170,"ГЗ по услуге (работе) НЕ выполнено","")&amp;IF(AND(T214&gt;=170,T214&lt;=200),"ГЗ по услуге (работе) выполнено","")&amp;IF(T214&gt;200,"ГЗ по услуге (работе) ПЕРЕвыполнено","")</f>
        <v>ГЗ по услуге (работе) НЕ выполнено</v>
      </c>
      <c r="V214" s="192"/>
      <c r="W214" s="209"/>
      <c r="X214" s="276"/>
    </row>
    <row r="215" spans="1:24" s="4" customFormat="1" ht="25.5" customHeight="1" thickBot="1" x14ac:dyDescent="0.3">
      <c r="A215" s="298"/>
      <c r="B215" s="46" t="str">
        <f t="shared" si="100"/>
        <v>ГБУЗ АО Лиманская  РБ</v>
      </c>
      <c r="C215" s="291"/>
      <c r="D215" s="19" t="str">
        <f t="shared" si="101"/>
        <v>паллиативная медицинская помощь</v>
      </c>
      <c r="E215" s="194"/>
      <c r="F215" s="46" t="str">
        <f t="shared" si="114"/>
        <v>Дневной стационар (на дому)</v>
      </c>
      <c r="G215" s="194"/>
      <c r="H215" s="46" t="str">
        <f t="shared" si="115"/>
        <v>паллиативная медицинская помощь</v>
      </c>
      <c r="I215" s="194"/>
      <c r="J215" s="46" t="str">
        <f t="shared" si="116"/>
        <v xml:space="preserve">Не применяется </v>
      </c>
      <c r="K215" s="69" t="s">
        <v>149</v>
      </c>
      <c r="L215" s="70" t="s">
        <v>123</v>
      </c>
      <c r="M215" s="71" t="s">
        <v>42</v>
      </c>
      <c r="N215" s="104">
        <v>57</v>
      </c>
      <c r="O215" s="105">
        <v>0</v>
      </c>
      <c r="P215" s="56"/>
      <c r="Q215" s="55">
        <f t="shared" si="129"/>
        <v>0</v>
      </c>
      <c r="R215" s="214"/>
      <c r="S215" s="215"/>
      <c r="T215" s="216"/>
      <c r="U215" s="195"/>
      <c r="V215" s="192"/>
      <c r="W215" s="209"/>
      <c r="X215" s="276"/>
    </row>
    <row r="216" spans="1:24" s="4" customFormat="1" ht="28.5" customHeight="1" thickBot="1" x14ac:dyDescent="0.3">
      <c r="A216" s="298"/>
      <c r="B216" s="46" t="str">
        <f t="shared" si="100"/>
        <v>ГБУЗ АО Лиманская  РБ</v>
      </c>
      <c r="C216" s="291"/>
      <c r="D216" s="19" t="str">
        <f t="shared" si="101"/>
        <v>паллиативная медицинская помощь</v>
      </c>
      <c r="E216" s="193" t="s">
        <v>257</v>
      </c>
      <c r="F216" s="46" t="str">
        <f t="shared" si="114"/>
        <v>амбулаторно на дому выездными патронажными бригадами</v>
      </c>
      <c r="G216" s="193" t="s">
        <v>43</v>
      </c>
      <c r="H216" s="46" t="str">
        <f t="shared" si="115"/>
        <v>паллиативная медицинская помощь</v>
      </c>
      <c r="I216" s="193" t="s">
        <v>148</v>
      </c>
      <c r="J216" s="46" t="str">
        <f t="shared" si="116"/>
        <v xml:space="preserve">Не применяется </v>
      </c>
      <c r="K216" s="73" t="s">
        <v>133</v>
      </c>
      <c r="L216" s="72" t="s">
        <v>3</v>
      </c>
      <c r="M216" s="72" t="s">
        <v>5</v>
      </c>
      <c r="N216" s="106">
        <v>99</v>
      </c>
      <c r="O216" s="106">
        <v>0</v>
      </c>
      <c r="P216" s="134">
        <f t="shared" ref="P216" si="131">IF(AND(N216&lt;&gt;0,M216="Кач."),O216/N216*100,"")</f>
        <v>0</v>
      </c>
      <c r="Q216" s="134" t="str">
        <f t="shared" si="129"/>
        <v/>
      </c>
      <c r="R216" s="214">
        <f>IFERROR(AVERAGE(P216:P217),"")</f>
        <v>0</v>
      </c>
      <c r="S216" s="215">
        <f>AVERAGE(Q216:Q217)</f>
        <v>0</v>
      </c>
      <c r="T216" s="216">
        <f>IFERROR((R216*0.7+S216*0.3)*2,S216*2)</f>
        <v>0</v>
      </c>
      <c r="U216" s="195" t="str">
        <f>IF(T216&lt;170,"ГЗ по услуге (работе) НЕ выполнено","")&amp;IF(AND(T216&gt;=170,T216&lt;=200),"ГЗ по услуге (работе) выполнено","")&amp;IF(T216&gt;200,"ГЗ по услуге (работе) ПЕРЕвыполнено","")</f>
        <v>ГЗ по услуге (работе) НЕ выполнено</v>
      </c>
      <c r="V216" s="192"/>
      <c r="W216" s="209"/>
      <c r="X216" s="276"/>
    </row>
    <row r="217" spans="1:24" s="4" customFormat="1" ht="28.5" customHeight="1" thickBot="1" x14ac:dyDescent="0.3">
      <c r="A217" s="298"/>
      <c r="B217" s="46" t="str">
        <f t="shared" si="100"/>
        <v>ГБУЗ АО Лиманская  РБ</v>
      </c>
      <c r="C217" s="291"/>
      <c r="D217" s="19" t="str">
        <f t="shared" si="101"/>
        <v>паллиативная медицинская помощь</v>
      </c>
      <c r="E217" s="194"/>
      <c r="F217" s="46" t="str">
        <f t="shared" si="114"/>
        <v>амбулаторно на дому выездными патронажными бригадами</v>
      </c>
      <c r="G217" s="194"/>
      <c r="H217" s="46" t="str">
        <f t="shared" si="115"/>
        <v>паллиативная медицинская помощь</v>
      </c>
      <c r="I217" s="194"/>
      <c r="J217" s="46" t="str">
        <f t="shared" si="116"/>
        <v xml:space="preserve">Не применяется </v>
      </c>
      <c r="K217" s="74" t="s">
        <v>40</v>
      </c>
      <c r="L217" s="70" t="s">
        <v>123</v>
      </c>
      <c r="M217" s="71" t="s">
        <v>42</v>
      </c>
      <c r="N217" s="104">
        <v>521</v>
      </c>
      <c r="O217" s="104">
        <v>0</v>
      </c>
      <c r="P217" s="56"/>
      <c r="Q217" s="135">
        <f t="shared" ref="Q217" si="132">IF(AND(N217&lt;&gt;0,M217="объем"),(O217/N217*100)/$Y$2*12,"")</f>
        <v>0</v>
      </c>
      <c r="R217" s="214"/>
      <c r="S217" s="215"/>
      <c r="T217" s="216"/>
      <c r="U217" s="195"/>
      <c r="V217" s="192"/>
      <c r="W217" s="209"/>
      <c r="X217" s="276"/>
    </row>
    <row r="218" spans="1:24" s="4" customFormat="1" ht="28.5" customHeight="1" thickBot="1" x14ac:dyDescent="0.3">
      <c r="A218" s="298"/>
      <c r="B218" s="46" t="str">
        <f t="shared" si="100"/>
        <v>ГБУЗ АО Лиманская  РБ</v>
      </c>
      <c r="C218" s="291"/>
      <c r="D218" s="19" t="str">
        <f t="shared" si="101"/>
        <v>паллиативная медицинская помощь</v>
      </c>
      <c r="E218" s="195" t="s">
        <v>143</v>
      </c>
      <c r="F218" s="46" t="str">
        <f t="shared" si="114"/>
        <v>стационар</v>
      </c>
      <c r="G218" s="192" t="s">
        <v>43</v>
      </c>
      <c r="H218" s="46" t="str">
        <f t="shared" si="115"/>
        <v>паллиативная медицинская помощь</v>
      </c>
      <c r="I218" s="195" t="s">
        <v>148</v>
      </c>
      <c r="J218" s="46" t="str">
        <f t="shared" si="116"/>
        <v xml:space="preserve">Не применяется </v>
      </c>
      <c r="K218" s="73" t="s">
        <v>133</v>
      </c>
      <c r="L218" s="72" t="s">
        <v>3</v>
      </c>
      <c r="M218" s="72" t="s">
        <v>5</v>
      </c>
      <c r="N218" s="106">
        <v>99</v>
      </c>
      <c r="O218" s="106">
        <v>98</v>
      </c>
      <c r="P218" s="54">
        <f t="shared" ref="P218" si="133">IF(AND(N218&lt;&gt;0,M218="Кач."),O218/N218*100,"")</f>
        <v>98.98989898989899</v>
      </c>
      <c r="Q218" s="54" t="str">
        <f t="shared" si="129"/>
        <v/>
      </c>
      <c r="R218" s="214">
        <f>IFERROR(AVERAGE(P218:P219),"")</f>
        <v>98.98989898989899</v>
      </c>
      <c r="S218" s="215">
        <f>AVERAGE(Q218:Q219)</f>
        <v>55.12969415408439</v>
      </c>
      <c r="T218" s="216">
        <f>IFERROR((R218*0.7+S218*0.3)*2,S218*2)</f>
        <v>171.66367507830921</v>
      </c>
      <c r="U218" s="195" t="str">
        <f>IF(T218&lt;170,"ГЗ по услуге (работе) НЕ выполнено","")&amp;IF(AND(T218&gt;=170,T218&lt;=200),"ГЗ по услуге (работе) выполнено","")&amp;IF(T218&gt;200,"ГЗ по услуге (работе) ПЕРЕвыполнено","")</f>
        <v>ГЗ по услуге (работе) выполнено</v>
      </c>
      <c r="V218" s="192"/>
      <c r="W218" s="209"/>
      <c r="X218" s="276"/>
    </row>
    <row r="219" spans="1:24" s="4" customFormat="1" ht="39" customHeight="1" thickBot="1" x14ac:dyDescent="0.3">
      <c r="A219" s="298"/>
      <c r="B219" s="46" t="str">
        <f t="shared" si="100"/>
        <v>ГБУЗ АО Лиманская  РБ</v>
      </c>
      <c r="C219" s="291"/>
      <c r="D219" s="19" t="str">
        <f t="shared" si="101"/>
        <v>паллиативная медицинская помощь</v>
      </c>
      <c r="E219" s="195"/>
      <c r="F219" s="46" t="str">
        <f t="shared" si="114"/>
        <v>стационар</v>
      </c>
      <c r="G219" s="192"/>
      <c r="H219" s="46" t="str">
        <f t="shared" si="115"/>
        <v>паллиативная медицинская помощь</v>
      </c>
      <c r="I219" s="195"/>
      <c r="J219" s="46" t="str">
        <f t="shared" si="116"/>
        <v xml:space="preserve">Не применяется </v>
      </c>
      <c r="K219" s="69" t="s">
        <v>139</v>
      </c>
      <c r="L219" s="66" t="s">
        <v>140</v>
      </c>
      <c r="M219" s="71" t="s">
        <v>42</v>
      </c>
      <c r="N219" s="105">
        <v>2583</v>
      </c>
      <c r="O219" s="105">
        <v>712</v>
      </c>
      <c r="P219" s="56"/>
      <c r="Q219" s="55">
        <f t="shared" si="126"/>
        <v>55.12969415408439</v>
      </c>
      <c r="R219" s="214"/>
      <c r="S219" s="215"/>
      <c r="T219" s="216"/>
      <c r="U219" s="195"/>
      <c r="V219" s="192"/>
      <c r="W219" s="209"/>
      <c r="X219" s="276"/>
    </row>
    <row r="220" spans="1:24" s="4" customFormat="1" ht="39" customHeight="1" thickBot="1" x14ac:dyDescent="0.3">
      <c r="A220" s="298"/>
      <c r="B220" s="46" t="str">
        <f t="shared" si="100"/>
        <v>ГБУЗ АО Лиманская  РБ</v>
      </c>
      <c r="C220" s="246" t="s">
        <v>236</v>
      </c>
      <c r="D220" s="19" t="str">
        <f t="shared" si="1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20" s="195" t="s">
        <v>170</v>
      </c>
      <c r="F220" s="46" t="str">
        <f t="shared" si="114"/>
        <v>не предусмотрено</v>
      </c>
      <c r="G220" s="195" t="s">
        <v>170</v>
      </c>
      <c r="H220" s="46" t="str">
        <f t="shared" si="115"/>
        <v>не предусмотрено</v>
      </c>
      <c r="I220" s="195" t="s">
        <v>47</v>
      </c>
      <c r="J220" s="46" t="str">
        <f t="shared" si="116"/>
        <v>Не предусмотрено</v>
      </c>
      <c r="K220" s="76" t="s">
        <v>237</v>
      </c>
      <c r="L220" s="75" t="s">
        <v>3</v>
      </c>
      <c r="M220" s="72" t="s">
        <v>5</v>
      </c>
      <c r="N220" s="106">
        <v>100</v>
      </c>
      <c r="O220" s="106">
        <v>100</v>
      </c>
      <c r="P220" s="54">
        <f t="shared" ref="P220" si="134">IF(AND(N220&lt;&gt;0,M220="Кач."),O220/N220*100,"")</f>
        <v>100</v>
      </c>
      <c r="Q220" s="54"/>
      <c r="R220" s="214">
        <f>IFERROR(AVERAGE(P220:P221),"")</f>
        <v>100</v>
      </c>
      <c r="S220" s="215">
        <f>AVERAGE(Q220:Q221)</f>
        <v>100</v>
      </c>
      <c r="T220" s="216">
        <f>IFERROR((R220*0.7+S220*0.3)*2,S220*2)</f>
        <v>200</v>
      </c>
      <c r="U220" s="195" t="str">
        <f>IF(T220&lt;170,"ГЗ по услуге (работе) НЕ выполнено","")&amp;IF(AND(T220&gt;=170,T220&lt;=200),"ГЗ по услуге (работе) выполнено","")&amp;IF(T220&gt;200,"ГЗ по услуге (работе) ПЕРЕвыполнено","")</f>
        <v>ГЗ по услуге (работе) выполнено</v>
      </c>
      <c r="V220" s="192"/>
      <c r="W220" s="209"/>
      <c r="X220" s="276"/>
    </row>
    <row r="221" spans="1:24" s="4" customFormat="1" ht="39" customHeight="1" thickBot="1" x14ac:dyDescent="0.3">
      <c r="A221" s="211"/>
      <c r="B221" s="46" t="str">
        <f t="shared" si="100"/>
        <v>ГБУЗ АО Лиманская  РБ</v>
      </c>
      <c r="C221" s="224"/>
      <c r="D221" s="19" t="str">
        <f t="shared" si="1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21" s="217"/>
      <c r="F221" s="46" t="str">
        <f t="shared" si="114"/>
        <v>не предусмотрено</v>
      </c>
      <c r="G221" s="217"/>
      <c r="H221" s="46" t="str">
        <f t="shared" si="115"/>
        <v>не предусмотрено</v>
      </c>
      <c r="I221" s="217"/>
      <c r="J221" s="46" t="str">
        <f t="shared" si="116"/>
        <v>Не предусмотрено</v>
      </c>
      <c r="K221" s="77" t="s">
        <v>248</v>
      </c>
      <c r="L221" s="82" t="s">
        <v>238</v>
      </c>
      <c r="M221" s="83" t="s">
        <v>42</v>
      </c>
      <c r="N221" s="110">
        <v>18.170000000000002</v>
      </c>
      <c r="O221" s="110">
        <v>18.170000000000002</v>
      </c>
      <c r="P221" s="63"/>
      <c r="Q221" s="64">
        <f>IF(AND(N221&lt;&gt;0,M221="объем"),(O221/N221*100),"")</f>
        <v>100</v>
      </c>
      <c r="R221" s="214"/>
      <c r="S221" s="215"/>
      <c r="T221" s="216"/>
      <c r="U221" s="195"/>
      <c r="V221" s="192"/>
      <c r="W221" s="210"/>
      <c r="X221" s="277"/>
    </row>
    <row r="222" spans="1:24" s="4" customFormat="1" ht="28.5" customHeight="1" thickBot="1" x14ac:dyDescent="0.3">
      <c r="A222" s="296" t="s">
        <v>27</v>
      </c>
      <c r="B222" s="46" t="str">
        <f t="shared" si="100"/>
        <v>ГБУЗ АО Наримановская РБ</v>
      </c>
      <c r="C222" s="291" t="s">
        <v>124</v>
      </c>
      <c r="D222" s="19" t="str">
        <f t="shared" si="101"/>
        <v>ПМСП, не включенная в базовую программу ОМС</v>
      </c>
      <c r="E222" s="192" t="s">
        <v>142</v>
      </c>
      <c r="F222" s="46" t="str">
        <f t="shared" si="114"/>
        <v>амбулаторно</v>
      </c>
      <c r="G222" s="195" t="s">
        <v>137</v>
      </c>
      <c r="H222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22" s="192" t="s">
        <v>168</v>
      </c>
      <c r="J222" s="46" t="str">
        <f t="shared" si="116"/>
        <v>по профилю дерматовенерология (в части венерологии)</v>
      </c>
      <c r="K222" s="72" t="s">
        <v>133</v>
      </c>
      <c r="L222" s="72" t="s">
        <v>3</v>
      </c>
      <c r="M222" s="72" t="s">
        <v>5</v>
      </c>
      <c r="N222" s="106">
        <v>99</v>
      </c>
      <c r="O222" s="106">
        <v>99</v>
      </c>
      <c r="P222" s="54">
        <f>IF(AND(N222&lt;&gt;0,M222="Кач."),O222/N222*100,"")</f>
        <v>100</v>
      </c>
      <c r="Q222" s="54"/>
      <c r="R222" s="214">
        <f>IFERROR(AVERAGE(P222:P224),"")</f>
        <v>100</v>
      </c>
      <c r="S222" s="215">
        <f>AVERAGE(Q222:Q224)</f>
        <v>95.550681758518365</v>
      </c>
      <c r="T222" s="216">
        <f>IFERROR((R222*0.7+S222*0.3)*2,S222*2)</f>
        <v>197.33040905511103</v>
      </c>
      <c r="U222" s="195" t="str">
        <f>IF(T222&lt;170,"ГЗ по услуге (работе) НЕ выполнено","")&amp;IF(AND(T222&gt;=170,T222&lt;=200),"ГЗ по услуге (работе) выполнено","")&amp;IF(T222&gt;200,"ГЗ по услуге (работе) ПЕРЕвыполнено","")</f>
        <v>ГЗ по услуге (работе) выполнено</v>
      </c>
      <c r="V222" s="192"/>
      <c r="W222" s="208">
        <f>AVERAGE(T222:T249)</f>
        <v>175.63445371654814</v>
      </c>
      <c r="X222" s="199" t="str">
        <f>IF(W222&lt;170,"ГЗ по учреждению не выполнено","")&amp;IF(AND(W222&gt;=170,W222&lt;=200),"ГЗ по учреждению выполнено","")&amp;IF(W222&gt;200,"ГЗ по учреждению перевыполнено","")</f>
        <v>ГЗ по учреждению выполнено</v>
      </c>
    </row>
    <row r="223" spans="1:24" s="4" customFormat="1" ht="28.5" customHeight="1" thickBot="1" x14ac:dyDescent="0.3">
      <c r="A223" s="296"/>
      <c r="B223" s="46" t="str">
        <f t="shared" si="100"/>
        <v>ГБУЗ АО Наримановская РБ</v>
      </c>
      <c r="C223" s="291"/>
      <c r="D223" s="19" t="str">
        <f t="shared" si="101"/>
        <v>ПМСП, не включенная в базовую программу ОМС</v>
      </c>
      <c r="E223" s="192"/>
      <c r="F223" s="46" t="str">
        <f t="shared" si="114"/>
        <v>амбулаторно</v>
      </c>
      <c r="G223" s="195"/>
      <c r="H223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23" s="192"/>
      <c r="J223" s="46" t="str">
        <f t="shared" si="116"/>
        <v>по профилю дерматовенерология (в части венерологии)</v>
      </c>
      <c r="K223" s="69" t="s">
        <v>40</v>
      </c>
      <c r="L223" s="70" t="s">
        <v>123</v>
      </c>
      <c r="M223" s="71" t="s">
        <v>42</v>
      </c>
      <c r="N223" s="109">
        <v>4266</v>
      </c>
      <c r="O223" s="109">
        <v>2045</v>
      </c>
      <c r="P223" s="56"/>
      <c r="Q223" s="55">
        <f t="shared" si="126"/>
        <v>95.874355368026258</v>
      </c>
      <c r="R223" s="214"/>
      <c r="S223" s="215"/>
      <c r="T223" s="216"/>
      <c r="U223" s="195"/>
      <c r="V223" s="192"/>
      <c r="W223" s="209"/>
      <c r="X223" s="200"/>
    </row>
    <row r="224" spans="1:24" s="4" customFormat="1" ht="65.25" customHeight="1" thickBot="1" x14ac:dyDescent="0.3">
      <c r="A224" s="296"/>
      <c r="B224" s="46" t="str">
        <f t="shared" si="100"/>
        <v>ГБУЗ АО Наримановская РБ</v>
      </c>
      <c r="C224" s="291"/>
      <c r="D224" s="19" t="str">
        <f t="shared" si="101"/>
        <v>ПМСП, не включенная в базовую программу ОМС</v>
      </c>
      <c r="E224" s="192"/>
      <c r="F224" s="46" t="str">
        <f t="shared" si="114"/>
        <v>амбулаторно</v>
      </c>
      <c r="G224" s="195"/>
      <c r="H224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24" s="192"/>
      <c r="J224" s="46" t="str">
        <f t="shared" si="116"/>
        <v>по профилю дерматовенерология (в части венерологии)</v>
      </c>
      <c r="K224" s="69" t="s">
        <v>138</v>
      </c>
      <c r="L224" s="70" t="s">
        <v>123</v>
      </c>
      <c r="M224" s="71" t="s">
        <v>42</v>
      </c>
      <c r="N224" s="104">
        <v>859</v>
      </c>
      <c r="O224" s="109">
        <v>409</v>
      </c>
      <c r="P224" s="56"/>
      <c r="Q224" s="55">
        <f t="shared" si="126"/>
        <v>95.227008149010473</v>
      </c>
      <c r="R224" s="214"/>
      <c r="S224" s="215"/>
      <c r="T224" s="216"/>
      <c r="U224" s="195"/>
      <c r="V224" s="192"/>
      <c r="W224" s="209"/>
      <c r="X224" s="200"/>
    </row>
    <row r="225" spans="1:24" s="4" customFormat="1" ht="50.25" customHeight="1" thickBot="1" x14ac:dyDescent="0.3">
      <c r="A225" s="296"/>
      <c r="B225" s="46" t="str">
        <f t="shared" si="100"/>
        <v>ГБУЗ АО Наримановская РБ</v>
      </c>
      <c r="C225" s="291"/>
      <c r="D225" s="19" t="str">
        <f t="shared" si="101"/>
        <v>ПМСП, не включенная в базовую программу ОМС</v>
      </c>
      <c r="E225" s="192" t="s">
        <v>142</v>
      </c>
      <c r="F225" s="46" t="str">
        <f t="shared" si="114"/>
        <v>амбулаторно</v>
      </c>
      <c r="G225" s="195" t="s">
        <v>145</v>
      </c>
      <c r="H225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5" s="192" t="s">
        <v>144</v>
      </c>
      <c r="J225" s="46" t="str">
        <f t="shared" si="116"/>
        <v>по профилю Фтизиатрия</v>
      </c>
      <c r="K225" s="73" t="s">
        <v>133</v>
      </c>
      <c r="L225" s="72" t="s">
        <v>3</v>
      </c>
      <c r="M225" s="72" t="s">
        <v>5</v>
      </c>
      <c r="N225" s="106">
        <v>99</v>
      </c>
      <c r="O225" s="106">
        <v>99</v>
      </c>
      <c r="P225" s="54">
        <f t="shared" ref="P225" si="135">IF(AND(N225&lt;&gt;0,M225="Кач."),O225/N225*100,"")</f>
        <v>100</v>
      </c>
      <c r="Q225" s="54"/>
      <c r="R225" s="214">
        <f>IFERROR(AVERAGE(P225:P227),"")</f>
        <v>100</v>
      </c>
      <c r="S225" s="215">
        <f>AVERAGE(Q225:Q227)</f>
        <v>96.462816455696199</v>
      </c>
      <c r="T225" s="216">
        <f>IFERROR((R225*0.7+S225*0.3)*2,S225*2)</f>
        <v>197.87768987341772</v>
      </c>
      <c r="U225" s="195" t="str">
        <f>IF(T225&lt;170,"ГЗ по услуге (работе) НЕ выполнено","")&amp;IF(AND(T225&gt;=170,T225&lt;=200),"ГЗ по услуге (работе) выполнено","")&amp;IF(T225&gt;200,"ГЗ по услуге (работе) ПЕРЕвыполнено","")</f>
        <v>ГЗ по услуге (работе) выполнено</v>
      </c>
      <c r="V225" s="192"/>
      <c r="W225" s="209"/>
      <c r="X225" s="200"/>
    </row>
    <row r="226" spans="1:24" s="4" customFormat="1" ht="28.5" customHeight="1" thickBot="1" x14ac:dyDescent="0.3">
      <c r="A226" s="296"/>
      <c r="B226" s="46" t="str">
        <f t="shared" si="100"/>
        <v>ГБУЗ АО Наримановская РБ</v>
      </c>
      <c r="C226" s="291"/>
      <c r="D226" s="19" t="str">
        <f t="shared" si="101"/>
        <v>ПМСП, не включенная в базовую программу ОМС</v>
      </c>
      <c r="E226" s="192"/>
      <c r="F226" s="46" t="str">
        <f t="shared" si="114"/>
        <v>амбулаторно</v>
      </c>
      <c r="G226" s="195"/>
      <c r="H226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6" s="192"/>
      <c r="J226" s="46" t="str">
        <f t="shared" si="116"/>
        <v>по профилю Фтизиатрия</v>
      </c>
      <c r="K226" s="74" t="s">
        <v>40</v>
      </c>
      <c r="L226" s="70" t="s">
        <v>123</v>
      </c>
      <c r="M226" s="71" t="s">
        <v>42</v>
      </c>
      <c r="N226" s="104">
        <v>5056</v>
      </c>
      <c r="O226" s="109">
        <v>2425</v>
      </c>
      <c r="P226" s="56"/>
      <c r="Q226" s="55">
        <f t="shared" ref="Q226:Q237" si="136">IF(AND(N226&lt;&gt;0,M226="объем"),(O226/N226*100)/$Y$2*12,"")</f>
        <v>95.925632911392398</v>
      </c>
      <c r="R226" s="214"/>
      <c r="S226" s="215"/>
      <c r="T226" s="216"/>
      <c r="U226" s="195"/>
      <c r="V226" s="192"/>
      <c r="W226" s="209"/>
      <c r="X226" s="200"/>
    </row>
    <row r="227" spans="1:24" s="4" customFormat="1" ht="28.5" customHeight="1" thickBot="1" x14ac:dyDescent="0.3">
      <c r="A227" s="296"/>
      <c r="B227" s="46" t="str">
        <f t="shared" si="100"/>
        <v>ГБУЗ АО Наримановская РБ</v>
      </c>
      <c r="C227" s="291"/>
      <c r="D227" s="19" t="str">
        <f t="shared" si="101"/>
        <v>ПМСП, не включенная в базовую программу ОМС</v>
      </c>
      <c r="E227" s="192"/>
      <c r="F227" s="46" t="str">
        <f t="shared" si="114"/>
        <v>амбулаторно</v>
      </c>
      <c r="G227" s="195"/>
      <c r="H227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7" s="192"/>
      <c r="J227" s="46" t="str">
        <f t="shared" si="116"/>
        <v>по профилю Фтизиатрия</v>
      </c>
      <c r="K227" s="74" t="s">
        <v>138</v>
      </c>
      <c r="L227" s="70" t="s">
        <v>123</v>
      </c>
      <c r="M227" s="71" t="s">
        <v>42</v>
      </c>
      <c r="N227" s="104">
        <v>1000</v>
      </c>
      <c r="O227" s="109">
        <v>485</v>
      </c>
      <c r="P227" s="56"/>
      <c r="Q227" s="55">
        <f t="shared" si="136"/>
        <v>97</v>
      </c>
      <c r="R227" s="214"/>
      <c r="S227" s="215"/>
      <c r="T227" s="216"/>
      <c r="U227" s="195"/>
      <c r="V227" s="192"/>
      <c r="W227" s="209"/>
      <c r="X227" s="200"/>
    </row>
    <row r="228" spans="1:24" s="4" customFormat="1" ht="53.25" customHeight="1" thickBot="1" x14ac:dyDescent="0.3">
      <c r="A228" s="296"/>
      <c r="B228" s="46" t="str">
        <f t="shared" si="100"/>
        <v>ГБУЗ АО Наримановская РБ</v>
      </c>
      <c r="C228" s="291"/>
      <c r="D228" s="19" t="str">
        <f t="shared" si="101"/>
        <v>ПМСП, не включенная в базовую программу ОМС</v>
      </c>
      <c r="E228" s="192" t="s">
        <v>142</v>
      </c>
      <c r="F228" s="46" t="str">
        <f t="shared" si="114"/>
        <v>амбулаторно</v>
      </c>
      <c r="G228" s="195" t="s">
        <v>167</v>
      </c>
      <c r="H228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8" s="192" t="s">
        <v>287</v>
      </c>
      <c r="J228" s="46" t="str">
        <f t="shared" si="116"/>
        <v>по профилю психиатрия-наркология</v>
      </c>
      <c r="K228" s="73" t="s">
        <v>133</v>
      </c>
      <c r="L228" s="72" t="s">
        <v>3</v>
      </c>
      <c r="M228" s="72" t="s">
        <v>5</v>
      </c>
      <c r="N228" s="106">
        <v>99</v>
      </c>
      <c r="O228" s="106">
        <v>99</v>
      </c>
      <c r="P228" s="54">
        <f t="shared" ref="P228" si="137">IF(AND(N228&lt;&gt;0,M228="Кач."),O228/N228*100,"")</f>
        <v>100</v>
      </c>
      <c r="Q228" s="54" t="str">
        <f t="shared" si="136"/>
        <v/>
      </c>
      <c r="R228" s="214">
        <f>IFERROR(AVERAGE(P228:P230),"")</f>
        <v>100</v>
      </c>
      <c r="S228" s="215">
        <f>AVERAGE(Q228:Q230)</f>
        <v>24.185372240927794</v>
      </c>
      <c r="T228" s="216">
        <f>IFERROR((R228*0.7+S228*0.3)*2,S228*2)</f>
        <v>154.51122334455667</v>
      </c>
      <c r="U228" s="195" t="str">
        <f>IF(T228&lt;170,"ГЗ по услуге (работе) НЕ выполнено","")&amp;IF(AND(T228&gt;=170,T228&lt;=200),"ГЗ по услуге (работе) выполнено","")&amp;IF(T228&gt;200,"ГЗ по услуге (работе) ПЕРЕвыполнено","")</f>
        <v>ГЗ по услуге (работе) НЕ выполнено</v>
      </c>
      <c r="V228" s="192"/>
      <c r="W228" s="209"/>
      <c r="X228" s="200"/>
    </row>
    <row r="229" spans="1:24" s="4" customFormat="1" ht="28.5" customHeight="1" thickBot="1" x14ac:dyDescent="0.3">
      <c r="A229" s="296"/>
      <c r="B229" s="46" t="str">
        <f t="shared" si="100"/>
        <v>ГБУЗ АО Наримановская РБ</v>
      </c>
      <c r="C229" s="291"/>
      <c r="D229" s="19" t="str">
        <f t="shared" si="101"/>
        <v>ПМСП, не включенная в базовую программу ОМС</v>
      </c>
      <c r="E229" s="192"/>
      <c r="F229" s="46" t="str">
        <f t="shared" si="114"/>
        <v>амбулаторно</v>
      </c>
      <c r="G229" s="195"/>
      <c r="H229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9" s="192"/>
      <c r="J229" s="46" t="str">
        <f t="shared" si="116"/>
        <v>по профилю психиатрия-наркология</v>
      </c>
      <c r="K229" s="74" t="s">
        <v>40</v>
      </c>
      <c r="L229" s="70" t="s">
        <v>123</v>
      </c>
      <c r="M229" s="71" t="s">
        <v>42</v>
      </c>
      <c r="N229" s="104">
        <v>1944</v>
      </c>
      <c r="O229" s="109">
        <v>236</v>
      </c>
      <c r="P229" s="56"/>
      <c r="Q229" s="55">
        <f t="shared" si="136"/>
        <v>24.279835390946502</v>
      </c>
      <c r="R229" s="214"/>
      <c r="S229" s="215"/>
      <c r="T229" s="216"/>
      <c r="U229" s="195"/>
      <c r="V229" s="192"/>
      <c r="W229" s="209"/>
      <c r="X229" s="200"/>
    </row>
    <row r="230" spans="1:24" s="4" customFormat="1" ht="28.5" customHeight="1" thickBot="1" x14ac:dyDescent="0.3">
      <c r="A230" s="296"/>
      <c r="B230" s="46" t="str">
        <f t="shared" si="100"/>
        <v>ГБУЗ АО Наримановская РБ</v>
      </c>
      <c r="C230" s="291"/>
      <c r="D230" s="19" t="str">
        <f t="shared" si="101"/>
        <v>ПМСП, не включенная в базовую программу ОМС</v>
      </c>
      <c r="E230" s="192"/>
      <c r="F230" s="46" t="str">
        <f t="shared" si="114"/>
        <v>амбулаторно</v>
      </c>
      <c r="G230" s="195"/>
      <c r="H230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0" s="192"/>
      <c r="J230" s="46" t="str">
        <f t="shared" si="116"/>
        <v>по профилю психиатрия-наркология</v>
      </c>
      <c r="K230" s="74" t="s">
        <v>138</v>
      </c>
      <c r="L230" s="70" t="s">
        <v>123</v>
      </c>
      <c r="M230" s="71" t="s">
        <v>42</v>
      </c>
      <c r="N230" s="104">
        <v>880</v>
      </c>
      <c r="O230" s="109">
        <v>106</v>
      </c>
      <c r="P230" s="56"/>
      <c r="Q230" s="55">
        <f t="shared" si="136"/>
        <v>24.090909090909086</v>
      </c>
      <c r="R230" s="214"/>
      <c r="S230" s="215"/>
      <c r="T230" s="216"/>
      <c r="U230" s="195"/>
      <c r="V230" s="192"/>
      <c r="W230" s="209"/>
      <c r="X230" s="200"/>
    </row>
    <row r="231" spans="1:24" s="4" customFormat="1" ht="43.5" customHeight="1" thickBot="1" x14ac:dyDescent="0.3">
      <c r="A231" s="296"/>
      <c r="B231" s="46" t="str">
        <f t="shared" si="100"/>
        <v>ГБУЗ АО Наримановская РБ</v>
      </c>
      <c r="C231" s="291"/>
      <c r="D231" s="19" t="str">
        <f t="shared" si="101"/>
        <v>ПМСП, не включенная в базовую программу ОМС</v>
      </c>
      <c r="E231" s="193" t="s">
        <v>142</v>
      </c>
      <c r="F231" s="46" t="str">
        <f t="shared" si="114"/>
        <v>амбулаторно</v>
      </c>
      <c r="G231" s="217" t="s">
        <v>39</v>
      </c>
      <c r="H231" s="46" t="str">
        <f t="shared" si="115"/>
        <v>Первичная медико-санитарная помощь, в части диагностики и лечения</v>
      </c>
      <c r="I231" s="193" t="s">
        <v>256</v>
      </c>
      <c r="J231" s="46" t="str">
        <f t="shared" si="116"/>
        <v>Вакцинация</v>
      </c>
      <c r="K231" s="73" t="s">
        <v>133</v>
      </c>
      <c r="L231" s="72" t="s">
        <v>3</v>
      </c>
      <c r="M231" s="72" t="s">
        <v>5</v>
      </c>
      <c r="N231" s="106">
        <v>99</v>
      </c>
      <c r="O231" s="106">
        <v>99</v>
      </c>
      <c r="P231" s="129">
        <f t="shared" ref="P231" si="138">IF(AND(N231&lt;&gt;0,M231="Кач."),O231/N231*100,"")</f>
        <v>100</v>
      </c>
      <c r="Q231" s="129" t="str">
        <f t="shared" ref="Q231:Q232" si="139">IF(AND(N231&lt;&gt;0,M231="объем"),(O231/N231*100)/$Y$2*12,"")</f>
        <v/>
      </c>
      <c r="R231" s="214">
        <f>IFERROR(AVERAGE(P231:P232),"")</f>
        <v>100</v>
      </c>
      <c r="S231" s="215">
        <f>AVERAGE(Q231:Q232)</f>
        <v>95.6</v>
      </c>
      <c r="T231" s="216">
        <f>IFERROR((R231*0.7+S231*0.3)*2,S231*2)</f>
        <v>197.35999999999999</v>
      </c>
      <c r="U231" s="195" t="str">
        <f t="shared" ref="U231" si="140">IF(T231&lt;170,"ГЗ по услуге (работе) НЕ выполнено","")&amp;IF(AND(T231&gt;=170,T231&lt;=200),"ГЗ по услуге (работе) выполнено","")&amp;IF(T231&gt;200,"ГЗ по услуге (работе) ПЕРЕвыполнено","")</f>
        <v>ГЗ по услуге (работе) выполнено</v>
      </c>
      <c r="V231" s="192"/>
      <c r="W231" s="209"/>
      <c r="X231" s="200"/>
    </row>
    <row r="232" spans="1:24" s="4" customFormat="1" ht="28.5" customHeight="1" thickBot="1" x14ac:dyDescent="0.3">
      <c r="A232" s="296"/>
      <c r="B232" s="46" t="str">
        <f t="shared" ref="B232:B295" si="141">IF(A232="",B231,A232)</f>
        <v>ГБУЗ АО Наримановская РБ</v>
      </c>
      <c r="C232" s="291"/>
      <c r="D232" s="19" t="str">
        <f t="shared" ref="D232:D295" si="142">IF(C232="",D231,C232)</f>
        <v>ПМСП, не включенная в базовую программу ОМС</v>
      </c>
      <c r="E232" s="194"/>
      <c r="F232" s="46" t="str">
        <f t="shared" si="114"/>
        <v>амбулаторно</v>
      </c>
      <c r="G232" s="219"/>
      <c r="H232" s="46" t="str">
        <f t="shared" si="115"/>
        <v>Первичная медико-санитарная помощь, в части диагностики и лечения</v>
      </c>
      <c r="I232" s="194"/>
      <c r="J232" s="46" t="str">
        <f t="shared" si="116"/>
        <v>Вакцинация</v>
      </c>
      <c r="K232" s="74" t="s">
        <v>40</v>
      </c>
      <c r="L232" s="70" t="s">
        <v>123</v>
      </c>
      <c r="M232" s="71" t="s">
        <v>42</v>
      </c>
      <c r="N232" s="104">
        <v>500</v>
      </c>
      <c r="O232" s="109">
        <v>239</v>
      </c>
      <c r="P232" s="56"/>
      <c r="Q232" s="128">
        <f t="shared" si="139"/>
        <v>95.6</v>
      </c>
      <c r="R232" s="214"/>
      <c r="S232" s="215"/>
      <c r="T232" s="216"/>
      <c r="U232" s="195"/>
      <c r="V232" s="192"/>
      <c r="W232" s="209"/>
      <c r="X232" s="200"/>
    </row>
    <row r="233" spans="1:24" s="4" customFormat="1" ht="28.5" customHeight="1" thickBot="1" x14ac:dyDescent="0.3">
      <c r="A233" s="296"/>
      <c r="B233" s="46" t="str">
        <f t="shared" si="141"/>
        <v>ГБУЗ АО Наримановская РБ</v>
      </c>
      <c r="C233" s="291"/>
      <c r="D233" s="19" t="str">
        <f t="shared" si="142"/>
        <v>ПМСП, не включенная в базовую программу ОМС</v>
      </c>
      <c r="E233" s="195" t="s">
        <v>147</v>
      </c>
      <c r="F233" s="46" t="str">
        <f t="shared" si="114"/>
        <v>Дневной стационар</v>
      </c>
      <c r="G233" s="192" t="s">
        <v>146</v>
      </c>
      <c r="H233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3" s="195" t="s">
        <v>287</v>
      </c>
      <c r="J233" s="46" t="str">
        <f t="shared" si="116"/>
        <v>по профилю психиатрия-наркология</v>
      </c>
      <c r="K233" s="72" t="s">
        <v>133</v>
      </c>
      <c r="L233" s="72" t="s">
        <v>3</v>
      </c>
      <c r="M233" s="72" t="s">
        <v>5</v>
      </c>
      <c r="N233" s="106">
        <v>99</v>
      </c>
      <c r="O233" s="106">
        <v>99</v>
      </c>
      <c r="P233" s="54">
        <f t="shared" ref="P233" si="143">IF(AND(N233&lt;&gt;0,M233="Кач."),O233/N233*100,"")</f>
        <v>100</v>
      </c>
      <c r="Q233" s="54" t="str">
        <f t="shared" si="136"/>
        <v/>
      </c>
      <c r="R233" s="214">
        <f>IFERROR(AVERAGE(P233:P234),"")</f>
        <v>100</v>
      </c>
      <c r="S233" s="215">
        <f>AVERAGE(Q233:Q234)</f>
        <v>50</v>
      </c>
      <c r="T233" s="216">
        <f>IFERROR((R233*0.7+S233*0.3)*2,S233*2)</f>
        <v>170</v>
      </c>
      <c r="U233" s="195" t="str">
        <f t="shared" ref="U233" si="144">IF(T233&lt;170,"ГЗ по услуге (работе) НЕ выполнено","")&amp;IF(AND(T233&gt;=170,T233&lt;=200),"ГЗ по услуге (работе) выполнено","")&amp;IF(T233&gt;200,"ГЗ по услуге (работе) ПЕРЕвыполнено","")</f>
        <v>ГЗ по услуге (работе) выполнено</v>
      </c>
      <c r="V233" s="192"/>
      <c r="W233" s="209"/>
      <c r="X233" s="200"/>
    </row>
    <row r="234" spans="1:24" s="4" customFormat="1" ht="45.75" customHeight="1" thickBot="1" x14ac:dyDescent="0.3">
      <c r="A234" s="296"/>
      <c r="B234" s="46" t="str">
        <f t="shared" si="141"/>
        <v>ГБУЗ АО Наримановская РБ</v>
      </c>
      <c r="C234" s="291"/>
      <c r="D234" s="19" t="str">
        <f t="shared" si="142"/>
        <v>ПМСП, не включенная в базовую программу ОМС</v>
      </c>
      <c r="E234" s="195"/>
      <c r="F234" s="46" t="str">
        <f t="shared" si="114"/>
        <v>Дневной стационар</v>
      </c>
      <c r="G234" s="192"/>
      <c r="H234" s="46" t="str">
        <f t="shared" si="1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4" s="195"/>
      <c r="J234" s="46" t="str">
        <f t="shared" si="116"/>
        <v>по профилю психиатрия-наркология</v>
      </c>
      <c r="K234" s="74" t="s">
        <v>149</v>
      </c>
      <c r="L234" s="75" t="s">
        <v>150</v>
      </c>
      <c r="M234" s="71" t="s">
        <v>42</v>
      </c>
      <c r="N234" s="104">
        <v>24</v>
      </c>
      <c r="O234" s="109">
        <v>6</v>
      </c>
      <c r="P234" s="56"/>
      <c r="Q234" s="55">
        <f t="shared" si="136"/>
        <v>50</v>
      </c>
      <c r="R234" s="214"/>
      <c r="S234" s="215"/>
      <c r="T234" s="216"/>
      <c r="U234" s="195"/>
      <c r="V234" s="192"/>
      <c r="W234" s="209"/>
      <c r="X234" s="200"/>
    </row>
    <row r="235" spans="1:24" s="4" customFormat="1" ht="45.75" customHeight="1" thickBot="1" x14ac:dyDescent="0.3">
      <c r="A235" s="296"/>
      <c r="B235" s="46" t="str">
        <f t="shared" si="141"/>
        <v>ГБУЗ АО Наримановская РБ</v>
      </c>
      <c r="C235" s="246" t="s">
        <v>141</v>
      </c>
      <c r="D235" s="19" t="str">
        <f t="shared" si="142"/>
        <v>Медицинская помощь в экстренной форме незастрахованным гражданам в системе обязательного медицинского страхования</v>
      </c>
      <c r="E235" s="195" t="s">
        <v>50</v>
      </c>
      <c r="F235" s="46" t="str">
        <f t="shared" si="114"/>
        <v>Вне медицинской организации</v>
      </c>
      <c r="G235" s="195" t="s">
        <v>141</v>
      </c>
      <c r="H235" s="46" t="str">
        <f t="shared" si="115"/>
        <v>Медицинская помощь в экстренной форме незастрахованным гражданам в системе обязательного медицинского страхования</v>
      </c>
      <c r="I235" s="195" t="s">
        <v>148</v>
      </c>
      <c r="J235" s="46" t="str">
        <f t="shared" si="116"/>
        <v xml:space="preserve">Не применяется </v>
      </c>
      <c r="K235" s="72" t="s">
        <v>133</v>
      </c>
      <c r="L235" s="72" t="s">
        <v>3</v>
      </c>
      <c r="M235" s="72" t="s">
        <v>5</v>
      </c>
      <c r="N235" s="106">
        <v>99</v>
      </c>
      <c r="O235" s="106">
        <v>99</v>
      </c>
      <c r="P235" s="54">
        <f t="shared" ref="P235:P238" si="145">IF(AND(N235&lt;&gt;0,M235="Кач."),O235/N235*100,"")</f>
        <v>100</v>
      </c>
      <c r="Q235" s="54" t="str">
        <f t="shared" si="136"/>
        <v/>
      </c>
      <c r="R235" s="214">
        <f>IFERROR(AVERAGE(P235:P237),"")</f>
        <v>100</v>
      </c>
      <c r="S235" s="215">
        <f>AVERAGE(Q235:Q237)</f>
        <v>95.294455243913731</v>
      </c>
      <c r="T235" s="216">
        <f>IFERROR((R235*0.7+S235*0.3)*2,S235*2)</f>
        <v>197.17667314634824</v>
      </c>
      <c r="U235" s="195" t="str">
        <f t="shared" ref="U235:U238" si="146">IF(T235&lt;170,"ГЗ по услуге (работе) НЕ выполнено","")&amp;IF(AND(T235&gt;=170,T235&lt;=200),"ГЗ по услуге (работе) выполнено","")&amp;IF(T235&gt;200,"ГЗ по услуге (работе) ПЕРЕвыполнено","")</f>
        <v>ГЗ по услуге (работе) выполнено</v>
      </c>
      <c r="V235" s="192"/>
      <c r="W235" s="209"/>
      <c r="X235" s="200"/>
    </row>
    <row r="236" spans="1:24" s="4" customFormat="1" ht="45.75" customHeight="1" thickBot="1" x14ac:dyDescent="0.3">
      <c r="A236" s="296"/>
      <c r="B236" s="46" t="str">
        <f t="shared" si="141"/>
        <v>ГБУЗ АО Наримановская РБ</v>
      </c>
      <c r="C236" s="246"/>
      <c r="D236" s="19" t="str">
        <f t="shared" si="142"/>
        <v>Медицинская помощь в экстренной форме незастрахованным гражданам в системе обязательного медицинского страхования</v>
      </c>
      <c r="E236" s="195"/>
      <c r="F236" s="46" t="str">
        <f t="shared" si="114"/>
        <v>Вне медицинской организации</v>
      </c>
      <c r="G236" s="195"/>
      <c r="H236" s="46" t="str">
        <f t="shared" si="115"/>
        <v>Медицинская помощь в экстренной форме незастрахованным гражданам в системе обязательного медицинского страхования</v>
      </c>
      <c r="I236" s="195"/>
      <c r="J236" s="46" t="str">
        <f t="shared" si="116"/>
        <v xml:space="preserve">Не применяется </v>
      </c>
      <c r="K236" s="74" t="s">
        <v>40</v>
      </c>
      <c r="L236" s="70" t="s">
        <v>123</v>
      </c>
      <c r="M236" s="71" t="s">
        <v>42</v>
      </c>
      <c r="N236" s="104">
        <v>1950</v>
      </c>
      <c r="O236" s="104">
        <v>929</v>
      </c>
      <c r="P236" s="56"/>
      <c r="Q236" s="128">
        <f t="shared" si="136"/>
        <v>95.282051282051285</v>
      </c>
      <c r="R236" s="214"/>
      <c r="S236" s="215"/>
      <c r="T236" s="216"/>
      <c r="U236" s="195"/>
      <c r="V236" s="192"/>
      <c r="W236" s="209"/>
      <c r="X236" s="200"/>
    </row>
    <row r="237" spans="1:24" s="4" customFormat="1" ht="28.5" customHeight="1" thickBot="1" x14ac:dyDescent="0.3">
      <c r="A237" s="296"/>
      <c r="B237" s="46" t="str">
        <f t="shared" si="141"/>
        <v>ГБУЗ АО Наримановская РБ</v>
      </c>
      <c r="C237" s="246"/>
      <c r="D237" s="19" t="str">
        <f t="shared" si="142"/>
        <v>Медицинская помощь в экстренной форме незастрахованным гражданам в системе обязательного медицинского страхования</v>
      </c>
      <c r="E237" s="195"/>
      <c r="F237" s="46" t="str">
        <f t="shared" si="114"/>
        <v>Вне медицинской организации</v>
      </c>
      <c r="G237" s="195"/>
      <c r="H237" s="46" t="str">
        <f t="shared" si="115"/>
        <v>Медицинская помощь в экстренной форме незастрахованным гражданам в системе обязательного медицинского страхования</v>
      </c>
      <c r="I237" s="195"/>
      <c r="J237" s="46" t="str">
        <f t="shared" si="116"/>
        <v xml:space="preserve">Не применяется </v>
      </c>
      <c r="K237" s="74" t="s">
        <v>151</v>
      </c>
      <c r="L237" s="75" t="s">
        <v>41</v>
      </c>
      <c r="M237" s="71" t="s">
        <v>42</v>
      </c>
      <c r="N237" s="102">
        <v>277</v>
      </c>
      <c r="O237" s="102">
        <v>132</v>
      </c>
      <c r="P237" s="56"/>
      <c r="Q237" s="55">
        <f t="shared" si="136"/>
        <v>95.306859205776178</v>
      </c>
      <c r="R237" s="214"/>
      <c r="S237" s="215"/>
      <c r="T237" s="216"/>
      <c r="U237" s="195"/>
      <c r="V237" s="192"/>
      <c r="W237" s="209"/>
      <c r="X237" s="200"/>
    </row>
    <row r="238" spans="1:24" s="4" customFormat="1" ht="90.75" customHeight="1" thickBot="1" x14ac:dyDescent="0.3">
      <c r="A238" s="296"/>
      <c r="B238" s="46" t="str">
        <f t="shared" si="141"/>
        <v>ГБУЗ АО Наримановская РБ</v>
      </c>
      <c r="C238" s="291" t="s">
        <v>195</v>
      </c>
      <c r="D238" s="19" t="str">
        <f t="shared" si="142"/>
        <v>Медицинское освидетельствование на состояние опьянения (алкогольного, наркотического или иного токсического)</v>
      </c>
      <c r="E238" s="192" t="s">
        <v>47</v>
      </c>
      <c r="F238" s="46" t="str">
        <f t="shared" si="114"/>
        <v>Не предусмотрено</v>
      </c>
      <c r="G238" s="192" t="s">
        <v>47</v>
      </c>
      <c r="H238" s="46" t="str">
        <f t="shared" si="115"/>
        <v>Не предусмотрено</v>
      </c>
      <c r="I238" s="192" t="s">
        <v>47</v>
      </c>
      <c r="J238" s="46" t="str">
        <f t="shared" si="116"/>
        <v>Не предусмотрено</v>
      </c>
      <c r="K238" s="73" t="s">
        <v>57</v>
      </c>
      <c r="L238" s="72" t="s">
        <v>57</v>
      </c>
      <c r="M238" s="73"/>
      <c r="N238" s="106"/>
      <c r="O238" s="106"/>
      <c r="P238" s="54" t="str">
        <f t="shared" si="145"/>
        <v/>
      </c>
      <c r="Q238" s="54"/>
      <c r="R238" s="214" t="str">
        <f>IFERROR(AVERAGE(P238:P239),"")</f>
        <v/>
      </c>
      <c r="S238" s="215">
        <f>AVERAGE(Q238:Q239)</f>
        <v>20.43010752688172</v>
      </c>
      <c r="T238" s="216">
        <f>IFERROR((R238*0.7+S238*0.3)*2,S238*2)</f>
        <v>40.86021505376344</v>
      </c>
      <c r="U238" s="195" t="str">
        <f t="shared" si="146"/>
        <v>ГЗ по услуге (работе) НЕ выполнено</v>
      </c>
      <c r="V238" s="286"/>
      <c r="W238" s="209"/>
      <c r="X238" s="200"/>
    </row>
    <row r="239" spans="1:24" s="4" customFormat="1" ht="28.5" customHeight="1" thickBot="1" x14ac:dyDescent="0.3">
      <c r="A239" s="296"/>
      <c r="B239" s="46" t="str">
        <f t="shared" si="141"/>
        <v>ГБУЗ АО Наримановская РБ</v>
      </c>
      <c r="C239" s="291"/>
      <c r="D239" s="19" t="str">
        <f t="shared" si="142"/>
        <v>Медицинское освидетельствование на состояние опьянения (алкогольного, наркотического или иного токсического)</v>
      </c>
      <c r="E239" s="192"/>
      <c r="F239" s="46" t="str">
        <f t="shared" si="114"/>
        <v>Не предусмотрено</v>
      </c>
      <c r="G239" s="192"/>
      <c r="H239" s="46" t="str">
        <f t="shared" si="115"/>
        <v>Не предусмотрено</v>
      </c>
      <c r="I239" s="192"/>
      <c r="J239" s="46" t="str">
        <f t="shared" si="116"/>
        <v>Не предусмотрено</v>
      </c>
      <c r="K239" s="74" t="s">
        <v>196</v>
      </c>
      <c r="L239" s="75" t="s">
        <v>58</v>
      </c>
      <c r="M239" s="71" t="s">
        <v>42</v>
      </c>
      <c r="N239" s="104">
        <v>186</v>
      </c>
      <c r="O239" s="104">
        <v>19</v>
      </c>
      <c r="P239" s="56"/>
      <c r="Q239" s="55">
        <f t="shared" ref="Q239" si="147">IF(AND(N239&lt;&gt;0,M239="объем"),(O239/N239*100)/$Y$2*12,"")</f>
        <v>20.43010752688172</v>
      </c>
      <c r="R239" s="214"/>
      <c r="S239" s="215"/>
      <c r="T239" s="216"/>
      <c r="U239" s="195"/>
      <c r="V239" s="286"/>
      <c r="W239" s="209"/>
      <c r="X239" s="200"/>
    </row>
    <row r="240" spans="1:24" s="4" customFormat="1" ht="28.5" customHeight="1" thickBot="1" x14ac:dyDescent="0.3">
      <c r="A240" s="296"/>
      <c r="B240" s="46" t="str">
        <f t="shared" si="141"/>
        <v>ГБУЗ АО Наримановская РБ</v>
      </c>
      <c r="C240" s="246" t="s">
        <v>75</v>
      </c>
      <c r="D240" s="19" t="str">
        <f t="shared" si="142"/>
        <v>Паллиативная медицинская помощь</v>
      </c>
      <c r="E240" s="195" t="s">
        <v>259</v>
      </c>
      <c r="F240" s="46" t="str">
        <f t="shared" si="114"/>
        <v>амбулаторно на дому</v>
      </c>
      <c r="G240" s="195" t="s">
        <v>43</v>
      </c>
      <c r="H240" s="46" t="str">
        <f t="shared" si="115"/>
        <v>паллиативная медицинская помощь</v>
      </c>
      <c r="I240" s="195" t="s">
        <v>148</v>
      </c>
      <c r="J240" s="46" t="str">
        <f t="shared" si="116"/>
        <v xml:space="preserve">Не применяется </v>
      </c>
      <c r="K240" s="73" t="s">
        <v>133</v>
      </c>
      <c r="L240" s="72" t="s">
        <v>3</v>
      </c>
      <c r="M240" s="72" t="s">
        <v>5</v>
      </c>
      <c r="N240" s="106">
        <v>99</v>
      </c>
      <c r="O240" s="106">
        <v>99</v>
      </c>
      <c r="P240" s="54">
        <f t="shared" ref="P240:P246" si="148">IF(AND(N240&lt;&gt;0,M240="Кач."),O240/N240*100,"")</f>
        <v>100</v>
      </c>
      <c r="Q240" s="54"/>
      <c r="R240" s="214">
        <f>IFERROR(AVERAGE(P240:P241),"")</f>
        <v>100</v>
      </c>
      <c r="S240" s="215">
        <f>AVERAGE(Q240:Q241)</f>
        <v>95.483870967741936</v>
      </c>
      <c r="T240" s="216">
        <f>IFERROR((R240*0.7+S240*0.3)*2,S240*2)</f>
        <v>197.29032258064515</v>
      </c>
      <c r="U240" s="195" t="str">
        <f>IF(T240&lt;170,"ГЗ по услуге (работе) НЕ выполнено","")&amp;IF(AND(T240&gt;=170,T240&lt;=200),"ГЗ по услуге (работе) выполнено","")&amp;IF(T240&gt;200,"ГЗ по услуге (работе) ПЕРЕвыполнено","")</f>
        <v>ГЗ по услуге (работе) выполнено</v>
      </c>
      <c r="V240" s="192"/>
      <c r="W240" s="209"/>
      <c r="X240" s="200"/>
    </row>
    <row r="241" spans="1:24" s="4" customFormat="1" ht="57" customHeight="1" thickBot="1" x14ac:dyDescent="0.3">
      <c r="A241" s="296"/>
      <c r="B241" s="46" t="str">
        <f t="shared" si="141"/>
        <v>ГБУЗ АО Наримановская РБ</v>
      </c>
      <c r="C241" s="246"/>
      <c r="D241" s="19" t="str">
        <f t="shared" si="142"/>
        <v>Паллиативная медицинская помощь</v>
      </c>
      <c r="E241" s="195"/>
      <c r="F241" s="46" t="str">
        <f t="shared" si="114"/>
        <v>амбулаторно на дому</v>
      </c>
      <c r="G241" s="195"/>
      <c r="H241" s="46" t="str">
        <f t="shared" si="115"/>
        <v>паллиативная медицинская помощь</v>
      </c>
      <c r="I241" s="195"/>
      <c r="J241" s="46" t="str">
        <f t="shared" si="116"/>
        <v xml:space="preserve">Не применяется </v>
      </c>
      <c r="K241" s="74" t="s">
        <v>40</v>
      </c>
      <c r="L241" s="70" t="s">
        <v>123</v>
      </c>
      <c r="M241" s="71" t="s">
        <v>42</v>
      </c>
      <c r="N241" s="104">
        <v>465</v>
      </c>
      <c r="O241" s="104">
        <v>222</v>
      </c>
      <c r="P241" s="56"/>
      <c r="Q241" s="55">
        <f t="shared" ref="Q241" si="149">IF(AND(N241&lt;&gt;0,M241="объем"),(O241/N241*100)/$Y$2*12,"")</f>
        <v>95.483870967741936</v>
      </c>
      <c r="R241" s="214"/>
      <c r="S241" s="215"/>
      <c r="T241" s="216"/>
      <c r="U241" s="195"/>
      <c r="V241" s="192"/>
      <c r="W241" s="209"/>
      <c r="X241" s="200"/>
    </row>
    <row r="242" spans="1:24" s="4" customFormat="1" ht="28.5" customHeight="1" thickBot="1" x14ac:dyDescent="0.3">
      <c r="A242" s="296"/>
      <c r="B242" s="46" t="str">
        <f t="shared" si="141"/>
        <v>ГБУЗ АО Наримановская РБ</v>
      </c>
      <c r="C242" s="246"/>
      <c r="D242" s="19" t="str">
        <f t="shared" si="142"/>
        <v>Паллиативная медицинская помощь</v>
      </c>
      <c r="E242" s="195" t="s">
        <v>257</v>
      </c>
      <c r="F242" s="46" t="str">
        <f t="shared" si="114"/>
        <v>амбулаторно на дому выездными патронажными бригадами</v>
      </c>
      <c r="G242" s="195" t="s">
        <v>43</v>
      </c>
      <c r="H242" s="46" t="str">
        <f t="shared" si="115"/>
        <v>паллиативная медицинская помощь</v>
      </c>
      <c r="I242" s="195" t="s">
        <v>148</v>
      </c>
      <c r="J242" s="46" t="str">
        <f t="shared" si="116"/>
        <v xml:space="preserve">Не применяется </v>
      </c>
      <c r="K242" s="73" t="s">
        <v>133</v>
      </c>
      <c r="L242" s="72" t="s">
        <v>3</v>
      </c>
      <c r="M242" s="72" t="s">
        <v>5</v>
      </c>
      <c r="N242" s="106">
        <v>99</v>
      </c>
      <c r="O242" s="106">
        <v>99</v>
      </c>
      <c r="P242" s="129">
        <f t="shared" ref="P242" si="150">IF(AND(N242&lt;&gt;0,M242="Кач."),O242/N242*100,"")</f>
        <v>100</v>
      </c>
      <c r="Q242" s="129"/>
      <c r="R242" s="214">
        <f>IFERROR(AVERAGE(P242:P243),"")</f>
        <v>100</v>
      </c>
      <c r="S242" s="215">
        <f>AVERAGE(Q242:Q243)</f>
        <v>95.95375722543352</v>
      </c>
      <c r="T242" s="216">
        <f>IFERROR((R242*0.7+S242*0.3)*2,S242*2)</f>
        <v>197.57225433526011</v>
      </c>
      <c r="U242" s="195" t="str">
        <f>IF(T242&lt;170,"ГЗ по услуге (работе) НЕ выполнено","")&amp;IF(AND(T242&gt;=170,T242&lt;=200),"ГЗ по услуге (работе) выполнено","")&amp;IF(T242&gt;200,"ГЗ по услуге (работе) ПЕРЕвыполнено","")</f>
        <v>ГЗ по услуге (работе) выполнено</v>
      </c>
      <c r="V242" s="192"/>
      <c r="W242" s="209"/>
      <c r="X242" s="200"/>
    </row>
    <row r="243" spans="1:24" s="4" customFormat="1" ht="58.5" customHeight="1" thickBot="1" x14ac:dyDescent="0.3">
      <c r="A243" s="296"/>
      <c r="B243" s="46" t="str">
        <f t="shared" si="141"/>
        <v>ГБУЗ АО Наримановская РБ</v>
      </c>
      <c r="C243" s="246"/>
      <c r="D243" s="19" t="str">
        <f t="shared" si="142"/>
        <v>Паллиативная медицинская помощь</v>
      </c>
      <c r="E243" s="195"/>
      <c r="F243" s="46" t="str">
        <f t="shared" si="114"/>
        <v>амбулаторно на дому выездными патронажными бригадами</v>
      </c>
      <c r="G243" s="195"/>
      <c r="H243" s="46" t="str">
        <f t="shared" si="115"/>
        <v>паллиативная медицинская помощь</v>
      </c>
      <c r="I243" s="195"/>
      <c r="J243" s="46" t="str">
        <f t="shared" si="116"/>
        <v xml:space="preserve">Не применяется </v>
      </c>
      <c r="K243" s="74" t="s">
        <v>40</v>
      </c>
      <c r="L243" s="70" t="s">
        <v>123</v>
      </c>
      <c r="M243" s="71" t="s">
        <v>42</v>
      </c>
      <c r="N243" s="104">
        <v>865</v>
      </c>
      <c r="O243" s="104">
        <v>415</v>
      </c>
      <c r="P243" s="56"/>
      <c r="Q243" s="128">
        <f t="shared" ref="Q243" si="151">IF(AND(N243&lt;&gt;0,M243="объем"),(O243/N243*100)/$Y$2*12,"")</f>
        <v>95.95375722543352</v>
      </c>
      <c r="R243" s="214"/>
      <c r="S243" s="215"/>
      <c r="T243" s="216"/>
      <c r="U243" s="195"/>
      <c r="V243" s="192"/>
      <c r="W243" s="209"/>
      <c r="X243" s="200"/>
    </row>
    <row r="244" spans="1:24" s="4" customFormat="1" ht="28.5" customHeight="1" thickBot="1" x14ac:dyDescent="0.3">
      <c r="A244" s="296"/>
      <c r="B244" s="46" t="str">
        <f t="shared" si="141"/>
        <v>ГБУЗ АО Наримановская РБ</v>
      </c>
      <c r="C244" s="246"/>
      <c r="D244" s="19" t="str">
        <f t="shared" si="142"/>
        <v>Паллиативная медицинская помощь</v>
      </c>
      <c r="E244" s="217" t="s">
        <v>245</v>
      </c>
      <c r="F244" s="46" t="str">
        <f t="shared" si="114"/>
        <v>Дневной стационар (на дому)</v>
      </c>
      <c r="G244" s="217" t="s">
        <v>43</v>
      </c>
      <c r="H244" s="46" t="str">
        <f t="shared" si="115"/>
        <v>паллиативная медицинская помощь</v>
      </c>
      <c r="I244" s="217" t="s">
        <v>148</v>
      </c>
      <c r="J244" s="46" t="str">
        <f t="shared" si="116"/>
        <v xml:space="preserve">Не применяется </v>
      </c>
      <c r="K244" s="73" t="s">
        <v>133</v>
      </c>
      <c r="L244" s="72" t="s">
        <v>3</v>
      </c>
      <c r="M244" s="72" t="s">
        <v>5</v>
      </c>
      <c r="N244" s="106">
        <v>99</v>
      </c>
      <c r="O244" s="106">
        <v>99</v>
      </c>
      <c r="P244" s="129">
        <f t="shared" ref="P244" si="152">IF(AND(N244&lt;&gt;0,M244="Кач."),O244/N244*100,"")</f>
        <v>100</v>
      </c>
      <c r="Q244" s="129"/>
      <c r="R244" s="214">
        <f>IFERROR(AVERAGE(P244:P245),"")</f>
        <v>100</v>
      </c>
      <c r="S244" s="215">
        <f>AVERAGE(Q244:Q245)</f>
        <v>95.652173913043484</v>
      </c>
      <c r="T244" s="216">
        <f>IFERROR((R244*0.7+S244*0.3)*2,S244*2)</f>
        <v>197.39130434782609</v>
      </c>
      <c r="U244" s="195" t="str">
        <f>IF(T244&lt;170,"ГЗ по услуге (работе) НЕ выполнено","")&amp;IF(AND(T244&gt;=170,T244&lt;=200),"ГЗ по услуге (работе) выполнено","")&amp;IF(T244&gt;200,"ГЗ по услуге (работе) ПЕРЕвыполнено","")</f>
        <v>ГЗ по услуге (работе) выполнено</v>
      </c>
      <c r="V244" s="192"/>
      <c r="W244" s="209"/>
      <c r="X244" s="200"/>
    </row>
    <row r="245" spans="1:24" s="4" customFormat="1" ht="28.5" customHeight="1" thickBot="1" x14ac:dyDescent="0.3">
      <c r="A245" s="296"/>
      <c r="B245" s="46" t="str">
        <f t="shared" si="141"/>
        <v>ГБУЗ АО Наримановская РБ</v>
      </c>
      <c r="C245" s="246"/>
      <c r="D245" s="19" t="str">
        <f t="shared" si="142"/>
        <v>Паллиативная медицинская помощь</v>
      </c>
      <c r="E245" s="219"/>
      <c r="F245" s="46" t="str">
        <f t="shared" si="114"/>
        <v>Дневной стационар (на дому)</v>
      </c>
      <c r="G245" s="219"/>
      <c r="H245" s="46" t="str">
        <f t="shared" si="115"/>
        <v>паллиативная медицинская помощь</v>
      </c>
      <c r="I245" s="219"/>
      <c r="J245" s="46" t="str">
        <f t="shared" si="116"/>
        <v xml:space="preserve">Не применяется </v>
      </c>
      <c r="K245" s="74" t="s">
        <v>149</v>
      </c>
      <c r="L245" s="70" t="s">
        <v>123</v>
      </c>
      <c r="M245" s="71" t="s">
        <v>42</v>
      </c>
      <c r="N245" s="104">
        <v>92</v>
      </c>
      <c r="O245" s="104">
        <v>44</v>
      </c>
      <c r="P245" s="56"/>
      <c r="Q245" s="55">
        <f t="shared" ref="Q245" si="153">IF(AND(N245&lt;&gt;0,M245="объем"),(O245/N245*100)/$Y$2*12,"")</f>
        <v>95.652173913043484</v>
      </c>
      <c r="R245" s="214"/>
      <c r="S245" s="215"/>
      <c r="T245" s="216"/>
      <c r="U245" s="195"/>
      <c r="V245" s="192"/>
      <c r="W245" s="209"/>
      <c r="X245" s="200"/>
    </row>
    <row r="246" spans="1:24" s="4" customFormat="1" ht="28.5" customHeight="1" thickBot="1" x14ac:dyDescent="0.3">
      <c r="A246" s="296"/>
      <c r="B246" s="46" t="str">
        <f t="shared" si="141"/>
        <v>ГБУЗ АО Наримановская РБ</v>
      </c>
      <c r="C246" s="246"/>
      <c r="D246" s="19" t="str">
        <f t="shared" si="142"/>
        <v>Паллиативная медицинская помощь</v>
      </c>
      <c r="E246" s="195" t="s">
        <v>143</v>
      </c>
      <c r="F246" s="46" t="str">
        <f t="shared" si="114"/>
        <v>стационар</v>
      </c>
      <c r="G246" s="192" t="s">
        <v>43</v>
      </c>
      <c r="H246" s="46" t="str">
        <f t="shared" si="115"/>
        <v>паллиативная медицинская помощь</v>
      </c>
      <c r="I246" s="195" t="s">
        <v>148</v>
      </c>
      <c r="J246" s="46" t="str">
        <f t="shared" si="116"/>
        <v xml:space="preserve">Не применяется </v>
      </c>
      <c r="K246" s="73" t="s">
        <v>133</v>
      </c>
      <c r="L246" s="72" t="s">
        <v>3</v>
      </c>
      <c r="M246" s="72" t="s">
        <v>5</v>
      </c>
      <c r="N246" s="106">
        <v>99</v>
      </c>
      <c r="O246" s="106">
        <v>99</v>
      </c>
      <c r="P246" s="54">
        <f t="shared" si="148"/>
        <v>100</v>
      </c>
      <c r="Q246" s="54"/>
      <c r="R246" s="214">
        <f>IFERROR(AVERAGE(P246:P247),"")</f>
        <v>100</v>
      </c>
      <c r="S246" s="215">
        <f>AVERAGE(Q246:Q247)</f>
        <v>33.738921436082322</v>
      </c>
      <c r="T246" s="216">
        <f>IFERROR((R246*0.7+S246*0.3)*2,S246*2)</f>
        <v>160.24335286164938</v>
      </c>
      <c r="U246" s="195" t="str">
        <f>IF(T246&lt;170,"ГЗ по услуге (работе) НЕ выполнено","")&amp;IF(AND(T246&gt;=170,T246&lt;=200),"ГЗ по услуге (работе) выполнено","")&amp;IF(T246&gt;200,"ГЗ по услуге (работе) ПЕРЕвыполнено","")</f>
        <v>ГЗ по услуге (работе) НЕ выполнено</v>
      </c>
      <c r="V246" s="192"/>
      <c r="W246" s="209"/>
      <c r="X246" s="200"/>
    </row>
    <row r="247" spans="1:24" s="4" customFormat="1" ht="28.5" customHeight="1" thickBot="1" x14ac:dyDescent="0.3">
      <c r="A247" s="296"/>
      <c r="B247" s="46" t="str">
        <f t="shared" si="141"/>
        <v>ГБУЗ АО Наримановская РБ</v>
      </c>
      <c r="C247" s="246"/>
      <c r="D247" s="19" t="str">
        <f t="shared" si="142"/>
        <v>Паллиативная медицинская помощь</v>
      </c>
      <c r="E247" s="195"/>
      <c r="F247" s="46" t="str">
        <f t="shared" si="114"/>
        <v>стационар</v>
      </c>
      <c r="G247" s="192"/>
      <c r="H247" s="46" t="str">
        <f t="shared" si="115"/>
        <v>паллиативная медицинская помощь</v>
      </c>
      <c r="I247" s="195"/>
      <c r="J247" s="46" t="str">
        <f t="shared" si="116"/>
        <v xml:space="preserve">Не применяется </v>
      </c>
      <c r="K247" s="69" t="s">
        <v>139</v>
      </c>
      <c r="L247" s="66" t="s">
        <v>140</v>
      </c>
      <c r="M247" s="71" t="s">
        <v>42</v>
      </c>
      <c r="N247" s="103">
        <v>6657</v>
      </c>
      <c r="O247" s="103">
        <v>1123</v>
      </c>
      <c r="P247" s="56"/>
      <c r="Q247" s="55">
        <f t="shared" ref="Q247:Q256" si="154">IF(AND(N247&lt;&gt;0,M247="объем"),(O247/N247*100)/$Y$2*12,"")</f>
        <v>33.738921436082322</v>
      </c>
      <c r="R247" s="214"/>
      <c r="S247" s="215"/>
      <c r="T247" s="216"/>
      <c r="U247" s="195"/>
      <c r="V247" s="192"/>
      <c r="W247" s="209"/>
      <c r="X247" s="200"/>
    </row>
    <row r="248" spans="1:24" s="4" customFormat="1" ht="28.5" customHeight="1" thickBot="1" x14ac:dyDescent="0.3">
      <c r="A248" s="296"/>
      <c r="B248" s="46" t="str">
        <f t="shared" si="141"/>
        <v>ГБУЗ АО Наримановская РБ</v>
      </c>
      <c r="C248" s="246" t="s">
        <v>236</v>
      </c>
      <c r="D248" s="19" t="str">
        <f t="shared" si="14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8" s="195" t="s">
        <v>170</v>
      </c>
      <c r="F248" s="46" t="str">
        <f t="shared" si="114"/>
        <v>не предусмотрено</v>
      </c>
      <c r="G248" s="195" t="s">
        <v>170</v>
      </c>
      <c r="H248" s="46" t="str">
        <f t="shared" si="115"/>
        <v>не предусмотрено</v>
      </c>
      <c r="I248" s="195" t="s">
        <v>47</v>
      </c>
      <c r="J248" s="46" t="str">
        <f t="shared" si="116"/>
        <v>Не предусмотрено</v>
      </c>
      <c r="K248" s="76" t="s">
        <v>237</v>
      </c>
      <c r="L248" s="75" t="s">
        <v>3</v>
      </c>
      <c r="M248" s="72" t="s">
        <v>5</v>
      </c>
      <c r="N248" s="106">
        <v>100</v>
      </c>
      <c r="O248" s="106">
        <v>100</v>
      </c>
      <c r="P248" s="54">
        <f t="shared" ref="P248" si="155">IF(AND(N248&lt;&gt;0,M248="Кач."),O248/N248*100,"")</f>
        <v>100</v>
      </c>
      <c r="Q248" s="54"/>
      <c r="R248" s="214">
        <f>IFERROR(AVERAGE(P248:P249),"")</f>
        <v>100</v>
      </c>
      <c r="S248" s="215">
        <f>AVERAGE(Q248:Q249)</f>
        <v>100</v>
      </c>
      <c r="T248" s="216">
        <f>IFERROR((R248*0.7+S248*0.3)*2,S248*2)</f>
        <v>200</v>
      </c>
      <c r="U248" s="195" t="str">
        <f>IF(T248&lt;170,"ГЗ по услуге (работе) НЕ выполнено","")&amp;IF(AND(T248&gt;=170,T248&lt;=200),"ГЗ по услуге (работе) выполнено","")&amp;IF(T248&gt;200,"ГЗ по услуге (работе) ПЕРЕвыполнено","")</f>
        <v>ГЗ по услуге (работе) выполнено</v>
      </c>
      <c r="V248" s="192"/>
      <c r="W248" s="209"/>
      <c r="X248" s="200"/>
    </row>
    <row r="249" spans="1:24" s="4" customFormat="1" ht="44.25" customHeight="1" thickBot="1" x14ac:dyDescent="0.3">
      <c r="A249" s="296"/>
      <c r="B249" s="46" t="str">
        <f t="shared" si="141"/>
        <v>ГБУЗ АО Наримановская РБ</v>
      </c>
      <c r="C249" s="246"/>
      <c r="D249" s="19" t="str">
        <f t="shared" si="14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9" s="195"/>
      <c r="F249" s="46" t="str">
        <f t="shared" si="114"/>
        <v>не предусмотрено</v>
      </c>
      <c r="G249" s="195"/>
      <c r="H249" s="46" t="str">
        <f t="shared" si="115"/>
        <v>не предусмотрено</v>
      </c>
      <c r="I249" s="195"/>
      <c r="J249" s="46" t="str">
        <f t="shared" si="116"/>
        <v>Не предусмотрено</v>
      </c>
      <c r="K249" s="84" t="s">
        <v>248</v>
      </c>
      <c r="L249" s="75" t="s">
        <v>238</v>
      </c>
      <c r="M249" s="71" t="s">
        <v>42</v>
      </c>
      <c r="N249" s="104">
        <v>2.48</v>
      </c>
      <c r="O249" s="104">
        <v>2.48</v>
      </c>
      <c r="P249" s="56"/>
      <c r="Q249" s="55">
        <f>IF(AND(N249&lt;&gt;0,M249="объем"),(O249/N249*100),"")</f>
        <v>100</v>
      </c>
      <c r="R249" s="214"/>
      <c r="S249" s="215"/>
      <c r="T249" s="216"/>
      <c r="U249" s="195"/>
      <c r="V249" s="192"/>
      <c r="W249" s="210"/>
      <c r="X249" s="201"/>
    </row>
    <row r="250" spans="1:24" s="4" customFormat="1" ht="28.5" customHeight="1" thickBot="1" x14ac:dyDescent="0.3">
      <c r="A250" s="213" t="s">
        <v>28</v>
      </c>
      <c r="B250" s="46" t="str">
        <f t="shared" si="141"/>
        <v>ГБУЗ АО Приволжская РБ</v>
      </c>
      <c r="C250" s="207" t="s">
        <v>124</v>
      </c>
      <c r="D250" s="19" t="str">
        <f t="shared" si="142"/>
        <v>ПМСП, не включенная в базовую программу ОМС</v>
      </c>
      <c r="E250" s="194" t="s">
        <v>142</v>
      </c>
      <c r="F250" s="46" t="str">
        <f t="shared" ref="F250:F313" si="156">IF(E250="",F249,E250)</f>
        <v>амбулаторно</v>
      </c>
      <c r="G250" s="219" t="s">
        <v>137</v>
      </c>
      <c r="H250" s="46" t="str">
        <f t="shared" ref="H250:H313" si="157">IF(G250="",H249,G250)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50" s="194" t="s">
        <v>168</v>
      </c>
      <c r="J250" s="46" t="str">
        <f t="shared" ref="J250:J313" si="158">IF(I250="",J249,I250)</f>
        <v>по профилю дерматовенерология (в части венерологии)</v>
      </c>
      <c r="K250" s="80" t="s">
        <v>133</v>
      </c>
      <c r="L250" s="80" t="s">
        <v>3</v>
      </c>
      <c r="M250" s="80" t="s">
        <v>5</v>
      </c>
      <c r="N250" s="108">
        <v>99</v>
      </c>
      <c r="O250" s="108">
        <v>99</v>
      </c>
      <c r="P250" s="59">
        <f t="shared" ref="P250" si="159">IF(AND(N250&lt;&gt;0,M250="Кач."),O250/N250*100,"")</f>
        <v>100</v>
      </c>
      <c r="Q250" s="59"/>
      <c r="R250" s="214">
        <f>IFERROR(AVERAGE(P250:P252),"")</f>
        <v>100</v>
      </c>
      <c r="S250" s="215">
        <f>AVERAGE(Q250:Q252)</f>
        <v>96.358974358974365</v>
      </c>
      <c r="T250" s="216">
        <f>IFERROR((R250*0.7+S250*0.3)*2,S250*2)</f>
        <v>197.81538461538463</v>
      </c>
      <c r="U250" s="195" t="str">
        <f>IF(T250&lt;170,"ГЗ по услуге (работе) НЕ выполнено","")&amp;IF(AND(T250&gt;=170,T250&lt;=200),"ГЗ по услуге (работе) выполнено","")&amp;IF(T250&gt;200,"ГЗ по услуге (работе) ПЕРЕвыполнено","")</f>
        <v>ГЗ по услуге (работе) выполнено</v>
      </c>
      <c r="V250" s="192"/>
      <c r="W250" s="208">
        <f>AVERAGE(T250:T271)</f>
        <v>198.19608557498859</v>
      </c>
      <c r="X250" s="199" t="str">
        <f>IF(W250&lt;170,"ГЗ по учреждению не выполнено","")&amp;IF(AND(W250&gt;=170,W250&lt;=200),"ГЗ по учреждению выполнено","")&amp;IF(W250&gt;200,"ГЗ по учреждению перевыполнено","")</f>
        <v>ГЗ по учреждению выполнено</v>
      </c>
    </row>
    <row r="251" spans="1:24" s="4" customFormat="1" ht="28.5" customHeight="1" thickBot="1" x14ac:dyDescent="0.3">
      <c r="A251" s="298"/>
      <c r="B251" s="46" t="str">
        <f t="shared" si="141"/>
        <v>ГБУЗ АО Приволжская РБ</v>
      </c>
      <c r="C251" s="291"/>
      <c r="D251" s="19" t="str">
        <f t="shared" si="142"/>
        <v>ПМСП, не включенная в базовую программу ОМС</v>
      </c>
      <c r="E251" s="192"/>
      <c r="F251" s="46" t="str">
        <f t="shared" si="156"/>
        <v>амбулаторно</v>
      </c>
      <c r="G251" s="195"/>
      <c r="H251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51" s="192"/>
      <c r="J251" s="46" t="str">
        <f t="shared" si="158"/>
        <v>по профилю дерматовенерология (в части венерологии)</v>
      </c>
      <c r="K251" s="69" t="s">
        <v>40</v>
      </c>
      <c r="L251" s="70" t="s">
        <v>123</v>
      </c>
      <c r="M251" s="71" t="s">
        <v>42</v>
      </c>
      <c r="N251" s="109">
        <v>300</v>
      </c>
      <c r="O251" s="109">
        <v>146</v>
      </c>
      <c r="P251" s="56"/>
      <c r="Q251" s="55">
        <f t="shared" si="154"/>
        <v>97.333333333333343</v>
      </c>
      <c r="R251" s="214"/>
      <c r="S251" s="215"/>
      <c r="T251" s="216"/>
      <c r="U251" s="195"/>
      <c r="V251" s="192"/>
      <c r="W251" s="209"/>
      <c r="X251" s="200"/>
    </row>
    <row r="252" spans="1:24" s="4" customFormat="1" ht="82.5" customHeight="1" thickBot="1" x14ac:dyDescent="0.3">
      <c r="A252" s="298"/>
      <c r="B252" s="46" t="str">
        <f t="shared" si="141"/>
        <v>ГБУЗ АО Приволжская РБ</v>
      </c>
      <c r="C252" s="291"/>
      <c r="D252" s="19" t="str">
        <f t="shared" si="142"/>
        <v>ПМСП, не включенная в базовую программу ОМС</v>
      </c>
      <c r="E252" s="192"/>
      <c r="F252" s="46" t="str">
        <f t="shared" si="156"/>
        <v>амбулаторно</v>
      </c>
      <c r="G252" s="195"/>
      <c r="H252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52" s="192"/>
      <c r="J252" s="46" t="str">
        <f t="shared" si="158"/>
        <v>по профилю дерматовенерология (в части венерологии)</v>
      </c>
      <c r="K252" s="69" t="s">
        <v>138</v>
      </c>
      <c r="L252" s="70" t="s">
        <v>123</v>
      </c>
      <c r="M252" s="71" t="s">
        <v>42</v>
      </c>
      <c r="N252" s="104">
        <v>130</v>
      </c>
      <c r="O252" s="104">
        <v>62</v>
      </c>
      <c r="P252" s="56"/>
      <c r="Q252" s="55">
        <f t="shared" si="154"/>
        <v>95.384615384615387</v>
      </c>
      <c r="R252" s="214"/>
      <c r="S252" s="215"/>
      <c r="T252" s="216"/>
      <c r="U252" s="195"/>
      <c r="V252" s="192"/>
      <c r="W252" s="209"/>
      <c r="X252" s="200"/>
    </row>
    <row r="253" spans="1:24" s="4" customFormat="1" ht="45" customHeight="1" thickBot="1" x14ac:dyDescent="0.3">
      <c r="A253" s="298"/>
      <c r="B253" s="46" t="str">
        <f t="shared" si="141"/>
        <v>ГБУЗ АО Приволжская РБ</v>
      </c>
      <c r="C253" s="291"/>
      <c r="D253" s="19" t="str">
        <f t="shared" si="142"/>
        <v>ПМСП, не включенная в базовую программу ОМС</v>
      </c>
      <c r="E253" s="192" t="s">
        <v>142</v>
      </c>
      <c r="F253" s="46" t="str">
        <f t="shared" si="156"/>
        <v>амбулаторно</v>
      </c>
      <c r="G253" s="195" t="s">
        <v>145</v>
      </c>
      <c r="H253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3" s="192" t="s">
        <v>144</v>
      </c>
      <c r="J253" s="46" t="str">
        <f t="shared" si="158"/>
        <v>по профилю Фтизиатрия</v>
      </c>
      <c r="K253" s="73" t="s">
        <v>133</v>
      </c>
      <c r="L253" s="72" t="s">
        <v>3</v>
      </c>
      <c r="M253" s="72" t="s">
        <v>5</v>
      </c>
      <c r="N253" s="106">
        <v>99</v>
      </c>
      <c r="O253" s="106">
        <v>99</v>
      </c>
      <c r="P253" s="54">
        <f t="shared" ref="P253" si="160">IF(AND(N253&lt;&gt;0,M253="Кач."),O253/N253*100,"")</f>
        <v>100</v>
      </c>
      <c r="Q253" s="54"/>
      <c r="R253" s="214">
        <f>IFERROR(AVERAGE(P253:P255),"")</f>
        <v>100</v>
      </c>
      <c r="S253" s="215">
        <f>AVERAGE(Q253:Q255)</f>
        <v>95.549263502454991</v>
      </c>
      <c r="T253" s="216">
        <f>IFERROR((R253*0.7+S253*0.3)*2,S253*2)</f>
        <v>197.329558101473</v>
      </c>
      <c r="U253" s="195" t="str">
        <f>IF(T253&lt;170,"ГЗ по услуге (работе) НЕ выполнено","")&amp;IF(AND(T253&gt;=170,T253&lt;=200),"ГЗ по услуге (работе) выполнено","")&amp;IF(T253&gt;200,"ГЗ по услуге (работе) ПЕРЕвыполнено","")</f>
        <v>ГЗ по услуге (работе) выполнено</v>
      </c>
      <c r="V253" s="192"/>
      <c r="W253" s="209"/>
      <c r="X253" s="200"/>
    </row>
    <row r="254" spans="1:24" s="14" customFormat="1" ht="28.5" customHeight="1" thickBot="1" x14ac:dyDescent="0.3">
      <c r="A254" s="298"/>
      <c r="B254" s="46" t="str">
        <f t="shared" si="141"/>
        <v>ГБУЗ АО Приволжская РБ</v>
      </c>
      <c r="C254" s="291"/>
      <c r="D254" s="19" t="str">
        <f t="shared" si="142"/>
        <v>ПМСП, не включенная в базовую программу ОМС</v>
      </c>
      <c r="E254" s="192"/>
      <c r="F254" s="46" t="str">
        <f t="shared" si="156"/>
        <v>амбулаторно</v>
      </c>
      <c r="G254" s="195"/>
      <c r="H254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4" s="192"/>
      <c r="J254" s="46" t="str">
        <f t="shared" si="158"/>
        <v>по профилю Фтизиатрия</v>
      </c>
      <c r="K254" s="74" t="s">
        <v>40</v>
      </c>
      <c r="L254" s="70" t="s">
        <v>123</v>
      </c>
      <c r="M254" s="71" t="s">
        <v>42</v>
      </c>
      <c r="N254" s="104">
        <v>6500</v>
      </c>
      <c r="O254" s="104">
        <v>3099</v>
      </c>
      <c r="P254" s="56"/>
      <c r="Q254" s="55">
        <f t="shared" si="154"/>
        <v>95.353846153846149</v>
      </c>
      <c r="R254" s="214"/>
      <c r="S254" s="215"/>
      <c r="T254" s="216"/>
      <c r="U254" s="195"/>
      <c r="V254" s="192"/>
      <c r="W254" s="209"/>
      <c r="X254" s="200"/>
    </row>
    <row r="255" spans="1:24" s="4" customFormat="1" ht="28.5" customHeight="1" thickBot="1" x14ac:dyDescent="0.3">
      <c r="A255" s="298"/>
      <c r="B255" s="46" t="str">
        <f t="shared" si="141"/>
        <v>ГБУЗ АО Приволжская РБ</v>
      </c>
      <c r="C255" s="291"/>
      <c r="D255" s="19" t="str">
        <f t="shared" si="142"/>
        <v>ПМСП, не включенная в базовую программу ОМС</v>
      </c>
      <c r="E255" s="192"/>
      <c r="F255" s="46" t="str">
        <f t="shared" si="156"/>
        <v>амбулаторно</v>
      </c>
      <c r="G255" s="195"/>
      <c r="H255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5" s="192"/>
      <c r="J255" s="46" t="str">
        <f t="shared" si="158"/>
        <v>по профилю Фтизиатрия</v>
      </c>
      <c r="K255" s="74" t="s">
        <v>138</v>
      </c>
      <c r="L255" s="70" t="s">
        <v>123</v>
      </c>
      <c r="M255" s="71" t="s">
        <v>42</v>
      </c>
      <c r="N255" s="104">
        <v>1410</v>
      </c>
      <c r="O255" s="104">
        <v>675</v>
      </c>
      <c r="P255" s="56"/>
      <c r="Q255" s="55">
        <f t="shared" si="154"/>
        <v>95.744680851063833</v>
      </c>
      <c r="R255" s="214"/>
      <c r="S255" s="215"/>
      <c r="T255" s="216"/>
      <c r="U255" s="195"/>
      <c r="V255" s="192"/>
      <c r="W255" s="209"/>
      <c r="X255" s="200"/>
    </row>
    <row r="256" spans="1:24" s="4" customFormat="1" ht="68.25" customHeight="1" thickBot="1" x14ac:dyDescent="0.3">
      <c r="A256" s="298"/>
      <c r="B256" s="46" t="str">
        <f t="shared" si="141"/>
        <v>ГБУЗ АО Приволжская РБ</v>
      </c>
      <c r="C256" s="291"/>
      <c r="D256" s="19" t="str">
        <f t="shared" si="142"/>
        <v>ПМСП, не включенная в базовую программу ОМС</v>
      </c>
      <c r="E256" s="192" t="s">
        <v>142</v>
      </c>
      <c r="F256" s="46" t="str">
        <f t="shared" si="156"/>
        <v>амбулаторно</v>
      </c>
      <c r="G256" s="195" t="s">
        <v>167</v>
      </c>
      <c r="H256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6" s="192" t="s">
        <v>287</v>
      </c>
      <c r="J256" s="46" t="str">
        <f t="shared" si="158"/>
        <v>по профилю психиатрия-наркология</v>
      </c>
      <c r="K256" s="73" t="s">
        <v>133</v>
      </c>
      <c r="L256" s="72" t="s">
        <v>3</v>
      </c>
      <c r="M256" s="72" t="s">
        <v>5</v>
      </c>
      <c r="N256" s="106">
        <v>99</v>
      </c>
      <c r="O256" s="106">
        <v>99</v>
      </c>
      <c r="P256" s="54">
        <f t="shared" ref="P256" si="161">IF(AND(N256&lt;&gt;0,M256="Кач."),O256/N256*100,"")</f>
        <v>100</v>
      </c>
      <c r="Q256" s="54" t="str">
        <f t="shared" si="154"/>
        <v/>
      </c>
      <c r="R256" s="214">
        <f>IFERROR(AVERAGE(P256:P258),"")</f>
        <v>100</v>
      </c>
      <c r="S256" s="215">
        <f>AVERAGE(Q256:Q258)</f>
        <v>96.241935483870975</v>
      </c>
      <c r="T256" s="216">
        <f>IFERROR((R256*0.7+S256*0.3)*2,S256*2)</f>
        <v>197.74516129032259</v>
      </c>
      <c r="U256" s="195" t="str">
        <f>IF(T256&lt;170,"ГЗ по услуге (работе) НЕ выполнено","")&amp;IF(AND(T256&gt;=170,T256&lt;=200),"ГЗ по услуге (работе) выполнено","")&amp;IF(T256&gt;200,"ГЗ по услуге (работе) ПЕРЕвыполнено","")</f>
        <v>ГЗ по услуге (работе) выполнено</v>
      </c>
      <c r="V256" s="192"/>
      <c r="W256" s="209"/>
      <c r="X256" s="200"/>
    </row>
    <row r="257" spans="1:24" s="4" customFormat="1" ht="28.5" customHeight="1" thickBot="1" x14ac:dyDescent="0.3">
      <c r="A257" s="298"/>
      <c r="B257" s="46" t="str">
        <f t="shared" si="141"/>
        <v>ГБУЗ АО Приволжская РБ</v>
      </c>
      <c r="C257" s="291"/>
      <c r="D257" s="19" t="str">
        <f t="shared" si="142"/>
        <v>ПМСП, не включенная в базовую программу ОМС</v>
      </c>
      <c r="E257" s="192"/>
      <c r="F257" s="46" t="str">
        <f t="shared" si="156"/>
        <v>амбулаторно</v>
      </c>
      <c r="G257" s="195"/>
      <c r="H257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7" s="192"/>
      <c r="J257" s="46" t="str">
        <f t="shared" si="158"/>
        <v>по профилю психиатрия-наркология</v>
      </c>
      <c r="K257" s="74" t="s">
        <v>40</v>
      </c>
      <c r="L257" s="70" t="s">
        <v>123</v>
      </c>
      <c r="M257" s="71" t="s">
        <v>42</v>
      </c>
      <c r="N257" s="104">
        <v>3100</v>
      </c>
      <c r="O257" s="104">
        <v>1480</v>
      </c>
      <c r="P257" s="56"/>
      <c r="Q257" s="55">
        <f>IF(AND(N257&lt;&gt;0,M257="объем"),(O257/N257*100)/$Y$2*12,"")</f>
        <v>95.483870967741936</v>
      </c>
      <c r="R257" s="214"/>
      <c r="S257" s="215"/>
      <c r="T257" s="216"/>
      <c r="U257" s="195"/>
      <c r="V257" s="192"/>
      <c r="W257" s="209"/>
      <c r="X257" s="200"/>
    </row>
    <row r="258" spans="1:24" s="4" customFormat="1" ht="28.5" customHeight="1" thickBot="1" x14ac:dyDescent="0.3">
      <c r="A258" s="298"/>
      <c r="B258" s="46" t="str">
        <f t="shared" si="141"/>
        <v>ГБУЗ АО Приволжская РБ</v>
      </c>
      <c r="C258" s="291"/>
      <c r="D258" s="19" t="str">
        <f t="shared" si="142"/>
        <v>ПМСП, не включенная в базовую программу ОМС</v>
      </c>
      <c r="E258" s="192"/>
      <c r="F258" s="46" t="str">
        <f t="shared" si="156"/>
        <v>амбулаторно</v>
      </c>
      <c r="G258" s="195"/>
      <c r="H258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8" s="192"/>
      <c r="J258" s="46" t="str">
        <f t="shared" si="158"/>
        <v>по профилю психиатрия-наркология</v>
      </c>
      <c r="K258" s="74" t="s">
        <v>138</v>
      </c>
      <c r="L258" s="70" t="s">
        <v>123</v>
      </c>
      <c r="M258" s="71" t="s">
        <v>42</v>
      </c>
      <c r="N258" s="104">
        <v>400</v>
      </c>
      <c r="O258" s="104">
        <v>194</v>
      </c>
      <c r="P258" s="56"/>
      <c r="Q258" s="55">
        <f>IF(AND(N258&lt;&gt;0,M258="объем"),(O258/N258*100)/$Y$2*12,"")</f>
        <v>97</v>
      </c>
      <c r="R258" s="214"/>
      <c r="S258" s="215"/>
      <c r="T258" s="216"/>
      <c r="U258" s="195"/>
      <c r="V258" s="192"/>
      <c r="W258" s="209"/>
      <c r="X258" s="200"/>
    </row>
    <row r="259" spans="1:24" s="4" customFormat="1" ht="46.5" customHeight="1" thickBot="1" x14ac:dyDescent="0.3">
      <c r="A259" s="298"/>
      <c r="B259" s="46" t="str">
        <f t="shared" si="141"/>
        <v>ГБУЗ АО Приволжская РБ</v>
      </c>
      <c r="C259" s="291"/>
      <c r="D259" s="19" t="str">
        <f t="shared" si="142"/>
        <v>ПМСП, не включенная в базовую программу ОМС</v>
      </c>
      <c r="E259" s="193" t="s">
        <v>142</v>
      </c>
      <c r="F259" s="46" t="str">
        <f t="shared" si="156"/>
        <v>амбулаторно</v>
      </c>
      <c r="G259" s="217" t="s">
        <v>39</v>
      </c>
      <c r="H259" s="46" t="str">
        <f t="shared" si="157"/>
        <v>Первичная медико-санитарная помощь, в части диагностики и лечения</v>
      </c>
      <c r="I259" s="193" t="s">
        <v>256</v>
      </c>
      <c r="J259" s="46" t="str">
        <f t="shared" si="158"/>
        <v>Вакцинация</v>
      </c>
      <c r="K259" s="73" t="s">
        <v>133</v>
      </c>
      <c r="L259" s="72" t="s">
        <v>3</v>
      </c>
      <c r="M259" s="72" t="s">
        <v>5</v>
      </c>
      <c r="N259" s="106">
        <v>99</v>
      </c>
      <c r="O259" s="106">
        <v>99</v>
      </c>
      <c r="P259" s="122">
        <f t="shared" ref="P259" si="162">IF(AND(N259&lt;&gt;0,M259="Кач."),O259/N259*100,"")</f>
        <v>100</v>
      </c>
      <c r="Q259" s="122" t="str">
        <f t="shared" ref="Q259" si="163">IF(AND(N259&lt;&gt;0,M259="объем"),(O259/N259*100)/$Y$2*12,"")</f>
        <v/>
      </c>
      <c r="R259" s="214">
        <f>IFERROR(AVERAGE(P259:P260),"")</f>
        <v>100</v>
      </c>
      <c r="S259" s="215">
        <f>AVERAGE(Q259:Q260)</f>
        <v>96.666666666666657</v>
      </c>
      <c r="T259" s="216">
        <f>IFERROR((R259*0.7+S259*0.3)*2,S259*2)</f>
        <v>198</v>
      </c>
      <c r="U259" s="195" t="str">
        <f>IF(T259&lt;170,"ГЗ по услуге (работе) НЕ выполнено","")&amp;IF(AND(T259&gt;=170,T259&lt;=200),"ГЗ по услуге (работе) выполнено","")&amp;IF(T259&gt;200,"ГЗ по услуге (работе) ПЕРЕвыполнено","")</f>
        <v>ГЗ по услуге (работе) выполнено</v>
      </c>
      <c r="V259" s="192"/>
      <c r="W259" s="209"/>
      <c r="X259" s="200"/>
    </row>
    <row r="260" spans="1:24" s="4" customFormat="1" ht="28.5" customHeight="1" thickBot="1" x14ac:dyDescent="0.3">
      <c r="A260" s="298"/>
      <c r="B260" s="46" t="str">
        <f t="shared" si="141"/>
        <v>ГБУЗ АО Приволжская РБ</v>
      </c>
      <c r="C260" s="291"/>
      <c r="D260" s="19" t="str">
        <f t="shared" si="142"/>
        <v>ПМСП, не включенная в базовую программу ОМС</v>
      </c>
      <c r="E260" s="194"/>
      <c r="F260" s="46" t="str">
        <f t="shared" si="156"/>
        <v>амбулаторно</v>
      </c>
      <c r="G260" s="219"/>
      <c r="H260" s="46" t="str">
        <f t="shared" si="157"/>
        <v>Первичная медико-санитарная помощь, в части диагностики и лечения</v>
      </c>
      <c r="I260" s="194"/>
      <c r="J260" s="46" t="str">
        <f t="shared" si="158"/>
        <v>Вакцинация</v>
      </c>
      <c r="K260" s="74" t="s">
        <v>40</v>
      </c>
      <c r="L260" s="70" t="s">
        <v>123</v>
      </c>
      <c r="M260" s="71" t="s">
        <v>42</v>
      </c>
      <c r="N260" s="104">
        <v>600</v>
      </c>
      <c r="O260" s="104">
        <v>290</v>
      </c>
      <c r="P260" s="56"/>
      <c r="Q260" s="123">
        <f>IF(AND(N260&lt;&gt;0,M260="объем"),(O260/N260*100)/$Y$2*12,"")</f>
        <v>96.666666666666657</v>
      </c>
      <c r="R260" s="214"/>
      <c r="S260" s="215"/>
      <c r="T260" s="216"/>
      <c r="U260" s="195"/>
      <c r="V260" s="192"/>
      <c r="W260" s="209"/>
      <c r="X260" s="200"/>
    </row>
    <row r="261" spans="1:24" s="4" customFormat="1" ht="28.5" customHeight="1" thickBot="1" x14ac:dyDescent="0.3">
      <c r="A261" s="298"/>
      <c r="B261" s="46" t="str">
        <f t="shared" si="141"/>
        <v>ГБУЗ АО Приволжская РБ</v>
      </c>
      <c r="C261" s="291"/>
      <c r="D261" s="19" t="str">
        <f t="shared" si="142"/>
        <v>ПМСП, не включенная в базовую программу ОМС</v>
      </c>
      <c r="E261" s="195" t="s">
        <v>147</v>
      </c>
      <c r="F261" s="46" t="str">
        <f t="shared" si="156"/>
        <v>Дневной стационар</v>
      </c>
      <c r="G261" s="192" t="s">
        <v>167</v>
      </c>
      <c r="H261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61" s="195" t="s">
        <v>287</v>
      </c>
      <c r="J261" s="46" t="str">
        <f t="shared" si="158"/>
        <v>по профилю психиатрия-наркология</v>
      </c>
      <c r="K261" s="72" t="s">
        <v>133</v>
      </c>
      <c r="L261" s="72" t="s">
        <v>3</v>
      </c>
      <c r="M261" s="72" t="s">
        <v>5</v>
      </c>
      <c r="N261" s="106">
        <v>99</v>
      </c>
      <c r="O261" s="106">
        <v>99</v>
      </c>
      <c r="P261" s="54">
        <f t="shared" ref="P261" si="164">IF(AND(N261&lt;&gt;0,M261="Кач."),O261/N261*100,"")</f>
        <v>100</v>
      </c>
      <c r="Q261" s="54" t="str">
        <f>IF(AND(N261&lt;&gt;0,M261="объем"),(O261/N261*100)/$Y$2*12,"")</f>
        <v/>
      </c>
      <c r="R261" s="214">
        <f>IFERROR(AVERAGE(P261:P262),"")</f>
        <v>100</v>
      </c>
      <c r="S261" s="215">
        <f>AVERAGE(Q261:Q262)</f>
        <v>98.98989898989899</v>
      </c>
      <c r="T261" s="216">
        <f>IFERROR((R261*0.7+S261*0.3)*2,S261*2)</f>
        <v>199.39393939393938</v>
      </c>
      <c r="U261" s="195" t="str">
        <f>IF(T261&lt;170,"ГЗ по услуге (работе) НЕ выполнено","")&amp;IF(AND(T261&gt;=170,T261&lt;=200),"ГЗ по услуге (работе) выполнено","")&amp;IF(T261&gt;200,"ГЗ по услуге (работе) ПЕРЕвыполнено","")</f>
        <v>ГЗ по услуге (работе) выполнено</v>
      </c>
      <c r="V261" s="192"/>
      <c r="W261" s="209"/>
      <c r="X261" s="200"/>
    </row>
    <row r="262" spans="1:24" s="4" customFormat="1" ht="48" customHeight="1" thickBot="1" x14ac:dyDescent="0.3">
      <c r="A262" s="298"/>
      <c r="B262" s="46" t="str">
        <f t="shared" si="141"/>
        <v>ГБУЗ АО Приволжская РБ</v>
      </c>
      <c r="C262" s="291"/>
      <c r="D262" s="19" t="str">
        <f t="shared" si="142"/>
        <v>ПМСП, не включенная в базовую программу ОМС</v>
      </c>
      <c r="E262" s="195"/>
      <c r="F262" s="46" t="str">
        <f t="shared" si="156"/>
        <v>Дневной стационар</v>
      </c>
      <c r="G262" s="192"/>
      <c r="H262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62" s="195"/>
      <c r="J262" s="46" t="str">
        <f t="shared" si="158"/>
        <v>по профилю психиатрия-наркология</v>
      </c>
      <c r="K262" s="74" t="s">
        <v>149</v>
      </c>
      <c r="L262" s="75" t="s">
        <v>150</v>
      </c>
      <c r="M262" s="71" t="s">
        <v>42</v>
      </c>
      <c r="N262" s="104">
        <v>99</v>
      </c>
      <c r="O262" s="104">
        <v>49</v>
      </c>
      <c r="P262" s="56"/>
      <c r="Q262" s="55">
        <f>IF(AND(N262&lt;&gt;0,M262="объем"),(O262/N262*100)/$Y$2*12,"")</f>
        <v>98.98989898989899</v>
      </c>
      <c r="R262" s="214"/>
      <c r="S262" s="215"/>
      <c r="T262" s="216"/>
      <c r="U262" s="195"/>
      <c r="V262" s="192"/>
      <c r="W262" s="209"/>
      <c r="X262" s="200"/>
    </row>
    <row r="263" spans="1:24" s="4" customFormat="1" ht="48" customHeight="1" thickBot="1" x14ac:dyDescent="0.3">
      <c r="A263" s="298"/>
      <c r="B263" s="46" t="str">
        <f t="shared" si="141"/>
        <v>ГБУЗ АО Приволжская РБ</v>
      </c>
      <c r="C263" s="291" t="s">
        <v>141</v>
      </c>
      <c r="D263" s="19" t="str">
        <f t="shared" si="142"/>
        <v>Медицинская помощь в экстренной форме незастрахованным гражданам в системе обязательного медицинского страхования</v>
      </c>
      <c r="E263" s="195" t="s">
        <v>142</v>
      </c>
      <c r="F263" s="46" t="str">
        <f t="shared" si="156"/>
        <v>амбулаторно</v>
      </c>
      <c r="G263" s="193" t="s">
        <v>141</v>
      </c>
      <c r="H263" s="46" t="str">
        <f t="shared" si="157"/>
        <v>Медицинская помощь в экстренной форме незастрахованным гражданам в системе обязательного медицинского страхования</v>
      </c>
      <c r="I263" s="217" t="s">
        <v>148</v>
      </c>
      <c r="J263" s="46" t="str">
        <f t="shared" si="158"/>
        <v xml:space="preserve">Не применяется </v>
      </c>
      <c r="K263" s="72" t="s">
        <v>133</v>
      </c>
      <c r="L263" s="72" t="s">
        <v>3</v>
      </c>
      <c r="M263" s="72" t="s">
        <v>5</v>
      </c>
      <c r="N263" s="106">
        <v>99</v>
      </c>
      <c r="O263" s="106">
        <v>99</v>
      </c>
      <c r="P263" s="54">
        <f t="shared" ref="P263" si="165">IF(AND(N263&lt;&gt;0,M263="Кач."),O263/N263*100,"")</f>
        <v>100</v>
      </c>
      <c r="Q263" s="54" t="str">
        <f t="shared" ref="Q263" si="166">IF(AND(N263&lt;&gt;0,M263="объем"),(O263/N263*100)/$Y$2*12,"")</f>
        <v/>
      </c>
      <c r="R263" s="228">
        <f>IFERROR(AVERAGE(P263:P265),"")</f>
        <v>100</v>
      </c>
      <c r="S263" s="231">
        <f>AVERAGE(Q263:Q265)</f>
        <v>95.949383949383943</v>
      </c>
      <c r="T263" s="238">
        <f>IFERROR((R263*0.7+S263*0.3)*2,S263*2)</f>
        <v>197.56963036963037</v>
      </c>
      <c r="U263" s="217" t="str">
        <f>IF(T263&lt;170,"ГЗ по услуге (работе) НЕ выполнено","")&amp;IF(AND(T263&gt;=170,T263&lt;=200),"ГЗ по услуге (работе) выполнено","")&amp;IF(T263&gt;200,"ГЗ по услуге (работе) ПЕРЕвыполнено","")</f>
        <v>ГЗ по услуге (работе) выполнено</v>
      </c>
      <c r="V263" s="193"/>
      <c r="W263" s="209"/>
      <c r="X263" s="200"/>
    </row>
    <row r="264" spans="1:24" s="4" customFormat="1" ht="48" customHeight="1" thickBot="1" x14ac:dyDescent="0.3">
      <c r="A264" s="298"/>
      <c r="B264" s="46" t="str">
        <f t="shared" si="141"/>
        <v>ГБУЗ АО Приволжская РБ</v>
      </c>
      <c r="C264" s="291"/>
      <c r="D264" s="19" t="str">
        <f t="shared" si="142"/>
        <v>Медицинская помощь в экстренной форме незастрахованным гражданам в системе обязательного медицинского страхования</v>
      </c>
      <c r="E264" s="195"/>
      <c r="F264" s="46" t="str">
        <f t="shared" si="156"/>
        <v>амбулаторно</v>
      </c>
      <c r="G264" s="220"/>
      <c r="H264" s="46" t="str">
        <f t="shared" si="157"/>
        <v>Медицинская помощь в экстренной форме незастрахованным гражданам в системе обязательного медицинского страхования</v>
      </c>
      <c r="I264" s="218"/>
      <c r="J264" s="46" t="str">
        <f t="shared" si="158"/>
        <v xml:space="preserve">Не применяется </v>
      </c>
      <c r="K264" s="69" t="s">
        <v>40</v>
      </c>
      <c r="L264" s="70" t="s">
        <v>123</v>
      </c>
      <c r="M264" s="71" t="s">
        <v>42</v>
      </c>
      <c r="N264" s="102">
        <v>1950</v>
      </c>
      <c r="O264" s="102">
        <v>934</v>
      </c>
      <c r="P264" s="56"/>
      <c r="Q264" s="55">
        <f>IF(AND(N264&lt;&gt;0,M264="объем"),(O264/N264*100)/$Y$2*12,"")</f>
        <v>95.794871794871796</v>
      </c>
      <c r="R264" s="229"/>
      <c r="S264" s="232"/>
      <c r="T264" s="239"/>
      <c r="U264" s="218"/>
      <c r="V264" s="220"/>
      <c r="W264" s="209"/>
      <c r="X264" s="200"/>
    </row>
    <row r="265" spans="1:24" s="4" customFormat="1" ht="28.5" customHeight="1" thickBot="1" x14ac:dyDescent="0.3">
      <c r="A265" s="298"/>
      <c r="B265" s="46" t="str">
        <f t="shared" si="141"/>
        <v>ГБУЗ АО Приволжская РБ</v>
      </c>
      <c r="C265" s="291"/>
      <c r="D265" s="19" t="str">
        <f t="shared" si="142"/>
        <v>Медицинская помощь в экстренной форме незастрахованным гражданам в системе обязательного медицинского страхования</v>
      </c>
      <c r="E265" s="133" t="s">
        <v>50</v>
      </c>
      <c r="F265" s="46" t="str">
        <f t="shared" si="156"/>
        <v>Вне медицинской организации</v>
      </c>
      <c r="G265" s="194"/>
      <c r="H265" s="46" t="str">
        <f t="shared" si="157"/>
        <v>Медицинская помощь в экстренной форме незастрахованным гражданам в системе обязательного медицинского страхования</v>
      </c>
      <c r="I265" s="219"/>
      <c r="J265" s="46" t="str">
        <f t="shared" si="158"/>
        <v xml:space="preserve">Не применяется </v>
      </c>
      <c r="K265" s="74" t="s">
        <v>151</v>
      </c>
      <c r="L265" s="75" t="s">
        <v>41</v>
      </c>
      <c r="M265" s="71" t="s">
        <v>42</v>
      </c>
      <c r="N265" s="102">
        <v>1771</v>
      </c>
      <c r="O265" s="102">
        <v>851</v>
      </c>
      <c r="P265" s="56"/>
      <c r="Q265" s="55">
        <f>IF(AND(N265&lt;&gt;0,M265="объем"),(O265/N265*100)/$Y$2*12,"")</f>
        <v>96.103896103896091</v>
      </c>
      <c r="R265" s="241"/>
      <c r="S265" s="242"/>
      <c r="T265" s="243"/>
      <c r="U265" s="219"/>
      <c r="V265" s="194"/>
      <c r="W265" s="209"/>
      <c r="X265" s="200"/>
    </row>
    <row r="266" spans="1:24" s="4" customFormat="1" ht="77.25" customHeight="1" thickBot="1" x14ac:dyDescent="0.3">
      <c r="A266" s="298"/>
      <c r="B266" s="46" t="str">
        <f t="shared" si="141"/>
        <v>ГБУЗ АО Приволжская РБ</v>
      </c>
      <c r="C266" s="291" t="s">
        <v>75</v>
      </c>
      <c r="D266" s="19" t="str">
        <f t="shared" si="142"/>
        <v>Паллиативная медицинская помощь</v>
      </c>
      <c r="E266" s="217" t="s">
        <v>259</v>
      </c>
      <c r="F266" s="46" t="str">
        <f t="shared" si="156"/>
        <v>амбулаторно на дому</v>
      </c>
      <c r="G266" s="217" t="s">
        <v>43</v>
      </c>
      <c r="H266" s="46" t="str">
        <f t="shared" si="157"/>
        <v>паллиативная медицинская помощь</v>
      </c>
      <c r="I266" s="217" t="s">
        <v>148</v>
      </c>
      <c r="J266" s="46" t="str">
        <f t="shared" si="158"/>
        <v xml:space="preserve">Не применяется </v>
      </c>
      <c r="K266" s="73" t="s">
        <v>133</v>
      </c>
      <c r="L266" s="72" t="s">
        <v>3</v>
      </c>
      <c r="M266" s="72" t="s">
        <v>5</v>
      </c>
      <c r="N266" s="106">
        <v>99</v>
      </c>
      <c r="O266" s="106">
        <v>99</v>
      </c>
      <c r="P266" s="54">
        <f t="shared" ref="P266:P268" si="167">IF(AND(N266&lt;&gt;0,M266="Кач."),O266/N266*100,"")</f>
        <v>100</v>
      </c>
      <c r="Q266" s="54" t="str">
        <f>IF(AND(N266&lt;&gt;0,M266="объем"),(O266/N266*100)/$Y$2*12,"")</f>
        <v/>
      </c>
      <c r="R266" s="214">
        <f>IFERROR(AVERAGE(P266:P267),"")</f>
        <v>100</v>
      </c>
      <c r="S266" s="215">
        <f>AVERAGE(Q266:Q267)</f>
        <v>95.96293845135672</v>
      </c>
      <c r="T266" s="216">
        <f>IFERROR((R266*0.7+S266*0.3)*2,S266*2)</f>
        <v>197.57776307081403</v>
      </c>
      <c r="U266" s="195" t="str">
        <f>IF(T266&lt;170,"ГЗ по услуге (работе) НЕ выполнено","")&amp;IF(AND(T266&gt;=170,T266&lt;=200),"ГЗ по услуге (работе) выполнено","")&amp;IF(T266&gt;200,"ГЗ по услуге (работе) ПЕРЕвыполнено","")</f>
        <v>ГЗ по услуге (работе) выполнено</v>
      </c>
      <c r="V266" s="192"/>
      <c r="W266" s="209"/>
      <c r="X266" s="200"/>
    </row>
    <row r="267" spans="1:24" s="4" customFormat="1" ht="28.5" customHeight="1" thickBot="1" x14ac:dyDescent="0.3">
      <c r="A267" s="298"/>
      <c r="B267" s="46" t="str">
        <f t="shared" si="141"/>
        <v>ГБУЗ АО Приволжская РБ</v>
      </c>
      <c r="C267" s="291"/>
      <c r="D267" s="19" t="str">
        <f t="shared" si="142"/>
        <v>Паллиативная медицинская помощь</v>
      </c>
      <c r="E267" s="219"/>
      <c r="F267" s="46" t="str">
        <f t="shared" si="156"/>
        <v>амбулаторно на дому</v>
      </c>
      <c r="G267" s="219"/>
      <c r="H267" s="46" t="str">
        <f t="shared" si="157"/>
        <v>паллиативная медицинская помощь</v>
      </c>
      <c r="I267" s="219"/>
      <c r="J267" s="46" t="str">
        <f t="shared" si="158"/>
        <v xml:space="preserve">Не применяется </v>
      </c>
      <c r="K267" s="74" t="s">
        <v>40</v>
      </c>
      <c r="L267" s="70" t="s">
        <v>123</v>
      </c>
      <c r="M267" s="71" t="s">
        <v>42</v>
      </c>
      <c r="N267" s="104">
        <v>1511</v>
      </c>
      <c r="O267" s="104">
        <v>725</v>
      </c>
      <c r="P267" s="56"/>
      <c r="Q267" s="55">
        <f t="shared" ref="Q267:Q269" si="168">IF(AND(N267&lt;&gt;0,M267="объем"),(O267/N267*100)/$Y$2*12,"")</f>
        <v>95.96293845135672</v>
      </c>
      <c r="R267" s="214"/>
      <c r="S267" s="215"/>
      <c r="T267" s="216"/>
      <c r="U267" s="195"/>
      <c r="V267" s="192"/>
      <c r="W267" s="209"/>
      <c r="X267" s="200"/>
    </row>
    <row r="268" spans="1:24" s="4" customFormat="1" ht="28.5" customHeight="1" thickBot="1" x14ac:dyDescent="0.3">
      <c r="A268" s="298"/>
      <c r="B268" s="46" t="str">
        <f t="shared" si="141"/>
        <v>ГБУЗ АО Приволжская РБ</v>
      </c>
      <c r="C268" s="291"/>
      <c r="D268" s="19" t="str">
        <f t="shared" si="142"/>
        <v>Паллиативная медицинская помощь</v>
      </c>
      <c r="E268" s="217" t="s">
        <v>245</v>
      </c>
      <c r="F268" s="46" t="str">
        <f t="shared" si="156"/>
        <v>Дневной стационар (на дому)</v>
      </c>
      <c r="G268" s="217" t="s">
        <v>43</v>
      </c>
      <c r="H268" s="46" t="str">
        <f t="shared" si="157"/>
        <v>паллиативная медицинская помощь</v>
      </c>
      <c r="I268" s="217" t="s">
        <v>148</v>
      </c>
      <c r="J268" s="46" t="str">
        <f t="shared" si="158"/>
        <v xml:space="preserve">Не применяется </v>
      </c>
      <c r="K268" s="73" t="s">
        <v>133</v>
      </c>
      <c r="L268" s="72" t="s">
        <v>3</v>
      </c>
      <c r="M268" s="72" t="s">
        <v>5</v>
      </c>
      <c r="N268" s="106">
        <v>99</v>
      </c>
      <c r="O268" s="106">
        <v>99</v>
      </c>
      <c r="P268" s="95">
        <f t="shared" si="167"/>
        <v>100</v>
      </c>
      <c r="Q268" s="54"/>
      <c r="R268" s="214">
        <f>IFERROR(AVERAGE(P268:P269),"")</f>
        <v>100</v>
      </c>
      <c r="S268" s="215">
        <f>AVERAGE(Q268:Q269)</f>
        <v>97.222222222222214</v>
      </c>
      <c r="T268" s="216">
        <f>IFERROR((R268*0.7+S268*0.3)*2,S268*2)</f>
        <v>198.33333333333331</v>
      </c>
      <c r="U268" s="195" t="str">
        <f>IF(T268&lt;170,"ГЗ по услуге (работе) НЕ выполнено","")&amp;IF(AND(T268&gt;=170,T268&lt;=200),"ГЗ по услуге (работе) выполнено","")&amp;IF(T268&gt;200,"ГЗ по услуге (работе) ПЕРЕвыполнено","")</f>
        <v>ГЗ по услуге (работе) выполнено</v>
      </c>
      <c r="V268" s="192"/>
      <c r="W268" s="209"/>
      <c r="X268" s="200"/>
    </row>
    <row r="269" spans="1:24" s="4" customFormat="1" ht="28.5" customHeight="1" thickBot="1" x14ac:dyDescent="0.3">
      <c r="A269" s="298"/>
      <c r="B269" s="46" t="str">
        <f t="shared" si="141"/>
        <v>ГБУЗ АО Приволжская РБ</v>
      </c>
      <c r="C269" s="291"/>
      <c r="D269" s="19" t="str">
        <f t="shared" si="142"/>
        <v>Паллиативная медицинская помощь</v>
      </c>
      <c r="E269" s="219"/>
      <c r="F269" s="46" t="str">
        <f t="shared" si="156"/>
        <v>Дневной стационар (на дому)</v>
      </c>
      <c r="G269" s="219"/>
      <c r="H269" s="46" t="str">
        <f t="shared" si="157"/>
        <v>паллиативная медицинская помощь</v>
      </c>
      <c r="I269" s="219"/>
      <c r="J269" s="46" t="str">
        <f t="shared" si="158"/>
        <v xml:space="preserve">Не применяется </v>
      </c>
      <c r="K269" s="69" t="s">
        <v>149</v>
      </c>
      <c r="L269" s="70" t="s">
        <v>123</v>
      </c>
      <c r="M269" s="71" t="s">
        <v>42</v>
      </c>
      <c r="N269" s="104">
        <v>72</v>
      </c>
      <c r="O269" s="104">
        <v>35</v>
      </c>
      <c r="P269" s="56"/>
      <c r="Q269" s="55">
        <f t="shared" si="168"/>
        <v>97.222222222222214</v>
      </c>
      <c r="R269" s="214"/>
      <c r="S269" s="215"/>
      <c r="T269" s="216"/>
      <c r="U269" s="195"/>
      <c r="V269" s="192"/>
      <c r="W269" s="209"/>
      <c r="X269" s="200"/>
    </row>
    <row r="270" spans="1:24" s="4" customFormat="1" ht="28.5" customHeight="1" thickBot="1" x14ac:dyDescent="0.3">
      <c r="A270" s="298"/>
      <c r="B270" s="46" t="str">
        <f t="shared" si="141"/>
        <v>ГБУЗ АО Приволжская РБ</v>
      </c>
      <c r="C270" s="246" t="s">
        <v>236</v>
      </c>
      <c r="D270" s="19" t="str">
        <f t="shared" si="14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70" s="195" t="s">
        <v>170</v>
      </c>
      <c r="F270" s="46" t="str">
        <f t="shared" si="156"/>
        <v>не предусмотрено</v>
      </c>
      <c r="G270" s="195" t="s">
        <v>170</v>
      </c>
      <c r="H270" s="46" t="str">
        <f t="shared" si="157"/>
        <v>не предусмотрено</v>
      </c>
      <c r="I270" s="195" t="s">
        <v>47</v>
      </c>
      <c r="J270" s="46" t="str">
        <f t="shared" si="158"/>
        <v>Не предусмотрено</v>
      </c>
      <c r="K270" s="76" t="s">
        <v>237</v>
      </c>
      <c r="L270" s="75" t="s">
        <v>3</v>
      </c>
      <c r="M270" s="72" t="s">
        <v>5</v>
      </c>
      <c r="N270" s="106">
        <v>100</v>
      </c>
      <c r="O270" s="106">
        <v>100</v>
      </c>
      <c r="P270" s="54">
        <f t="shared" ref="P270" si="169">IF(AND(N270&lt;&gt;0,M270="Кач."),O270/N270*100,"")</f>
        <v>100</v>
      </c>
      <c r="Q270" s="54"/>
      <c r="R270" s="214">
        <f>IFERROR(AVERAGE(P270:P271),"")</f>
        <v>100</v>
      </c>
      <c r="S270" s="215">
        <f>AVERAGE(Q270:Q271)</f>
        <v>100</v>
      </c>
      <c r="T270" s="216">
        <f>IFERROR((R270*0.7+S270*0.3)*2,S270*2)</f>
        <v>200</v>
      </c>
      <c r="U270" s="195" t="str">
        <f>IF(T270&lt;170,"ГЗ по услуге (работе) НЕ выполнено","")&amp;IF(AND(T270&gt;=170,T270&lt;=200),"ГЗ по услуге (работе) выполнено","")&amp;IF(T270&gt;200,"ГЗ по услуге (работе) ПЕРЕвыполнено","")</f>
        <v>ГЗ по услуге (работе) выполнено</v>
      </c>
      <c r="V270" s="192"/>
      <c r="W270" s="209"/>
      <c r="X270" s="200"/>
    </row>
    <row r="271" spans="1:24" s="4" customFormat="1" ht="28.5" customHeight="1" thickBot="1" x14ac:dyDescent="0.3">
      <c r="A271" s="298"/>
      <c r="B271" s="46" t="str">
        <f t="shared" si="141"/>
        <v>ГБУЗ АО Приволжская РБ</v>
      </c>
      <c r="C271" s="246"/>
      <c r="D271" s="19" t="str">
        <f t="shared" si="14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71" s="195"/>
      <c r="F271" s="46" t="str">
        <f t="shared" si="156"/>
        <v>не предусмотрено</v>
      </c>
      <c r="G271" s="195"/>
      <c r="H271" s="46" t="str">
        <f t="shared" si="157"/>
        <v>не предусмотрено</v>
      </c>
      <c r="I271" s="195"/>
      <c r="J271" s="46" t="str">
        <f t="shared" si="158"/>
        <v>Не предусмотрено</v>
      </c>
      <c r="K271" s="77" t="s">
        <v>248</v>
      </c>
      <c r="L271" s="75" t="s">
        <v>238</v>
      </c>
      <c r="M271" s="71" t="s">
        <v>42</v>
      </c>
      <c r="N271" s="104">
        <v>0.27</v>
      </c>
      <c r="O271" s="104">
        <v>0.27</v>
      </c>
      <c r="P271" s="56"/>
      <c r="Q271" s="58">
        <f>IF(AND(N271&lt;&gt;0,M271="объем"),(O271/N271*100),"")</f>
        <v>100</v>
      </c>
      <c r="R271" s="214"/>
      <c r="S271" s="215"/>
      <c r="T271" s="216"/>
      <c r="U271" s="195"/>
      <c r="V271" s="192"/>
      <c r="W271" s="210"/>
      <c r="X271" s="201"/>
    </row>
    <row r="272" spans="1:24" s="4" customFormat="1" ht="28.5" customHeight="1" thickBot="1" x14ac:dyDescent="0.3">
      <c r="A272" s="297" t="s">
        <v>102</v>
      </c>
      <c r="B272" s="46" t="str">
        <f t="shared" si="141"/>
        <v>ГБУЗ АО Харабалинская РБ</v>
      </c>
      <c r="C272" s="205" t="s">
        <v>124</v>
      </c>
      <c r="D272" s="19" t="str">
        <f t="shared" si="142"/>
        <v>ПМСП, не включенная в базовую программу ОМС</v>
      </c>
      <c r="E272" s="192" t="s">
        <v>142</v>
      </c>
      <c r="F272" s="46" t="str">
        <f t="shared" si="156"/>
        <v>амбулаторно</v>
      </c>
      <c r="G272" s="195" t="s">
        <v>137</v>
      </c>
      <c r="H272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2" s="192" t="s">
        <v>168</v>
      </c>
      <c r="J272" s="46" t="str">
        <f t="shared" si="158"/>
        <v>по профилю дерматовенерология (в части венерологии)</v>
      </c>
      <c r="K272" s="72" t="s">
        <v>133</v>
      </c>
      <c r="L272" s="72" t="s">
        <v>3</v>
      </c>
      <c r="M272" s="72" t="s">
        <v>5</v>
      </c>
      <c r="N272" s="106">
        <v>99</v>
      </c>
      <c r="O272" s="106">
        <v>99</v>
      </c>
      <c r="P272" s="54">
        <f>IF(AND(N272&lt;&gt;0,M272="Кач."),O272/N272*100,"")</f>
        <v>100</v>
      </c>
      <c r="Q272" s="54"/>
      <c r="R272" s="214">
        <f>IFERROR(AVERAGE(P272:P274),"")</f>
        <v>100</v>
      </c>
      <c r="S272" s="215">
        <f>AVERAGE(Q272:Q274)</f>
        <v>81.434032169147457</v>
      </c>
      <c r="T272" s="216">
        <f>IFERROR((R272*0.7+S272*0.3)*2,S272*2)</f>
        <v>188.86041930148846</v>
      </c>
      <c r="U272" s="195" t="str">
        <f>IF(T272&lt;170,"ГЗ по услуге (работе) НЕ выполнено","")&amp;IF(AND(T272&gt;=170,T272&lt;=200),"ГЗ по услуге (работе) выполнено","")&amp;IF(T272&gt;200,"ГЗ по услуге (работе) ПЕРЕвыполнено","")</f>
        <v>ГЗ по услуге (работе) выполнено</v>
      </c>
      <c r="V272" s="192"/>
      <c r="W272" s="208">
        <f>AVERAGE(T272:T298)</f>
        <v>184.33915894741327</v>
      </c>
      <c r="X272" s="199" t="str">
        <f>IF(W272&lt;170,"ГЗ по учреждению не выполнено","")&amp;IF(AND(W272&gt;=170,W272&lt;=200),"ГЗ по учреждению выполнено","")&amp;IF(W272&gt;200,"ГЗ по учреждению перевыполнено","")</f>
        <v>ГЗ по учреждению выполнено</v>
      </c>
    </row>
    <row r="273" spans="1:24" s="4" customFormat="1" ht="28.5" customHeight="1" thickBot="1" x14ac:dyDescent="0.3">
      <c r="A273" s="297"/>
      <c r="B273" s="46" t="str">
        <f t="shared" si="141"/>
        <v>ГБУЗ АО Харабалинская РБ</v>
      </c>
      <c r="C273" s="206"/>
      <c r="D273" s="19" t="str">
        <f t="shared" si="142"/>
        <v>ПМСП, не включенная в базовую программу ОМС</v>
      </c>
      <c r="E273" s="192"/>
      <c r="F273" s="46" t="str">
        <f t="shared" si="156"/>
        <v>амбулаторно</v>
      </c>
      <c r="G273" s="195"/>
      <c r="H273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3" s="192"/>
      <c r="J273" s="46" t="str">
        <f t="shared" si="158"/>
        <v>по профилю дерматовенерология (в части венерологии)</v>
      </c>
      <c r="K273" s="69" t="s">
        <v>40</v>
      </c>
      <c r="L273" s="70" t="s">
        <v>123</v>
      </c>
      <c r="M273" s="71" t="s">
        <v>42</v>
      </c>
      <c r="N273" s="109">
        <v>1623</v>
      </c>
      <c r="O273" s="104">
        <v>665</v>
      </c>
      <c r="P273" s="56"/>
      <c r="Q273" s="55">
        <f>IF(AND(N273&lt;&gt;0,M273="объем"),(O273/N273*100)/$Y$2*12,"")</f>
        <v>81.947011706715955</v>
      </c>
      <c r="R273" s="214"/>
      <c r="S273" s="215"/>
      <c r="T273" s="216"/>
      <c r="U273" s="195"/>
      <c r="V273" s="192"/>
      <c r="W273" s="209"/>
      <c r="X273" s="200"/>
    </row>
    <row r="274" spans="1:24" s="4" customFormat="1" ht="28.5" customHeight="1" thickBot="1" x14ac:dyDescent="0.3">
      <c r="A274" s="297"/>
      <c r="B274" s="46" t="str">
        <f t="shared" si="141"/>
        <v>ГБУЗ АО Харабалинская РБ</v>
      </c>
      <c r="C274" s="206"/>
      <c r="D274" s="19" t="str">
        <f t="shared" si="142"/>
        <v>ПМСП, не включенная в базовую программу ОМС</v>
      </c>
      <c r="E274" s="192"/>
      <c r="F274" s="46" t="str">
        <f t="shared" si="156"/>
        <v>амбулаторно</v>
      </c>
      <c r="G274" s="195"/>
      <c r="H274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4" s="192"/>
      <c r="J274" s="46" t="str">
        <f t="shared" si="158"/>
        <v>по профилю дерматовенерология (в части венерологии)</v>
      </c>
      <c r="K274" s="69" t="s">
        <v>138</v>
      </c>
      <c r="L274" s="70" t="s">
        <v>123</v>
      </c>
      <c r="M274" s="71" t="s">
        <v>42</v>
      </c>
      <c r="N274" s="104">
        <v>608</v>
      </c>
      <c r="O274" s="104">
        <v>246</v>
      </c>
      <c r="P274" s="56"/>
      <c r="Q274" s="55">
        <f>IF(AND(N274&lt;&gt;0,M274="объем"),(O274/N274*100)/$Y$2*12,"")</f>
        <v>80.921052631578945</v>
      </c>
      <c r="R274" s="214"/>
      <c r="S274" s="215"/>
      <c r="T274" s="216"/>
      <c r="U274" s="195"/>
      <c r="V274" s="192"/>
      <c r="W274" s="209"/>
      <c r="X274" s="200"/>
    </row>
    <row r="275" spans="1:24" s="4" customFormat="1" ht="66.75" customHeight="1" thickBot="1" x14ac:dyDescent="0.3">
      <c r="A275" s="297"/>
      <c r="B275" s="46" t="str">
        <f t="shared" si="141"/>
        <v>ГБУЗ АО Харабалинская РБ</v>
      </c>
      <c r="C275" s="206"/>
      <c r="D275" s="19" t="str">
        <f t="shared" si="142"/>
        <v>ПМСП, не включенная в базовую программу ОМС</v>
      </c>
      <c r="E275" s="192" t="s">
        <v>142</v>
      </c>
      <c r="F275" s="46" t="str">
        <f t="shared" si="156"/>
        <v>амбулаторно</v>
      </c>
      <c r="G275" s="195" t="s">
        <v>145</v>
      </c>
      <c r="H275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5" s="192" t="s">
        <v>144</v>
      </c>
      <c r="J275" s="46" t="str">
        <f t="shared" si="158"/>
        <v>по профилю Фтизиатрия</v>
      </c>
      <c r="K275" s="73" t="s">
        <v>133</v>
      </c>
      <c r="L275" s="72" t="s">
        <v>3</v>
      </c>
      <c r="M275" s="72" t="s">
        <v>5</v>
      </c>
      <c r="N275" s="106">
        <v>99</v>
      </c>
      <c r="O275" s="106">
        <v>99</v>
      </c>
      <c r="P275" s="54">
        <f t="shared" ref="P275" si="170">IF(AND(N275&lt;&gt;0,M275="Кач."),O275/N275*100,"")</f>
        <v>100</v>
      </c>
      <c r="Q275" s="54"/>
      <c r="R275" s="214">
        <f>IFERROR(AVERAGE(P275:P277),"")</f>
        <v>100</v>
      </c>
      <c r="S275" s="215">
        <f>AVERAGE(Q275:Q277)</f>
        <v>135.76282984579743</v>
      </c>
      <c r="T275" s="216">
        <f>IFERROR((R275*0.7+S275*0.3)*2,S275*2)</f>
        <v>221.45769790747846</v>
      </c>
      <c r="U275" s="195" t="str">
        <f>IF(T275&lt;170,"ГЗ по услуге (работе) НЕ выполнено","")&amp;IF(AND(T275&gt;=170,T275&lt;=200),"ГЗ по услуге (работе) выполнено","")&amp;IF(T275&gt;200,"ГЗ по услуге (работе) ПЕРЕвыполнено","")</f>
        <v>ГЗ по услуге (работе) ПЕРЕвыполнено</v>
      </c>
      <c r="V275" s="192"/>
      <c r="W275" s="209"/>
      <c r="X275" s="200"/>
    </row>
    <row r="276" spans="1:24" s="14" customFormat="1" ht="28.5" customHeight="1" thickBot="1" x14ac:dyDescent="0.3">
      <c r="A276" s="297"/>
      <c r="B276" s="46" t="str">
        <f t="shared" si="141"/>
        <v>ГБУЗ АО Харабалинская РБ</v>
      </c>
      <c r="C276" s="206"/>
      <c r="D276" s="19" t="str">
        <f t="shared" si="142"/>
        <v>ПМСП, не включенная в базовую программу ОМС</v>
      </c>
      <c r="E276" s="192"/>
      <c r="F276" s="46" t="str">
        <f t="shared" si="156"/>
        <v>амбулаторно</v>
      </c>
      <c r="G276" s="195"/>
      <c r="H276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6" s="192"/>
      <c r="J276" s="46" t="str">
        <f t="shared" si="158"/>
        <v>по профилю Фтизиатрия</v>
      </c>
      <c r="K276" s="74" t="s">
        <v>40</v>
      </c>
      <c r="L276" s="70" t="s">
        <v>123</v>
      </c>
      <c r="M276" s="71" t="s">
        <v>42</v>
      </c>
      <c r="N276" s="104">
        <v>3796</v>
      </c>
      <c r="O276" s="104">
        <v>3419</v>
      </c>
      <c r="P276" s="56"/>
      <c r="Q276" s="55">
        <f t="shared" ref="Q276:Q285" si="171">IF(AND(N276&lt;&gt;0,M276="объем"),(O276/N276*100)/$Y$2*12,"")</f>
        <v>180.13698630136986</v>
      </c>
      <c r="R276" s="214"/>
      <c r="S276" s="215"/>
      <c r="T276" s="216"/>
      <c r="U276" s="195"/>
      <c r="V276" s="192"/>
      <c r="W276" s="209"/>
      <c r="X276" s="200"/>
    </row>
    <row r="277" spans="1:24" s="4" customFormat="1" ht="28.5" customHeight="1" thickBot="1" x14ac:dyDescent="0.3">
      <c r="A277" s="297"/>
      <c r="B277" s="46" t="str">
        <f t="shared" si="141"/>
        <v>ГБУЗ АО Харабалинская РБ</v>
      </c>
      <c r="C277" s="206"/>
      <c r="D277" s="19" t="str">
        <f t="shared" si="142"/>
        <v>ПМСП, не включенная в базовую программу ОМС</v>
      </c>
      <c r="E277" s="192"/>
      <c r="F277" s="46" t="str">
        <f t="shared" si="156"/>
        <v>амбулаторно</v>
      </c>
      <c r="G277" s="195"/>
      <c r="H277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7" s="192"/>
      <c r="J277" s="46" t="str">
        <f t="shared" si="158"/>
        <v>по профилю Фтизиатрия</v>
      </c>
      <c r="K277" s="74" t="s">
        <v>138</v>
      </c>
      <c r="L277" s="70" t="s">
        <v>123</v>
      </c>
      <c r="M277" s="71" t="s">
        <v>42</v>
      </c>
      <c r="N277" s="104">
        <v>2578</v>
      </c>
      <c r="O277" s="104">
        <v>1178</v>
      </c>
      <c r="P277" s="56"/>
      <c r="Q277" s="55">
        <f t="shared" si="171"/>
        <v>91.38867339022498</v>
      </c>
      <c r="R277" s="214"/>
      <c r="S277" s="215"/>
      <c r="T277" s="216"/>
      <c r="U277" s="195"/>
      <c r="V277" s="192"/>
      <c r="W277" s="209"/>
      <c r="X277" s="200"/>
    </row>
    <row r="278" spans="1:24" s="4" customFormat="1" ht="57.75" customHeight="1" thickBot="1" x14ac:dyDescent="0.3">
      <c r="A278" s="297"/>
      <c r="B278" s="46" t="str">
        <f t="shared" si="141"/>
        <v>ГБУЗ АО Харабалинская РБ</v>
      </c>
      <c r="C278" s="206"/>
      <c r="D278" s="19" t="str">
        <f t="shared" si="142"/>
        <v>ПМСП, не включенная в базовую программу ОМС</v>
      </c>
      <c r="E278" s="192" t="s">
        <v>142</v>
      </c>
      <c r="F278" s="46" t="str">
        <f t="shared" si="156"/>
        <v>амбулаторно</v>
      </c>
      <c r="G278" s="195" t="s">
        <v>167</v>
      </c>
      <c r="H278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8" s="192" t="s">
        <v>287</v>
      </c>
      <c r="J278" s="46" t="str">
        <f t="shared" si="158"/>
        <v>по профилю психиатрия-наркология</v>
      </c>
      <c r="K278" s="73" t="s">
        <v>133</v>
      </c>
      <c r="L278" s="72" t="s">
        <v>3</v>
      </c>
      <c r="M278" s="72" t="s">
        <v>5</v>
      </c>
      <c r="N278" s="106">
        <v>99</v>
      </c>
      <c r="O278" s="106">
        <v>99</v>
      </c>
      <c r="P278" s="54">
        <f t="shared" ref="P278" si="172">IF(AND(N278&lt;&gt;0,M278="Кач."),O278/N278*100,"")</f>
        <v>100</v>
      </c>
      <c r="Q278" s="54" t="str">
        <f t="shared" si="171"/>
        <v/>
      </c>
      <c r="R278" s="214">
        <f>IFERROR(AVERAGE(P278:P280),"")</f>
        <v>100</v>
      </c>
      <c r="S278" s="215">
        <f>AVERAGE(Q278:Q280)</f>
        <v>45.297619047619051</v>
      </c>
      <c r="T278" s="216">
        <f>IFERROR((R278*0.7+S278*0.3)*2,S278*2)</f>
        <v>167.17857142857144</v>
      </c>
      <c r="U278" s="195" t="str">
        <f>IF(T278&lt;170,"ГЗ по услуге (работе) НЕ выполнено","")&amp;IF(AND(T278&gt;=170,T278&lt;=200),"ГЗ по услуге (работе) выполнено","")&amp;IF(T278&gt;200,"ГЗ по услуге (работе) ПЕРЕвыполнено","")</f>
        <v>ГЗ по услуге (работе) НЕ выполнено</v>
      </c>
      <c r="V278" s="192"/>
      <c r="W278" s="209"/>
      <c r="X278" s="200"/>
    </row>
    <row r="279" spans="1:24" s="4" customFormat="1" ht="28.5" customHeight="1" thickBot="1" x14ac:dyDescent="0.3">
      <c r="A279" s="297"/>
      <c r="B279" s="46" t="str">
        <f t="shared" si="141"/>
        <v>ГБУЗ АО Харабалинская РБ</v>
      </c>
      <c r="C279" s="206"/>
      <c r="D279" s="19" t="str">
        <f t="shared" si="142"/>
        <v>ПМСП, не включенная в базовую программу ОМС</v>
      </c>
      <c r="E279" s="192"/>
      <c r="F279" s="46" t="str">
        <f t="shared" si="156"/>
        <v>амбулаторно</v>
      </c>
      <c r="G279" s="195"/>
      <c r="H279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9" s="192"/>
      <c r="J279" s="46" t="str">
        <f t="shared" si="158"/>
        <v>по профилю психиатрия-наркология</v>
      </c>
      <c r="K279" s="74" t="s">
        <v>40</v>
      </c>
      <c r="L279" s="70" t="s">
        <v>123</v>
      </c>
      <c r="M279" s="71" t="s">
        <v>42</v>
      </c>
      <c r="N279" s="104">
        <v>2520</v>
      </c>
      <c r="O279" s="104">
        <v>592</v>
      </c>
      <c r="P279" s="56"/>
      <c r="Q279" s="55">
        <f t="shared" si="171"/>
        <v>46.984126984126981</v>
      </c>
      <c r="R279" s="214"/>
      <c r="S279" s="215"/>
      <c r="T279" s="216"/>
      <c r="U279" s="195"/>
      <c r="V279" s="192"/>
      <c r="W279" s="209"/>
      <c r="X279" s="200"/>
    </row>
    <row r="280" spans="1:24" s="4" customFormat="1" ht="28.5" customHeight="1" thickBot="1" x14ac:dyDescent="0.3">
      <c r="A280" s="297"/>
      <c r="B280" s="46" t="str">
        <f t="shared" si="141"/>
        <v>ГБУЗ АО Харабалинская РБ</v>
      </c>
      <c r="C280" s="206"/>
      <c r="D280" s="19" t="str">
        <f t="shared" si="142"/>
        <v>ПМСП, не включенная в базовую программу ОМС</v>
      </c>
      <c r="E280" s="192"/>
      <c r="F280" s="46" t="str">
        <f t="shared" si="156"/>
        <v>амбулаторно</v>
      </c>
      <c r="G280" s="195"/>
      <c r="H280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80" s="192"/>
      <c r="J280" s="46" t="str">
        <f t="shared" si="158"/>
        <v>по профилю психиатрия-наркология</v>
      </c>
      <c r="K280" s="74" t="s">
        <v>138</v>
      </c>
      <c r="L280" s="70" t="s">
        <v>123</v>
      </c>
      <c r="M280" s="71" t="s">
        <v>42</v>
      </c>
      <c r="N280" s="104">
        <v>720</v>
      </c>
      <c r="O280" s="104">
        <v>157</v>
      </c>
      <c r="P280" s="56"/>
      <c r="Q280" s="55">
        <f t="shared" si="171"/>
        <v>43.611111111111114</v>
      </c>
      <c r="R280" s="214"/>
      <c r="S280" s="215"/>
      <c r="T280" s="216"/>
      <c r="U280" s="195"/>
      <c r="V280" s="192"/>
      <c r="W280" s="209"/>
      <c r="X280" s="200"/>
    </row>
    <row r="281" spans="1:24" s="4" customFormat="1" ht="55.5" customHeight="1" thickBot="1" x14ac:dyDescent="0.3">
      <c r="A281" s="297"/>
      <c r="B281" s="46" t="str">
        <f t="shared" si="141"/>
        <v>ГБУЗ АО Харабалинская РБ</v>
      </c>
      <c r="C281" s="206"/>
      <c r="D281" s="19" t="str">
        <f t="shared" si="142"/>
        <v>ПМСП, не включенная в базовую программу ОМС</v>
      </c>
      <c r="E281" s="193" t="s">
        <v>142</v>
      </c>
      <c r="F281" s="46" t="str">
        <f t="shared" si="156"/>
        <v>амбулаторно</v>
      </c>
      <c r="G281" s="217" t="s">
        <v>39</v>
      </c>
      <c r="H281" s="46" t="str">
        <f t="shared" si="157"/>
        <v>Первичная медико-санитарная помощь, в части диагностики и лечения</v>
      </c>
      <c r="I281" s="193" t="s">
        <v>256</v>
      </c>
      <c r="J281" s="46" t="str">
        <f t="shared" si="158"/>
        <v>Вакцинация</v>
      </c>
      <c r="K281" s="73" t="s">
        <v>133</v>
      </c>
      <c r="L281" s="72" t="s">
        <v>3</v>
      </c>
      <c r="M281" s="72" t="s">
        <v>5</v>
      </c>
      <c r="N281" s="106">
        <v>99</v>
      </c>
      <c r="O281" s="106">
        <v>99</v>
      </c>
      <c r="P281" s="134">
        <f t="shared" ref="P281" si="173">IF(AND(N281&lt;&gt;0,M281="Кач."),O281/N281*100,"")</f>
        <v>100</v>
      </c>
      <c r="Q281" s="134" t="str">
        <f t="shared" ref="Q281:Q282" si="174">IF(AND(N281&lt;&gt;0,M281="объем"),(O281/N281*100)/$Y$2*12,"")</f>
        <v/>
      </c>
      <c r="R281" s="214">
        <f>IFERROR(AVERAGE(P281:P282),"")</f>
        <v>100</v>
      </c>
      <c r="S281" s="215">
        <f>AVERAGE(Q281:Q282)</f>
        <v>35.428571428571423</v>
      </c>
      <c r="T281" s="216">
        <f>IFERROR((R281*0.7+S281*0.3)*2,S281*2)</f>
        <v>161.25714285714287</v>
      </c>
      <c r="U281" s="195" t="str">
        <f>IF(T281&lt;170,"ГЗ по услуге (работе) НЕ выполнено","")&amp;IF(AND(T281&gt;=170,T281&lt;=200),"ГЗ по услуге (работе) выполнено","")&amp;IF(T281&gt;200,"ГЗ по услуге (работе) ПЕРЕвыполнено","")</f>
        <v>ГЗ по услуге (работе) НЕ выполнено</v>
      </c>
      <c r="V281" s="195"/>
      <c r="W281" s="209"/>
      <c r="X281" s="200"/>
    </row>
    <row r="282" spans="1:24" s="4" customFormat="1" ht="28.5" customHeight="1" thickBot="1" x14ac:dyDescent="0.3">
      <c r="A282" s="297"/>
      <c r="B282" s="46" t="str">
        <f t="shared" si="141"/>
        <v>ГБУЗ АО Харабалинская РБ</v>
      </c>
      <c r="C282" s="207"/>
      <c r="D282" s="19" t="str">
        <f t="shared" si="142"/>
        <v>ПМСП, не включенная в базовую программу ОМС</v>
      </c>
      <c r="E282" s="194"/>
      <c r="F282" s="46" t="str">
        <f t="shared" si="156"/>
        <v>амбулаторно</v>
      </c>
      <c r="G282" s="219"/>
      <c r="H282" s="46" t="str">
        <f t="shared" si="157"/>
        <v>Первичная медико-санитарная помощь, в части диагностики и лечения</v>
      </c>
      <c r="I282" s="194"/>
      <c r="J282" s="46" t="str">
        <f t="shared" si="158"/>
        <v>Вакцинация</v>
      </c>
      <c r="K282" s="74" t="s">
        <v>40</v>
      </c>
      <c r="L282" s="70" t="s">
        <v>123</v>
      </c>
      <c r="M282" s="71" t="s">
        <v>42</v>
      </c>
      <c r="N282" s="104">
        <v>350</v>
      </c>
      <c r="O282" s="104">
        <v>62</v>
      </c>
      <c r="P282" s="56"/>
      <c r="Q282" s="135">
        <f t="shared" si="174"/>
        <v>35.428571428571423</v>
      </c>
      <c r="R282" s="214"/>
      <c r="S282" s="215"/>
      <c r="T282" s="216"/>
      <c r="U282" s="195"/>
      <c r="V282" s="195"/>
      <c r="W282" s="209"/>
      <c r="X282" s="200"/>
    </row>
    <row r="283" spans="1:24" s="4" customFormat="1" ht="28.5" customHeight="1" thickBot="1" x14ac:dyDescent="0.3">
      <c r="A283" s="297"/>
      <c r="B283" s="46" t="str">
        <f t="shared" si="141"/>
        <v>ГБУЗ АО Харабалинская РБ</v>
      </c>
      <c r="C283" s="291" t="s">
        <v>141</v>
      </c>
      <c r="D283" s="19" t="str">
        <f t="shared" si="142"/>
        <v>Медицинская помощь в экстренной форме незастрахованным гражданам в системе обязательного медицинского страхования</v>
      </c>
      <c r="E283" s="217" t="s">
        <v>142</v>
      </c>
      <c r="F283" s="46" t="str">
        <f t="shared" si="156"/>
        <v>амбулаторно</v>
      </c>
      <c r="G283" s="195" t="s">
        <v>141</v>
      </c>
      <c r="H283" s="46" t="str">
        <f t="shared" si="157"/>
        <v>Медицинская помощь в экстренной форме незастрахованным гражданам в системе обязательного медицинского страхования</v>
      </c>
      <c r="I283" s="195" t="s">
        <v>148</v>
      </c>
      <c r="J283" s="46" t="str">
        <f t="shared" si="158"/>
        <v xml:space="preserve">Не применяется </v>
      </c>
      <c r="K283" s="72" t="s">
        <v>133</v>
      </c>
      <c r="L283" s="72" t="s">
        <v>3</v>
      </c>
      <c r="M283" s="72" t="s">
        <v>5</v>
      </c>
      <c r="N283" s="106">
        <v>99</v>
      </c>
      <c r="O283" s="106">
        <v>99</v>
      </c>
      <c r="P283" s="54">
        <f t="shared" ref="P283" si="175">IF(AND(N283&lt;&gt;0,M283="Кач."),O283/N283*100,"")</f>
        <v>100</v>
      </c>
      <c r="Q283" s="54" t="str">
        <f t="shared" si="171"/>
        <v/>
      </c>
      <c r="R283" s="214">
        <f>IFERROR(AVERAGE(P283:P285),"")</f>
        <v>100</v>
      </c>
      <c r="S283" s="215">
        <f>AVERAGE(Q283:Q285)</f>
        <v>47.787179487179493</v>
      </c>
      <c r="T283" s="216">
        <f>IFERROR((R283*0.7+S283*0.3)*2,S283*2)</f>
        <v>168.6723076923077</v>
      </c>
      <c r="U283" s="195" t="str">
        <f>IF(T283&lt;170,"ГЗ по услуге (работе) НЕ выполнено","")&amp;IF(AND(T283&gt;=170,T283&lt;=200),"ГЗ по услуге (работе) выполнено","")&amp;IF(T283&gt;200,"ГЗ по услуге (работе) ПЕРЕвыполнено","")</f>
        <v>ГЗ по услуге (работе) НЕ выполнено</v>
      </c>
      <c r="V283" s="260"/>
      <c r="W283" s="209"/>
      <c r="X283" s="200"/>
    </row>
    <row r="284" spans="1:24" s="4" customFormat="1" ht="44.25" customHeight="1" thickBot="1" x14ac:dyDescent="0.3">
      <c r="A284" s="297"/>
      <c r="B284" s="46" t="str">
        <f t="shared" si="141"/>
        <v>ГБУЗ АО Харабалинская РБ</v>
      </c>
      <c r="C284" s="291"/>
      <c r="D284" s="19" t="str">
        <f t="shared" si="142"/>
        <v>Медицинская помощь в экстренной форме незастрахованным гражданам в системе обязательного медицинского страхования</v>
      </c>
      <c r="E284" s="219"/>
      <c r="F284" s="46" t="str">
        <f t="shared" si="156"/>
        <v>амбулаторно</v>
      </c>
      <c r="G284" s="195"/>
      <c r="H284" s="46" t="str">
        <f t="shared" si="157"/>
        <v>Медицинская помощь в экстренной форме незастрахованным гражданам в системе обязательного медицинского страхования</v>
      </c>
      <c r="I284" s="195"/>
      <c r="J284" s="46" t="str">
        <f t="shared" si="158"/>
        <v xml:space="preserve">Не применяется </v>
      </c>
      <c r="K284" s="74" t="s">
        <v>40</v>
      </c>
      <c r="L284" s="70" t="s">
        <v>123</v>
      </c>
      <c r="M284" s="71" t="s">
        <v>42</v>
      </c>
      <c r="N284" s="104">
        <v>1950</v>
      </c>
      <c r="O284" s="104">
        <v>263</v>
      </c>
      <c r="P284" s="56"/>
      <c r="Q284" s="135">
        <f>IF(AND(N284&lt;&gt;0,M284="объем"),(O284/N284*100)/$Y$2*12,"")</f>
        <v>26.974358974358974</v>
      </c>
      <c r="R284" s="214"/>
      <c r="S284" s="215"/>
      <c r="T284" s="216"/>
      <c r="U284" s="195"/>
      <c r="V284" s="260"/>
      <c r="W284" s="209"/>
      <c r="X284" s="200"/>
    </row>
    <row r="285" spans="1:24" s="4" customFormat="1" ht="44.25" customHeight="1" thickBot="1" x14ac:dyDescent="0.3">
      <c r="A285" s="297"/>
      <c r="B285" s="46" t="str">
        <f t="shared" si="141"/>
        <v>ГБУЗ АО Харабалинская РБ</v>
      </c>
      <c r="C285" s="291"/>
      <c r="D285" s="19" t="str">
        <f t="shared" si="142"/>
        <v>Медицинская помощь в экстренной форме незастрахованным гражданам в системе обязательного медицинского страхования</v>
      </c>
      <c r="E285" s="137" t="s">
        <v>50</v>
      </c>
      <c r="F285" s="46" t="str">
        <f t="shared" si="156"/>
        <v>Вне медицинской организации</v>
      </c>
      <c r="G285" s="195"/>
      <c r="H285" s="46" t="str">
        <f t="shared" si="157"/>
        <v>Медицинская помощь в экстренной форме незастрахованным гражданам в системе обязательного медицинского страхования</v>
      </c>
      <c r="I285" s="195"/>
      <c r="J285" s="46" t="str">
        <f t="shared" si="158"/>
        <v xml:space="preserve">Не применяется </v>
      </c>
      <c r="K285" s="74" t="s">
        <v>151</v>
      </c>
      <c r="L285" s="75" t="s">
        <v>41</v>
      </c>
      <c r="M285" s="71" t="s">
        <v>42</v>
      </c>
      <c r="N285" s="102">
        <v>1000</v>
      </c>
      <c r="O285" s="104">
        <v>343</v>
      </c>
      <c r="P285" s="56"/>
      <c r="Q285" s="55">
        <f t="shared" si="171"/>
        <v>68.600000000000009</v>
      </c>
      <c r="R285" s="214"/>
      <c r="S285" s="215"/>
      <c r="T285" s="216"/>
      <c r="U285" s="195"/>
      <c r="V285" s="260"/>
      <c r="W285" s="209"/>
      <c r="X285" s="200"/>
    </row>
    <row r="286" spans="1:24" s="4" customFormat="1" ht="44.25" customHeight="1" thickBot="1" x14ac:dyDescent="0.3">
      <c r="A286" s="297"/>
      <c r="B286" s="46" t="str">
        <f t="shared" si="141"/>
        <v>ГБУЗ АО Харабалинская РБ</v>
      </c>
      <c r="C286" s="291" t="s">
        <v>195</v>
      </c>
      <c r="D286" s="19" t="str">
        <f t="shared" si="142"/>
        <v>Медицинское освидетельствование на состояние опьянения (алкогольного, наркотического или иного токсического)</v>
      </c>
      <c r="E286" s="192" t="s">
        <v>47</v>
      </c>
      <c r="F286" s="46" t="str">
        <f t="shared" si="156"/>
        <v>Не предусмотрено</v>
      </c>
      <c r="G286" s="192" t="s">
        <v>47</v>
      </c>
      <c r="H286" s="46" t="str">
        <f t="shared" si="157"/>
        <v>Не предусмотрено</v>
      </c>
      <c r="I286" s="192" t="s">
        <v>47</v>
      </c>
      <c r="J286" s="46" t="str">
        <f t="shared" si="158"/>
        <v>Не предусмотрено</v>
      </c>
      <c r="K286" s="85" t="s">
        <v>57</v>
      </c>
      <c r="L286" s="72" t="s">
        <v>57</v>
      </c>
      <c r="M286" s="73"/>
      <c r="N286" s="106"/>
      <c r="O286" s="106"/>
      <c r="P286" s="54" t="str">
        <f t="shared" ref="P286" si="176">IF(AND(N286&lt;&gt;0,M286="Кач."),O286/N286*100,"")</f>
        <v/>
      </c>
      <c r="Q286" s="54"/>
      <c r="R286" s="214" t="str">
        <f>IFERROR(AVERAGE(P286:P287),"")</f>
        <v/>
      </c>
      <c r="S286" s="215">
        <f>AVERAGE(Q286:Q287)</f>
        <v>137.90426908150064</v>
      </c>
      <c r="T286" s="216">
        <f>IFERROR((R286*0.7+S286*0.3)*2,S286*2)</f>
        <v>275.80853816300129</v>
      </c>
      <c r="U286" s="195" t="str">
        <f>IF(T286&lt;170,"ГЗ по услуге (работе) НЕ выполнено","")&amp;IF(AND(T286&gt;=170,T286&lt;=200),"ГЗ по услуге (работе) выполнено","")&amp;IF(T286&gt;200,"ГЗ по услуге (работе) ПЕРЕвыполнено","")</f>
        <v>ГЗ по услуге (работе) ПЕРЕвыполнено</v>
      </c>
      <c r="V286" s="195"/>
      <c r="W286" s="209"/>
      <c r="X286" s="200"/>
    </row>
    <row r="287" spans="1:24" s="4" customFormat="1" ht="28.5" customHeight="1" thickBot="1" x14ac:dyDescent="0.3">
      <c r="A287" s="297"/>
      <c r="B287" s="46" t="str">
        <f t="shared" si="141"/>
        <v>ГБУЗ АО Харабалинская РБ</v>
      </c>
      <c r="C287" s="291"/>
      <c r="D287" s="19" t="str">
        <f t="shared" si="142"/>
        <v>Медицинское освидетельствование на состояние опьянения (алкогольного, наркотического или иного токсического)</v>
      </c>
      <c r="E287" s="192"/>
      <c r="F287" s="46" t="str">
        <f t="shared" si="156"/>
        <v>Не предусмотрено</v>
      </c>
      <c r="G287" s="192"/>
      <c r="H287" s="46" t="str">
        <f t="shared" si="157"/>
        <v>Не предусмотрено</v>
      </c>
      <c r="I287" s="192"/>
      <c r="J287" s="46" t="str">
        <f t="shared" si="158"/>
        <v>Не предусмотрено</v>
      </c>
      <c r="K287" s="74" t="s">
        <v>196</v>
      </c>
      <c r="L287" s="75" t="s">
        <v>58</v>
      </c>
      <c r="M287" s="71" t="s">
        <v>42</v>
      </c>
      <c r="N287" s="104">
        <v>773</v>
      </c>
      <c r="O287" s="104">
        <v>533</v>
      </c>
      <c r="P287" s="56"/>
      <c r="Q287" s="55">
        <f t="shared" ref="Q287:Q288" si="177">IF(AND(N287&lt;&gt;0,M287="объем"),(O287/N287*100)/$Y$2*12,"")</f>
        <v>137.90426908150064</v>
      </c>
      <c r="R287" s="214"/>
      <c r="S287" s="215"/>
      <c r="T287" s="216"/>
      <c r="U287" s="195"/>
      <c r="V287" s="195"/>
      <c r="W287" s="209"/>
      <c r="X287" s="200"/>
    </row>
    <row r="288" spans="1:24" s="4" customFormat="1" ht="28.5" customHeight="1" thickBot="1" x14ac:dyDescent="0.3">
      <c r="A288" s="297"/>
      <c r="B288" s="46" t="str">
        <f t="shared" si="141"/>
        <v>ГБУЗ АО Харабалинская РБ</v>
      </c>
      <c r="C288" s="224" t="s">
        <v>75</v>
      </c>
      <c r="D288" s="19" t="str">
        <f t="shared" si="142"/>
        <v>Паллиативная медицинская помощь</v>
      </c>
      <c r="E288" s="195" t="s">
        <v>143</v>
      </c>
      <c r="F288" s="46" t="str">
        <f t="shared" si="156"/>
        <v>стационар</v>
      </c>
      <c r="G288" s="195" t="s">
        <v>43</v>
      </c>
      <c r="H288" s="46" t="str">
        <f t="shared" si="157"/>
        <v>паллиативная медицинская помощь</v>
      </c>
      <c r="I288" s="195" t="s">
        <v>148</v>
      </c>
      <c r="J288" s="46" t="str">
        <f t="shared" si="158"/>
        <v xml:space="preserve">Не применяется </v>
      </c>
      <c r="K288" s="72" t="s">
        <v>133</v>
      </c>
      <c r="L288" s="72" t="s">
        <v>3</v>
      </c>
      <c r="M288" s="72" t="s">
        <v>5</v>
      </c>
      <c r="N288" s="106">
        <v>99</v>
      </c>
      <c r="O288" s="106">
        <v>99</v>
      </c>
      <c r="P288" s="54">
        <f t="shared" ref="P288" si="178">IF(AND(N288&lt;&gt;0,M288="Кач."),O288/N288*100,"")</f>
        <v>100</v>
      </c>
      <c r="Q288" s="54" t="str">
        <f t="shared" si="177"/>
        <v/>
      </c>
      <c r="R288" s="214">
        <f>IFERROR(AVERAGE(P288:P289),"")</f>
        <v>100</v>
      </c>
      <c r="S288" s="215">
        <f>AVERAGE(Q288:Q289)</f>
        <v>50.926717992586255</v>
      </c>
      <c r="T288" s="216">
        <f>IFERROR((R288*0.7+S288*0.3)*2,S288*2)</f>
        <v>170.55603079555175</v>
      </c>
      <c r="U288" s="195" t="str">
        <f>IF(T288&lt;170,"ГЗ по услуге (работе) НЕ выполнено","")&amp;IF(AND(T288&gt;=170,T288&lt;=200),"ГЗ по услуге (работе) выполнено","")&amp;IF(T288&gt;200,"ГЗ по услуге (работе) ПЕРЕвыполнено","")</f>
        <v>ГЗ по услуге (работе) выполнено</v>
      </c>
      <c r="V288" s="195"/>
      <c r="W288" s="209"/>
      <c r="X288" s="200"/>
    </row>
    <row r="289" spans="1:24" s="4" customFormat="1" ht="51.75" customHeight="1" thickBot="1" x14ac:dyDescent="0.3">
      <c r="A289" s="297"/>
      <c r="B289" s="46" t="str">
        <f t="shared" si="141"/>
        <v>ГБУЗ АО Харабалинская РБ</v>
      </c>
      <c r="C289" s="261"/>
      <c r="D289" s="19" t="str">
        <f t="shared" si="142"/>
        <v>Паллиативная медицинская помощь</v>
      </c>
      <c r="E289" s="195"/>
      <c r="F289" s="46" t="str">
        <f t="shared" si="156"/>
        <v>стационар</v>
      </c>
      <c r="G289" s="195"/>
      <c r="H289" s="46" t="str">
        <f t="shared" si="157"/>
        <v>паллиативная медицинская помощь</v>
      </c>
      <c r="I289" s="195"/>
      <c r="J289" s="46" t="str">
        <f t="shared" si="158"/>
        <v xml:space="preserve">Не применяется </v>
      </c>
      <c r="K289" s="69" t="s">
        <v>139</v>
      </c>
      <c r="L289" s="70" t="s">
        <v>140</v>
      </c>
      <c r="M289" s="71" t="s">
        <v>42</v>
      </c>
      <c r="N289" s="103">
        <v>3507</v>
      </c>
      <c r="O289" s="104">
        <v>893</v>
      </c>
      <c r="P289" s="56"/>
      <c r="Q289" s="55">
        <f>IF(AND(N289&lt;&gt;0,M289="объем"),(O289/N289*100)/$Y$2*12,"")</f>
        <v>50.926717992586255</v>
      </c>
      <c r="R289" s="214"/>
      <c r="S289" s="215"/>
      <c r="T289" s="216"/>
      <c r="U289" s="195"/>
      <c r="V289" s="195"/>
      <c r="W289" s="209"/>
      <c r="X289" s="200"/>
    </row>
    <row r="290" spans="1:24" s="4" customFormat="1" ht="28.5" customHeight="1" thickBot="1" x14ac:dyDescent="0.3">
      <c r="A290" s="297"/>
      <c r="B290" s="46" t="str">
        <f t="shared" si="141"/>
        <v>ГБУЗ АО Харабалинская РБ</v>
      </c>
      <c r="C290" s="261"/>
      <c r="D290" s="19" t="str">
        <f t="shared" si="142"/>
        <v>Паллиативная медицинская помощь</v>
      </c>
      <c r="E290" s="217" t="s">
        <v>259</v>
      </c>
      <c r="F290" s="46" t="str">
        <f t="shared" si="156"/>
        <v>амбулаторно на дому</v>
      </c>
      <c r="G290" s="195" t="s">
        <v>43</v>
      </c>
      <c r="H290" s="46" t="str">
        <f t="shared" si="157"/>
        <v>паллиативная медицинская помощь</v>
      </c>
      <c r="I290" s="195" t="s">
        <v>148</v>
      </c>
      <c r="J290" s="46" t="str">
        <f t="shared" si="158"/>
        <v xml:space="preserve">Не применяется </v>
      </c>
      <c r="K290" s="72" t="s">
        <v>133</v>
      </c>
      <c r="L290" s="72" t="s">
        <v>3</v>
      </c>
      <c r="M290" s="72" t="s">
        <v>5</v>
      </c>
      <c r="N290" s="106">
        <v>99</v>
      </c>
      <c r="O290" s="106">
        <v>99</v>
      </c>
      <c r="P290" s="134">
        <f t="shared" ref="P290" si="179">IF(AND(N290&lt;&gt;0,M290="Кач."),O290/N290*100,"")</f>
        <v>100</v>
      </c>
      <c r="Q290" s="134" t="str">
        <f t="shared" ref="Q290:Q291" si="180">IF(AND(N290&lt;&gt;0,M290="объем"),(O290/N290*100)/$Y$2*12,"")</f>
        <v/>
      </c>
      <c r="R290" s="214">
        <f>IFERROR(AVERAGE(P290:P291),"")</f>
        <v>100</v>
      </c>
      <c r="S290" s="215">
        <f>AVERAGE(Q290:Q291)</f>
        <v>13.077790304396846</v>
      </c>
      <c r="T290" s="216">
        <f>IFERROR((R290*0.7+S290*0.3)*2,S290*2)</f>
        <v>147.84667418263811</v>
      </c>
      <c r="U290" s="195" t="str">
        <f>IF(T290&lt;170,"ГЗ по услуге (работе) НЕ выполнено","")&amp;IF(AND(T290&gt;=170,T290&lt;=200),"ГЗ по услуге (работе) выполнено","")&amp;IF(T290&gt;200,"ГЗ по услуге (работе) ПЕРЕвыполнено","")</f>
        <v>ГЗ по услуге (работе) НЕ выполнено</v>
      </c>
      <c r="V290" s="195"/>
      <c r="W290" s="209"/>
      <c r="X290" s="200"/>
    </row>
    <row r="291" spans="1:24" s="4" customFormat="1" ht="39.75" customHeight="1" thickBot="1" x14ac:dyDescent="0.3">
      <c r="A291" s="297"/>
      <c r="B291" s="46" t="str">
        <f t="shared" si="141"/>
        <v>ГБУЗ АО Харабалинская РБ</v>
      </c>
      <c r="C291" s="261"/>
      <c r="D291" s="19" t="str">
        <f t="shared" si="142"/>
        <v>Паллиативная медицинская помощь</v>
      </c>
      <c r="E291" s="219"/>
      <c r="F291" s="46" t="str">
        <f t="shared" si="156"/>
        <v>амбулаторно на дому</v>
      </c>
      <c r="G291" s="195"/>
      <c r="H291" s="46" t="str">
        <f t="shared" si="157"/>
        <v>паллиативная медицинская помощь</v>
      </c>
      <c r="I291" s="195"/>
      <c r="J291" s="46" t="str">
        <f t="shared" si="158"/>
        <v xml:space="preserve">Не применяется </v>
      </c>
      <c r="K291" s="74" t="s">
        <v>40</v>
      </c>
      <c r="L291" s="70" t="s">
        <v>123</v>
      </c>
      <c r="M291" s="71" t="s">
        <v>42</v>
      </c>
      <c r="N291" s="104">
        <v>887</v>
      </c>
      <c r="O291" s="104">
        <v>58</v>
      </c>
      <c r="P291" s="56"/>
      <c r="Q291" s="135">
        <f t="shared" si="180"/>
        <v>13.077790304396846</v>
      </c>
      <c r="R291" s="214"/>
      <c r="S291" s="215"/>
      <c r="T291" s="216"/>
      <c r="U291" s="195"/>
      <c r="V291" s="195"/>
      <c r="W291" s="209"/>
      <c r="X291" s="200"/>
    </row>
    <row r="292" spans="1:24" s="4" customFormat="1" ht="28.5" customHeight="1" thickBot="1" x14ac:dyDescent="0.3">
      <c r="A292" s="297"/>
      <c r="B292" s="46" t="str">
        <f t="shared" si="141"/>
        <v>ГБУЗ АО Харабалинская РБ</v>
      </c>
      <c r="C292" s="261"/>
      <c r="D292" s="19" t="str">
        <f t="shared" si="142"/>
        <v>Паллиативная медицинская помощь</v>
      </c>
      <c r="E292" s="217" t="s">
        <v>257</v>
      </c>
      <c r="F292" s="46" t="str">
        <f t="shared" si="156"/>
        <v>амбулаторно на дому выездными патронажными бригадами</v>
      </c>
      <c r="G292" s="195" t="s">
        <v>43</v>
      </c>
      <c r="H292" s="46" t="str">
        <f t="shared" si="157"/>
        <v>паллиативная медицинская помощь</v>
      </c>
      <c r="I292" s="195" t="s">
        <v>148</v>
      </c>
      <c r="J292" s="46" t="str">
        <f t="shared" si="158"/>
        <v xml:space="preserve">Не применяется </v>
      </c>
      <c r="K292" s="72" t="s">
        <v>133</v>
      </c>
      <c r="L292" s="72" t="s">
        <v>3</v>
      </c>
      <c r="M292" s="72" t="s">
        <v>5</v>
      </c>
      <c r="N292" s="106">
        <v>99</v>
      </c>
      <c r="O292" s="106">
        <v>99</v>
      </c>
      <c r="P292" s="134">
        <f t="shared" ref="P292" si="181">IF(AND(N292&lt;&gt;0,M292="Кач."),O292/N292*100,"")</f>
        <v>100</v>
      </c>
      <c r="Q292" s="134" t="str">
        <f t="shared" ref="Q292:Q293" si="182">IF(AND(N292&lt;&gt;0,M292="объем"),(O292/N292*100)/$Y$2*12,"")</f>
        <v/>
      </c>
      <c r="R292" s="214">
        <f>IFERROR(AVERAGE(P292:P293),"")</f>
        <v>100</v>
      </c>
      <c r="S292" s="215">
        <f>AVERAGE(Q292:Q293)</f>
        <v>22.522522522522522</v>
      </c>
      <c r="T292" s="216">
        <f>IFERROR((R292*0.7+S292*0.3)*2,S292*2)</f>
        <v>153.51351351351352</v>
      </c>
      <c r="U292" s="195" t="str">
        <f>IF(T292&lt;170,"ГЗ по услуге (работе) НЕ выполнено","")&amp;IF(AND(T292&gt;=170,T292&lt;=200),"ГЗ по услуге (работе) выполнено","")&amp;IF(T292&gt;200,"ГЗ по услуге (работе) ПЕРЕвыполнено","")</f>
        <v>ГЗ по услуге (работе) НЕ выполнено</v>
      </c>
      <c r="V292" s="195"/>
      <c r="W292" s="209"/>
      <c r="X292" s="200"/>
    </row>
    <row r="293" spans="1:24" s="4" customFormat="1" ht="28.5" customHeight="1" thickBot="1" x14ac:dyDescent="0.3">
      <c r="A293" s="297"/>
      <c r="B293" s="46" t="str">
        <f t="shared" si="141"/>
        <v>ГБУЗ АО Харабалинская РБ</v>
      </c>
      <c r="C293" s="225"/>
      <c r="D293" s="19" t="str">
        <f t="shared" si="142"/>
        <v>Паллиативная медицинская помощь</v>
      </c>
      <c r="E293" s="219"/>
      <c r="F293" s="46" t="str">
        <f t="shared" si="156"/>
        <v>амбулаторно на дому выездными патронажными бригадами</v>
      </c>
      <c r="G293" s="195"/>
      <c r="H293" s="46" t="str">
        <f t="shared" si="157"/>
        <v>паллиативная медицинская помощь</v>
      </c>
      <c r="I293" s="195"/>
      <c r="J293" s="46" t="str">
        <f t="shared" si="158"/>
        <v xml:space="preserve">Не применяется </v>
      </c>
      <c r="K293" s="74" t="s">
        <v>40</v>
      </c>
      <c r="L293" s="70" t="s">
        <v>123</v>
      </c>
      <c r="M293" s="71" t="s">
        <v>42</v>
      </c>
      <c r="N293" s="104">
        <v>222</v>
      </c>
      <c r="O293" s="104">
        <v>25</v>
      </c>
      <c r="P293" s="56"/>
      <c r="Q293" s="135">
        <f t="shared" si="182"/>
        <v>22.522522522522522</v>
      </c>
      <c r="R293" s="214"/>
      <c r="S293" s="215"/>
      <c r="T293" s="216"/>
      <c r="U293" s="195"/>
      <c r="V293" s="195"/>
      <c r="W293" s="209"/>
      <c r="X293" s="200"/>
    </row>
    <row r="294" spans="1:24" s="4" customFormat="1" ht="28.5" customHeight="1" thickBot="1" x14ac:dyDescent="0.3">
      <c r="A294" s="297"/>
      <c r="B294" s="46" t="str">
        <f t="shared" si="141"/>
        <v>ГБУЗ АО Харабалинская РБ</v>
      </c>
      <c r="C294" s="246" t="s">
        <v>129</v>
      </c>
      <c r="D294" s="19" t="str">
        <f t="shared" si="14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4" s="217" t="s">
        <v>143</v>
      </c>
      <c r="F294" s="46" t="str">
        <f t="shared" si="156"/>
        <v>стационар</v>
      </c>
      <c r="G294" s="195" t="s">
        <v>51</v>
      </c>
      <c r="H294" s="46" t="str">
        <f t="shared" si="157"/>
        <v>терапия</v>
      </c>
      <c r="I294" s="217" t="s">
        <v>148</v>
      </c>
      <c r="J294" s="46" t="str">
        <f t="shared" si="158"/>
        <v xml:space="preserve">Не применяется </v>
      </c>
      <c r="K294" s="72" t="s">
        <v>133</v>
      </c>
      <c r="L294" s="72" t="s">
        <v>3</v>
      </c>
      <c r="M294" s="72" t="s">
        <v>5</v>
      </c>
      <c r="N294" s="106">
        <v>99</v>
      </c>
      <c r="O294" s="106">
        <v>99</v>
      </c>
      <c r="P294" s="54">
        <f t="shared" ref="P294" si="183">IF(AND(N294&lt;&gt;0,M294="Кач."),O294/N294*100,"")</f>
        <v>100</v>
      </c>
      <c r="Q294" s="54" t="str">
        <f>IF(AND(N294&lt;&gt;0,M294="объем"),(O294/N294*100)/$Y$2*12,"")</f>
        <v/>
      </c>
      <c r="R294" s="228">
        <f>IFERROR(AVERAGE(P294:P296),"")</f>
        <v>100</v>
      </c>
      <c r="S294" s="231">
        <f>AVERAGE(Q294:Q296)</f>
        <v>54.299754299754298</v>
      </c>
      <c r="T294" s="238">
        <f>IFERROR((R294*0.7+S294*0.3)*2,S294*2)</f>
        <v>172.57985257985257</v>
      </c>
      <c r="U294" s="217" t="str">
        <f>IF(T294&lt;170,"ГЗ по услуге (работе) НЕ выполнено","")&amp;IF(AND(T294&gt;=170,T294&lt;=200),"ГЗ по услуге (работе) выполнено","")&amp;IF(T294&gt;200,"ГЗ по услуге (работе) ПЕРЕвыполнено","")</f>
        <v>ГЗ по услуге (работе) выполнено</v>
      </c>
      <c r="V294" s="217"/>
      <c r="W294" s="209"/>
      <c r="X294" s="200"/>
    </row>
    <row r="295" spans="1:24" s="4" customFormat="1" ht="28.5" customHeight="1" thickBot="1" x14ac:dyDescent="0.3">
      <c r="A295" s="297"/>
      <c r="B295" s="46" t="str">
        <f t="shared" si="141"/>
        <v>ГБУЗ АО Харабалинская РБ</v>
      </c>
      <c r="C295" s="246"/>
      <c r="D295" s="19" t="str">
        <f t="shared" si="14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5" s="218"/>
      <c r="F295" s="46" t="str">
        <f t="shared" si="156"/>
        <v>стационар</v>
      </c>
      <c r="G295" s="195"/>
      <c r="H295" s="46" t="str">
        <f t="shared" si="157"/>
        <v>терапия</v>
      </c>
      <c r="I295" s="218"/>
      <c r="J295" s="46" t="str">
        <f t="shared" si="158"/>
        <v xml:space="preserve">Не применяется </v>
      </c>
      <c r="K295" s="74" t="s">
        <v>175</v>
      </c>
      <c r="L295" s="75" t="s">
        <v>150</v>
      </c>
      <c r="M295" s="71" t="s">
        <v>42</v>
      </c>
      <c r="N295" s="104">
        <v>33</v>
      </c>
      <c r="O295" s="104">
        <v>9</v>
      </c>
      <c r="P295" s="56"/>
      <c r="Q295" s="55">
        <f>IF(AND(N295&lt;&gt;0,M295="объем"),(O295/N295*100)/$Y$2*12,"")</f>
        <v>54.54545454545454</v>
      </c>
      <c r="R295" s="229"/>
      <c r="S295" s="232"/>
      <c r="T295" s="239"/>
      <c r="U295" s="218"/>
      <c r="V295" s="218"/>
      <c r="W295" s="209"/>
      <c r="X295" s="200"/>
    </row>
    <row r="296" spans="1:24" s="4" customFormat="1" ht="28.5" customHeight="1" thickBot="1" x14ac:dyDescent="0.3">
      <c r="A296" s="297"/>
      <c r="B296" s="46" t="str">
        <f t="shared" ref="B296:B359" si="184">IF(A296="",B295,A296)</f>
        <v>ГБУЗ АО Харабалинская РБ</v>
      </c>
      <c r="C296" s="246"/>
      <c r="D296" s="19" t="str">
        <f t="shared" ref="D296:D359" si="185">IF(C296="",D295,C296)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6" s="219"/>
      <c r="F296" s="46" t="str">
        <f t="shared" si="156"/>
        <v>стационар</v>
      </c>
      <c r="G296" s="138" t="s">
        <v>153</v>
      </c>
      <c r="H296" s="46" t="str">
        <f t="shared" si="157"/>
        <v>хирургия</v>
      </c>
      <c r="I296" s="219"/>
      <c r="J296" s="46" t="str">
        <f t="shared" si="158"/>
        <v xml:space="preserve">Не применяется </v>
      </c>
      <c r="K296" s="74" t="s">
        <v>175</v>
      </c>
      <c r="L296" s="75" t="s">
        <v>150</v>
      </c>
      <c r="M296" s="71" t="s">
        <v>42</v>
      </c>
      <c r="N296" s="104">
        <v>37</v>
      </c>
      <c r="O296" s="104">
        <v>10</v>
      </c>
      <c r="P296" s="56"/>
      <c r="Q296" s="55">
        <f t="shared" ref="Q296:Q305" si="186">IF(AND(N296&lt;&gt;0,M296="объем"),(O296/N296*100)/$Y$2*12,"")</f>
        <v>54.054054054054056</v>
      </c>
      <c r="R296" s="241"/>
      <c r="S296" s="242"/>
      <c r="T296" s="243"/>
      <c r="U296" s="219"/>
      <c r="V296" s="219"/>
      <c r="W296" s="209"/>
      <c r="X296" s="200"/>
    </row>
    <row r="297" spans="1:24" s="4" customFormat="1" ht="28.5" customHeight="1" thickBot="1" x14ac:dyDescent="0.3">
      <c r="A297" s="297"/>
      <c r="B297" s="46" t="str">
        <f t="shared" si="184"/>
        <v>ГБУЗ АО Харабалинская РБ</v>
      </c>
      <c r="C297" s="246" t="s">
        <v>236</v>
      </c>
      <c r="D297" s="19" t="str">
        <f t="shared" si="1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97" s="195" t="s">
        <v>170</v>
      </c>
      <c r="F297" s="46" t="str">
        <f t="shared" si="156"/>
        <v>не предусмотрено</v>
      </c>
      <c r="G297" s="195" t="s">
        <v>170</v>
      </c>
      <c r="H297" s="46" t="str">
        <f t="shared" si="157"/>
        <v>не предусмотрено</v>
      </c>
      <c r="I297" s="195" t="s">
        <v>47</v>
      </c>
      <c r="J297" s="46" t="str">
        <f t="shared" si="158"/>
        <v>Не предусмотрено</v>
      </c>
      <c r="K297" s="76" t="s">
        <v>237</v>
      </c>
      <c r="L297" s="75" t="s">
        <v>3</v>
      </c>
      <c r="M297" s="73" t="s">
        <v>5</v>
      </c>
      <c r="N297" s="106">
        <v>100</v>
      </c>
      <c r="O297" s="106">
        <v>100</v>
      </c>
      <c r="P297" s="54">
        <f t="shared" ref="P297" si="187">IF(AND(N297&lt;&gt;0,M297="Кач."),O297/N297*100,"")</f>
        <v>100</v>
      </c>
      <c r="Q297" s="55" t="str">
        <f t="shared" si="186"/>
        <v/>
      </c>
      <c r="R297" s="214">
        <f>IFERROR(AVERAGE(P297:P298),"")</f>
        <v>100</v>
      </c>
      <c r="S297" s="215">
        <f>AVERAGE(Q297:Q298)</f>
        <v>100</v>
      </c>
      <c r="T297" s="216">
        <f>IFERROR((R297*0.7+S297*0.3)*2,S297*2)</f>
        <v>200</v>
      </c>
      <c r="U297" s="195" t="str">
        <f>IF(T297&lt;170,"ГЗ по услуге (работе) НЕ выполнено","")&amp;IF(AND(T297&gt;=170,T297&lt;=200),"ГЗ по услуге (работе) выполнено","")&amp;IF(T297&gt;200,"ГЗ по услуге (работе) ПЕРЕвыполнено","")</f>
        <v>ГЗ по услуге (работе) выполнено</v>
      </c>
      <c r="V297" s="195"/>
      <c r="W297" s="209"/>
      <c r="X297" s="200"/>
    </row>
    <row r="298" spans="1:24" s="4" customFormat="1" ht="28.5" customHeight="1" thickBot="1" x14ac:dyDescent="0.3">
      <c r="A298" s="297"/>
      <c r="B298" s="46" t="str">
        <f t="shared" si="184"/>
        <v>ГБУЗ АО Харабалинская РБ</v>
      </c>
      <c r="C298" s="246"/>
      <c r="D298" s="19" t="str">
        <f t="shared" si="1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98" s="195"/>
      <c r="F298" s="46" t="str">
        <f t="shared" si="156"/>
        <v>не предусмотрено</v>
      </c>
      <c r="G298" s="195"/>
      <c r="H298" s="46" t="str">
        <f t="shared" si="157"/>
        <v>не предусмотрено</v>
      </c>
      <c r="I298" s="195"/>
      <c r="J298" s="46" t="str">
        <f t="shared" si="158"/>
        <v>Не предусмотрено</v>
      </c>
      <c r="K298" s="77" t="s">
        <v>248</v>
      </c>
      <c r="L298" s="75" t="s">
        <v>238</v>
      </c>
      <c r="M298" s="71" t="s">
        <v>42</v>
      </c>
      <c r="N298" s="104">
        <v>10.42</v>
      </c>
      <c r="O298" s="104">
        <v>10.42</v>
      </c>
      <c r="P298" s="56"/>
      <c r="Q298" s="58">
        <f>IF(AND(N298&lt;&gt;0,M298="объем"),(O298/N298*100),"")</f>
        <v>100</v>
      </c>
      <c r="R298" s="214"/>
      <c r="S298" s="215"/>
      <c r="T298" s="216"/>
      <c r="U298" s="195"/>
      <c r="V298" s="195"/>
      <c r="W298" s="210"/>
      <c r="X298" s="201"/>
    </row>
    <row r="299" spans="1:24" s="4" customFormat="1" ht="28.5" customHeight="1" thickBot="1" x14ac:dyDescent="0.3">
      <c r="A299" s="296" t="s">
        <v>103</v>
      </c>
      <c r="B299" s="46" t="str">
        <f t="shared" si="184"/>
        <v>ГБУЗ АО Черноярская РБ</v>
      </c>
      <c r="C299" s="291" t="s">
        <v>124</v>
      </c>
      <c r="D299" s="19" t="str">
        <f t="shared" si="185"/>
        <v>ПМСП, не включенная в базовую программу ОМС</v>
      </c>
      <c r="E299" s="192" t="s">
        <v>142</v>
      </c>
      <c r="F299" s="46" t="str">
        <f t="shared" si="156"/>
        <v>амбулаторно</v>
      </c>
      <c r="G299" s="195" t="s">
        <v>137</v>
      </c>
      <c r="H299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99" s="192" t="s">
        <v>168</v>
      </c>
      <c r="J299" s="46" t="str">
        <f t="shared" si="158"/>
        <v>по профилю дерматовенерология (в части венерологии)</v>
      </c>
      <c r="K299" s="72" t="s">
        <v>133</v>
      </c>
      <c r="L299" s="72" t="s">
        <v>3</v>
      </c>
      <c r="M299" s="72" t="s">
        <v>5</v>
      </c>
      <c r="N299" s="106">
        <v>99</v>
      </c>
      <c r="O299" s="106">
        <v>98</v>
      </c>
      <c r="P299" s="54">
        <f>IF(AND(N299&lt;&gt;0,M299="Кач."),O299/N299*100,"")</f>
        <v>98.98989898989899</v>
      </c>
      <c r="Q299" s="54" t="str">
        <f>IF(AND(N299&lt;&gt;0,M299="объем"),(O299/N299*100),"")</f>
        <v/>
      </c>
      <c r="R299" s="214">
        <f>IFERROR(AVERAGE(P299:P301),"")</f>
        <v>98.98989898989899</v>
      </c>
      <c r="S299" s="215">
        <f>AVERAGE(Q299:Q301)</f>
        <v>99.109485330494891</v>
      </c>
      <c r="T299" s="216">
        <f>IFERROR((R299*0.7+S299*0.3)*2,S299*2)</f>
        <v>198.0515497841555</v>
      </c>
      <c r="U299" s="195" t="str">
        <f>IF(T299&lt;170,"ГЗ по услуге (работе) НЕ выполнено","")&amp;IF(AND(T299&gt;=170,T299&lt;=200),"ГЗ по услуге (работе) выполнено","")&amp;IF(T299&gt;200,"ГЗ по услуге (работе) ПЕРЕвыполнено","")</f>
        <v>ГЗ по услуге (работе) выполнено</v>
      </c>
      <c r="V299" s="192"/>
      <c r="W299" s="208">
        <f>AVERAGE(T299:T324)</f>
        <v>170.26306961646046</v>
      </c>
      <c r="X299" s="199" t="str">
        <f>IF(W299&lt;170,"ГЗ по учреждению не выполнено","")&amp;IF(AND(W299&gt;=170,W299&lt;=200),"ГЗ по учреждению выполнено","")&amp;IF(W299&gt;200,"ГЗ по учреждению перевыполнено","")</f>
        <v>ГЗ по учреждению выполнено</v>
      </c>
    </row>
    <row r="300" spans="1:24" s="4" customFormat="1" ht="28.5" customHeight="1" thickBot="1" x14ac:dyDescent="0.3">
      <c r="A300" s="296"/>
      <c r="B300" s="46" t="str">
        <f t="shared" si="184"/>
        <v>ГБУЗ АО Черноярская РБ</v>
      </c>
      <c r="C300" s="291"/>
      <c r="D300" s="19" t="str">
        <f t="shared" si="185"/>
        <v>ПМСП, не включенная в базовую программу ОМС</v>
      </c>
      <c r="E300" s="192"/>
      <c r="F300" s="46" t="str">
        <f t="shared" si="156"/>
        <v>амбулаторно</v>
      </c>
      <c r="G300" s="195"/>
      <c r="H300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0" s="192"/>
      <c r="J300" s="46" t="str">
        <f t="shared" si="158"/>
        <v>по профилю дерматовенерология (в части венерологии)</v>
      </c>
      <c r="K300" s="69" t="s">
        <v>40</v>
      </c>
      <c r="L300" s="70" t="s">
        <v>123</v>
      </c>
      <c r="M300" s="71" t="s">
        <v>42</v>
      </c>
      <c r="N300" s="109">
        <v>2199</v>
      </c>
      <c r="O300" s="109">
        <v>1092</v>
      </c>
      <c r="P300" s="56"/>
      <c r="Q300" s="55">
        <f t="shared" si="186"/>
        <v>99.317871759890863</v>
      </c>
      <c r="R300" s="214"/>
      <c r="S300" s="215"/>
      <c r="T300" s="216"/>
      <c r="U300" s="195"/>
      <c r="V300" s="192"/>
      <c r="W300" s="209"/>
      <c r="X300" s="200"/>
    </row>
    <row r="301" spans="1:24" s="4" customFormat="1" ht="78" customHeight="1" thickBot="1" x14ac:dyDescent="0.3">
      <c r="A301" s="296"/>
      <c r="B301" s="46" t="str">
        <f t="shared" si="184"/>
        <v>ГБУЗ АО Черноярская РБ</v>
      </c>
      <c r="C301" s="291"/>
      <c r="D301" s="19" t="str">
        <f t="shared" si="185"/>
        <v>ПМСП, не включенная в базовую программу ОМС</v>
      </c>
      <c r="E301" s="192"/>
      <c r="F301" s="46" t="str">
        <f t="shared" si="156"/>
        <v>амбулаторно</v>
      </c>
      <c r="G301" s="195"/>
      <c r="H301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1" s="192"/>
      <c r="J301" s="46" t="str">
        <f t="shared" si="158"/>
        <v>по профилю дерматовенерология (в части венерологии)</v>
      </c>
      <c r="K301" s="69" t="s">
        <v>138</v>
      </c>
      <c r="L301" s="70" t="s">
        <v>123</v>
      </c>
      <c r="M301" s="71" t="s">
        <v>42</v>
      </c>
      <c r="N301" s="104">
        <v>364</v>
      </c>
      <c r="O301" s="109">
        <v>180</v>
      </c>
      <c r="P301" s="56"/>
      <c r="Q301" s="55">
        <f t="shared" si="186"/>
        <v>98.901098901098919</v>
      </c>
      <c r="R301" s="214"/>
      <c r="S301" s="215"/>
      <c r="T301" s="216"/>
      <c r="U301" s="195"/>
      <c r="V301" s="192"/>
      <c r="W301" s="209"/>
      <c r="X301" s="200"/>
    </row>
    <row r="302" spans="1:24" s="4" customFormat="1" ht="45.75" customHeight="1" thickBot="1" x14ac:dyDescent="0.3">
      <c r="A302" s="296"/>
      <c r="B302" s="46" t="str">
        <f t="shared" si="184"/>
        <v>ГБУЗ АО Черноярская РБ</v>
      </c>
      <c r="C302" s="291"/>
      <c r="D302" s="19" t="str">
        <f t="shared" si="185"/>
        <v>ПМСП, не включенная в базовую программу ОМС</v>
      </c>
      <c r="E302" s="192" t="s">
        <v>142</v>
      </c>
      <c r="F302" s="46" t="str">
        <f t="shared" si="156"/>
        <v>амбулаторно</v>
      </c>
      <c r="G302" s="195" t="s">
        <v>145</v>
      </c>
      <c r="H302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2" s="192" t="s">
        <v>144</v>
      </c>
      <c r="J302" s="46" t="str">
        <f t="shared" si="158"/>
        <v>по профилю Фтизиатрия</v>
      </c>
      <c r="K302" s="73" t="s">
        <v>133</v>
      </c>
      <c r="L302" s="72" t="s">
        <v>3</v>
      </c>
      <c r="M302" s="72" t="s">
        <v>5</v>
      </c>
      <c r="N302" s="106">
        <v>99</v>
      </c>
      <c r="O302" s="106">
        <v>98</v>
      </c>
      <c r="P302" s="54">
        <f t="shared" ref="P302" si="188">IF(AND(N302&lt;&gt;0,M302="Кач."),O302/N302*100,"")</f>
        <v>98.98989898989899</v>
      </c>
      <c r="Q302" s="54"/>
      <c r="R302" s="214">
        <f>IFERROR(AVERAGE(P302:P304),"")</f>
        <v>98.98989898989899</v>
      </c>
      <c r="S302" s="215">
        <f>AVERAGE(Q302:Q304)</f>
        <v>99.745182784080683</v>
      </c>
      <c r="T302" s="216">
        <f>IFERROR((R302*0.7+S302*0.3)*2,S302*2)</f>
        <v>198.43296825630699</v>
      </c>
      <c r="U302" s="195" t="str">
        <f>IF(T302&lt;170,"ГЗ по услуге (работе) НЕ выполнено","")&amp;IF(AND(T302&gt;=170,T302&lt;=200),"ГЗ по услуге (работе) выполнено","")&amp;IF(T302&gt;200,"ГЗ по услуге (работе) ПЕРЕвыполнено","")</f>
        <v>ГЗ по услуге (работе) выполнено</v>
      </c>
      <c r="V302" s="192"/>
      <c r="W302" s="209"/>
      <c r="X302" s="200"/>
    </row>
    <row r="303" spans="1:24" s="14" customFormat="1" ht="28.5" customHeight="1" thickBot="1" x14ac:dyDescent="0.3">
      <c r="A303" s="296"/>
      <c r="B303" s="46" t="str">
        <f t="shared" si="184"/>
        <v>ГБУЗ АО Черноярская РБ</v>
      </c>
      <c r="C303" s="291"/>
      <c r="D303" s="19" t="str">
        <f t="shared" si="185"/>
        <v>ПМСП, не включенная в базовую программу ОМС</v>
      </c>
      <c r="E303" s="192"/>
      <c r="F303" s="46" t="str">
        <f t="shared" si="156"/>
        <v>амбулаторно</v>
      </c>
      <c r="G303" s="195"/>
      <c r="H303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3" s="192"/>
      <c r="J303" s="46" t="str">
        <f t="shared" si="158"/>
        <v>по профилю Фтизиатрия</v>
      </c>
      <c r="K303" s="74" t="s">
        <v>40</v>
      </c>
      <c r="L303" s="70" t="s">
        <v>123</v>
      </c>
      <c r="M303" s="71" t="s">
        <v>42</v>
      </c>
      <c r="N303" s="104">
        <v>3702</v>
      </c>
      <c r="O303" s="109">
        <v>1821</v>
      </c>
      <c r="P303" s="56"/>
      <c r="Q303" s="55">
        <f t="shared" si="186"/>
        <v>98.379254457050251</v>
      </c>
      <c r="R303" s="214"/>
      <c r="S303" s="215"/>
      <c r="T303" s="216"/>
      <c r="U303" s="195"/>
      <c r="V303" s="192"/>
      <c r="W303" s="209"/>
      <c r="X303" s="200"/>
    </row>
    <row r="304" spans="1:24" s="4" customFormat="1" ht="28.5" customHeight="1" thickBot="1" x14ac:dyDescent="0.3">
      <c r="A304" s="296"/>
      <c r="B304" s="46" t="str">
        <f t="shared" si="184"/>
        <v>ГБУЗ АО Черноярская РБ</v>
      </c>
      <c r="C304" s="291"/>
      <c r="D304" s="19" t="str">
        <f t="shared" si="185"/>
        <v>ПМСП, не включенная в базовую программу ОМС</v>
      </c>
      <c r="E304" s="192"/>
      <c r="F304" s="46" t="str">
        <f t="shared" si="156"/>
        <v>амбулаторно</v>
      </c>
      <c r="G304" s="195"/>
      <c r="H304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4" s="192"/>
      <c r="J304" s="46" t="str">
        <f t="shared" si="158"/>
        <v>по профилю Фтизиатрия</v>
      </c>
      <c r="K304" s="74" t="s">
        <v>138</v>
      </c>
      <c r="L304" s="70" t="s">
        <v>123</v>
      </c>
      <c r="M304" s="71" t="s">
        <v>42</v>
      </c>
      <c r="N304" s="104">
        <v>900</v>
      </c>
      <c r="O304" s="109">
        <v>455</v>
      </c>
      <c r="P304" s="56"/>
      <c r="Q304" s="55">
        <f t="shared" si="186"/>
        <v>101.11111111111111</v>
      </c>
      <c r="R304" s="214"/>
      <c r="S304" s="215"/>
      <c r="T304" s="216"/>
      <c r="U304" s="195"/>
      <c r="V304" s="192"/>
      <c r="W304" s="209"/>
      <c r="X304" s="200"/>
    </row>
    <row r="305" spans="1:24" s="4" customFormat="1" ht="60" customHeight="1" thickBot="1" x14ac:dyDescent="0.3">
      <c r="A305" s="296"/>
      <c r="B305" s="46" t="str">
        <f t="shared" si="184"/>
        <v>ГБУЗ АО Черноярская РБ</v>
      </c>
      <c r="C305" s="291"/>
      <c r="D305" s="19" t="str">
        <f t="shared" si="185"/>
        <v>ПМСП, не включенная в базовую программу ОМС</v>
      </c>
      <c r="E305" s="192" t="s">
        <v>142</v>
      </c>
      <c r="F305" s="46" t="str">
        <f t="shared" si="156"/>
        <v>амбулаторно</v>
      </c>
      <c r="G305" s="195" t="s">
        <v>167</v>
      </c>
      <c r="H305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5" s="192" t="s">
        <v>287</v>
      </c>
      <c r="J305" s="46" t="str">
        <f t="shared" si="158"/>
        <v>по профилю психиатрия-наркология</v>
      </c>
      <c r="K305" s="73" t="s">
        <v>133</v>
      </c>
      <c r="L305" s="72" t="s">
        <v>3</v>
      </c>
      <c r="M305" s="72" t="s">
        <v>5</v>
      </c>
      <c r="N305" s="106">
        <v>99</v>
      </c>
      <c r="O305" s="106">
        <v>98</v>
      </c>
      <c r="P305" s="54">
        <f t="shared" ref="P305" si="189">IF(AND(N305&lt;&gt;0,M305="Кач."),O305/N305*100,"")</f>
        <v>98.98989898989899</v>
      </c>
      <c r="Q305" s="54" t="str">
        <f t="shared" si="186"/>
        <v/>
      </c>
      <c r="R305" s="214">
        <f>IFERROR(AVERAGE(P305:P307),"")</f>
        <v>98.98989898989899</v>
      </c>
      <c r="S305" s="215">
        <f>AVERAGE(Q305:Q307)</f>
        <v>103.38900203665987</v>
      </c>
      <c r="T305" s="216">
        <f>IFERROR((R305*0.7+S305*0.3)*2,S305*2)</f>
        <v>200.61925980785449</v>
      </c>
      <c r="U305" s="195" t="str">
        <f>IF(T305&lt;170,"ГЗ по услуге (работе) НЕ выполнено","")&amp;IF(AND(T305&gt;=170,T305&lt;=200),"ГЗ по услуге (работе) выполнено","")&amp;IF(T305&gt;200,"ГЗ по услуге (работе) ПЕРЕвыполнено","")</f>
        <v>ГЗ по услуге (работе) ПЕРЕвыполнено</v>
      </c>
      <c r="V305" s="192"/>
      <c r="W305" s="209"/>
      <c r="X305" s="200"/>
    </row>
    <row r="306" spans="1:24" s="4" customFormat="1" ht="28.5" customHeight="1" thickBot="1" x14ac:dyDescent="0.3">
      <c r="A306" s="296"/>
      <c r="B306" s="46" t="str">
        <f t="shared" si="184"/>
        <v>ГБУЗ АО Черноярская РБ</v>
      </c>
      <c r="C306" s="291"/>
      <c r="D306" s="19" t="str">
        <f t="shared" si="185"/>
        <v>ПМСП, не включенная в базовую программу ОМС</v>
      </c>
      <c r="E306" s="192"/>
      <c r="F306" s="46" t="str">
        <f t="shared" si="156"/>
        <v>амбулаторно</v>
      </c>
      <c r="G306" s="195"/>
      <c r="H306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6" s="192"/>
      <c r="J306" s="46" t="str">
        <f t="shared" si="158"/>
        <v>по профилю психиатрия-наркология</v>
      </c>
      <c r="K306" s="74" t="s">
        <v>40</v>
      </c>
      <c r="L306" s="70" t="s">
        <v>123</v>
      </c>
      <c r="M306" s="71" t="s">
        <v>42</v>
      </c>
      <c r="N306" s="104">
        <v>2946</v>
      </c>
      <c r="O306" s="109">
        <v>1455</v>
      </c>
      <c r="P306" s="56"/>
      <c r="Q306" s="55">
        <f t="shared" ref="Q306:Q313" si="190">IF(AND(N306&lt;&gt;0,M306="объем"),(O306/N306*100)/$Y$2*12,"")</f>
        <v>98.77800407331975</v>
      </c>
      <c r="R306" s="214"/>
      <c r="S306" s="215"/>
      <c r="T306" s="216"/>
      <c r="U306" s="195"/>
      <c r="V306" s="192"/>
      <c r="W306" s="209"/>
      <c r="X306" s="200"/>
    </row>
    <row r="307" spans="1:24" s="4" customFormat="1" ht="28.5" customHeight="1" thickBot="1" x14ac:dyDescent="0.3">
      <c r="A307" s="296"/>
      <c r="B307" s="46" t="str">
        <f t="shared" si="184"/>
        <v>ГБУЗ АО Черноярская РБ</v>
      </c>
      <c r="C307" s="291"/>
      <c r="D307" s="19" t="str">
        <f t="shared" si="185"/>
        <v>ПМСП, не включенная в базовую программу ОМС</v>
      </c>
      <c r="E307" s="192"/>
      <c r="F307" s="46" t="str">
        <f t="shared" si="156"/>
        <v>амбулаторно</v>
      </c>
      <c r="G307" s="195"/>
      <c r="H307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7" s="192"/>
      <c r="J307" s="46" t="str">
        <f t="shared" si="158"/>
        <v>по профилю психиатрия-наркология</v>
      </c>
      <c r="K307" s="74" t="s">
        <v>138</v>
      </c>
      <c r="L307" s="70" t="s">
        <v>123</v>
      </c>
      <c r="M307" s="71" t="s">
        <v>42</v>
      </c>
      <c r="N307" s="104">
        <v>200</v>
      </c>
      <c r="O307" s="109">
        <v>108</v>
      </c>
      <c r="P307" s="56"/>
      <c r="Q307" s="55">
        <f t="shared" si="190"/>
        <v>108</v>
      </c>
      <c r="R307" s="214"/>
      <c r="S307" s="215"/>
      <c r="T307" s="216"/>
      <c r="U307" s="195"/>
      <c r="V307" s="192"/>
      <c r="W307" s="209"/>
      <c r="X307" s="200"/>
    </row>
    <row r="308" spans="1:24" s="4" customFormat="1" ht="48" customHeight="1" thickBot="1" x14ac:dyDescent="0.3">
      <c r="A308" s="296"/>
      <c r="B308" s="46" t="str">
        <f t="shared" si="184"/>
        <v>ГБУЗ АО Черноярская РБ</v>
      </c>
      <c r="C308" s="291"/>
      <c r="D308" s="19" t="str">
        <f t="shared" si="185"/>
        <v>ПМСП, не включенная в базовую программу ОМС</v>
      </c>
      <c r="E308" s="193" t="s">
        <v>142</v>
      </c>
      <c r="F308" s="46" t="str">
        <f t="shared" si="156"/>
        <v>амбулаторно</v>
      </c>
      <c r="G308" s="217" t="s">
        <v>39</v>
      </c>
      <c r="H308" s="46" t="str">
        <f t="shared" si="157"/>
        <v>Первичная медико-санитарная помощь, в части диагностики и лечения</v>
      </c>
      <c r="I308" s="193" t="s">
        <v>256</v>
      </c>
      <c r="J308" s="46" t="str">
        <f t="shared" si="158"/>
        <v>Вакцинация</v>
      </c>
      <c r="K308" s="73" t="s">
        <v>133</v>
      </c>
      <c r="L308" s="72" t="s">
        <v>3</v>
      </c>
      <c r="M308" s="72" t="s">
        <v>5</v>
      </c>
      <c r="N308" s="106">
        <v>99</v>
      </c>
      <c r="O308" s="106">
        <v>99</v>
      </c>
      <c r="P308" s="122">
        <f t="shared" ref="P308" si="191">IF(AND(N308&lt;&gt;0,M308="Кач."),O308/N308*100,"")</f>
        <v>100</v>
      </c>
      <c r="Q308" s="122" t="str">
        <f t="shared" si="190"/>
        <v/>
      </c>
      <c r="R308" s="214">
        <f>IFERROR(AVERAGE(P308:P309),"")</f>
        <v>100</v>
      </c>
      <c r="S308" s="215">
        <f>AVERAGE(Q308:Q309)</f>
        <v>98</v>
      </c>
      <c r="T308" s="216">
        <f>IFERROR((R308*0.7+S308*0.3)*2,S308*2)</f>
        <v>198.8</v>
      </c>
      <c r="U308" s="195" t="str">
        <f>IF(T308&lt;170,"ГЗ по услуге (работе) НЕ выполнено","")&amp;IF(AND(T308&gt;=170,T308&lt;=200),"ГЗ по услуге (работе) выполнено","")&amp;IF(T308&gt;200,"ГЗ по услуге (работе) ПЕРЕвыполнено","")</f>
        <v>ГЗ по услуге (работе) выполнено</v>
      </c>
      <c r="V308" s="195"/>
      <c r="W308" s="209"/>
      <c r="X308" s="200"/>
    </row>
    <row r="309" spans="1:24" s="4" customFormat="1" ht="28.5" customHeight="1" thickBot="1" x14ac:dyDescent="0.3">
      <c r="A309" s="296"/>
      <c r="B309" s="46" t="str">
        <f t="shared" si="184"/>
        <v>ГБУЗ АО Черноярская РБ</v>
      </c>
      <c r="C309" s="291"/>
      <c r="D309" s="19" t="str">
        <f t="shared" si="185"/>
        <v>ПМСП, не включенная в базовую программу ОМС</v>
      </c>
      <c r="E309" s="194"/>
      <c r="F309" s="46" t="str">
        <f t="shared" si="156"/>
        <v>амбулаторно</v>
      </c>
      <c r="G309" s="219"/>
      <c r="H309" s="46" t="str">
        <f t="shared" si="157"/>
        <v>Первичная медико-санитарная помощь, в части диагностики и лечения</v>
      </c>
      <c r="I309" s="194"/>
      <c r="J309" s="46" t="str">
        <f t="shared" si="158"/>
        <v>Вакцинация</v>
      </c>
      <c r="K309" s="74" t="s">
        <v>40</v>
      </c>
      <c r="L309" s="70" t="s">
        <v>123</v>
      </c>
      <c r="M309" s="71" t="s">
        <v>42</v>
      </c>
      <c r="N309" s="104">
        <v>100</v>
      </c>
      <c r="O309" s="104">
        <v>49</v>
      </c>
      <c r="P309" s="104"/>
      <c r="Q309" s="123">
        <f t="shared" ref="Q309" si="192">IF(AND(N309&lt;&gt;0,M309="объем"),(O309/N309*100)/$Y$2*12,"")</f>
        <v>98</v>
      </c>
      <c r="R309" s="214"/>
      <c r="S309" s="215"/>
      <c r="T309" s="216"/>
      <c r="U309" s="195"/>
      <c r="V309" s="195"/>
      <c r="W309" s="209"/>
      <c r="X309" s="200"/>
    </row>
    <row r="310" spans="1:24" s="4" customFormat="1" ht="28.5" customHeight="1" thickBot="1" x14ac:dyDescent="0.3">
      <c r="A310" s="296"/>
      <c r="B310" s="46" t="str">
        <f t="shared" si="184"/>
        <v>ГБУЗ АО Черноярская РБ</v>
      </c>
      <c r="C310" s="291"/>
      <c r="D310" s="19" t="str">
        <f t="shared" si="185"/>
        <v>ПМСП, не включенная в базовую программу ОМС</v>
      </c>
      <c r="E310" s="195" t="s">
        <v>147</v>
      </c>
      <c r="F310" s="46" t="str">
        <f t="shared" si="156"/>
        <v>Дневной стационар</v>
      </c>
      <c r="G310" s="192" t="s">
        <v>167</v>
      </c>
      <c r="H310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10" s="195" t="s">
        <v>287</v>
      </c>
      <c r="J310" s="46" t="str">
        <f t="shared" si="158"/>
        <v>по профилю психиатрия-наркология</v>
      </c>
      <c r="K310" s="72" t="s">
        <v>133</v>
      </c>
      <c r="L310" s="72" t="s">
        <v>3</v>
      </c>
      <c r="M310" s="72" t="s">
        <v>5</v>
      </c>
      <c r="N310" s="106">
        <v>99</v>
      </c>
      <c r="O310" s="106">
        <v>0</v>
      </c>
      <c r="P310" s="54">
        <f t="shared" ref="P310" si="193">IF(AND(N310&lt;&gt;0,M310="Кач."),O310/N310*100,"")</f>
        <v>0</v>
      </c>
      <c r="Q310" s="54" t="str">
        <f t="shared" si="190"/>
        <v/>
      </c>
      <c r="R310" s="214">
        <f>IFERROR(AVERAGE(P310:P311),"")</f>
        <v>0</v>
      </c>
      <c r="S310" s="215">
        <f>AVERAGE(Q310:Q311)</f>
        <v>0</v>
      </c>
      <c r="T310" s="216">
        <f>IFERROR((R310*0.7+S310*0.3)*2,S310*2)</f>
        <v>0</v>
      </c>
      <c r="U310" s="195" t="str">
        <f>IF(T310&lt;170,"ГЗ по услуге (работе) НЕ выполнено","")&amp;IF(AND(T310&gt;=170,T310&lt;=200),"ГЗ по услуге (работе) выполнено","")&amp;IF(T310&gt;200,"ГЗ по услуге (работе) ПЕРЕвыполнено","")</f>
        <v>ГЗ по услуге (работе) НЕ выполнено</v>
      </c>
      <c r="V310" s="260"/>
      <c r="W310" s="209"/>
      <c r="X310" s="200"/>
    </row>
    <row r="311" spans="1:24" s="4" customFormat="1" ht="60.75" customHeight="1" thickBot="1" x14ac:dyDescent="0.3">
      <c r="A311" s="296"/>
      <c r="B311" s="46" t="str">
        <f t="shared" si="184"/>
        <v>ГБУЗ АО Черноярская РБ</v>
      </c>
      <c r="C311" s="291"/>
      <c r="D311" s="19" t="str">
        <f t="shared" si="185"/>
        <v>ПМСП, не включенная в базовую программу ОМС</v>
      </c>
      <c r="E311" s="195"/>
      <c r="F311" s="46" t="str">
        <f t="shared" si="156"/>
        <v>Дневной стационар</v>
      </c>
      <c r="G311" s="192"/>
      <c r="H311" s="46" t="str">
        <f t="shared" si="15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11" s="195"/>
      <c r="J311" s="46" t="str">
        <f t="shared" si="158"/>
        <v>по профилю психиатрия-наркология</v>
      </c>
      <c r="K311" s="74" t="s">
        <v>149</v>
      </c>
      <c r="L311" s="75" t="s">
        <v>150</v>
      </c>
      <c r="M311" s="71" t="s">
        <v>42</v>
      </c>
      <c r="N311" s="104">
        <v>24</v>
      </c>
      <c r="O311" s="104">
        <v>0</v>
      </c>
      <c r="P311" s="56"/>
      <c r="Q311" s="55">
        <f>IF(AND(N311&lt;&gt;0,M311="объем"),(O311/N311*100)/$Y$2*12,"")</f>
        <v>0</v>
      </c>
      <c r="R311" s="214"/>
      <c r="S311" s="215"/>
      <c r="T311" s="216"/>
      <c r="U311" s="195"/>
      <c r="V311" s="260"/>
      <c r="W311" s="209"/>
      <c r="X311" s="200"/>
    </row>
    <row r="312" spans="1:24" s="4" customFormat="1" ht="60.75" customHeight="1" thickBot="1" x14ac:dyDescent="0.3">
      <c r="A312" s="296"/>
      <c r="B312" s="46" t="str">
        <f t="shared" si="184"/>
        <v>ГБУЗ АО Черноярская РБ</v>
      </c>
      <c r="C312" s="205" t="s">
        <v>141</v>
      </c>
      <c r="D312" s="19" t="str">
        <f t="shared" si="185"/>
        <v>Медицинская помощь в экстренной форме незастрахованным гражданам в системе обязательного медицинского страхования</v>
      </c>
      <c r="E312" s="195" t="s">
        <v>50</v>
      </c>
      <c r="F312" s="46" t="str">
        <f t="shared" si="156"/>
        <v>Вне медицинской организации</v>
      </c>
      <c r="G312" s="217" t="s">
        <v>141</v>
      </c>
      <c r="H312" s="46" t="str">
        <f t="shared" si="157"/>
        <v>Медицинская помощь в экстренной форме незастрахованным гражданам в системе обязательного медицинского страхования</v>
      </c>
      <c r="I312" s="217" t="s">
        <v>148</v>
      </c>
      <c r="J312" s="46" t="str">
        <f t="shared" si="158"/>
        <v xml:space="preserve">Не применяется </v>
      </c>
      <c r="K312" s="72" t="s">
        <v>133</v>
      </c>
      <c r="L312" s="72" t="s">
        <v>3</v>
      </c>
      <c r="M312" s="72" t="s">
        <v>5</v>
      </c>
      <c r="N312" s="106">
        <v>99</v>
      </c>
      <c r="O312" s="106">
        <v>99</v>
      </c>
      <c r="P312" s="54">
        <f t="shared" ref="P312" si="194">IF(AND(N312&lt;&gt;0,M312="Кач."),O312/N312*100,"")</f>
        <v>100</v>
      </c>
      <c r="Q312" s="54"/>
      <c r="R312" s="228">
        <f>IFERROR(AVERAGE(P312:P314),"")</f>
        <v>100</v>
      </c>
      <c r="S312" s="231">
        <f>AVERAGE(Q312:Q314)</f>
        <v>90.749632533072031</v>
      </c>
      <c r="T312" s="238">
        <f>IFERROR((R312*0.7+S312*0.3)*2,S312*2)</f>
        <v>194.44977951984322</v>
      </c>
      <c r="U312" s="217" t="str">
        <f>IF(T312&lt;170,"ГЗ по услуге (работе) НЕ выполнено","")&amp;IF(AND(T312&gt;=170,T312&lt;=200),"ГЗ по услуге (работе) выполнено","")&amp;IF(T312&gt;200,"ГЗ по услуге (работе) ПЕРЕвыполнено","")</f>
        <v>ГЗ по услуге (работе) выполнено</v>
      </c>
      <c r="V312" s="217"/>
      <c r="W312" s="209"/>
      <c r="X312" s="200"/>
    </row>
    <row r="313" spans="1:24" s="4" customFormat="1" ht="60.75" customHeight="1" thickBot="1" x14ac:dyDescent="0.3">
      <c r="A313" s="296"/>
      <c r="B313" s="46" t="str">
        <f t="shared" si="184"/>
        <v>ГБУЗ АО Черноярская РБ</v>
      </c>
      <c r="C313" s="206"/>
      <c r="D313" s="19" t="str">
        <f t="shared" si="185"/>
        <v>Медицинская помощь в экстренной форме незастрахованным гражданам в системе обязательного медицинского страхования</v>
      </c>
      <c r="E313" s="195"/>
      <c r="F313" s="46" t="str">
        <f t="shared" si="156"/>
        <v>Вне медицинской организации</v>
      </c>
      <c r="G313" s="218"/>
      <c r="H313" s="46" t="str">
        <f t="shared" si="157"/>
        <v>Медицинская помощь в экстренной форме незастрахованным гражданам в системе обязательного медицинского страхования</v>
      </c>
      <c r="I313" s="218"/>
      <c r="J313" s="46" t="str">
        <f t="shared" si="158"/>
        <v xml:space="preserve">Не применяется </v>
      </c>
      <c r="K313" s="74" t="s">
        <v>151</v>
      </c>
      <c r="L313" s="75" t="s">
        <v>41</v>
      </c>
      <c r="M313" s="71" t="s">
        <v>42</v>
      </c>
      <c r="N313" s="102">
        <v>785</v>
      </c>
      <c r="O313" s="109">
        <v>338</v>
      </c>
      <c r="P313" s="56"/>
      <c r="Q313" s="55">
        <f t="shared" si="190"/>
        <v>86.114649681528661</v>
      </c>
      <c r="R313" s="229"/>
      <c r="S313" s="232"/>
      <c r="T313" s="239"/>
      <c r="U313" s="218"/>
      <c r="V313" s="218"/>
      <c r="W313" s="209"/>
      <c r="X313" s="200"/>
    </row>
    <row r="314" spans="1:24" s="4" customFormat="1" ht="82.5" customHeight="1" thickBot="1" x14ac:dyDescent="0.3">
      <c r="A314" s="296"/>
      <c r="B314" s="46" t="str">
        <f t="shared" si="184"/>
        <v>ГБУЗ АО Черноярская РБ</v>
      </c>
      <c r="C314" s="207"/>
      <c r="D314" s="19" t="str">
        <f t="shared" si="185"/>
        <v>Медицинская помощь в экстренной форме незастрахованным гражданам в системе обязательного медицинского страхования</v>
      </c>
      <c r="E314" s="130" t="s">
        <v>142</v>
      </c>
      <c r="F314" s="46" t="str">
        <f t="shared" ref="F314:F377" si="195">IF(E314="",F313,E314)</f>
        <v>амбулаторно</v>
      </c>
      <c r="G314" s="219"/>
      <c r="H314" s="46" t="str">
        <f t="shared" ref="H314:H377" si="196">IF(G314="",H313,G314)</f>
        <v>Медицинская помощь в экстренной форме незастрахованным гражданам в системе обязательного медицинского страхования</v>
      </c>
      <c r="I314" s="219"/>
      <c r="J314" s="46" t="str">
        <f t="shared" ref="J314:J377" si="197">IF(I314="",J313,I314)</f>
        <v xml:space="preserve">Не применяется </v>
      </c>
      <c r="K314" s="69" t="s">
        <v>40</v>
      </c>
      <c r="L314" s="70" t="s">
        <v>123</v>
      </c>
      <c r="M314" s="71" t="s">
        <v>42</v>
      </c>
      <c r="N314" s="109">
        <v>1950</v>
      </c>
      <c r="O314" s="109">
        <v>930</v>
      </c>
      <c r="P314" s="56"/>
      <c r="Q314" s="123">
        <f t="shared" ref="Q314" si="198">IF(AND(N314&lt;&gt;0,M314="объем"),(O314/N314*100)/$Y$2*12,"")</f>
        <v>95.384615384615387</v>
      </c>
      <c r="R314" s="241"/>
      <c r="S314" s="242"/>
      <c r="T314" s="243"/>
      <c r="U314" s="219"/>
      <c r="V314" s="219"/>
      <c r="W314" s="209"/>
      <c r="X314" s="200"/>
    </row>
    <row r="315" spans="1:24" s="4" customFormat="1" ht="28.5" customHeight="1" thickBot="1" x14ac:dyDescent="0.3">
      <c r="A315" s="296"/>
      <c r="B315" s="46" t="str">
        <f t="shared" si="184"/>
        <v>ГБУЗ АО Черноярская РБ</v>
      </c>
      <c r="C315" s="291" t="s">
        <v>195</v>
      </c>
      <c r="D315" s="19" t="str">
        <f t="shared" si="185"/>
        <v>Медицинское освидетельствование на состояние опьянения (алкогольного, наркотического или иного токсического)</v>
      </c>
      <c r="E315" s="192" t="s">
        <v>47</v>
      </c>
      <c r="F315" s="46" t="str">
        <f t="shared" si="195"/>
        <v>Не предусмотрено</v>
      </c>
      <c r="G315" s="192" t="s">
        <v>47</v>
      </c>
      <c r="H315" s="46" t="str">
        <f t="shared" si="196"/>
        <v>Не предусмотрено</v>
      </c>
      <c r="I315" s="192" t="s">
        <v>47</v>
      </c>
      <c r="J315" s="46" t="str">
        <f t="shared" si="197"/>
        <v>Не предусмотрено</v>
      </c>
      <c r="K315" s="85" t="s">
        <v>57</v>
      </c>
      <c r="L315" s="72" t="s">
        <v>57</v>
      </c>
      <c r="M315" s="73"/>
      <c r="N315" s="106"/>
      <c r="O315" s="106"/>
      <c r="P315" s="54" t="str">
        <f t="shared" ref="P315" si="199">IF(AND(N315&lt;&gt;0,M315="Кач."),O315/N315*100,"")</f>
        <v/>
      </c>
      <c r="Q315" s="54"/>
      <c r="R315" s="214" t="str">
        <f>IFERROR(AVERAGE(P315:P316),"")</f>
        <v/>
      </c>
      <c r="S315" s="215">
        <f>AVERAGE(Q315:Q316)</f>
        <v>53.103448275862064</v>
      </c>
      <c r="T315" s="216">
        <f>IFERROR((R315*0.7+S315*0.3)*2,S315*2)</f>
        <v>106.20689655172413</v>
      </c>
      <c r="U315" s="195" t="str">
        <f>IF(T315&lt;170,"ГЗ по услуге (работе) НЕ выполнено","")&amp;IF(AND(T315&gt;=170,T315&lt;=200),"ГЗ по услуге (работе) выполнено","")&amp;IF(T315&gt;200,"ГЗ по услуге (работе) ПЕРЕвыполнено","")</f>
        <v>ГЗ по услуге (работе) НЕ выполнено</v>
      </c>
      <c r="V315" s="195"/>
      <c r="W315" s="209"/>
      <c r="X315" s="200"/>
    </row>
    <row r="316" spans="1:24" s="4" customFormat="1" ht="28.5" customHeight="1" thickBot="1" x14ac:dyDescent="0.3">
      <c r="A316" s="296"/>
      <c r="B316" s="46" t="str">
        <f t="shared" si="184"/>
        <v>ГБУЗ АО Черноярская РБ</v>
      </c>
      <c r="C316" s="291"/>
      <c r="D316" s="19" t="str">
        <f t="shared" si="185"/>
        <v>Медицинское освидетельствование на состояние опьянения (алкогольного, наркотического или иного токсического)</v>
      </c>
      <c r="E316" s="192"/>
      <c r="F316" s="46" t="str">
        <f t="shared" si="195"/>
        <v>Не предусмотрено</v>
      </c>
      <c r="G316" s="192"/>
      <c r="H316" s="46" t="str">
        <f t="shared" si="196"/>
        <v>Не предусмотрено</v>
      </c>
      <c r="I316" s="192"/>
      <c r="J316" s="46" t="str">
        <f t="shared" si="197"/>
        <v>Не предусмотрено</v>
      </c>
      <c r="K316" s="74" t="s">
        <v>196</v>
      </c>
      <c r="L316" s="75" t="s">
        <v>58</v>
      </c>
      <c r="M316" s="71" t="s">
        <v>42</v>
      </c>
      <c r="N316" s="104">
        <v>290</v>
      </c>
      <c r="O316" s="104">
        <v>77</v>
      </c>
      <c r="P316" s="56"/>
      <c r="Q316" s="55">
        <f>IF(AND(N316&lt;&gt;0,M316="объем"),(O316/N316*100)/$Y$2*12,"")</f>
        <v>53.103448275862064</v>
      </c>
      <c r="R316" s="214"/>
      <c r="S316" s="215"/>
      <c r="T316" s="216"/>
      <c r="U316" s="195"/>
      <c r="V316" s="195"/>
      <c r="W316" s="209"/>
      <c r="X316" s="200"/>
    </row>
    <row r="317" spans="1:24" s="4" customFormat="1" ht="50.25" customHeight="1" thickBot="1" x14ac:dyDescent="0.3">
      <c r="A317" s="296"/>
      <c r="B317" s="46" t="str">
        <f t="shared" si="184"/>
        <v>ГБУЗ АО Черноярская РБ</v>
      </c>
      <c r="C317" s="224" t="s">
        <v>75</v>
      </c>
      <c r="D317" s="19" t="str">
        <f t="shared" si="185"/>
        <v>Паллиативная медицинская помощь</v>
      </c>
      <c r="E317" s="195" t="s">
        <v>143</v>
      </c>
      <c r="F317" s="46" t="str">
        <f t="shared" si="195"/>
        <v>стационар</v>
      </c>
      <c r="G317" s="217" t="s">
        <v>43</v>
      </c>
      <c r="H317" s="46" t="str">
        <f t="shared" si="196"/>
        <v>паллиативная медицинская помощь</v>
      </c>
      <c r="I317" s="195" t="s">
        <v>148</v>
      </c>
      <c r="J317" s="46" t="str">
        <f t="shared" si="197"/>
        <v xml:space="preserve">Не применяется </v>
      </c>
      <c r="K317" s="72" t="s">
        <v>133</v>
      </c>
      <c r="L317" s="72" t="s">
        <v>3</v>
      </c>
      <c r="M317" s="72" t="s">
        <v>5</v>
      </c>
      <c r="N317" s="106">
        <v>99</v>
      </c>
      <c r="O317" s="106">
        <v>98</v>
      </c>
      <c r="P317" s="54">
        <f t="shared" ref="P317" si="200">IF(AND(N317&lt;&gt;0,M317="Кач."),O317/N317*100,"")</f>
        <v>98.98989898989899</v>
      </c>
      <c r="Q317" s="54"/>
      <c r="R317" s="214">
        <f>IFERROR(AVERAGE(P317:P318),"")</f>
        <v>98.98989898989899</v>
      </c>
      <c r="S317" s="215">
        <f>AVERAGE(Q317:Q318)</f>
        <v>96.784696784696791</v>
      </c>
      <c r="T317" s="216">
        <f>IFERROR((R317*0.7+S317*0.3)*2,S317*2)</f>
        <v>196.65667665667664</v>
      </c>
      <c r="U317" s="195" t="str">
        <f>IF(T317&lt;170,"ГЗ по услуге (работе) НЕ выполнено","")&amp;IF(AND(T317&gt;=170,T317&lt;=200),"ГЗ по услуге (работе) выполнено","")&amp;IF(T317&gt;200,"ГЗ по услуге (работе) ПЕРЕвыполнено","")</f>
        <v>ГЗ по услуге (работе) выполнено</v>
      </c>
      <c r="V317" s="195"/>
      <c r="W317" s="209"/>
      <c r="X317" s="200"/>
    </row>
    <row r="318" spans="1:24" s="4" customFormat="1" ht="50.25" customHeight="1" thickBot="1" x14ac:dyDescent="0.3">
      <c r="A318" s="296"/>
      <c r="B318" s="46" t="str">
        <f t="shared" si="184"/>
        <v>ГБУЗ АО Черноярская РБ</v>
      </c>
      <c r="C318" s="261"/>
      <c r="D318" s="19" t="str">
        <f t="shared" si="185"/>
        <v>Паллиативная медицинская помощь</v>
      </c>
      <c r="E318" s="195"/>
      <c r="F318" s="46" t="str">
        <f t="shared" si="195"/>
        <v>стационар</v>
      </c>
      <c r="G318" s="218"/>
      <c r="H318" s="46" t="str">
        <f t="shared" si="196"/>
        <v>паллиативная медицинская помощь</v>
      </c>
      <c r="I318" s="195"/>
      <c r="J318" s="46" t="str">
        <f t="shared" si="197"/>
        <v xml:space="preserve">Не применяется </v>
      </c>
      <c r="K318" s="69" t="s">
        <v>139</v>
      </c>
      <c r="L318" s="70" t="s">
        <v>140</v>
      </c>
      <c r="M318" s="71" t="s">
        <v>42</v>
      </c>
      <c r="N318" s="103">
        <v>2457</v>
      </c>
      <c r="O318" s="109">
        <v>1189</v>
      </c>
      <c r="P318" s="56"/>
      <c r="Q318" s="55">
        <f>IF(AND(N318&lt;&gt;0,M318="объем"),(O318/N318*100)/$Y$2*12,"")</f>
        <v>96.784696784696791</v>
      </c>
      <c r="R318" s="214"/>
      <c r="S318" s="215"/>
      <c r="T318" s="216"/>
      <c r="U318" s="195"/>
      <c r="V318" s="195"/>
      <c r="W318" s="209"/>
      <c r="X318" s="200"/>
    </row>
    <row r="319" spans="1:24" s="4" customFormat="1" ht="28.5" customHeight="1" thickBot="1" x14ac:dyDescent="0.3">
      <c r="A319" s="296"/>
      <c r="B319" s="46" t="str">
        <f t="shared" si="184"/>
        <v>ГБУЗ АО Черноярская РБ</v>
      </c>
      <c r="C319" s="261"/>
      <c r="D319" s="19" t="str">
        <f t="shared" si="185"/>
        <v>Паллиативная медицинская помощь</v>
      </c>
      <c r="E319" s="217" t="s">
        <v>258</v>
      </c>
      <c r="F319" s="46" t="str">
        <f t="shared" si="195"/>
        <v xml:space="preserve">амбулаторно на дому  </v>
      </c>
      <c r="G319" s="218"/>
      <c r="H319" s="46" t="str">
        <f t="shared" si="196"/>
        <v>паллиативная медицинская помощь</v>
      </c>
      <c r="I319" s="195" t="s">
        <v>148</v>
      </c>
      <c r="J319" s="46" t="str">
        <f t="shared" si="197"/>
        <v xml:space="preserve">Не применяется </v>
      </c>
      <c r="K319" s="73" t="s">
        <v>133</v>
      </c>
      <c r="L319" s="72" t="s">
        <v>3</v>
      </c>
      <c r="M319" s="72" t="s">
        <v>5</v>
      </c>
      <c r="N319" s="106">
        <v>99</v>
      </c>
      <c r="O319" s="106">
        <v>98</v>
      </c>
      <c r="P319" s="122">
        <f t="shared" ref="P319" si="201">IF(AND(N319&lt;&gt;0,M319="Кач."),O319/N319*100,"")</f>
        <v>98.98989898989899</v>
      </c>
      <c r="Q319" s="122" t="str">
        <f t="shared" ref="Q319:Q334" si="202">IF(AND(N319&lt;&gt;0,M319="объем"),(O319/N319*100)/$Y$2*12,"")</f>
        <v/>
      </c>
      <c r="R319" s="214">
        <f>IFERROR(AVERAGE(P319:P320),"")</f>
        <v>98.98989898989899</v>
      </c>
      <c r="S319" s="215">
        <f>AVERAGE(Q319:Q320)</f>
        <v>74.666666666666671</v>
      </c>
      <c r="T319" s="216">
        <f>IFERROR((R319*0.7+S319*0.3)*2,S319*2)</f>
        <v>183.38585858585859</v>
      </c>
      <c r="U319" s="195" t="str">
        <f>IF(T319&lt;170,"ГЗ по услуге (работе) НЕ выполнено","")&amp;IF(AND(T319&gt;=170,T319&lt;=200),"ГЗ по услуге (работе) выполнено","")&amp;IF(T319&gt;200,"ГЗ по услуге (работе) ПЕРЕвыполнено","")</f>
        <v>ГЗ по услуге (работе) выполнено</v>
      </c>
      <c r="V319" s="195"/>
      <c r="W319" s="209"/>
      <c r="X319" s="200"/>
    </row>
    <row r="320" spans="1:24" s="4" customFormat="1" ht="40.5" customHeight="1" thickBot="1" x14ac:dyDescent="0.3">
      <c r="A320" s="296"/>
      <c r="B320" s="46" t="str">
        <f t="shared" si="184"/>
        <v>ГБУЗ АО Черноярская РБ</v>
      </c>
      <c r="C320" s="261"/>
      <c r="D320" s="19" t="str">
        <f t="shared" si="185"/>
        <v>Паллиативная медицинская помощь</v>
      </c>
      <c r="E320" s="219"/>
      <c r="F320" s="46" t="str">
        <f t="shared" si="195"/>
        <v xml:space="preserve">амбулаторно на дому  </v>
      </c>
      <c r="G320" s="218"/>
      <c r="H320" s="46" t="str">
        <f t="shared" si="196"/>
        <v>паллиативная медицинская помощь</v>
      </c>
      <c r="I320" s="195"/>
      <c r="J320" s="46" t="str">
        <f t="shared" si="197"/>
        <v xml:space="preserve">Не применяется </v>
      </c>
      <c r="K320" s="74" t="s">
        <v>40</v>
      </c>
      <c r="L320" s="70" t="s">
        <v>123</v>
      </c>
      <c r="M320" s="71" t="s">
        <v>42</v>
      </c>
      <c r="N320" s="104">
        <v>150</v>
      </c>
      <c r="O320" s="109">
        <v>56</v>
      </c>
      <c r="P320" s="56"/>
      <c r="Q320" s="123">
        <f t="shared" si="202"/>
        <v>74.666666666666671</v>
      </c>
      <c r="R320" s="214"/>
      <c r="S320" s="215"/>
      <c r="T320" s="216"/>
      <c r="U320" s="195"/>
      <c r="V320" s="195"/>
      <c r="W320" s="209"/>
      <c r="X320" s="200"/>
    </row>
    <row r="321" spans="1:417" s="4" customFormat="1" ht="28.5" customHeight="1" thickBot="1" x14ac:dyDescent="0.3">
      <c r="A321" s="296"/>
      <c r="B321" s="46" t="str">
        <f t="shared" si="184"/>
        <v>ГБУЗ АО Черноярская РБ</v>
      </c>
      <c r="C321" s="261"/>
      <c r="D321" s="19" t="str">
        <f t="shared" si="185"/>
        <v>Паллиативная медицинская помощь</v>
      </c>
      <c r="E321" s="217" t="s">
        <v>257</v>
      </c>
      <c r="F321" s="46" t="str">
        <f t="shared" si="195"/>
        <v>амбулаторно на дому выездными патронажными бригадами</v>
      </c>
      <c r="G321" s="218"/>
      <c r="H321" s="46" t="str">
        <f t="shared" si="196"/>
        <v>паллиативная медицинская помощь</v>
      </c>
      <c r="I321" s="195" t="s">
        <v>148</v>
      </c>
      <c r="J321" s="46" t="str">
        <f t="shared" si="197"/>
        <v xml:space="preserve">Не применяется </v>
      </c>
      <c r="K321" s="73" t="s">
        <v>133</v>
      </c>
      <c r="L321" s="72" t="s">
        <v>3</v>
      </c>
      <c r="M321" s="72" t="s">
        <v>5</v>
      </c>
      <c r="N321" s="106">
        <v>99</v>
      </c>
      <c r="O321" s="106">
        <v>98</v>
      </c>
      <c r="P321" s="122">
        <f t="shared" ref="P321" si="203">IF(AND(N321&lt;&gt;0,M321="Кач."),O321/N321*100,"")</f>
        <v>98.98989898989899</v>
      </c>
      <c r="Q321" s="122" t="str">
        <f t="shared" si="202"/>
        <v/>
      </c>
      <c r="R321" s="214">
        <f>IFERROR(AVERAGE(P321:P322),"")</f>
        <v>98.98989898989899</v>
      </c>
      <c r="S321" s="215">
        <f>AVERAGE(Q321:Q322)</f>
        <v>96.174863387978135</v>
      </c>
      <c r="T321" s="216">
        <f>IFERROR((R321*0.7+S321*0.3)*2,S321*2)</f>
        <v>196.29077661864545</v>
      </c>
      <c r="U321" s="195" t="str">
        <f>IF(T321&lt;170,"ГЗ по услуге (работе) НЕ выполнено","")&amp;IF(AND(T321&gt;=170,T321&lt;=200),"ГЗ по услуге (работе) выполнено","")&amp;IF(T321&gt;200,"ГЗ по услуге (работе) ПЕРЕвыполнено","")</f>
        <v>ГЗ по услуге (работе) выполнено</v>
      </c>
      <c r="V321" s="195"/>
      <c r="W321" s="209"/>
      <c r="X321" s="200"/>
    </row>
    <row r="322" spans="1:417" s="15" customFormat="1" ht="28.5" customHeight="1" thickBot="1" x14ac:dyDescent="0.3">
      <c r="A322" s="296"/>
      <c r="B322" s="46" t="str">
        <f t="shared" si="184"/>
        <v>ГБУЗ АО Черноярская РБ</v>
      </c>
      <c r="C322" s="225"/>
      <c r="D322" s="19" t="str">
        <f t="shared" si="185"/>
        <v>Паллиативная медицинская помощь</v>
      </c>
      <c r="E322" s="219"/>
      <c r="F322" s="46" t="str">
        <f t="shared" si="195"/>
        <v>амбулаторно на дому выездными патронажными бригадами</v>
      </c>
      <c r="G322" s="219"/>
      <c r="H322" s="46" t="str">
        <f t="shared" si="196"/>
        <v>паллиативная медицинская помощь</v>
      </c>
      <c r="I322" s="195"/>
      <c r="J322" s="46" t="str">
        <f t="shared" si="197"/>
        <v xml:space="preserve">Не применяется </v>
      </c>
      <c r="K322" s="74" t="s">
        <v>40</v>
      </c>
      <c r="L322" s="70" t="s">
        <v>123</v>
      </c>
      <c r="M322" s="71" t="s">
        <v>42</v>
      </c>
      <c r="N322" s="104">
        <v>366</v>
      </c>
      <c r="O322" s="109">
        <v>176</v>
      </c>
      <c r="P322" s="56"/>
      <c r="Q322" s="123">
        <f t="shared" si="202"/>
        <v>96.174863387978135</v>
      </c>
      <c r="R322" s="214"/>
      <c r="S322" s="215"/>
      <c r="T322" s="216"/>
      <c r="U322" s="195"/>
      <c r="V322" s="195"/>
      <c r="W322" s="209"/>
      <c r="X322" s="200"/>
    </row>
    <row r="323" spans="1:417" s="4" customFormat="1" ht="28.5" customHeight="1" thickBot="1" x14ac:dyDescent="0.3">
      <c r="A323" s="296"/>
      <c r="B323" s="46" t="str">
        <f t="shared" si="184"/>
        <v>ГБУЗ АО Черноярская РБ</v>
      </c>
      <c r="C323" s="246" t="s">
        <v>236</v>
      </c>
      <c r="D323" s="19" t="str">
        <f t="shared" si="1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3" s="195" t="s">
        <v>170</v>
      </c>
      <c r="F323" s="46" t="str">
        <f t="shared" si="195"/>
        <v>не предусмотрено</v>
      </c>
      <c r="G323" s="195" t="s">
        <v>170</v>
      </c>
      <c r="H323" s="46" t="str">
        <f t="shared" si="196"/>
        <v>не предусмотрено</v>
      </c>
      <c r="I323" s="195" t="s">
        <v>47</v>
      </c>
      <c r="J323" s="46" t="str">
        <f t="shared" si="197"/>
        <v>Не предусмотрено</v>
      </c>
      <c r="K323" s="76" t="s">
        <v>237</v>
      </c>
      <c r="L323" s="75" t="s">
        <v>3</v>
      </c>
      <c r="M323" s="73" t="s">
        <v>5</v>
      </c>
      <c r="N323" s="106">
        <v>100</v>
      </c>
      <c r="O323" s="106">
        <v>100</v>
      </c>
      <c r="P323" s="54">
        <f t="shared" ref="P323" si="204">IF(AND(N323&lt;&gt;0,M323="Кач."),O323/N323*100,"")</f>
        <v>100</v>
      </c>
      <c r="Q323" s="54"/>
      <c r="R323" s="214">
        <f>IFERROR(AVERAGE(P323:P324),"")</f>
        <v>100</v>
      </c>
      <c r="S323" s="215">
        <f>AVERAGE(Q323:Q324)</f>
        <v>100</v>
      </c>
      <c r="T323" s="216">
        <f>IFERROR((R323*0.7+S323*0.3)*2,S323*2)</f>
        <v>200</v>
      </c>
      <c r="U323" s="195" t="str">
        <f>IF(T323&lt;170,"ГЗ по услуге (работе) НЕ выполнено","")&amp;IF(AND(T323&gt;=170,T323&lt;=200),"ГЗ по услуге (работе) выполнено","")&amp;IF(T323&gt;200,"ГЗ по услуге (работе) ПЕРЕвыполнено","")</f>
        <v>ГЗ по услуге (работе) выполнено</v>
      </c>
      <c r="V323" s="195"/>
      <c r="W323" s="209"/>
      <c r="X323" s="200"/>
    </row>
    <row r="324" spans="1:417" s="4" customFormat="1" ht="28.5" customHeight="1" thickBot="1" x14ac:dyDescent="0.3">
      <c r="A324" s="296"/>
      <c r="B324" s="46" t="str">
        <f t="shared" si="184"/>
        <v>ГБУЗ АО Черноярская РБ</v>
      </c>
      <c r="C324" s="246"/>
      <c r="D324" s="19" t="str">
        <f t="shared" si="1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4" s="195"/>
      <c r="F324" s="46" t="str">
        <f t="shared" si="195"/>
        <v>не предусмотрено</v>
      </c>
      <c r="G324" s="195"/>
      <c r="H324" s="46" t="str">
        <f t="shared" si="196"/>
        <v>не предусмотрено</v>
      </c>
      <c r="I324" s="195"/>
      <c r="J324" s="46" t="str">
        <f t="shared" si="197"/>
        <v>Не предусмотрено</v>
      </c>
      <c r="K324" s="77" t="s">
        <v>248</v>
      </c>
      <c r="L324" s="75" t="s">
        <v>238</v>
      </c>
      <c r="M324" s="71" t="s">
        <v>42</v>
      </c>
      <c r="N324" s="105">
        <v>11.65</v>
      </c>
      <c r="O324" s="105">
        <v>11.65</v>
      </c>
      <c r="P324" s="56"/>
      <c r="Q324" s="58">
        <f>IF(AND(N324&lt;&gt;0,M324="объем"),(O324/N324*100),"")</f>
        <v>100</v>
      </c>
      <c r="R324" s="214"/>
      <c r="S324" s="215"/>
      <c r="T324" s="216"/>
      <c r="U324" s="195"/>
      <c r="V324" s="195"/>
      <c r="W324" s="210"/>
      <c r="X324" s="201"/>
    </row>
    <row r="325" spans="1:417" s="4" customFormat="1" ht="28.5" customHeight="1" thickBot="1" x14ac:dyDescent="0.3">
      <c r="A325" s="298" t="s">
        <v>6</v>
      </c>
      <c r="B325" s="46" t="str">
        <f t="shared" si="184"/>
        <v>ГБУЗ АО АМОКБ</v>
      </c>
      <c r="C325" s="224" t="s">
        <v>124</v>
      </c>
      <c r="D325" s="19" t="str">
        <f t="shared" si="185"/>
        <v>ПМСП, не включенная в базовую программу ОМС</v>
      </c>
      <c r="E325" s="217" t="s">
        <v>142</v>
      </c>
      <c r="F325" s="46" t="str">
        <f t="shared" si="195"/>
        <v>амбулаторно</v>
      </c>
      <c r="G325" s="217" t="s">
        <v>39</v>
      </c>
      <c r="H325" s="46" t="str">
        <f t="shared" si="196"/>
        <v>Первичная медико-санитарная помощь, в части диагностики и лечения</v>
      </c>
      <c r="I325" s="304" t="s">
        <v>70</v>
      </c>
      <c r="J325" s="46" t="str">
        <f t="shared" si="197"/>
        <v>профпатология</v>
      </c>
      <c r="K325" s="73" t="s">
        <v>133</v>
      </c>
      <c r="L325" s="73" t="s">
        <v>3</v>
      </c>
      <c r="M325" s="73" t="s">
        <v>5</v>
      </c>
      <c r="N325" s="106">
        <v>99</v>
      </c>
      <c r="O325" s="106">
        <v>99</v>
      </c>
      <c r="P325" s="54">
        <f>IF(AND(N325&lt;&gt;0,M325="Кач."),O325/N325*100,"")</f>
        <v>100</v>
      </c>
      <c r="Q325" s="60"/>
      <c r="R325" s="214">
        <f>IFERROR(AVERAGE(P325:P326),"")</f>
        <v>100</v>
      </c>
      <c r="S325" s="215">
        <f>AVERAGE(Q325:Q326)</f>
        <v>104.67289719626167</v>
      </c>
      <c r="T325" s="216">
        <f>IFERROR((R325*0.7+S325*0.3)*2,S325*2)</f>
        <v>202.803738317757</v>
      </c>
      <c r="U325" s="195" t="str">
        <f>IF(T325&lt;170,"ГЗ по услуге (работе) НЕ выполнено","")&amp;IF(AND(T325&gt;=170,T325&lt;=200),"ГЗ по услуге (работе) выполнено","")&amp;IF(T325&gt;200,"ГЗ по услуге (работе) ПЕРЕвыполнено","")</f>
        <v>ГЗ по услуге (работе) ПЕРЕвыполнено</v>
      </c>
      <c r="V325" s="192"/>
      <c r="W325" s="208">
        <f>ROUND(AVERAGE(T325:T346),0)</f>
        <v>192</v>
      </c>
      <c r="X325" s="199" t="str">
        <f>IF(W325&lt;170,"ГЗ по учреждению не выполнено","")&amp;IF(AND(W325&gt;=170,W325&lt;=200),"ГЗ по учреждению выполнено","")&amp;IF(W325&gt;200,"ГЗ по учреждению перевыполнено","")</f>
        <v>ГЗ по учреждению выполнено</v>
      </c>
    </row>
    <row r="326" spans="1:417" s="4" customFormat="1" ht="28.5" customHeight="1" thickBot="1" x14ac:dyDescent="0.3">
      <c r="A326" s="298"/>
      <c r="B326" s="46" t="str">
        <f t="shared" si="184"/>
        <v>ГБУЗ АО АМОКБ</v>
      </c>
      <c r="C326" s="261"/>
      <c r="D326" s="19" t="str">
        <f t="shared" si="185"/>
        <v>ПМСП, не включенная в базовую программу ОМС</v>
      </c>
      <c r="E326" s="218"/>
      <c r="F326" s="46" t="str">
        <f t="shared" si="195"/>
        <v>амбулаторно</v>
      </c>
      <c r="G326" s="218"/>
      <c r="H326" s="46" t="str">
        <f t="shared" si="196"/>
        <v>Первичная медико-санитарная помощь, в части диагностики и лечения</v>
      </c>
      <c r="I326" s="304"/>
      <c r="J326" s="46" t="str">
        <f t="shared" si="197"/>
        <v>профпатология</v>
      </c>
      <c r="K326" s="74" t="s">
        <v>40</v>
      </c>
      <c r="L326" s="75" t="s">
        <v>123</v>
      </c>
      <c r="M326" s="81" t="s">
        <v>42</v>
      </c>
      <c r="N326" s="102">
        <v>4280</v>
      </c>
      <c r="O326" s="104">
        <v>2240</v>
      </c>
      <c r="P326" s="61"/>
      <c r="Q326" s="62">
        <f t="shared" si="202"/>
        <v>104.67289719626167</v>
      </c>
      <c r="R326" s="214"/>
      <c r="S326" s="215"/>
      <c r="T326" s="216"/>
      <c r="U326" s="195"/>
      <c r="V326" s="192"/>
      <c r="W326" s="209"/>
      <c r="X326" s="200"/>
    </row>
    <row r="327" spans="1:417" s="4" customFormat="1" ht="80.25" customHeight="1" thickBot="1" x14ac:dyDescent="0.3">
      <c r="A327" s="298"/>
      <c r="B327" s="46" t="str">
        <f t="shared" si="184"/>
        <v>ГБУЗ АО АМОКБ</v>
      </c>
      <c r="C327" s="261"/>
      <c r="D327" s="19" t="str">
        <f t="shared" si="185"/>
        <v>ПМСП, не включенная в базовую программу ОМС</v>
      </c>
      <c r="E327" s="218"/>
      <c r="F327" s="46" t="str">
        <f t="shared" si="195"/>
        <v>амбулаторно</v>
      </c>
      <c r="G327" s="218"/>
      <c r="H327" s="46" t="str">
        <f t="shared" si="196"/>
        <v>Первичная медико-санитарная помощь, в части диагностики и лечения</v>
      </c>
      <c r="I327" s="217" t="s">
        <v>68</v>
      </c>
      <c r="J327" s="46" t="str">
        <f t="shared" si="197"/>
        <v>психотерапия</v>
      </c>
      <c r="K327" s="73" t="s">
        <v>133</v>
      </c>
      <c r="L327" s="73" t="s">
        <v>3</v>
      </c>
      <c r="M327" s="73" t="s">
        <v>5</v>
      </c>
      <c r="N327" s="106">
        <v>99</v>
      </c>
      <c r="O327" s="106">
        <v>99</v>
      </c>
      <c r="P327" s="54">
        <f t="shared" ref="P327" si="205">IF(AND(N327&lt;&gt;0,M327="Кач."),O327/N327*100,"")</f>
        <v>100</v>
      </c>
      <c r="Q327" s="60"/>
      <c r="R327" s="228">
        <f>IFERROR(AVERAGE(P327:P328),"")</f>
        <v>100</v>
      </c>
      <c r="S327" s="231">
        <f>AVERAGE(Q327:Q328)</f>
        <v>31.153846153846153</v>
      </c>
      <c r="T327" s="238">
        <f>IFERROR((R327*0.7+S327*0.3)*2,S327*2)</f>
        <v>158.69230769230768</v>
      </c>
      <c r="U327" s="217" t="str">
        <f>IF(T327&lt;170,"ГЗ по услуге (работе) НЕ выполнено","")&amp;IF(AND(T327&gt;=170,T327&lt;=200),"ГЗ по услуге (работе) выполнено","")&amp;IF(T327&gt;200,"ГЗ по услуге (работе) ПЕРЕвыполнено","")</f>
        <v>ГЗ по услуге (работе) НЕ выполнено</v>
      </c>
      <c r="V327" s="217"/>
      <c r="W327" s="209"/>
      <c r="X327" s="200"/>
    </row>
    <row r="328" spans="1:417" s="4" customFormat="1" ht="28.5" customHeight="1" thickBot="1" x14ac:dyDescent="0.3">
      <c r="A328" s="298"/>
      <c r="B328" s="46" t="str">
        <f t="shared" si="184"/>
        <v>ГБУЗ АО АМОКБ</v>
      </c>
      <c r="C328" s="261"/>
      <c r="D328" s="19" t="str">
        <f t="shared" si="185"/>
        <v>ПМСП, не включенная в базовую программу ОМС</v>
      </c>
      <c r="E328" s="218"/>
      <c r="F328" s="46" t="str">
        <f t="shared" si="195"/>
        <v>амбулаторно</v>
      </c>
      <c r="G328" s="218"/>
      <c r="H328" s="46" t="str">
        <f t="shared" si="196"/>
        <v>Первичная медико-санитарная помощь, в части диагностики и лечения</v>
      </c>
      <c r="I328" s="218"/>
      <c r="J328" s="46" t="str">
        <f t="shared" si="197"/>
        <v>психотерапия</v>
      </c>
      <c r="K328" s="74" t="s">
        <v>40</v>
      </c>
      <c r="L328" s="75" t="s">
        <v>123</v>
      </c>
      <c r="M328" s="81" t="s">
        <v>42</v>
      </c>
      <c r="N328" s="102">
        <v>2600</v>
      </c>
      <c r="O328" s="104">
        <v>405</v>
      </c>
      <c r="P328" s="61"/>
      <c r="Q328" s="62">
        <f t="shared" si="202"/>
        <v>31.153846153846153</v>
      </c>
      <c r="R328" s="229"/>
      <c r="S328" s="232"/>
      <c r="T328" s="239"/>
      <c r="U328" s="218"/>
      <c r="V328" s="218"/>
      <c r="W328" s="209"/>
      <c r="X328" s="200"/>
    </row>
    <row r="329" spans="1:417" s="16" customFormat="1" ht="28.5" customHeight="1" thickBot="1" x14ac:dyDescent="0.3">
      <c r="A329" s="298"/>
      <c r="B329" s="46" t="str">
        <f t="shared" si="184"/>
        <v>ГБУЗ АО АМОКБ</v>
      </c>
      <c r="C329" s="261"/>
      <c r="D329" s="19" t="str">
        <f t="shared" si="185"/>
        <v>ПМСП, не включенная в базовую программу ОМС</v>
      </c>
      <c r="E329" s="218"/>
      <c r="F329" s="46" t="str">
        <f t="shared" si="195"/>
        <v>амбулаторно</v>
      </c>
      <c r="G329" s="218"/>
      <c r="H329" s="46" t="str">
        <f t="shared" si="196"/>
        <v>Первичная медико-санитарная помощь, в части диагностики и лечения</v>
      </c>
      <c r="I329" s="217" t="s">
        <v>256</v>
      </c>
      <c r="J329" s="46" t="str">
        <f t="shared" si="197"/>
        <v>Вакцинация</v>
      </c>
      <c r="K329" s="73" t="s">
        <v>133</v>
      </c>
      <c r="L329" s="73" t="s">
        <v>3</v>
      </c>
      <c r="M329" s="73" t="s">
        <v>5</v>
      </c>
      <c r="N329" s="106">
        <v>99</v>
      </c>
      <c r="O329" s="106">
        <v>99</v>
      </c>
      <c r="P329" s="122">
        <f>IF(AND(N329&lt;&gt;0,M329="Кач."),O329/N329*100,"")</f>
        <v>100</v>
      </c>
      <c r="Q329" s="119"/>
      <c r="R329" s="214">
        <f>IFERROR(AVERAGE(P329:P330),"")</f>
        <v>100</v>
      </c>
      <c r="S329" s="215">
        <f>AVERAGE(Q329:Q330)</f>
        <v>6</v>
      </c>
      <c r="T329" s="216">
        <f>IFERROR((R329*0.7+S329*0.3)*2,S329*2)</f>
        <v>143.6</v>
      </c>
      <c r="U329" s="195" t="str">
        <f>IF(T329&lt;170,"ГЗ по услуге (работе) НЕ выполнено","")&amp;IF(AND(T329&gt;=170,T329&lt;=200),"ГЗ по услуге (работе) выполнено","")&amp;IF(T329&gt;200,"ГЗ по услуге (работе) ПЕРЕвыполнено","")</f>
        <v>ГЗ по услуге (работе) НЕ выполнено</v>
      </c>
      <c r="V329" s="192"/>
      <c r="W329" s="209"/>
      <c r="X329" s="200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  <c r="GL329" s="4"/>
      <c r="GM329" s="4"/>
      <c r="GN329" s="4"/>
      <c r="GO329" s="4"/>
      <c r="GP329" s="4"/>
      <c r="GQ329" s="4"/>
      <c r="GR329" s="4"/>
      <c r="GS329" s="4"/>
      <c r="GT329" s="4"/>
      <c r="GU329" s="4"/>
      <c r="GV329" s="4"/>
      <c r="GW329" s="4"/>
      <c r="GX329" s="4"/>
      <c r="GY329" s="4"/>
      <c r="GZ329" s="4"/>
      <c r="HA329" s="4"/>
      <c r="HB329" s="4"/>
      <c r="HC329" s="4"/>
      <c r="HD329" s="4"/>
      <c r="HE329" s="4"/>
      <c r="HF329" s="4"/>
      <c r="HG329" s="4"/>
      <c r="HH329" s="4"/>
      <c r="HI329" s="4"/>
      <c r="HJ329" s="4"/>
      <c r="HK329" s="4"/>
      <c r="HL329" s="4"/>
      <c r="HM329" s="4"/>
      <c r="HN329" s="4"/>
      <c r="HO329" s="4"/>
      <c r="HP329" s="4"/>
      <c r="HQ329" s="4"/>
      <c r="HR329" s="4"/>
      <c r="HS329" s="4"/>
      <c r="HT329" s="4"/>
      <c r="HU329" s="4"/>
      <c r="HV329" s="4"/>
      <c r="HW329" s="4"/>
      <c r="HX329" s="4"/>
      <c r="HY329" s="4"/>
      <c r="HZ329" s="4"/>
      <c r="IA329" s="4"/>
      <c r="IB329" s="4"/>
      <c r="IC329" s="4"/>
      <c r="ID329" s="4"/>
      <c r="IE329" s="4"/>
      <c r="IF329" s="4"/>
      <c r="IG329" s="4"/>
      <c r="IH329" s="4"/>
      <c r="II329" s="4"/>
      <c r="IJ329" s="4"/>
      <c r="IK329" s="4"/>
      <c r="IL329" s="4"/>
      <c r="IM329" s="4"/>
      <c r="IN329" s="4"/>
      <c r="IO329" s="4"/>
      <c r="IP329" s="4"/>
      <c r="IQ329" s="4"/>
      <c r="IR329" s="4"/>
      <c r="IS329" s="4"/>
      <c r="IT329" s="4"/>
      <c r="IU329" s="4"/>
      <c r="IV329" s="4"/>
      <c r="IW329" s="4"/>
      <c r="IX329" s="4"/>
      <c r="IY329" s="4"/>
      <c r="IZ329" s="4"/>
      <c r="JA329" s="4"/>
      <c r="JB329" s="4"/>
      <c r="JC329" s="4"/>
      <c r="JD329" s="4"/>
      <c r="JE329" s="4"/>
      <c r="JF329" s="4"/>
      <c r="JG329" s="4"/>
      <c r="JH329" s="4"/>
      <c r="JI329" s="4"/>
      <c r="JJ329" s="4"/>
      <c r="JK329" s="4"/>
      <c r="JL329" s="4"/>
      <c r="JM329" s="4"/>
      <c r="JN329" s="4"/>
      <c r="JO329" s="4"/>
      <c r="JP329" s="4"/>
      <c r="JQ329" s="4"/>
      <c r="JR329" s="4"/>
      <c r="JS329" s="4"/>
      <c r="JT329" s="4"/>
      <c r="JU329" s="4"/>
      <c r="JV329" s="4"/>
      <c r="JW329" s="4"/>
      <c r="JX329" s="4"/>
      <c r="JY329" s="4"/>
      <c r="JZ329" s="4"/>
      <c r="KA329" s="4"/>
      <c r="KB329" s="4"/>
      <c r="KC329" s="4"/>
      <c r="KD329" s="4"/>
      <c r="KE329" s="4"/>
      <c r="KF329" s="4"/>
      <c r="KG329" s="4"/>
      <c r="KH329" s="4"/>
      <c r="KI329" s="4"/>
      <c r="KJ329" s="4"/>
      <c r="KK329" s="4"/>
      <c r="KL329" s="4"/>
      <c r="KM329" s="4"/>
      <c r="KN329" s="4"/>
      <c r="KO329" s="4"/>
      <c r="KP329" s="4"/>
      <c r="KQ329" s="4"/>
      <c r="KR329" s="4"/>
      <c r="KS329" s="4"/>
      <c r="KT329" s="4"/>
      <c r="KU329" s="4"/>
      <c r="KV329" s="4"/>
      <c r="KW329" s="4"/>
      <c r="KX329" s="4"/>
      <c r="KY329" s="4"/>
      <c r="KZ329" s="4"/>
      <c r="LA329" s="4"/>
      <c r="LB329" s="4"/>
      <c r="LC329" s="4"/>
      <c r="LD329" s="4"/>
      <c r="LE329" s="4"/>
      <c r="LF329" s="4"/>
      <c r="LG329" s="4"/>
      <c r="LH329" s="4"/>
      <c r="LI329" s="4"/>
      <c r="LJ329" s="4"/>
      <c r="LK329" s="4"/>
      <c r="LL329" s="4"/>
      <c r="LM329" s="4"/>
      <c r="LN329" s="4"/>
      <c r="LO329" s="4"/>
      <c r="LP329" s="4"/>
      <c r="LQ329" s="4"/>
      <c r="LR329" s="4"/>
      <c r="LS329" s="4"/>
      <c r="LT329" s="4"/>
      <c r="LU329" s="4"/>
      <c r="LV329" s="4"/>
      <c r="LW329" s="4"/>
      <c r="LX329" s="4"/>
      <c r="LY329" s="4"/>
      <c r="LZ329" s="4"/>
      <c r="MA329" s="4"/>
      <c r="MB329" s="4"/>
      <c r="MC329" s="4"/>
      <c r="MD329" s="4"/>
      <c r="ME329" s="4"/>
      <c r="MF329" s="4"/>
      <c r="MG329" s="4"/>
      <c r="MH329" s="4"/>
      <c r="MI329" s="4"/>
      <c r="MJ329" s="4"/>
      <c r="MK329" s="4"/>
      <c r="ML329" s="4"/>
      <c r="MM329" s="4"/>
      <c r="MN329" s="4"/>
      <c r="MO329" s="4"/>
      <c r="MP329" s="4"/>
      <c r="MQ329" s="4"/>
      <c r="MR329" s="4"/>
      <c r="MS329" s="4"/>
      <c r="MT329" s="4"/>
      <c r="MU329" s="4"/>
      <c r="MV329" s="4"/>
      <c r="MW329" s="4"/>
      <c r="MX329" s="4"/>
      <c r="MY329" s="4"/>
      <c r="MZ329" s="4"/>
      <c r="NA329" s="4"/>
      <c r="NB329" s="4"/>
      <c r="NC329" s="4"/>
      <c r="ND329" s="4"/>
      <c r="NE329" s="4"/>
      <c r="NF329" s="4"/>
      <c r="NG329" s="4"/>
      <c r="NH329" s="4"/>
      <c r="NI329" s="4"/>
      <c r="NJ329" s="4"/>
      <c r="NK329" s="4"/>
      <c r="NL329" s="4"/>
      <c r="NM329" s="4"/>
      <c r="NN329" s="4"/>
      <c r="NO329" s="4"/>
      <c r="NP329" s="4"/>
      <c r="NQ329" s="4"/>
      <c r="NR329" s="4"/>
      <c r="NS329" s="4"/>
      <c r="NT329" s="4"/>
      <c r="NU329" s="4"/>
      <c r="NV329" s="4"/>
      <c r="NW329" s="4"/>
      <c r="NX329" s="4"/>
      <c r="NY329" s="4"/>
      <c r="NZ329" s="4"/>
      <c r="OA329" s="4"/>
      <c r="OB329" s="4"/>
      <c r="OC329" s="4"/>
      <c r="OD329" s="4"/>
      <c r="OE329" s="4"/>
      <c r="OF329" s="4"/>
      <c r="OG329" s="4"/>
      <c r="OH329" s="4"/>
      <c r="OI329" s="4"/>
      <c r="OJ329" s="4"/>
      <c r="OK329" s="4"/>
      <c r="OL329" s="4"/>
      <c r="OM329" s="4"/>
      <c r="ON329" s="4"/>
      <c r="OO329" s="4"/>
      <c r="OP329" s="4"/>
      <c r="OQ329" s="4"/>
      <c r="OR329" s="4"/>
      <c r="OS329" s="4"/>
      <c r="OT329" s="4"/>
      <c r="OU329" s="4"/>
      <c r="OV329" s="4"/>
      <c r="OW329" s="4"/>
      <c r="OX329" s="4"/>
      <c r="OY329" s="4"/>
      <c r="OZ329" s="4"/>
      <c r="PA329" s="4"/>
    </row>
    <row r="330" spans="1:417" s="30" customFormat="1" ht="28.5" customHeight="1" thickBot="1" x14ac:dyDescent="0.3">
      <c r="A330" s="298"/>
      <c r="B330" s="46" t="str">
        <f t="shared" si="184"/>
        <v>ГБУЗ АО АМОКБ</v>
      </c>
      <c r="C330" s="225"/>
      <c r="D330" s="19" t="str">
        <f t="shared" si="185"/>
        <v>ПМСП, не включенная в базовую программу ОМС</v>
      </c>
      <c r="E330" s="219"/>
      <c r="F330" s="46" t="str">
        <f t="shared" si="195"/>
        <v>амбулаторно</v>
      </c>
      <c r="G330" s="219"/>
      <c r="H330" s="46" t="str">
        <f t="shared" si="196"/>
        <v>Первичная медико-санитарная помощь, в части диагностики и лечения</v>
      </c>
      <c r="I330" s="219"/>
      <c r="J330" s="46" t="str">
        <f t="shared" si="197"/>
        <v>Вакцинация</v>
      </c>
      <c r="K330" s="74" t="s">
        <v>40</v>
      </c>
      <c r="L330" s="75" t="s">
        <v>123</v>
      </c>
      <c r="M330" s="81" t="s">
        <v>42</v>
      </c>
      <c r="N330" s="102">
        <v>2500</v>
      </c>
      <c r="O330" s="104">
        <v>75</v>
      </c>
      <c r="P330" s="124"/>
      <c r="Q330" s="120">
        <f t="shared" ref="Q330" si="206">IF(AND(N330&lt;&gt;0,M330="объем"),(O330/N330*100)/$Y$2*12,"")</f>
        <v>6</v>
      </c>
      <c r="R330" s="214"/>
      <c r="S330" s="215"/>
      <c r="T330" s="216"/>
      <c r="U330" s="195"/>
      <c r="V330" s="192"/>
      <c r="W330" s="209"/>
      <c r="X330" s="200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J330" s="14"/>
      <c r="CK330" s="14"/>
      <c r="CL330" s="14"/>
      <c r="CM330" s="14"/>
      <c r="CN330" s="14"/>
      <c r="CO330" s="14"/>
      <c r="CP330" s="14"/>
      <c r="CQ330" s="14"/>
      <c r="CR330" s="14"/>
      <c r="CS330" s="14"/>
      <c r="CT330" s="14"/>
      <c r="CU330" s="14"/>
      <c r="CV330" s="14"/>
      <c r="CW330" s="14"/>
      <c r="CX330" s="14"/>
      <c r="CY330" s="14"/>
      <c r="CZ330" s="14"/>
      <c r="DA330" s="14"/>
      <c r="DB330" s="14"/>
      <c r="DC330" s="14"/>
      <c r="DD330" s="14"/>
      <c r="DE330" s="14"/>
      <c r="DF330" s="14"/>
      <c r="DG330" s="14"/>
      <c r="DH330" s="14"/>
      <c r="DI330" s="14"/>
      <c r="DJ330" s="14"/>
      <c r="DK330" s="14"/>
      <c r="DL330" s="14"/>
      <c r="DM330" s="14"/>
      <c r="DN330" s="14"/>
      <c r="DO330" s="14"/>
      <c r="DP330" s="14"/>
      <c r="DQ330" s="14"/>
      <c r="DR330" s="14"/>
      <c r="DS330" s="14"/>
      <c r="DT330" s="14"/>
      <c r="DU330" s="14"/>
      <c r="DV330" s="14"/>
      <c r="DW330" s="14"/>
      <c r="DX330" s="14"/>
      <c r="DY330" s="14"/>
      <c r="DZ330" s="14"/>
      <c r="EA330" s="14"/>
      <c r="EB330" s="14"/>
      <c r="EC330" s="14"/>
      <c r="ED330" s="14"/>
      <c r="EE330" s="14"/>
      <c r="EF330" s="14"/>
      <c r="EG330" s="14"/>
      <c r="EH330" s="14"/>
      <c r="EI330" s="14"/>
      <c r="EJ330" s="14"/>
      <c r="EK330" s="14"/>
      <c r="EL330" s="14"/>
      <c r="EM330" s="14"/>
      <c r="EN330" s="14"/>
      <c r="EO330" s="14"/>
      <c r="EP330" s="14"/>
      <c r="EQ330" s="14"/>
      <c r="ER330" s="14"/>
      <c r="ES330" s="14"/>
      <c r="ET330" s="14"/>
      <c r="EU330" s="14"/>
      <c r="EV330" s="14"/>
      <c r="EW330" s="14"/>
      <c r="EX330" s="14"/>
      <c r="EY330" s="14"/>
      <c r="EZ330" s="14"/>
      <c r="FA330" s="14"/>
      <c r="FB330" s="14"/>
      <c r="FC330" s="14"/>
      <c r="FD330" s="14"/>
      <c r="FE330" s="14"/>
      <c r="FF330" s="14"/>
      <c r="FG330" s="14"/>
      <c r="FH330" s="14"/>
      <c r="FI330" s="14"/>
      <c r="FJ330" s="14"/>
      <c r="FK330" s="14"/>
      <c r="FL330" s="14"/>
      <c r="FM330" s="14"/>
      <c r="FN330" s="14"/>
      <c r="FO330" s="14"/>
      <c r="FP330" s="14"/>
      <c r="FQ330" s="14"/>
      <c r="FR330" s="14"/>
      <c r="FS330" s="14"/>
      <c r="FT330" s="14"/>
      <c r="FU330" s="14"/>
      <c r="FV330" s="14"/>
      <c r="FW330" s="14"/>
      <c r="FX330" s="14"/>
      <c r="FY330" s="14"/>
      <c r="FZ330" s="14"/>
      <c r="GA330" s="14"/>
      <c r="GB330" s="14"/>
      <c r="GC330" s="14"/>
      <c r="GD330" s="14"/>
      <c r="GE330" s="14"/>
      <c r="GF330" s="14"/>
      <c r="GG330" s="14"/>
      <c r="GH330" s="14"/>
      <c r="GI330" s="14"/>
      <c r="GJ330" s="14"/>
      <c r="GK330" s="14"/>
      <c r="GL330" s="14"/>
      <c r="GM330" s="14"/>
      <c r="GN330" s="14"/>
      <c r="GO330" s="14"/>
      <c r="GP330" s="14"/>
      <c r="GQ330" s="14"/>
      <c r="GR330" s="14"/>
      <c r="GS330" s="14"/>
      <c r="GT330" s="14"/>
      <c r="GU330" s="14"/>
      <c r="GV330" s="14"/>
      <c r="GW330" s="14"/>
      <c r="GX330" s="14"/>
      <c r="GY330" s="14"/>
      <c r="GZ330" s="14"/>
      <c r="HA330" s="14"/>
      <c r="HB330" s="14"/>
      <c r="HC330" s="14"/>
      <c r="HD330" s="14"/>
      <c r="HE330" s="14"/>
      <c r="HF330" s="14"/>
      <c r="HG330" s="14"/>
      <c r="HH330" s="14"/>
      <c r="HI330" s="14"/>
      <c r="HJ330" s="14"/>
      <c r="HK330" s="14"/>
      <c r="HL330" s="14"/>
      <c r="HM330" s="14"/>
      <c r="HN330" s="14"/>
      <c r="HO330" s="14"/>
      <c r="HP330" s="14"/>
      <c r="HQ330" s="14"/>
      <c r="HR330" s="14"/>
      <c r="HS330" s="14"/>
      <c r="HT330" s="14"/>
      <c r="HU330" s="14"/>
      <c r="HV330" s="14"/>
      <c r="HW330" s="14"/>
      <c r="HX330" s="14"/>
      <c r="HY330" s="14"/>
      <c r="HZ330" s="14"/>
      <c r="IA330" s="14"/>
      <c r="IB330" s="14"/>
      <c r="IC330" s="14"/>
      <c r="ID330" s="14"/>
      <c r="IE330" s="14"/>
      <c r="IF330" s="14"/>
      <c r="IG330" s="14"/>
      <c r="IH330" s="14"/>
      <c r="II330" s="14"/>
      <c r="IJ330" s="14"/>
      <c r="IK330" s="14"/>
      <c r="IL330" s="14"/>
      <c r="IM330" s="14"/>
      <c r="IN330" s="14"/>
      <c r="IO330" s="14"/>
      <c r="IP330" s="14"/>
      <c r="IQ330" s="14"/>
      <c r="IR330" s="14"/>
      <c r="IS330" s="14"/>
      <c r="IT330" s="14"/>
      <c r="IU330" s="14"/>
      <c r="IV330" s="14"/>
      <c r="IW330" s="14"/>
      <c r="IX330" s="14"/>
      <c r="IY330" s="14"/>
      <c r="IZ330" s="14"/>
      <c r="JA330" s="14"/>
      <c r="JB330" s="14"/>
      <c r="JC330" s="14"/>
      <c r="JD330" s="14"/>
      <c r="JE330" s="14"/>
      <c r="JF330" s="14"/>
      <c r="JG330" s="14"/>
      <c r="JH330" s="14"/>
      <c r="JI330" s="14"/>
      <c r="JJ330" s="14"/>
      <c r="JK330" s="14"/>
      <c r="JL330" s="14"/>
      <c r="JM330" s="14"/>
      <c r="JN330" s="14"/>
      <c r="JO330" s="14"/>
      <c r="JP330" s="14"/>
      <c r="JQ330" s="14"/>
      <c r="JR330" s="14"/>
      <c r="JS330" s="14"/>
      <c r="JT330" s="14"/>
      <c r="JU330" s="14"/>
      <c r="JV330" s="14"/>
      <c r="JW330" s="14"/>
      <c r="JX330" s="14"/>
      <c r="JY330" s="14"/>
      <c r="JZ330" s="14"/>
      <c r="KA330" s="14"/>
      <c r="KB330" s="14"/>
      <c r="KC330" s="14"/>
      <c r="KD330" s="14"/>
      <c r="KE330" s="14"/>
      <c r="KF330" s="14"/>
      <c r="KG330" s="14"/>
      <c r="KH330" s="14"/>
      <c r="KI330" s="14"/>
      <c r="KJ330" s="14"/>
      <c r="KK330" s="14"/>
      <c r="KL330" s="14"/>
      <c r="KM330" s="14"/>
      <c r="KN330" s="14"/>
      <c r="KO330" s="14"/>
      <c r="KP330" s="14"/>
      <c r="KQ330" s="14"/>
      <c r="KR330" s="14"/>
      <c r="KS330" s="14"/>
      <c r="KT330" s="14"/>
      <c r="KU330" s="14"/>
      <c r="KV330" s="14"/>
      <c r="KW330" s="14"/>
      <c r="KX330" s="14"/>
      <c r="KY330" s="14"/>
      <c r="KZ330" s="14"/>
      <c r="LA330" s="14"/>
      <c r="LB330" s="14"/>
      <c r="LC330" s="14"/>
      <c r="LD330" s="14"/>
      <c r="LE330" s="14"/>
      <c r="LF330" s="14"/>
      <c r="LG330" s="14"/>
      <c r="LH330" s="14"/>
      <c r="LI330" s="14"/>
      <c r="LJ330" s="14"/>
      <c r="LK330" s="14"/>
      <c r="LL330" s="14"/>
      <c r="LM330" s="14"/>
      <c r="LN330" s="14"/>
      <c r="LO330" s="14"/>
      <c r="LP330" s="14"/>
      <c r="LQ330" s="14"/>
      <c r="LR330" s="14"/>
      <c r="LS330" s="14"/>
      <c r="LT330" s="14"/>
      <c r="LU330" s="14"/>
      <c r="LV330" s="14"/>
      <c r="LW330" s="14"/>
      <c r="LX330" s="14"/>
      <c r="LY330" s="14"/>
      <c r="LZ330" s="14"/>
      <c r="MA330" s="14"/>
      <c r="MB330" s="14"/>
      <c r="MC330" s="14"/>
      <c r="MD330" s="14"/>
      <c r="ME330" s="14"/>
      <c r="MF330" s="14"/>
      <c r="MG330" s="14"/>
      <c r="MH330" s="14"/>
      <c r="MI330" s="14"/>
      <c r="MJ330" s="14"/>
      <c r="MK330" s="14"/>
      <c r="ML330" s="14"/>
      <c r="MM330" s="14"/>
      <c r="MN330" s="14"/>
      <c r="MO330" s="14"/>
      <c r="MP330" s="14"/>
      <c r="MQ330" s="14"/>
      <c r="MR330" s="14"/>
      <c r="MS330" s="14"/>
      <c r="MT330" s="14"/>
      <c r="MU330" s="14"/>
      <c r="MV330" s="14"/>
      <c r="MW330" s="14"/>
      <c r="MX330" s="14"/>
      <c r="MY330" s="14"/>
      <c r="MZ330" s="14"/>
      <c r="NA330" s="14"/>
      <c r="NB330" s="14"/>
      <c r="NC330" s="14"/>
      <c r="ND330" s="14"/>
      <c r="NE330" s="14"/>
      <c r="NF330" s="14"/>
      <c r="NG330" s="14"/>
      <c r="NH330" s="14"/>
      <c r="NI330" s="14"/>
      <c r="NJ330" s="14"/>
      <c r="NK330" s="14"/>
      <c r="NL330" s="14"/>
      <c r="NM330" s="14"/>
      <c r="NN330" s="14"/>
      <c r="NO330" s="14"/>
      <c r="NP330" s="14"/>
      <c r="NQ330" s="14"/>
      <c r="NR330" s="14"/>
      <c r="NS330" s="14"/>
      <c r="NT330" s="14"/>
      <c r="NU330" s="14"/>
      <c r="NV330" s="14"/>
      <c r="NW330" s="14"/>
      <c r="NX330" s="14"/>
      <c r="NY330" s="14"/>
      <c r="NZ330" s="14"/>
      <c r="OA330" s="14"/>
      <c r="OB330" s="14"/>
      <c r="OC330" s="14"/>
      <c r="OD330" s="14"/>
      <c r="OE330" s="14"/>
      <c r="OF330" s="14"/>
      <c r="OG330" s="14"/>
      <c r="OH330" s="14"/>
      <c r="OI330" s="14"/>
      <c r="OJ330" s="14"/>
      <c r="OK330" s="14"/>
      <c r="OL330" s="14"/>
      <c r="OM330" s="14"/>
      <c r="ON330" s="14"/>
      <c r="OO330" s="14"/>
      <c r="OP330" s="14"/>
      <c r="OQ330" s="14"/>
      <c r="OR330" s="14"/>
      <c r="OS330" s="14"/>
      <c r="OT330" s="14"/>
      <c r="OU330" s="14"/>
      <c r="OV330" s="14"/>
      <c r="OW330" s="14"/>
      <c r="OX330" s="14"/>
      <c r="OY330" s="14"/>
      <c r="OZ330" s="14"/>
      <c r="PA330" s="14"/>
    </row>
    <row r="331" spans="1:417" s="16" customFormat="1" ht="28.5" customHeight="1" thickBot="1" x14ac:dyDescent="0.3">
      <c r="A331" s="298"/>
      <c r="B331" s="46" t="str">
        <f t="shared" si="184"/>
        <v>ГБУЗ АО АМОКБ</v>
      </c>
      <c r="C331" s="246" t="s">
        <v>125</v>
      </c>
      <c r="D331" s="19" t="str">
        <f t="shared" si="185"/>
        <v>ПМСП, включенная в базовую программу ОМС</v>
      </c>
      <c r="E331" s="195" t="s">
        <v>142</v>
      </c>
      <c r="F331" s="46" t="str">
        <f t="shared" si="195"/>
        <v>амбулаторно</v>
      </c>
      <c r="G331" s="195" t="s">
        <v>47</v>
      </c>
      <c r="H331" s="46" t="str">
        <f t="shared" si="196"/>
        <v>Не предусмотрено</v>
      </c>
      <c r="I331" s="217" t="s">
        <v>71</v>
      </c>
      <c r="J331" s="46" t="str">
        <f t="shared" si="197"/>
        <v>генетик</v>
      </c>
      <c r="K331" s="73" t="s">
        <v>133</v>
      </c>
      <c r="L331" s="73" t="s">
        <v>3</v>
      </c>
      <c r="M331" s="73" t="s">
        <v>5</v>
      </c>
      <c r="N331" s="106">
        <v>99</v>
      </c>
      <c r="O331" s="106">
        <v>99</v>
      </c>
      <c r="P331" s="54">
        <f t="shared" ref="P331" si="207">IF(AND(N331&lt;&gt;0,M331="Кач."),O331/N331*100,"")</f>
        <v>100</v>
      </c>
      <c r="Q331" s="60"/>
      <c r="R331" s="228">
        <f>IFERROR(AVERAGE(P331:P334),"")</f>
        <v>100</v>
      </c>
      <c r="S331" s="231">
        <f>AVERAGE(Q331:Q334)</f>
        <v>74.775805887700159</v>
      </c>
      <c r="T331" s="238">
        <f>IFERROR((R331*0.7+S331*0.3)*2,S331*2)</f>
        <v>184.86548353262009</v>
      </c>
      <c r="U331" s="217" t="str">
        <f>IF(T331&lt;170,"ГЗ по услуге (работе) НЕ выполнено","")&amp;IF(AND(T331&gt;=170,T331&lt;=200),"ГЗ по услуге (работе) выполнено","")&amp;IF(T331&gt;200,"ГЗ по услуге (работе) ПЕРЕвыполнено","")</f>
        <v>ГЗ по услуге (работе) выполнено</v>
      </c>
      <c r="V331" s="217"/>
      <c r="W331" s="209"/>
      <c r="X331" s="200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  <c r="GJ331" s="4"/>
      <c r="GK331" s="4"/>
      <c r="GL331" s="4"/>
      <c r="GM331" s="4"/>
      <c r="GN331" s="4"/>
      <c r="GO331" s="4"/>
      <c r="GP331" s="4"/>
      <c r="GQ331" s="4"/>
      <c r="GR331" s="4"/>
      <c r="GS331" s="4"/>
      <c r="GT331" s="4"/>
      <c r="GU331" s="4"/>
      <c r="GV331" s="4"/>
      <c r="GW331" s="4"/>
      <c r="GX331" s="4"/>
      <c r="GY331" s="4"/>
      <c r="GZ331" s="4"/>
      <c r="HA331" s="4"/>
      <c r="HB331" s="4"/>
      <c r="HC331" s="4"/>
      <c r="HD331" s="4"/>
      <c r="HE331" s="4"/>
      <c r="HF331" s="4"/>
      <c r="HG331" s="4"/>
      <c r="HH331" s="4"/>
      <c r="HI331" s="4"/>
      <c r="HJ331" s="4"/>
      <c r="HK331" s="4"/>
      <c r="HL331" s="4"/>
      <c r="HM331" s="4"/>
      <c r="HN331" s="4"/>
      <c r="HO331" s="4"/>
      <c r="HP331" s="4"/>
      <c r="HQ331" s="4"/>
      <c r="HR331" s="4"/>
      <c r="HS331" s="4"/>
      <c r="HT331" s="4"/>
      <c r="HU331" s="4"/>
      <c r="HV331" s="4"/>
      <c r="HW331" s="4"/>
      <c r="HX331" s="4"/>
      <c r="HY331" s="4"/>
      <c r="HZ331" s="4"/>
      <c r="IA331" s="4"/>
      <c r="IB331" s="4"/>
      <c r="IC331" s="4"/>
      <c r="ID331" s="4"/>
      <c r="IE331" s="4"/>
      <c r="IF331" s="4"/>
      <c r="IG331" s="4"/>
      <c r="IH331" s="4"/>
      <c r="II331" s="4"/>
      <c r="IJ331" s="4"/>
      <c r="IK331" s="4"/>
      <c r="IL331" s="4"/>
      <c r="IM331" s="4"/>
      <c r="IN331" s="4"/>
      <c r="IO331" s="4"/>
      <c r="IP331" s="4"/>
      <c r="IQ331" s="4"/>
      <c r="IR331" s="4"/>
      <c r="IS331" s="4"/>
      <c r="IT331" s="4"/>
      <c r="IU331" s="4"/>
      <c r="IV331" s="4"/>
      <c r="IW331" s="4"/>
      <c r="IX331" s="4"/>
      <c r="IY331" s="4"/>
      <c r="IZ331" s="4"/>
      <c r="JA331" s="4"/>
      <c r="JB331" s="4"/>
      <c r="JC331" s="4"/>
      <c r="JD331" s="4"/>
      <c r="JE331" s="4"/>
      <c r="JF331" s="4"/>
      <c r="JG331" s="4"/>
      <c r="JH331" s="4"/>
      <c r="JI331" s="4"/>
      <c r="JJ331" s="4"/>
      <c r="JK331" s="4"/>
      <c r="JL331" s="4"/>
      <c r="JM331" s="4"/>
      <c r="JN331" s="4"/>
      <c r="JO331" s="4"/>
      <c r="JP331" s="4"/>
      <c r="JQ331" s="4"/>
      <c r="JR331" s="4"/>
      <c r="JS331" s="4"/>
      <c r="JT331" s="4"/>
      <c r="JU331" s="4"/>
      <c r="JV331" s="4"/>
      <c r="JW331" s="4"/>
      <c r="JX331" s="4"/>
      <c r="JY331" s="4"/>
      <c r="JZ331" s="4"/>
      <c r="KA331" s="4"/>
      <c r="KB331" s="4"/>
      <c r="KC331" s="4"/>
      <c r="KD331" s="4"/>
      <c r="KE331" s="4"/>
      <c r="KF331" s="4"/>
      <c r="KG331" s="4"/>
      <c r="KH331" s="4"/>
      <c r="KI331" s="4"/>
      <c r="KJ331" s="4"/>
      <c r="KK331" s="4"/>
      <c r="KL331" s="4"/>
      <c r="KM331" s="4"/>
      <c r="KN331" s="4"/>
      <c r="KO331" s="4"/>
      <c r="KP331" s="4"/>
      <c r="KQ331" s="4"/>
      <c r="KR331" s="4"/>
      <c r="KS331" s="4"/>
      <c r="KT331" s="4"/>
      <c r="KU331" s="4"/>
      <c r="KV331" s="4"/>
      <c r="KW331" s="4"/>
      <c r="KX331" s="4"/>
      <c r="KY331" s="4"/>
      <c r="KZ331" s="4"/>
      <c r="LA331" s="4"/>
      <c r="LB331" s="4"/>
      <c r="LC331" s="4"/>
      <c r="LD331" s="4"/>
      <c r="LE331" s="4"/>
      <c r="LF331" s="4"/>
      <c r="LG331" s="4"/>
      <c r="LH331" s="4"/>
      <c r="LI331" s="4"/>
      <c r="LJ331" s="4"/>
      <c r="LK331" s="4"/>
      <c r="LL331" s="4"/>
      <c r="LM331" s="4"/>
      <c r="LN331" s="4"/>
      <c r="LO331" s="4"/>
      <c r="LP331" s="4"/>
      <c r="LQ331" s="4"/>
      <c r="LR331" s="4"/>
      <c r="LS331" s="4"/>
      <c r="LT331" s="4"/>
      <c r="LU331" s="4"/>
      <c r="LV331" s="4"/>
      <c r="LW331" s="4"/>
      <c r="LX331" s="4"/>
      <c r="LY331" s="4"/>
      <c r="LZ331" s="4"/>
      <c r="MA331" s="4"/>
      <c r="MB331" s="4"/>
      <c r="MC331" s="4"/>
      <c r="MD331" s="4"/>
      <c r="ME331" s="4"/>
      <c r="MF331" s="4"/>
      <c r="MG331" s="4"/>
      <c r="MH331" s="4"/>
      <c r="MI331" s="4"/>
      <c r="MJ331" s="4"/>
      <c r="MK331" s="4"/>
      <c r="ML331" s="4"/>
      <c r="MM331" s="4"/>
      <c r="MN331" s="4"/>
      <c r="MO331" s="4"/>
      <c r="MP331" s="4"/>
      <c r="MQ331" s="4"/>
      <c r="MR331" s="4"/>
      <c r="MS331" s="4"/>
      <c r="MT331" s="4"/>
      <c r="MU331" s="4"/>
      <c r="MV331" s="4"/>
      <c r="MW331" s="4"/>
      <c r="MX331" s="4"/>
      <c r="MY331" s="4"/>
      <c r="MZ331" s="4"/>
      <c r="NA331" s="4"/>
      <c r="NB331" s="4"/>
      <c r="NC331" s="4"/>
      <c r="ND331" s="4"/>
      <c r="NE331" s="4"/>
      <c r="NF331" s="4"/>
      <c r="NG331" s="4"/>
      <c r="NH331" s="4"/>
      <c r="NI331" s="4"/>
      <c r="NJ331" s="4"/>
      <c r="NK331" s="4"/>
      <c r="NL331" s="4"/>
      <c r="NM331" s="4"/>
      <c r="NN331" s="4"/>
      <c r="NO331" s="4"/>
      <c r="NP331" s="4"/>
      <c r="NQ331" s="4"/>
      <c r="NR331" s="4"/>
      <c r="NS331" s="4"/>
      <c r="NT331" s="4"/>
      <c r="NU331" s="4"/>
      <c r="NV331" s="4"/>
      <c r="NW331" s="4"/>
      <c r="NX331" s="4"/>
      <c r="NY331" s="4"/>
      <c r="NZ331" s="4"/>
      <c r="OA331" s="4"/>
      <c r="OB331" s="4"/>
      <c r="OC331" s="4"/>
      <c r="OD331" s="4"/>
      <c r="OE331" s="4"/>
      <c r="OF331" s="4"/>
      <c r="OG331" s="4"/>
      <c r="OH331" s="4"/>
      <c r="OI331" s="4"/>
      <c r="OJ331" s="4"/>
      <c r="OK331" s="4"/>
      <c r="OL331" s="4"/>
      <c r="OM331" s="4"/>
      <c r="ON331" s="4"/>
      <c r="OO331" s="4"/>
      <c r="OP331" s="4"/>
      <c r="OQ331" s="4"/>
      <c r="OR331" s="4"/>
      <c r="OS331" s="4"/>
      <c r="OT331" s="4"/>
      <c r="OU331" s="4"/>
      <c r="OV331" s="4"/>
      <c r="OW331" s="4"/>
      <c r="OX331" s="4"/>
      <c r="OY331" s="4"/>
      <c r="OZ331" s="4"/>
      <c r="PA331" s="4"/>
    </row>
    <row r="332" spans="1:417" s="16" customFormat="1" ht="28.5" customHeight="1" thickBot="1" x14ac:dyDescent="0.3">
      <c r="A332" s="298"/>
      <c r="B332" s="46" t="str">
        <f t="shared" si="184"/>
        <v>ГБУЗ АО АМОКБ</v>
      </c>
      <c r="C332" s="246"/>
      <c r="D332" s="19" t="str">
        <f t="shared" si="185"/>
        <v>ПМСП, включенная в базовую программу ОМС</v>
      </c>
      <c r="E332" s="195"/>
      <c r="F332" s="46" t="str">
        <f t="shared" si="195"/>
        <v>амбулаторно</v>
      </c>
      <c r="G332" s="195"/>
      <c r="H332" s="46" t="str">
        <f t="shared" si="196"/>
        <v>Не предусмотрено</v>
      </c>
      <c r="I332" s="218"/>
      <c r="J332" s="46" t="str">
        <f t="shared" si="197"/>
        <v>генетик</v>
      </c>
      <c r="K332" s="74" t="s">
        <v>40</v>
      </c>
      <c r="L332" s="75" t="s">
        <v>123</v>
      </c>
      <c r="M332" s="81" t="s">
        <v>42</v>
      </c>
      <c r="N332" s="102">
        <v>3178</v>
      </c>
      <c r="O332" s="104">
        <v>1108</v>
      </c>
      <c r="P332" s="61"/>
      <c r="Q332" s="62">
        <f t="shared" si="202"/>
        <v>69.729389553178095</v>
      </c>
      <c r="R332" s="229"/>
      <c r="S332" s="232"/>
      <c r="T332" s="239"/>
      <c r="U332" s="218"/>
      <c r="V332" s="218"/>
      <c r="W332" s="209"/>
      <c r="X332" s="200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  <c r="GJ332" s="4"/>
      <c r="GK332" s="4"/>
      <c r="GL332" s="4"/>
      <c r="GM332" s="4"/>
      <c r="GN332" s="4"/>
      <c r="GO332" s="4"/>
      <c r="GP332" s="4"/>
      <c r="GQ332" s="4"/>
      <c r="GR332" s="4"/>
      <c r="GS332" s="4"/>
      <c r="GT332" s="4"/>
      <c r="GU332" s="4"/>
      <c r="GV332" s="4"/>
      <c r="GW332" s="4"/>
      <c r="GX332" s="4"/>
      <c r="GY332" s="4"/>
      <c r="GZ332" s="4"/>
      <c r="HA332" s="4"/>
      <c r="HB332" s="4"/>
      <c r="HC332" s="4"/>
      <c r="HD332" s="4"/>
      <c r="HE332" s="4"/>
      <c r="HF332" s="4"/>
      <c r="HG332" s="4"/>
      <c r="HH332" s="4"/>
      <c r="HI332" s="4"/>
      <c r="HJ332" s="4"/>
      <c r="HK332" s="4"/>
      <c r="HL332" s="4"/>
      <c r="HM332" s="4"/>
      <c r="HN332" s="4"/>
      <c r="HO332" s="4"/>
      <c r="HP332" s="4"/>
      <c r="HQ332" s="4"/>
      <c r="HR332" s="4"/>
      <c r="HS332" s="4"/>
      <c r="HT332" s="4"/>
      <c r="HU332" s="4"/>
      <c r="HV332" s="4"/>
      <c r="HW332" s="4"/>
      <c r="HX332" s="4"/>
      <c r="HY332" s="4"/>
      <c r="HZ332" s="4"/>
      <c r="IA332" s="4"/>
      <c r="IB332" s="4"/>
      <c r="IC332" s="4"/>
      <c r="ID332" s="4"/>
      <c r="IE332" s="4"/>
      <c r="IF332" s="4"/>
      <c r="IG332" s="4"/>
      <c r="IH332" s="4"/>
      <c r="II332" s="4"/>
      <c r="IJ332" s="4"/>
      <c r="IK332" s="4"/>
      <c r="IL332" s="4"/>
      <c r="IM332" s="4"/>
      <c r="IN332" s="4"/>
      <c r="IO332" s="4"/>
      <c r="IP332" s="4"/>
      <c r="IQ332" s="4"/>
      <c r="IR332" s="4"/>
      <c r="IS332" s="4"/>
      <c r="IT332" s="4"/>
      <c r="IU332" s="4"/>
      <c r="IV332" s="4"/>
      <c r="IW332" s="4"/>
      <c r="IX332" s="4"/>
      <c r="IY332" s="4"/>
      <c r="IZ332" s="4"/>
      <c r="JA332" s="4"/>
      <c r="JB332" s="4"/>
      <c r="JC332" s="4"/>
      <c r="JD332" s="4"/>
      <c r="JE332" s="4"/>
      <c r="JF332" s="4"/>
      <c r="JG332" s="4"/>
      <c r="JH332" s="4"/>
      <c r="JI332" s="4"/>
      <c r="JJ332" s="4"/>
      <c r="JK332" s="4"/>
      <c r="JL332" s="4"/>
      <c r="JM332" s="4"/>
      <c r="JN332" s="4"/>
      <c r="JO332" s="4"/>
      <c r="JP332" s="4"/>
      <c r="JQ332" s="4"/>
      <c r="JR332" s="4"/>
      <c r="JS332" s="4"/>
      <c r="JT332" s="4"/>
      <c r="JU332" s="4"/>
      <c r="JV332" s="4"/>
      <c r="JW332" s="4"/>
      <c r="JX332" s="4"/>
      <c r="JY332" s="4"/>
      <c r="JZ332" s="4"/>
      <c r="KA332" s="4"/>
      <c r="KB332" s="4"/>
      <c r="KC332" s="4"/>
      <c r="KD332" s="4"/>
      <c r="KE332" s="4"/>
      <c r="KF332" s="4"/>
      <c r="KG332" s="4"/>
      <c r="KH332" s="4"/>
      <c r="KI332" s="4"/>
      <c r="KJ332" s="4"/>
      <c r="KK332" s="4"/>
      <c r="KL332" s="4"/>
      <c r="KM332" s="4"/>
      <c r="KN332" s="4"/>
      <c r="KO332" s="4"/>
      <c r="KP332" s="4"/>
      <c r="KQ332" s="4"/>
      <c r="KR332" s="4"/>
      <c r="KS332" s="4"/>
      <c r="KT332" s="4"/>
      <c r="KU332" s="4"/>
      <c r="KV332" s="4"/>
      <c r="KW332" s="4"/>
      <c r="KX332" s="4"/>
      <c r="KY332" s="4"/>
      <c r="KZ332" s="4"/>
      <c r="LA332" s="4"/>
      <c r="LB332" s="4"/>
      <c r="LC332" s="4"/>
      <c r="LD332" s="4"/>
      <c r="LE332" s="4"/>
      <c r="LF332" s="4"/>
      <c r="LG332" s="4"/>
      <c r="LH332" s="4"/>
      <c r="LI332" s="4"/>
      <c r="LJ332" s="4"/>
      <c r="LK332" s="4"/>
      <c r="LL332" s="4"/>
      <c r="LM332" s="4"/>
      <c r="LN332" s="4"/>
      <c r="LO332" s="4"/>
      <c r="LP332" s="4"/>
      <c r="LQ332" s="4"/>
      <c r="LR332" s="4"/>
      <c r="LS332" s="4"/>
      <c r="LT332" s="4"/>
      <c r="LU332" s="4"/>
      <c r="LV332" s="4"/>
      <c r="LW332" s="4"/>
      <c r="LX332" s="4"/>
      <c r="LY332" s="4"/>
      <c r="LZ332" s="4"/>
      <c r="MA332" s="4"/>
      <c r="MB332" s="4"/>
      <c r="MC332" s="4"/>
      <c r="MD332" s="4"/>
      <c r="ME332" s="4"/>
      <c r="MF332" s="4"/>
      <c r="MG332" s="4"/>
      <c r="MH332" s="4"/>
      <c r="MI332" s="4"/>
      <c r="MJ332" s="4"/>
      <c r="MK332" s="4"/>
      <c r="ML332" s="4"/>
      <c r="MM332" s="4"/>
      <c r="MN332" s="4"/>
      <c r="MO332" s="4"/>
      <c r="MP332" s="4"/>
      <c r="MQ332" s="4"/>
      <c r="MR332" s="4"/>
      <c r="MS332" s="4"/>
      <c r="MT332" s="4"/>
      <c r="MU332" s="4"/>
      <c r="MV332" s="4"/>
      <c r="MW332" s="4"/>
      <c r="MX332" s="4"/>
      <c r="MY332" s="4"/>
      <c r="MZ332" s="4"/>
      <c r="NA332" s="4"/>
      <c r="NB332" s="4"/>
      <c r="NC332" s="4"/>
      <c r="ND332" s="4"/>
      <c r="NE332" s="4"/>
      <c r="NF332" s="4"/>
      <c r="NG332" s="4"/>
      <c r="NH332" s="4"/>
      <c r="NI332" s="4"/>
      <c r="NJ332" s="4"/>
      <c r="NK332" s="4"/>
      <c r="NL332" s="4"/>
      <c r="NM332" s="4"/>
      <c r="NN332" s="4"/>
      <c r="NO332" s="4"/>
      <c r="NP332" s="4"/>
      <c r="NQ332" s="4"/>
      <c r="NR332" s="4"/>
      <c r="NS332" s="4"/>
      <c r="NT332" s="4"/>
      <c r="NU332" s="4"/>
      <c r="NV332" s="4"/>
      <c r="NW332" s="4"/>
      <c r="NX332" s="4"/>
      <c r="NY332" s="4"/>
      <c r="NZ332" s="4"/>
      <c r="OA332" s="4"/>
      <c r="OB332" s="4"/>
      <c r="OC332" s="4"/>
      <c r="OD332" s="4"/>
      <c r="OE332" s="4"/>
      <c r="OF332" s="4"/>
      <c r="OG332" s="4"/>
      <c r="OH332" s="4"/>
      <c r="OI332" s="4"/>
      <c r="OJ332" s="4"/>
      <c r="OK332" s="4"/>
      <c r="OL332" s="4"/>
      <c r="OM332" s="4"/>
      <c r="ON332" s="4"/>
      <c r="OO332" s="4"/>
      <c r="OP332" s="4"/>
      <c r="OQ332" s="4"/>
      <c r="OR332" s="4"/>
      <c r="OS332" s="4"/>
      <c r="OT332" s="4"/>
      <c r="OU332" s="4"/>
      <c r="OV332" s="4"/>
      <c r="OW332" s="4"/>
      <c r="OX332" s="4"/>
      <c r="OY332" s="4"/>
      <c r="OZ332" s="4"/>
      <c r="PA332" s="4"/>
    </row>
    <row r="333" spans="1:417" s="16" customFormat="1" ht="28.5" customHeight="1" thickBot="1" x14ac:dyDescent="0.3">
      <c r="A333" s="298"/>
      <c r="B333" s="46" t="str">
        <f t="shared" si="184"/>
        <v>ГБУЗ АО АМОКБ</v>
      </c>
      <c r="C333" s="246"/>
      <c r="D333" s="19" t="str">
        <f t="shared" si="185"/>
        <v>ПМСП, включенная в базовую программу ОМС</v>
      </c>
      <c r="E333" s="195"/>
      <c r="F333" s="46" t="str">
        <f t="shared" si="195"/>
        <v>амбулаторно</v>
      </c>
      <c r="G333" s="195"/>
      <c r="H333" s="46" t="str">
        <f t="shared" si="196"/>
        <v>Не предусмотрено</v>
      </c>
      <c r="I333" s="195" t="s">
        <v>95</v>
      </c>
      <c r="J333" s="46" t="str">
        <f t="shared" si="197"/>
        <v>офтальмология</v>
      </c>
      <c r="K333" s="73" t="s">
        <v>133</v>
      </c>
      <c r="L333" s="73" t="s">
        <v>3</v>
      </c>
      <c r="M333" s="73" t="s">
        <v>5</v>
      </c>
      <c r="N333" s="106">
        <v>99</v>
      </c>
      <c r="O333" s="106">
        <v>99</v>
      </c>
      <c r="P333" s="54">
        <f t="shared" ref="P333" si="208">IF(AND(N333&lt;&gt;0,M333="Кач."),O333/N333*100,"")</f>
        <v>100</v>
      </c>
      <c r="Q333" s="60"/>
      <c r="R333" s="229"/>
      <c r="S333" s="232"/>
      <c r="T333" s="239"/>
      <c r="U333" s="218"/>
      <c r="V333" s="218"/>
      <c r="W333" s="209"/>
      <c r="X333" s="200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  <c r="GK333" s="4"/>
      <c r="GL333" s="4"/>
      <c r="GM333" s="4"/>
      <c r="GN333" s="4"/>
      <c r="GO333" s="4"/>
      <c r="GP333" s="4"/>
      <c r="GQ333" s="4"/>
      <c r="GR333" s="4"/>
      <c r="GS333" s="4"/>
      <c r="GT333" s="4"/>
      <c r="GU333" s="4"/>
      <c r="GV333" s="4"/>
      <c r="GW333" s="4"/>
      <c r="GX333" s="4"/>
      <c r="GY333" s="4"/>
      <c r="GZ333" s="4"/>
      <c r="HA333" s="4"/>
      <c r="HB333" s="4"/>
      <c r="HC333" s="4"/>
      <c r="HD333" s="4"/>
      <c r="HE333" s="4"/>
      <c r="HF333" s="4"/>
      <c r="HG333" s="4"/>
      <c r="HH333" s="4"/>
      <c r="HI333" s="4"/>
      <c r="HJ333" s="4"/>
      <c r="HK333" s="4"/>
      <c r="HL333" s="4"/>
      <c r="HM333" s="4"/>
      <c r="HN333" s="4"/>
      <c r="HO333" s="4"/>
      <c r="HP333" s="4"/>
      <c r="HQ333" s="4"/>
      <c r="HR333" s="4"/>
      <c r="HS333" s="4"/>
      <c r="HT333" s="4"/>
      <c r="HU333" s="4"/>
      <c r="HV333" s="4"/>
      <c r="HW333" s="4"/>
      <c r="HX333" s="4"/>
      <c r="HY333" s="4"/>
      <c r="HZ333" s="4"/>
      <c r="IA333" s="4"/>
      <c r="IB333" s="4"/>
      <c r="IC333" s="4"/>
      <c r="ID333" s="4"/>
      <c r="IE333" s="4"/>
      <c r="IF333" s="4"/>
      <c r="IG333" s="4"/>
      <c r="IH333" s="4"/>
      <c r="II333" s="4"/>
      <c r="IJ333" s="4"/>
      <c r="IK333" s="4"/>
      <c r="IL333" s="4"/>
      <c r="IM333" s="4"/>
      <c r="IN333" s="4"/>
      <c r="IO333" s="4"/>
      <c r="IP333" s="4"/>
      <c r="IQ333" s="4"/>
      <c r="IR333" s="4"/>
      <c r="IS333" s="4"/>
      <c r="IT333" s="4"/>
      <c r="IU333" s="4"/>
      <c r="IV333" s="4"/>
      <c r="IW333" s="4"/>
      <c r="IX333" s="4"/>
      <c r="IY333" s="4"/>
      <c r="IZ333" s="4"/>
      <c r="JA333" s="4"/>
      <c r="JB333" s="4"/>
      <c r="JC333" s="4"/>
      <c r="JD333" s="4"/>
      <c r="JE333" s="4"/>
      <c r="JF333" s="4"/>
      <c r="JG333" s="4"/>
      <c r="JH333" s="4"/>
      <c r="JI333" s="4"/>
      <c r="JJ333" s="4"/>
      <c r="JK333" s="4"/>
      <c r="JL333" s="4"/>
      <c r="JM333" s="4"/>
      <c r="JN333" s="4"/>
      <c r="JO333" s="4"/>
      <c r="JP333" s="4"/>
      <c r="JQ333" s="4"/>
      <c r="JR333" s="4"/>
      <c r="JS333" s="4"/>
      <c r="JT333" s="4"/>
      <c r="JU333" s="4"/>
      <c r="JV333" s="4"/>
      <c r="JW333" s="4"/>
      <c r="JX333" s="4"/>
      <c r="JY333" s="4"/>
      <c r="JZ333" s="4"/>
      <c r="KA333" s="4"/>
      <c r="KB333" s="4"/>
      <c r="KC333" s="4"/>
      <c r="KD333" s="4"/>
      <c r="KE333" s="4"/>
      <c r="KF333" s="4"/>
      <c r="KG333" s="4"/>
      <c r="KH333" s="4"/>
      <c r="KI333" s="4"/>
      <c r="KJ333" s="4"/>
      <c r="KK333" s="4"/>
      <c r="KL333" s="4"/>
      <c r="KM333" s="4"/>
      <c r="KN333" s="4"/>
      <c r="KO333" s="4"/>
      <c r="KP333" s="4"/>
      <c r="KQ333" s="4"/>
      <c r="KR333" s="4"/>
      <c r="KS333" s="4"/>
      <c r="KT333" s="4"/>
      <c r="KU333" s="4"/>
      <c r="KV333" s="4"/>
      <c r="KW333" s="4"/>
      <c r="KX333" s="4"/>
      <c r="KY333" s="4"/>
      <c r="KZ333" s="4"/>
      <c r="LA333" s="4"/>
      <c r="LB333" s="4"/>
      <c r="LC333" s="4"/>
      <c r="LD333" s="4"/>
      <c r="LE333" s="4"/>
      <c r="LF333" s="4"/>
      <c r="LG333" s="4"/>
      <c r="LH333" s="4"/>
      <c r="LI333" s="4"/>
      <c r="LJ333" s="4"/>
      <c r="LK333" s="4"/>
      <c r="LL333" s="4"/>
      <c r="LM333" s="4"/>
      <c r="LN333" s="4"/>
      <c r="LO333" s="4"/>
      <c r="LP333" s="4"/>
      <c r="LQ333" s="4"/>
      <c r="LR333" s="4"/>
      <c r="LS333" s="4"/>
      <c r="LT333" s="4"/>
      <c r="LU333" s="4"/>
      <c r="LV333" s="4"/>
      <c r="LW333" s="4"/>
      <c r="LX333" s="4"/>
      <c r="LY333" s="4"/>
      <c r="LZ333" s="4"/>
      <c r="MA333" s="4"/>
      <c r="MB333" s="4"/>
      <c r="MC333" s="4"/>
      <c r="MD333" s="4"/>
      <c r="ME333" s="4"/>
      <c r="MF333" s="4"/>
      <c r="MG333" s="4"/>
      <c r="MH333" s="4"/>
      <c r="MI333" s="4"/>
      <c r="MJ333" s="4"/>
      <c r="MK333" s="4"/>
      <c r="ML333" s="4"/>
      <c r="MM333" s="4"/>
      <c r="MN333" s="4"/>
      <c r="MO333" s="4"/>
      <c r="MP333" s="4"/>
      <c r="MQ333" s="4"/>
      <c r="MR333" s="4"/>
      <c r="MS333" s="4"/>
      <c r="MT333" s="4"/>
      <c r="MU333" s="4"/>
      <c r="MV333" s="4"/>
      <c r="MW333" s="4"/>
      <c r="MX333" s="4"/>
      <c r="MY333" s="4"/>
      <c r="MZ333" s="4"/>
      <c r="NA333" s="4"/>
      <c r="NB333" s="4"/>
      <c r="NC333" s="4"/>
      <c r="ND333" s="4"/>
      <c r="NE333" s="4"/>
      <c r="NF333" s="4"/>
      <c r="NG333" s="4"/>
      <c r="NH333" s="4"/>
      <c r="NI333" s="4"/>
      <c r="NJ333" s="4"/>
      <c r="NK333" s="4"/>
      <c r="NL333" s="4"/>
      <c r="NM333" s="4"/>
      <c r="NN333" s="4"/>
      <c r="NO333" s="4"/>
      <c r="NP333" s="4"/>
      <c r="NQ333" s="4"/>
      <c r="NR333" s="4"/>
      <c r="NS333" s="4"/>
      <c r="NT333" s="4"/>
      <c r="NU333" s="4"/>
      <c r="NV333" s="4"/>
      <c r="NW333" s="4"/>
      <c r="NX333" s="4"/>
      <c r="NY333" s="4"/>
      <c r="NZ333" s="4"/>
      <c r="OA333" s="4"/>
      <c r="OB333" s="4"/>
      <c r="OC333" s="4"/>
      <c r="OD333" s="4"/>
      <c r="OE333" s="4"/>
      <c r="OF333" s="4"/>
      <c r="OG333" s="4"/>
      <c r="OH333" s="4"/>
      <c r="OI333" s="4"/>
      <c r="OJ333" s="4"/>
      <c r="OK333" s="4"/>
      <c r="OL333" s="4"/>
      <c r="OM333" s="4"/>
      <c r="ON333" s="4"/>
      <c r="OO333" s="4"/>
      <c r="OP333" s="4"/>
      <c r="OQ333" s="4"/>
      <c r="OR333" s="4"/>
      <c r="OS333" s="4"/>
      <c r="OT333" s="4"/>
      <c r="OU333" s="4"/>
      <c r="OV333" s="4"/>
      <c r="OW333" s="4"/>
      <c r="OX333" s="4"/>
      <c r="OY333" s="4"/>
      <c r="OZ333" s="4"/>
      <c r="PA333" s="4"/>
    </row>
    <row r="334" spans="1:417" s="16" customFormat="1" ht="28.5" customHeight="1" thickBot="1" x14ac:dyDescent="0.3">
      <c r="A334" s="298"/>
      <c r="B334" s="46" t="str">
        <f t="shared" si="184"/>
        <v>ГБУЗ АО АМОКБ</v>
      </c>
      <c r="C334" s="246"/>
      <c r="D334" s="19" t="str">
        <f t="shared" si="185"/>
        <v>ПМСП, включенная в базовую программу ОМС</v>
      </c>
      <c r="E334" s="195"/>
      <c r="F334" s="46" t="str">
        <f t="shared" si="195"/>
        <v>амбулаторно</v>
      </c>
      <c r="G334" s="195"/>
      <c r="H334" s="46" t="str">
        <f t="shared" si="196"/>
        <v>Не предусмотрено</v>
      </c>
      <c r="I334" s="195"/>
      <c r="J334" s="46" t="str">
        <f t="shared" si="197"/>
        <v>офтальмология</v>
      </c>
      <c r="K334" s="74" t="s">
        <v>40</v>
      </c>
      <c r="L334" s="75" t="s">
        <v>123</v>
      </c>
      <c r="M334" s="81" t="s">
        <v>42</v>
      </c>
      <c r="N334" s="103">
        <v>4500</v>
      </c>
      <c r="O334" s="103">
        <v>1796</v>
      </c>
      <c r="P334" s="61"/>
      <c r="Q334" s="62">
        <f t="shared" si="202"/>
        <v>79.822222222222223</v>
      </c>
      <c r="R334" s="241"/>
      <c r="S334" s="242"/>
      <c r="T334" s="243"/>
      <c r="U334" s="219"/>
      <c r="V334" s="219"/>
      <c r="W334" s="209"/>
      <c r="X334" s="200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  <c r="GJ334" s="4"/>
      <c r="GK334" s="4"/>
      <c r="GL334" s="4"/>
      <c r="GM334" s="4"/>
      <c r="GN334" s="4"/>
      <c r="GO334" s="4"/>
      <c r="GP334" s="4"/>
      <c r="GQ334" s="4"/>
      <c r="GR334" s="4"/>
      <c r="GS334" s="4"/>
      <c r="GT334" s="4"/>
      <c r="GU334" s="4"/>
      <c r="GV334" s="4"/>
      <c r="GW334" s="4"/>
      <c r="GX334" s="4"/>
      <c r="GY334" s="4"/>
      <c r="GZ334" s="4"/>
      <c r="HA334" s="4"/>
      <c r="HB334" s="4"/>
      <c r="HC334" s="4"/>
      <c r="HD334" s="4"/>
      <c r="HE334" s="4"/>
      <c r="HF334" s="4"/>
      <c r="HG334" s="4"/>
      <c r="HH334" s="4"/>
      <c r="HI334" s="4"/>
      <c r="HJ334" s="4"/>
      <c r="HK334" s="4"/>
      <c r="HL334" s="4"/>
      <c r="HM334" s="4"/>
      <c r="HN334" s="4"/>
      <c r="HO334" s="4"/>
      <c r="HP334" s="4"/>
      <c r="HQ334" s="4"/>
      <c r="HR334" s="4"/>
      <c r="HS334" s="4"/>
      <c r="HT334" s="4"/>
      <c r="HU334" s="4"/>
      <c r="HV334" s="4"/>
      <c r="HW334" s="4"/>
      <c r="HX334" s="4"/>
      <c r="HY334" s="4"/>
      <c r="HZ334" s="4"/>
      <c r="IA334" s="4"/>
      <c r="IB334" s="4"/>
      <c r="IC334" s="4"/>
      <c r="ID334" s="4"/>
      <c r="IE334" s="4"/>
      <c r="IF334" s="4"/>
      <c r="IG334" s="4"/>
      <c r="IH334" s="4"/>
      <c r="II334" s="4"/>
      <c r="IJ334" s="4"/>
      <c r="IK334" s="4"/>
      <c r="IL334" s="4"/>
      <c r="IM334" s="4"/>
      <c r="IN334" s="4"/>
      <c r="IO334" s="4"/>
      <c r="IP334" s="4"/>
      <c r="IQ334" s="4"/>
      <c r="IR334" s="4"/>
      <c r="IS334" s="4"/>
      <c r="IT334" s="4"/>
      <c r="IU334" s="4"/>
      <c r="IV334" s="4"/>
      <c r="IW334" s="4"/>
      <c r="IX334" s="4"/>
      <c r="IY334" s="4"/>
      <c r="IZ334" s="4"/>
      <c r="JA334" s="4"/>
      <c r="JB334" s="4"/>
      <c r="JC334" s="4"/>
      <c r="JD334" s="4"/>
      <c r="JE334" s="4"/>
      <c r="JF334" s="4"/>
      <c r="JG334" s="4"/>
      <c r="JH334" s="4"/>
      <c r="JI334" s="4"/>
      <c r="JJ334" s="4"/>
      <c r="JK334" s="4"/>
      <c r="JL334" s="4"/>
      <c r="JM334" s="4"/>
      <c r="JN334" s="4"/>
      <c r="JO334" s="4"/>
      <c r="JP334" s="4"/>
      <c r="JQ334" s="4"/>
      <c r="JR334" s="4"/>
      <c r="JS334" s="4"/>
      <c r="JT334" s="4"/>
      <c r="JU334" s="4"/>
      <c r="JV334" s="4"/>
      <c r="JW334" s="4"/>
      <c r="JX334" s="4"/>
      <c r="JY334" s="4"/>
      <c r="JZ334" s="4"/>
      <c r="KA334" s="4"/>
      <c r="KB334" s="4"/>
      <c r="KC334" s="4"/>
      <c r="KD334" s="4"/>
      <c r="KE334" s="4"/>
      <c r="KF334" s="4"/>
      <c r="KG334" s="4"/>
      <c r="KH334" s="4"/>
      <c r="KI334" s="4"/>
      <c r="KJ334" s="4"/>
      <c r="KK334" s="4"/>
      <c r="KL334" s="4"/>
      <c r="KM334" s="4"/>
      <c r="KN334" s="4"/>
      <c r="KO334" s="4"/>
      <c r="KP334" s="4"/>
      <c r="KQ334" s="4"/>
      <c r="KR334" s="4"/>
      <c r="KS334" s="4"/>
      <c r="KT334" s="4"/>
      <c r="KU334" s="4"/>
      <c r="KV334" s="4"/>
      <c r="KW334" s="4"/>
      <c r="KX334" s="4"/>
      <c r="KY334" s="4"/>
      <c r="KZ334" s="4"/>
      <c r="LA334" s="4"/>
      <c r="LB334" s="4"/>
      <c r="LC334" s="4"/>
      <c r="LD334" s="4"/>
      <c r="LE334" s="4"/>
      <c r="LF334" s="4"/>
      <c r="LG334" s="4"/>
      <c r="LH334" s="4"/>
      <c r="LI334" s="4"/>
      <c r="LJ334" s="4"/>
      <c r="LK334" s="4"/>
      <c r="LL334" s="4"/>
      <c r="LM334" s="4"/>
      <c r="LN334" s="4"/>
      <c r="LO334" s="4"/>
      <c r="LP334" s="4"/>
      <c r="LQ334" s="4"/>
      <c r="LR334" s="4"/>
      <c r="LS334" s="4"/>
      <c r="LT334" s="4"/>
      <c r="LU334" s="4"/>
      <c r="LV334" s="4"/>
      <c r="LW334" s="4"/>
      <c r="LX334" s="4"/>
      <c r="LY334" s="4"/>
      <c r="LZ334" s="4"/>
      <c r="MA334" s="4"/>
      <c r="MB334" s="4"/>
      <c r="MC334" s="4"/>
      <c r="MD334" s="4"/>
      <c r="ME334" s="4"/>
      <c r="MF334" s="4"/>
      <c r="MG334" s="4"/>
      <c r="MH334" s="4"/>
      <c r="MI334" s="4"/>
      <c r="MJ334" s="4"/>
      <c r="MK334" s="4"/>
      <c r="ML334" s="4"/>
      <c r="MM334" s="4"/>
      <c r="MN334" s="4"/>
      <c r="MO334" s="4"/>
      <c r="MP334" s="4"/>
      <c r="MQ334" s="4"/>
      <c r="MR334" s="4"/>
      <c r="MS334" s="4"/>
      <c r="MT334" s="4"/>
      <c r="MU334" s="4"/>
      <c r="MV334" s="4"/>
      <c r="MW334" s="4"/>
      <c r="MX334" s="4"/>
      <c r="MY334" s="4"/>
      <c r="MZ334" s="4"/>
      <c r="NA334" s="4"/>
      <c r="NB334" s="4"/>
      <c r="NC334" s="4"/>
      <c r="ND334" s="4"/>
      <c r="NE334" s="4"/>
      <c r="NF334" s="4"/>
      <c r="NG334" s="4"/>
      <c r="NH334" s="4"/>
      <c r="NI334" s="4"/>
      <c r="NJ334" s="4"/>
      <c r="NK334" s="4"/>
      <c r="NL334" s="4"/>
      <c r="NM334" s="4"/>
      <c r="NN334" s="4"/>
      <c r="NO334" s="4"/>
      <c r="NP334" s="4"/>
      <c r="NQ334" s="4"/>
      <c r="NR334" s="4"/>
      <c r="NS334" s="4"/>
      <c r="NT334" s="4"/>
      <c r="NU334" s="4"/>
      <c r="NV334" s="4"/>
      <c r="NW334" s="4"/>
      <c r="NX334" s="4"/>
      <c r="NY334" s="4"/>
      <c r="NZ334" s="4"/>
      <c r="OA334" s="4"/>
      <c r="OB334" s="4"/>
      <c r="OC334" s="4"/>
      <c r="OD334" s="4"/>
      <c r="OE334" s="4"/>
      <c r="OF334" s="4"/>
      <c r="OG334" s="4"/>
      <c r="OH334" s="4"/>
      <c r="OI334" s="4"/>
      <c r="OJ334" s="4"/>
      <c r="OK334" s="4"/>
      <c r="OL334" s="4"/>
      <c r="OM334" s="4"/>
      <c r="ON334" s="4"/>
      <c r="OO334" s="4"/>
      <c r="OP334" s="4"/>
      <c r="OQ334" s="4"/>
      <c r="OR334" s="4"/>
      <c r="OS334" s="4"/>
      <c r="OT334" s="4"/>
      <c r="OU334" s="4"/>
      <c r="OV334" s="4"/>
      <c r="OW334" s="4"/>
      <c r="OX334" s="4"/>
      <c r="OY334" s="4"/>
      <c r="OZ334" s="4"/>
      <c r="PA334" s="4"/>
    </row>
    <row r="335" spans="1:417" s="16" customFormat="1" ht="28.5" customHeight="1" thickBot="1" x14ac:dyDescent="0.3">
      <c r="A335" s="298"/>
      <c r="B335" s="46" t="str">
        <f t="shared" si="184"/>
        <v>ГБУЗ АО АМОКБ</v>
      </c>
      <c r="C335" s="246" t="s">
        <v>129</v>
      </c>
      <c r="D335" s="19" t="str">
        <f t="shared" si="1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35" s="195" t="s">
        <v>143</v>
      </c>
      <c r="F335" s="46" t="str">
        <f t="shared" si="195"/>
        <v>стационар</v>
      </c>
      <c r="G335" s="195" t="s">
        <v>52</v>
      </c>
      <c r="H335" s="46" t="str">
        <f t="shared" si="196"/>
        <v>для беременных и рожениц</v>
      </c>
      <c r="I335" s="195" t="s">
        <v>148</v>
      </c>
      <c r="J335" s="46" t="str">
        <f t="shared" si="197"/>
        <v xml:space="preserve">Не применяется </v>
      </c>
      <c r="K335" s="73" t="s">
        <v>133</v>
      </c>
      <c r="L335" s="73" t="s">
        <v>3</v>
      </c>
      <c r="M335" s="73" t="s">
        <v>5</v>
      </c>
      <c r="N335" s="106">
        <v>99</v>
      </c>
      <c r="O335" s="106">
        <v>0</v>
      </c>
      <c r="P335" s="54">
        <f t="shared" ref="P335" si="209">IF(AND(N335&lt;&gt;0,M335="Кач."),O335/N335*100,"")</f>
        <v>0</v>
      </c>
      <c r="Q335" s="60"/>
      <c r="R335" s="228">
        <f>IFERROR(AVERAGE(P335:P340),"")</f>
        <v>66.666666666666671</v>
      </c>
      <c r="S335" s="231">
        <f>AVERAGE(Q335:Q340)</f>
        <v>248.2051282051282</v>
      </c>
      <c r="T335" s="238">
        <f>IFERROR((R335*0.7+S335*0.3)*2,S335*2)</f>
        <v>242.25641025641022</v>
      </c>
      <c r="U335" s="217" t="str">
        <f>IF(T335&lt;170,"ГЗ по услуге (работе) НЕ выполнено","")&amp;IF(AND(T335&gt;=170,T335&lt;=200),"ГЗ по услуге (работе) выполнено","")&amp;IF(T335&gt;200,"ГЗ по услуге (работе) ПЕРЕвыполнено","")</f>
        <v>ГЗ по услуге (работе) ПЕРЕвыполнено</v>
      </c>
      <c r="V335" s="217"/>
      <c r="W335" s="209"/>
      <c r="X335" s="200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  <c r="GJ335" s="4"/>
      <c r="GK335" s="4"/>
      <c r="GL335" s="4"/>
      <c r="GM335" s="4"/>
      <c r="GN335" s="4"/>
      <c r="GO335" s="4"/>
      <c r="GP335" s="4"/>
      <c r="GQ335" s="4"/>
      <c r="GR335" s="4"/>
      <c r="GS335" s="4"/>
      <c r="GT335" s="4"/>
      <c r="GU335" s="4"/>
      <c r="GV335" s="4"/>
      <c r="GW335" s="4"/>
      <c r="GX335" s="4"/>
      <c r="GY335" s="4"/>
      <c r="GZ335" s="4"/>
      <c r="HA335" s="4"/>
      <c r="HB335" s="4"/>
      <c r="HC335" s="4"/>
      <c r="HD335" s="4"/>
      <c r="HE335" s="4"/>
      <c r="HF335" s="4"/>
      <c r="HG335" s="4"/>
      <c r="HH335" s="4"/>
      <c r="HI335" s="4"/>
      <c r="HJ335" s="4"/>
      <c r="HK335" s="4"/>
      <c r="HL335" s="4"/>
      <c r="HM335" s="4"/>
      <c r="HN335" s="4"/>
      <c r="HO335" s="4"/>
      <c r="HP335" s="4"/>
      <c r="HQ335" s="4"/>
      <c r="HR335" s="4"/>
      <c r="HS335" s="4"/>
      <c r="HT335" s="4"/>
      <c r="HU335" s="4"/>
      <c r="HV335" s="4"/>
      <c r="HW335" s="4"/>
      <c r="HX335" s="4"/>
      <c r="HY335" s="4"/>
      <c r="HZ335" s="4"/>
      <c r="IA335" s="4"/>
      <c r="IB335" s="4"/>
      <c r="IC335" s="4"/>
      <c r="ID335" s="4"/>
      <c r="IE335" s="4"/>
      <c r="IF335" s="4"/>
      <c r="IG335" s="4"/>
      <c r="IH335" s="4"/>
      <c r="II335" s="4"/>
      <c r="IJ335" s="4"/>
      <c r="IK335" s="4"/>
      <c r="IL335" s="4"/>
      <c r="IM335" s="4"/>
      <c r="IN335" s="4"/>
      <c r="IO335" s="4"/>
      <c r="IP335" s="4"/>
      <c r="IQ335" s="4"/>
      <c r="IR335" s="4"/>
      <c r="IS335" s="4"/>
      <c r="IT335" s="4"/>
      <c r="IU335" s="4"/>
      <c r="IV335" s="4"/>
      <c r="IW335" s="4"/>
      <c r="IX335" s="4"/>
      <c r="IY335" s="4"/>
      <c r="IZ335" s="4"/>
      <c r="JA335" s="4"/>
      <c r="JB335" s="4"/>
      <c r="JC335" s="4"/>
      <c r="JD335" s="4"/>
      <c r="JE335" s="4"/>
      <c r="JF335" s="4"/>
      <c r="JG335" s="4"/>
      <c r="JH335" s="4"/>
      <c r="JI335" s="4"/>
      <c r="JJ335" s="4"/>
      <c r="JK335" s="4"/>
      <c r="JL335" s="4"/>
      <c r="JM335" s="4"/>
      <c r="JN335" s="4"/>
      <c r="JO335" s="4"/>
      <c r="JP335" s="4"/>
      <c r="JQ335" s="4"/>
      <c r="JR335" s="4"/>
      <c r="JS335" s="4"/>
      <c r="JT335" s="4"/>
      <c r="JU335" s="4"/>
      <c r="JV335" s="4"/>
      <c r="JW335" s="4"/>
      <c r="JX335" s="4"/>
      <c r="JY335" s="4"/>
      <c r="JZ335" s="4"/>
      <c r="KA335" s="4"/>
      <c r="KB335" s="4"/>
      <c r="KC335" s="4"/>
      <c r="KD335" s="4"/>
      <c r="KE335" s="4"/>
      <c r="KF335" s="4"/>
      <c r="KG335" s="4"/>
      <c r="KH335" s="4"/>
      <c r="KI335" s="4"/>
      <c r="KJ335" s="4"/>
      <c r="KK335" s="4"/>
      <c r="KL335" s="4"/>
      <c r="KM335" s="4"/>
      <c r="KN335" s="4"/>
      <c r="KO335" s="4"/>
      <c r="KP335" s="4"/>
      <c r="KQ335" s="4"/>
      <c r="KR335" s="4"/>
      <c r="KS335" s="4"/>
      <c r="KT335" s="4"/>
      <c r="KU335" s="4"/>
      <c r="KV335" s="4"/>
      <c r="KW335" s="4"/>
      <c r="KX335" s="4"/>
      <c r="KY335" s="4"/>
      <c r="KZ335" s="4"/>
      <c r="LA335" s="4"/>
      <c r="LB335" s="4"/>
      <c r="LC335" s="4"/>
      <c r="LD335" s="4"/>
      <c r="LE335" s="4"/>
      <c r="LF335" s="4"/>
      <c r="LG335" s="4"/>
      <c r="LH335" s="4"/>
      <c r="LI335" s="4"/>
      <c r="LJ335" s="4"/>
      <c r="LK335" s="4"/>
      <c r="LL335" s="4"/>
      <c r="LM335" s="4"/>
      <c r="LN335" s="4"/>
      <c r="LO335" s="4"/>
      <c r="LP335" s="4"/>
      <c r="LQ335" s="4"/>
      <c r="LR335" s="4"/>
      <c r="LS335" s="4"/>
      <c r="LT335" s="4"/>
      <c r="LU335" s="4"/>
      <c r="LV335" s="4"/>
      <c r="LW335" s="4"/>
      <c r="LX335" s="4"/>
      <c r="LY335" s="4"/>
      <c r="LZ335" s="4"/>
      <c r="MA335" s="4"/>
      <c r="MB335" s="4"/>
      <c r="MC335" s="4"/>
      <c r="MD335" s="4"/>
      <c r="ME335" s="4"/>
      <c r="MF335" s="4"/>
      <c r="MG335" s="4"/>
      <c r="MH335" s="4"/>
      <c r="MI335" s="4"/>
      <c r="MJ335" s="4"/>
      <c r="MK335" s="4"/>
      <c r="ML335" s="4"/>
      <c r="MM335" s="4"/>
      <c r="MN335" s="4"/>
      <c r="MO335" s="4"/>
      <c r="MP335" s="4"/>
      <c r="MQ335" s="4"/>
      <c r="MR335" s="4"/>
      <c r="MS335" s="4"/>
      <c r="MT335" s="4"/>
      <c r="MU335" s="4"/>
      <c r="MV335" s="4"/>
      <c r="MW335" s="4"/>
      <c r="MX335" s="4"/>
      <c r="MY335" s="4"/>
      <c r="MZ335" s="4"/>
      <c r="NA335" s="4"/>
      <c r="NB335" s="4"/>
      <c r="NC335" s="4"/>
      <c r="ND335" s="4"/>
      <c r="NE335" s="4"/>
      <c r="NF335" s="4"/>
      <c r="NG335" s="4"/>
      <c r="NH335" s="4"/>
      <c r="NI335" s="4"/>
      <c r="NJ335" s="4"/>
      <c r="NK335" s="4"/>
      <c r="NL335" s="4"/>
      <c r="NM335" s="4"/>
      <c r="NN335" s="4"/>
      <c r="NO335" s="4"/>
      <c r="NP335" s="4"/>
      <c r="NQ335" s="4"/>
      <c r="NR335" s="4"/>
      <c r="NS335" s="4"/>
      <c r="NT335" s="4"/>
      <c r="NU335" s="4"/>
      <c r="NV335" s="4"/>
      <c r="NW335" s="4"/>
      <c r="NX335" s="4"/>
      <c r="NY335" s="4"/>
      <c r="NZ335" s="4"/>
      <c r="OA335" s="4"/>
      <c r="OB335" s="4"/>
      <c r="OC335" s="4"/>
      <c r="OD335" s="4"/>
      <c r="OE335" s="4"/>
      <c r="OF335" s="4"/>
      <c r="OG335" s="4"/>
      <c r="OH335" s="4"/>
      <c r="OI335" s="4"/>
      <c r="OJ335" s="4"/>
      <c r="OK335" s="4"/>
      <c r="OL335" s="4"/>
      <c r="OM335" s="4"/>
      <c r="ON335" s="4"/>
      <c r="OO335" s="4"/>
      <c r="OP335" s="4"/>
      <c r="OQ335" s="4"/>
      <c r="OR335" s="4"/>
      <c r="OS335" s="4"/>
      <c r="OT335" s="4"/>
      <c r="OU335" s="4"/>
      <c r="OV335" s="4"/>
      <c r="OW335" s="4"/>
      <c r="OX335" s="4"/>
      <c r="OY335" s="4"/>
      <c r="OZ335" s="4"/>
      <c r="PA335" s="4"/>
    </row>
    <row r="336" spans="1:417" s="16" customFormat="1" ht="28.5" customHeight="1" thickBot="1" x14ac:dyDescent="0.3">
      <c r="A336" s="298"/>
      <c r="B336" s="46" t="str">
        <f t="shared" si="184"/>
        <v>ГБУЗ АО АМОКБ</v>
      </c>
      <c r="C336" s="246"/>
      <c r="D336" s="19" t="str">
        <f t="shared" si="1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36" s="195"/>
      <c r="F336" s="46" t="str">
        <f t="shared" si="195"/>
        <v>стационар</v>
      </c>
      <c r="G336" s="195"/>
      <c r="H336" s="46" t="str">
        <f t="shared" si="196"/>
        <v>для беременных и рожениц</v>
      </c>
      <c r="I336" s="195"/>
      <c r="J336" s="46" t="str">
        <f t="shared" si="197"/>
        <v xml:space="preserve">Не применяется </v>
      </c>
      <c r="K336" s="74" t="s">
        <v>175</v>
      </c>
      <c r="L336" s="75" t="s">
        <v>150</v>
      </c>
      <c r="M336" s="81" t="s">
        <v>42</v>
      </c>
      <c r="N336" s="104">
        <v>45</v>
      </c>
      <c r="O336" s="104">
        <v>0</v>
      </c>
      <c r="P336" s="61"/>
      <c r="Q336" s="62">
        <f>IF(AND(N336&lt;&gt;0,M336="объем"),(O336/N336*100)/$Y$2*12,"")</f>
        <v>0</v>
      </c>
      <c r="R336" s="229"/>
      <c r="S336" s="232"/>
      <c r="T336" s="239"/>
      <c r="U336" s="218"/>
      <c r="V336" s="218"/>
      <c r="W336" s="209"/>
      <c r="X336" s="200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  <c r="GK336" s="4"/>
      <c r="GL336" s="4"/>
      <c r="GM336" s="4"/>
      <c r="GN336" s="4"/>
      <c r="GO336" s="4"/>
      <c r="GP336" s="4"/>
      <c r="GQ336" s="4"/>
      <c r="GR336" s="4"/>
      <c r="GS336" s="4"/>
      <c r="GT336" s="4"/>
      <c r="GU336" s="4"/>
      <c r="GV336" s="4"/>
      <c r="GW336" s="4"/>
      <c r="GX336" s="4"/>
      <c r="GY336" s="4"/>
      <c r="GZ336" s="4"/>
      <c r="HA336" s="4"/>
      <c r="HB336" s="4"/>
      <c r="HC336" s="4"/>
      <c r="HD336" s="4"/>
      <c r="HE336" s="4"/>
      <c r="HF336" s="4"/>
      <c r="HG336" s="4"/>
      <c r="HH336" s="4"/>
      <c r="HI336" s="4"/>
      <c r="HJ336" s="4"/>
      <c r="HK336" s="4"/>
      <c r="HL336" s="4"/>
      <c r="HM336" s="4"/>
      <c r="HN336" s="4"/>
      <c r="HO336" s="4"/>
      <c r="HP336" s="4"/>
      <c r="HQ336" s="4"/>
      <c r="HR336" s="4"/>
      <c r="HS336" s="4"/>
      <c r="HT336" s="4"/>
      <c r="HU336" s="4"/>
      <c r="HV336" s="4"/>
      <c r="HW336" s="4"/>
      <c r="HX336" s="4"/>
      <c r="HY336" s="4"/>
      <c r="HZ336" s="4"/>
      <c r="IA336" s="4"/>
      <c r="IB336" s="4"/>
      <c r="IC336" s="4"/>
      <c r="ID336" s="4"/>
      <c r="IE336" s="4"/>
      <c r="IF336" s="4"/>
      <c r="IG336" s="4"/>
      <c r="IH336" s="4"/>
      <c r="II336" s="4"/>
      <c r="IJ336" s="4"/>
      <c r="IK336" s="4"/>
      <c r="IL336" s="4"/>
      <c r="IM336" s="4"/>
      <c r="IN336" s="4"/>
      <c r="IO336" s="4"/>
      <c r="IP336" s="4"/>
      <c r="IQ336" s="4"/>
      <c r="IR336" s="4"/>
      <c r="IS336" s="4"/>
      <c r="IT336" s="4"/>
      <c r="IU336" s="4"/>
      <c r="IV336" s="4"/>
      <c r="IW336" s="4"/>
      <c r="IX336" s="4"/>
      <c r="IY336" s="4"/>
      <c r="IZ336" s="4"/>
      <c r="JA336" s="4"/>
      <c r="JB336" s="4"/>
      <c r="JC336" s="4"/>
      <c r="JD336" s="4"/>
      <c r="JE336" s="4"/>
      <c r="JF336" s="4"/>
      <c r="JG336" s="4"/>
      <c r="JH336" s="4"/>
      <c r="JI336" s="4"/>
      <c r="JJ336" s="4"/>
      <c r="JK336" s="4"/>
      <c r="JL336" s="4"/>
      <c r="JM336" s="4"/>
      <c r="JN336" s="4"/>
      <c r="JO336" s="4"/>
      <c r="JP336" s="4"/>
      <c r="JQ336" s="4"/>
      <c r="JR336" s="4"/>
      <c r="JS336" s="4"/>
      <c r="JT336" s="4"/>
      <c r="JU336" s="4"/>
      <c r="JV336" s="4"/>
      <c r="JW336" s="4"/>
      <c r="JX336" s="4"/>
      <c r="JY336" s="4"/>
      <c r="JZ336" s="4"/>
      <c r="KA336" s="4"/>
      <c r="KB336" s="4"/>
      <c r="KC336" s="4"/>
      <c r="KD336" s="4"/>
      <c r="KE336" s="4"/>
      <c r="KF336" s="4"/>
      <c r="KG336" s="4"/>
      <c r="KH336" s="4"/>
      <c r="KI336" s="4"/>
      <c r="KJ336" s="4"/>
      <c r="KK336" s="4"/>
      <c r="KL336" s="4"/>
      <c r="KM336" s="4"/>
      <c r="KN336" s="4"/>
      <c r="KO336" s="4"/>
      <c r="KP336" s="4"/>
      <c r="KQ336" s="4"/>
      <c r="KR336" s="4"/>
      <c r="KS336" s="4"/>
      <c r="KT336" s="4"/>
      <c r="KU336" s="4"/>
      <c r="KV336" s="4"/>
      <c r="KW336" s="4"/>
      <c r="KX336" s="4"/>
      <c r="KY336" s="4"/>
      <c r="KZ336" s="4"/>
      <c r="LA336" s="4"/>
      <c r="LB336" s="4"/>
      <c r="LC336" s="4"/>
      <c r="LD336" s="4"/>
      <c r="LE336" s="4"/>
      <c r="LF336" s="4"/>
      <c r="LG336" s="4"/>
      <c r="LH336" s="4"/>
      <c r="LI336" s="4"/>
      <c r="LJ336" s="4"/>
      <c r="LK336" s="4"/>
      <c r="LL336" s="4"/>
      <c r="LM336" s="4"/>
      <c r="LN336" s="4"/>
      <c r="LO336" s="4"/>
      <c r="LP336" s="4"/>
      <c r="LQ336" s="4"/>
      <c r="LR336" s="4"/>
      <c r="LS336" s="4"/>
      <c r="LT336" s="4"/>
      <c r="LU336" s="4"/>
      <c r="LV336" s="4"/>
      <c r="LW336" s="4"/>
      <c r="LX336" s="4"/>
      <c r="LY336" s="4"/>
      <c r="LZ336" s="4"/>
      <c r="MA336" s="4"/>
      <c r="MB336" s="4"/>
      <c r="MC336" s="4"/>
      <c r="MD336" s="4"/>
      <c r="ME336" s="4"/>
      <c r="MF336" s="4"/>
      <c r="MG336" s="4"/>
      <c r="MH336" s="4"/>
      <c r="MI336" s="4"/>
      <c r="MJ336" s="4"/>
      <c r="MK336" s="4"/>
      <c r="ML336" s="4"/>
      <c r="MM336" s="4"/>
      <c r="MN336" s="4"/>
      <c r="MO336" s="4"/>
      <c r="MP336" s="4"/>
      <c r="MQ336" s="4"/>
      <c r="MR336" s="4"/>
      <c r="MS336" s="4"/>
      <c r="MT336" s="4"/>
      <c r="MU336" s="4"/>
      <c r="MV336" s="4"/>
      <c r="MW336" s="4"/>
      <c r="MX336" s="4"/>
      <c r="MY336" s="4"/>
      <c r="MZ336" s="4"/>
      <c r="NA336" s="4"/>
      <c r="NB336" s="4"/>
      <c r="NC336" s="4"/>
      <c r="ND336" s="4"/>
      <c r="NE336" s="4"/>
      <c r="NF336" s="4"/>
      <c r="NG336" s="4"/>
      <c r="NH336" s="4"/>
      <c r="NI336" s="4"/>
      <c r="NJ336" s="4"/>
      <c r="NK336" s="4"/>
      <c r="NL336" s="4"/>
      <c r="NM336" s="4"/>
      <c r="NN336" s="4"/>
      <c r="NO336" s="4"/>
      <c r="NP336" s="4"/>
      <c r="NQ336" s="4"/>
      <c r="NR336" s="4"/>
      <c r="NS336" s="4"/>
      <c r="NT336" s="4"/>
      <c r="NU336" s="4"/>
      <c r="NV336" s="4"/>
      <c r="NW336" s="4"/>
      <c r="NX336" s="4"/>
      <c r="NY336" s="4"/>
      <c r="NZ336" s="4"/>
      <c r="OA336" s="4"/>
      <c r="OB336" s="4"/>
      <c r="OC336" s="4"/>
      <c r="OD336" s="4"/>
      <c r="OE336" s="4"/>
      <c r="OF336" s="4"/>
      <c r="OG336" s="4"/>
      <c r="OH336" s="4"/>
      <c r="OI336" s="4"/>
      <c r="OJ336" s="4"/>
      <c r="OK336" s="4"/>
      <c r="OL336" s="4"/>
      <c r="OM336" s="4"/>
      <c r="ON336" s="4"/>
      <c r="OO336" s="4"/>
      <c r="OP336" s="4"/>
      <c r="OQ336" s="4"/>
      <c r="OR336" s="4"/>
      <c r="OS336" s="4"/>
      <c r="OT336" s="4"/>
      <c r="OU336" s="4"/>
      <c r="OV336" s="4"/>
      <c r="OW336" s="4"/>
      <c r="OX336" s="4"/>
      <c r="OY336" s="4"/>
      <c r="OZ336" s="4"/>
      <c r="PA336" s="4"/>
    </row>
    <row r="337" spans="1:417" s="16" customFormat="1" ht="28.5" customHeight="1" thickBot="1" x14ac:dyDescent="0.3">
      <c r="A337" s="298"/>
      <c r="B337" s="46" t="str">
        <f t="shared" si="184"/>
        <v>ГБУЗ АО АМОКБ</v>
      </c>
      <c r="C337" s="246"/>
      <c r="D337" s="19" t="str">
        <f t="shared" si="1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37" s="195" t="s">
        <v>143</v>
      </c>
      <c r="F337" s="46" t="str">
        <f t="shared" si="195"/>
        <v>стационар</v>
      </c>
      <c r="G337" s="195" t="s">
        <v>53</v>
      </c>
      <c r="H337" s="46" t="str">
        <f t="shared" si="196"/>
        <v>патология новорожденных</v>
      </c>
      <c r="I337" s="195" t="s">
        <v>148</v>
      </c>
      <c r="J337" s="46" t="str">
        <f t="shared" si="197"/>
        <v xml:space="preserve">Не применяется </v>
      </c>
      <c r="K337" s="73" t="s">
        <v>133</v>
      </c>
      <c r="L337" s="73" t="s">
        <v>3</v>
      </c>
      <c r="M337" s="73" t="s">
        <v>5</v>
      </c>
      <c r="N337" s="106">
        <v>99</v>
      </c>
      <c r="O337" s="106">
        <v>99</v>
      </c>
      <c r="P337" s="54">
        <f t="shared" ref="P337" si="210">IF(AND(N337&lt;&gt;0,M337="Кач."),O337/N337*100,"")</f>
        <v>100</v>
      </c>
      <c r="Q337" s="60"/>
      <c r="R337" s="229"/>
      <c r="S337" s="232"/>
      <c r="T337" s="239"/>
      <c r="U337" s="218"/>
      <c r="V337" s="218"/>
      <c r="W337" s="209"/>
      <c r="X337" s="200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  <c r="GL337" s="4"/>
      <c r="GM337" s="4"/>
      <c r="GN337" s="4"/>
      <c r="GO337" s="4"/>
      <c r="GP337" s="4"/>
      <c r="GQ337" s="4"/>
      <c r="GR337" s="4"/>
      <c r="GS337" s="4"/>
      <c r="GT337" s="4"/>
      <c r="GU337" s="4"/>
      <c r="GV337" s="4"/>
      <c r="GW337" s="4"/>
      <c r="GX337" s="4"/>
      <c r="GY337" s="4"/>
      <c r="GZ337" s="4"/>
      <c r="HA337" s="4"/>
      <c r="HB337" s="4"/>
      <c r="HC337" s="4"/>
      <c r="HD337" s="4"/>
      <c r="HE337" s="4"/>
      <c r="HF337" s="4"/>
      <c r="HG337" s="4"/>
      <c r="HH337" s="4"/>
      <c r="HI337" s="4"/>
      <c r="HJ337" s="4"/>
      <c r="HK337" s="4"/>
      <c r="HL337" s="4"/>
      <c r="HM337" s="4"/>
      <c r="HN337" s="4"/>
      <c r="HO337" s="4"/>
      <c r="HP337" s="4"/>
      <c r="HQ337" s="4"/>
      <c r="HR337" s="4"/>
      <c r="HS337" s="4"/>
      <c r="HT337" s="4"/>
      <c r="HU337" s="4"/>
      <c r="HV337" s="4"/>
      <c r="HW337" s="4"/>
      <c r="HX337" s="4"/>
      <c r="HY337" s="4"/>
      <c r="HZ337" s="4"/>
      <c r="IA337" s="4"/>
      <c r="IB337" s="4"/>
      <c r="IC337" s="4"/>
      <c r="ID337" s="4"/>
      <c r="IE337" s="4"/>
      <c r="IF337" s="4"/>
      <c r="IG337" s="4"/>
      <c r="IH337" s="4"/>
      <c r="II337" s="4"/>
      <c r="IJ337" s="4"/>
      <c r="IK337" s="4"/>
      <c r="IL337" s="4"/>
      <c r="IM337" s="4"/>
      <c r="IN337" s="4"/>
      <c r="IO337" s="4"/>
      <c r="IP337" s="4"/>
      <c r="IQ337" s="4"/>
      <c r="IR337" s="4"/>
      <c r="IS337" s="4"/>
      <c r="IT337" s="4"/>
      <c r="IU337" s="4"/>
      <c r="IV337" s="4"/>
      <c r="IW337" s="4"/>
      <c r="IX337" s="4"/>
      <c r="IY337" s="4"/>
      <c r="IZ337" s="4"/>
      <c r="JA337" s="4"/>
      <c r="JB337" s="4"/>
      <c r="JC337" s="4"/>
      <c r="JD337" s="4"/>
      <c r="JE337" s="4"/>
      <c r="JF337" s="4"/>
      <c r="JG337" s="4"/>
      <c r="JH337" s="4"/>
      <c r="JI337" s="4"/>
      <c r="JJ337" s="4"/>
      <c r="JK337" s="4"/>
      <c r="JL337" s="4"/>
      <c r="JM337" s="4"/>
      <c r="JN337" s="4"/>
      <c r="JO337" s="4"/>
      <c r="JP337" s="4"/>
      <c r="JQ337" s="4"/>
      <c r="JR337" s="4"/>
      <c r="JS337" s="4"/>
      <c r="JT337" s="4"/>
      <c r="JU337" s="4"/>
      <c r="JV337" s="4"/>
      <c r="JW337" s="4"/>
      <c r="JX337" s="4"/>
      <c r="JY337" s="4"/>
      <c r="JZ337" s="4"/>
      <c r="KA337" s="4"/>
      <c r="KB337" s="4"/>
      <c r="KC337" s="4"/>
      <c r="KD337" s="4"/>
      <c r="KE337" s="4"/>
      <c r="KF337" s="4"/>
      <c r="KG337" s="4"/>
      <c r="KH337" s="4"/>
      <c r="KI337" s="4"/>
      <c r="KJ337" s="4"/>
      <c r="KK337" s="4"/>
      <c r="KL337" s="4"/>
      <c r="KM337" s="4"/>
      <c r="KN337" s="4"/>
      <c r="KO337" s="4"/>
      <c r="KP337" s="4"/>
      <c r="KQ337" s="4"/>
      <c r="KR337" s="4"/>
      <c r="KS337" s="4"/>
      <c r="KT337" s="4"/>
      <c r="KU337" s="4"/>
      <c r="KV337" s="4"/>
      <c r="KW337" s="4"/>
      <c r="KX337" s="4"/>
      <c r="KY337" s="4"/>
      <c r="KZ337" s="4"/>
      <c r="LA337" s="4"/>
      <c r="LB337" s="4"/>
      <c r="LC337" s="4"/>
      <c r="LD337" s="4"/>
      <c r="LE337" s="4"/>
      <c r="LF337" s="4"/>
      <c r="LG337" s="4"/>
      <c r="LH337" s="4"/>
      <c r="LI337" s="4"/>
      <c r="LJ337" s="4"/>
      <c r="LK337" s="4"/>
      <c r="LL337" s="4"/>
      <c r="LM337" s="4"/>
      <c r="LN337" s="4"/>
      <c r="LO337" s="4"/>
      <c r="LP337" s="4"/>
      <c r="LQ337" s="4"/>
      <c r="LR337" s="4"/>
      <c r="LS337" s="4"/>
      <c r="LT337" s="4"/>
      <c r="LU337" s="4"/>
      <c r="LV337" s="4"/>
      <c r="LW337" s="4"/>
      <c r="LX337" s="4"/>
      <c r="LY337" s="4"/>
      <c r="LZ337" s="4"/>
      <c r="MA337" s="4"/>
      <c r="MB337" s="4"/>
      <c r="MC337" s="4"/>
      <c r="MD337" s="4"/>
      <c r="ME337" s="4"/>
      <c r="MF337" s="4"/>
      <c r="MG337" s="4"/>
      <c r="MH337" s="4"/>
      <c r="MI337" s="4"/>
      <c r="MJ337" s="4"/>
      <c r="MK337" s="4"/>
      <c r="ML337" s="4"/>
      <c r="MM337" s="4"/>
      <c r="MN337" s="4"/>
      <c r="MO337" s="4"/>
      <c r="MP337" s="4"/>
      <c r="MQ337" s="4"/>
      <c r="MR337" s="4"/>
      <c r="MS337" s="4"/>
      <c r="MT337" s="4"/>
      <c r="MU337" s="4"/>
      <c r="MV337" s="4"/>
      <c r="MW337" s="4"/>
      <c r="MX337" s="4"/>
      <c r="MY337" s="4"/>
      <c r="MZ337" s="4"/>
      <c r="NA337" s="4"/>
      <c r="NB337" s="4"/>
      <c r="NC337" s="4"/>
      <c r="ND337" s="4"/>
      <c r="NE337" s="4"/>
      <c r="NF337" s="4"/>
      <c r="NG337" s="4"/>
      <c r="NH337" s="4"/>
      <c r="NI337" s="4"/>
      <c r="NJ337" s="4"/>
      <c r="NK337" s="4"/>
      <c r="NL337" s="4"/>
      <c r="NM337" s="4"/>
      <c r="NN337" s="4"/>
      <c r="NO337" s="4"/>
      <c r="NP337" s="4"/>
      <c r="NQ337" s="4"/>
      <c r="NR337" s="4"/>
      <c r="NS337" s="4"/>
      <c r="NT337" s="4"/>
      <c r="NU337" s="4"/>
      <c r="NV337" s="4"/>
      <c r="NW337" s="4"/>
      <c r="NX337" s="4"/>
      <c r="NY337" s="4"/>
      <c r="NZ337" s="4"/>
      <c r="OA337" s="4"/>
      <c r="OB337" s="4"/>
      <c r="OC337" s="4"/>
      <c r="OD337" s="4"/>
      <c r="OE337" s="4"/>
      <c r="OF337" s="4"/>
      <c r="OG337" s="4"/>
      <c r="OH337" s="4"/>
      <c r="OI337" s="4"/>
      <c r="OJ337" s="4"/>
      <c r="OK337" s="4"/>
      <c r="OL337" s="4"/>
      <c r="OM337" s="4"/>
      <c r="ON337" s="4"/>
      <c r="OO337" s="4"/>
      <c r="OP337" s="4"/>
      <c r="OQ337" s="4"/>
      <c r="OR337" s="4"/>
      <c r="OS337" s="4"/>
      <c r="OT337" s="4"/>
      <c r="OU337" s="4"/>
      <c r="OV337" s="4"/>
      <c r="OW337" s="4"/>
      <c r="OX337" s="4"/>
      <c r="OY337" s="4"/>
      <c r="OZ337" s="4"/>
      <c r="PA337" s="4"/>
    </row>
    <row r="338" spans="1:417" s="16" customFormat="1" ht="28.5" customHeight="1" thickBot="1" x14ac:dyDescent="0.3">
      <c r="A338" s="298"/>
      <c r="B338" s="46" t="str">
        <f t="shared" si="184"/>
        <v>ГБУЗ АО АМОКБ</v>
      </c>
      <c r="C338" s="246"/>
      <c r="D338" s="19" t="str">
        <f t="shared" si="1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38" s="195"/>
      <c r="F338" s="46" t="str">
        <f t="shared" si="195"/>
        <v>стационар</v>
      </c>
      <c r="G338" s="195"/>
      <c r="H338" s="46" t="str">
        <f t="shared" si="196"/>
        <v>патология новорожденных</v>
      </c>
      <c r="I338" s="195"/>
      <c r="J338" s="46" t="str">
        <f t="shared" si="197"/>
        <v xml:space="preserve">Не применяется </v>
      </c>
      <c r="K338" s="74" t="s">
        <v>175</v>
      </c>
      <c r="L338" s="75" t="s">
        <v>150</v>
      </c>
      <c r="M338" s="81" t="s">
        <v>42</v>
      </c>
      <c r="N338" s="104">
        <v>20</v>
      </c>
      <c r="O338" s="104">
        <v>64</v>
      </c>
      <c r="P338" s="61"/>
      <c r="Q338" s="62">
        <f>IF(AND(N338&lt;&gt;0,M338="объем"),(O338/N338*100)/$Y$2*12,"")</f>
        <v>640</v>
      </c>
      <c r="R338" s="229"/>
      <c r="S338" s="232"/>
      <c r="T338" s="239"/>
      <c r="U338" s="218"/>
      <c r="V338" s="218"/>
      <c r="W338" s="209"/>
      <c r="X338" s="200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  <c r="GL338" s="4"/>
      <c r="GM338" s="4"/>
      <c r="GN338" s="4"/>
      <c r="GO338" s="4"/>
      <c r="GP338" s="4"/>
      <c r="GQ338" s="4"/>
      <c r="GR338" s="4"/>
      <c r="GS338" s="4"/>
      <c r="GT338" s="4"/>
      <c r="GU338" s="4"/>
      <c r="GV338" s="4"/>
      <c r="GW338" s="4"/>
      <c r="GX338" s="4"/>
      <c r="GY338" s="4"/>
      <c r="GZ338" s="4"/>
      <c r="HA338" s="4"/>
      <c r="HB338" s="4"/>
      <c r="HC338" s="4"/>
      <c r="HD338" s="4"/>
      <c r="HE338" s="4"/>
      <c r="HF338" s="4"/>
      <c r="HG338" s="4"/>
      <c r="HH338" s="4"/>
      <c r="HI338" s="4"/>
      <c r="HJ338" s="4"/>
      <c r="HK338" s="4"/>
      <c r="HL338" s="4"/>
      <c r="HM338" s="4"/>
      <c r="HN338" s="4"/>
      <c r="HO338" s="4"/>
      <c r="HP338" s="4"/>
      <c r="HQ338" s="4"/>
      <c r="HR338" s="4"/>
      <c r="HS338" s="4"/>
      <c r="HT338" s="4"/>
      <c r="HU338" s="4"/>
      <c r="HV338" s="4"/>
      <c r="HW338" s="4"/>
      <c r="HX338" s="4"/>
      <c r="HY338" s="4"/>
      <c r="HZ338" s="4"/>
      <c r="IA338" s="4"/>
      <c r="IB338" s="4"/>
      <c r="IC338" s="4"/>
      <c r="ID338" s="4"/>
      <c r="IE338" s="4"/>
      <c r="IF338" s="4"/>
      <c r="IG338" s="4"/>
      <c r="IH338" s="4"/>
      <c r="II338" s="4"/>
      <c r="IJ338" s="4"/>
      <c r="IK338" s="4"/>
      <c r="IL338" s="4"/>
      <c r="IM338" s="4"/>
      <c r="IN338" s="4"/>
      <c r="IO338" s="4"/>
      <c r="IP338" s="4"/>
      <c r="IQ338" s="4"/>
      <c r="IR338" s="4"/>
      <c r="IS338" s="4"/>
      <c r="IT338" s="4"/>
      <c r="IU338" s="4"/>
      <c r="IV338" s="4"/>
      <c r="IW338" s="4"/>
      <c r="IX338" s="4"/>
      <c r="IY338" s="4"/>
      <c r="IZ338" s="4"/>
      <c r="JA338" s="4"/>
      <c r="JB338" s="4"/>
      <c r="JC338" s="4"/>
      <c r="JD338" s="4"/>
      <c r="JE338" s="4"/>
      <c r="JF338" s="4"/>
      <c r="JG338" s="4"/>
      <c r="JH338" s="4"/>
      <c r="JI338" s="4"/>
      <c r="JJ338" s="4"/>
      <c r="JK338" s="4"/>
      <c r="JL338" s="4"/>
      <c r="JM338" s="4"/>
      <c r="JN338" s="4"/>
      <c r="JO338" s="4"/>
      <c r="JP338" s="4"/>
      <c r="JQ338" s="4"/>
      <c r="JR338" s="4"/>
      <c r="JS338" s="4"/>
      <c r="JT338" s="4"/>
      <c r="JU338" s="4"/>
      <c r="JV338" s="4"/>
      <c r="JW338" s="4"/>
      <c r="JX338" s="4"/>
      <c r="JY338" s="4"/>
      <c r="JZ338" s="4"/>
      <c r="KA338" s="4"/>
      <c r="KB338" s="4"/>
      <c r="KC338" s="4"/>
      <c r="KD338" s="4"/>
      <c r="KE338" s="4"/>
      <c r="KF338" s="4"/>
      <c r="KG338" s="4"/>
      <c r="KH338" s="4"/>
      <c r="KI338" s="4"/>
      <c r="KJ338" s="4"/>
      <c r="KK338" s="4"/>
      <c r="KL338" s="4"/>
      <c r="KM338" s="4"/>
      <c r="KN338" s="4"/>
      <c r="KO338" s="4"/>
      <c r="KP338" s="4"/>
      <c r="KQ338" s="4"/>
      <c r="KR338" s="4"/>
      <c r="KS338" s="4"/>
      <c r="KT338" s="4"/>
      <c r="KU338" s="4"/>
      <c r="KV338" s="4"/>
      <c r="KW338" s="4"/>
      <c r="KX338" s="4"/>
      <c r="KY338" s="4"/>
      <c r="KZ338" s="4"/>
      <c r="LA338" s="4"/>
      <c r="LB338" s="4"/>
      <c r="LC338" s="4"/>
      <c r="LD338" s="4"/>
      <c r="LE338" s="4"/>
      <c r="LF338" s="4"/>
      <c r="LG338" s="4"/>
      <c r="LH338" s="4"/>
      <c r="LI338" s="4"/>
      <c r="LJ338" s="4"/>
      <c r="LK338" s="4"/>
      <c r="LL338" s="4"/>
      <c r="LM338" s="4"/>
      <c r="LN338" s="4"/>
      <c r="LO338" s="4"/>
      <c r="LP338" s="4"/>
      <c r="LQ338" s="4"/>
      <c r="LR338" s="4"/>
      <c r="LS338" s="4"/>
      <c r="LT338" s="4"/>
      <c r="LU338" s="4"/>
      <c r="LV338" s="4"/>
      <c r="LW338" s="4"/>
      <c r="LX338" s="4"/>
      <c r="LY338" s="4"/>
      <c r="LZ338" s="4"/>
      <c r="MA338" s="4"/>
      <c r="MB338" s="4"/>
      <c r="MC338" s="4"/>
      <c r="MD338" s="4"/>
      <c r="ME338" s="4"/>
      <c r="MF338" s="4"/>
      <c r="MG338" s="4"/>
      <c r="MH338" s="4"/>
      <c r="MI338" s="4"/>
      <c r="MJ338" s="4"/>
      <c r="MK338" s="4"/>
      <c r="ML338" s="4"/>
      <c r="MM338" s="4"/>
      <c r="MN338" s="4"/>
      <c r="MO338" s="4"/>
      <c r="MP338" s="4"/>
      <c r="MQ338" s="4"/>
      <c r="MR338" s="4"/>
      <c r="MS338" s="4"/>
      <c r="MT338" s="4"/>
      <c r="MU338" s="4"/>
      <c r="MV338" s="4"/>
      <c r="MW338" s="4"/>
      <c r="MX338" s="4"/>
      <c r="MY338" s="4"/>
      <c r="MZ338" s="4"/>
      <c r="NA338" s="4"/>
      <c r="NB338" s="4"/>
      <c r="NC338" s="4"/>
      <c r="ND338" s="4"/>
      <c r="NE338" s="4"/>
      <c r="NF338" s="4"/>
      <c r="NG338" s="4"/>
      <c r="NH338" s="4"/>
      <c r="NI338" s="4"/>
      <c r="NJ338" s="4"/>
      <c r="NK338" s="4"/>
      <c r="NL338" s="4"/>
      <c r="NM338" s="4"/>
      <c r="NN338" s="4"/>
      <c r="NO338" s="4"/>
      <c r="NP338" s="4"/>
      <c r="NQ338" s="4"/>
      <c r="NR338" s="4"/>
      <c r="NS338" s="4"/>
      <c r="NT338" s="4"/>
      <c r="NU338" s="4"/>
      <c r="NV338" s="4"/>
      <c r="NW338" s="4"/>
      <c r="NX338" s="4"/>
      <c r="NY338" s="4"/>
      <c r="NZ338" s="4"/>
      <c r="OA338" s="4"/>
      <c r="OB338" s="4"/>
      <c r="OC338" s="4"/>
      <c r="OD338" s="4"/>
      <c r="OE338" s="4"/>
      <c r="OF338" s="4"/>
      <c r="OG338" s="4"/>
      <c r="OH338" s="4"/>
      <c r="OI338" s="4"/>
      <c r="OJ338" s="4"/>
      <c r="OK338" s="4"/>
      <c r="OL338" s="4"/>
      <c r="OM338" s="4"/>
      <c r="ON338" s="4"/>
      <c r="OO338" s="4"/>
      <c r="OP338" s="4"/>
      <c r="OQ338" s="4"/>
      <c r="OR338" s="4"/>
      <c r="OS338" s="4"/>
      <c r="OT338" s="4"/>
      <c r="OU338" s="4"/>
      <c r="OV338" s="4"/>
      <c r="OW338" s="4"/>
      <c r="OX338" s="4"/>
      <c r="OY338" s="4"/>
      <c r="OZ338" s="4"/>
      <c r="PA338" s="4"/>
    </row>
    <row r="339" spans="1:417" s="16" customFormat="1" ht="28.5" customHeight="1" thickBot="1" x14ac:dyDescent="0.3">
      <c r="A339" s="298"/>
      <c r="B339" s="46" t="str">
        <f t="shared" si="184"/>
        <v>ГБУЗ АО АМОКБ</v>
      </c>
      <c r="C339" s="246"/>
      <c r="D339" s="19" t="str">
        <f t="shared" si="1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39" s="195" t="s">
        <v>143</v>
      </c>
      <c r="F339" s="46" t="str">
        <f t="shared" si="195"/>
        <v>стационар</v>
      </c>
      <c r="G339" s="195" t="s">
        <v>154</v>
      </c>
      <c r="H339" s="46" t="str">
        <f t="shared" si="196"/>
        <v>гематология</v>
      </c>
      <c r="I339" s="195" t="s">
        <v>148</v>
      </c>
      <c r="J339" s="46" t="str">
        <f t="shared" si="197"/>
        <v xml:space="preserve">Не применяется </v>
      </c>
      <c r="K339" s="73" t="s">
        <v>133</v>
      </c>
      <c r="L339" s="73" t="s">
        <v>3</v>
      </c>
      <c r="M339" s="73" t="s">
        <v>5</v>
      </c>
      <c r="N339" s="106">
        <v>99</v>
      </c>
      <c r="O339" s="106">
        <v>99</v>
      </c>
      <c r="P339" s="54">
        <f t="shared" ref="P339" si="211">IF(AND(N339&lt;&gt;0,M339="Кач."),O339/N339*100,"")</f>
        <v>100</v>
      </c>
      <c r="Q339" s="60"/>
      <c r="R339" s="229"/>
      <c r="S339" s="232"/>
      <c r="T339" s="239"/>
      <c r="U339" s="218"/>
      <c r="V339" s="218"/>
      <c r="W339" s="209"/>
      <c r="X339" s="200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  <c r="GK339" s="4"/>
      <c r="GL339" s="4"/>
      <c r="GM339" s="4"/>
      <c r="GN339" s="4"/>
      <c r="GO339" s="4"/>
      <c r="GP339" s="4"/>
      <c r="GQ339" s="4"/>
      <c r="GR339" s="4"/>
      <c r="GS339" s="4"/>
      <c r="GT339" s="4"/>
      <c r="GU339" s="4"/>
      <c r="GV339" s="4"/>
      <c r="GW339" s="4"/>
      <c r="GX339" s="4"/>
      <c r="GY339" s="4"/>
      <c r="GZ339" s="4"/>
      <c r="HA339" s="4"/>
      <c r="HB339" s="4"/>
      <c r="HC339" s="4"/>
      <c r="HD339" s="4"/>
      <c r="HE339" s="4"/>
      <c r="HF339" s="4"/>
      <c r="HG339" s="4"/>
      <c r="HH339" s="4"/>
      <c r="HI339" s="4"/>
      <c r="HJ339" s="4"/>
      <c r="HK339" s="4"/>
      <c r="HL339" s="4"/>
      <c r="HM339" s="4"/>
      <c r="HN339" s="4"/>
      <c r="HO339" s="4"/>
      <c r="HP339" s="4"/>
      <c r="HQ339" s="4"/>
      <c r="HR339" s="4"/>
      <c r="HS339" s="4"/>
      <c r="HT339" s="4"/>
      <c r="HU339" s="4"/>
      <c r="HV339" s="4"/>
      <c r="HW339" s="4"/>
      <c r="HX339" s="4"/>
      <c r="HY339" s="4"/>
      <c r="HZ339" s="4"/>
      <c r="IA339" s="4"/>
      <c r="IB339" s="4"/>
      <c r="IC339" s="4"/>
      <c r="ID339" s="4"/>
      <c r="IE339" s="4"/>
      <c r="IF339" s="4"/>
      <c r="IG339" s="4"/>
      <c r="IH339" s="4"/>
      <c r="II339" s="4"/>
      <c r="IJ339" s="4"/>
      <c r="IK339" s="4"/>
      <c r="IL339" s="4"/>
      <c r="IM339" s="4"/>
      <c r="IN339" s="4"/>
      <c r="IO339" s="4"/>
      <c r="IP339" s="4"/>
      <c r="IQ339" s="4"/>
      <c r="IR339" s="4"/>
      <c r="IS339" s="4"/>
      <c r="IT339" s="4"/>
      <c r="IU339" s="4"/>
      <c r="IV339" s="4"/>
      <c r="IW339" s="4"/>
      <c r="IX339" s="4"/>
      <c r="IY339" s="4"/>
      <c r="IZ339" s="4"/>
      <c r="JA339" s="4"/>
      <c r="JB339" s="4"/>
      <c r="JC339" s="4"/>
      <c r="JD339" s="4"/>
      <c r="JE339" s="4"/>
      <c r="JF339" s="4"/>
      <c r="JG339" s="4"/>
      <c r="JH339" s="4"/>
      <c r="JI339" s="4"/>
      <c r="JJ339" s="4"/>
      <c r="JK339" s="4"/>
      <c r="JL339" s="4"/>
      <c r="JM339" s="4"/>
      <c r="JN339" s="4"/>
      <c r="JO339" s="4"/>
      <c r="JP339" s="4"/>
      <c r="JQ339" s="4"/>
      <c r="JR339" s="4"/>
      <c r="JS339" s="4"/>
      <c r="JT339" s="4"/>
      <c r="JU339" s="4"/>
      <c r="JV339" s="4"/>
      <c r="JW339" s="4"/>
      <c r="JX339" s="4"/>
      <c r="JY339" s="4"/>
      <c r="JZ339" s="4"/>
      <c r="KA339" s="4"/>
      <c r="KB339" s="4"/>
      <c r="KC339" s="4"/>
      <c r="KD339" s="4"/>
      <c r="KE339" s="4"/>
      <c r="KF339" s="4"/>
      <c r="KG339" s="4"/>
      <c r="KH339" s="4"/>
      <c r="KI339" s="4"/>
      <c r="KJ339" s="4"/>
      <c r="KK339" s="4"/>
      <c r="KL339" s="4"/>
      <c r="KM339" s="4"/>
      <c r="KN339" s="4"/>
      <c r="KO339" s="4"/>
      <c r="KP339" s="4"/>
      <c r="KQ339" s="4"/>
      <c r="KR339" s="4"/>
      <c r="KS339" s="4"/>
      <c r="KT339" s="4"/>
      <c r="KU339" s="4"/>
      <c r="KV339" s="4"/>
      <c r="KW339" s="4"/>
      <c r="KX339" s="4"/>
      <c r="KY339" s="4"/>
      <c r="KZ339" s="4"/>
      <c r="LA339" s="4"/>
      <c r="LB339" s="4"/>
      <c r="LC339" s="4"/>
      <c r="LD339" s="4"/>
      <c r="LE339" s="4"/>
      <c r="LF339" s="4"/>
      <c r="LG339" s="4"/>
      <c r="LH339" s="4"/>
      <c r="LI339" s="4"/>
      <c r="LJ339" s="4"/>
      <c r="LK339" s="4"/>
      <c r="LL339" s="4"/>
      <c r="LM339" s="4"/>
      <c r="LN339" s="4"/>
      <c r="LO339" s="4"/>
      <c r="LP339" s="4"/>
      <c r="LQ339" s="4"/>
      <c r="LR339" s="4"/>
      <c r="LS339" s="4"/>
      <c r="LT339" s="4"/>
      <c r="LU339" s="4"/>
      <c r="LV339" s="4"/>
      <c r="LW339" s="4"/>
      <c r="LX339" s="4"/>
      <c r="LY339" s="4"/>
      <c r="LZ339" s="4"/>
      <c r="MA339" s="4"/>
      <c r="MB339" s="4"/>
      <c r="MC339" s="4"/>
      <c r="MD339" s="4"/>
      <c r="ME339" s="4"/>
      <c r="MF339" s="4"/>
      <c r="MG339" s="4"/>
      <c r="MH339" s="4"/>
      <c r="MI339" s="4"/>
      <c r="MJ339" s="4"/>
      <c r="MK339" s="4"/>
      <c r="ML339" s="4"/>
      <c r="MM339" s="4"/>
      <c r="MN339" s="4"/>
      <c r="MO339" s="4"/>
      <c r="MP339" s="4"/>
      <c r="MQ339" s="4"/>
      <c r="MR339" s="4"/>
      <c r="MS339" s="4"/>
      <c r="MT339" s="4"/>
      <c r="MU339" s="4"/>
      <c r="MV339" s="4"/>
      <c r="MW339" s="4"/>
      <c r="MX339" s="4"/>
      <c r="MY339" s="4"/>
      <c r="MZ339" s="4"/>
      <c r="NA339" s="4"/>
      <c r="NB339" s="4"/>
      <c r="NC339" s="4"/>
      <c r="ND339" s="4"/>
      <c r="NE339" s="4"/>
      <c r="NF339" s="4"/>
      <c r="NG339" s="4"/>
      <c r="NH339" s="4"/>
      <c r="NI339" s="4"/>
      <c r="NJ339" s="4"/>
      <c r="NK339" s="4"/>
      <c r="NL339" s="4"/>
      <c r="NM339" s="4"/>
      <c r="NN339" s="4"/>
      <c r="NO339" s="4"/>
      <c r="NP339" s="4"/>
      <c r="NQ339" s="4"/>
      <c r="NR339" s="4"/>
      <c r="NS339" s="4"/>
      <c r="NT339" s="4"/>
      <c r="NU339" s="4"/>
      <c r="NV339" s="4"/>
      <c r="NW339" s="4"/>
      <c r="NX339" s="4"/>
      <c r="NY339" s="4"/>
      <c r="NZ339" s="4"/>
      <c r="OA339" s="4"/>
      <c r="OB339" s="4"/>
      <c r="OC339" s="4"/>
      <c r="OD339" s="4"/>
      <c r="OE339" s="4"/>
      <c r="OF339" s="4"/>
      <c r="OG339" s="4"/>
      <c r="OH339" s="4"/>
      <c r="OI339" s="4"/>
      <c r="OJ339" s="4"/>
      <c r="OK339" s="4"/>
      <c r="OL339" s="4"/>
      <c r="OM339" s="4"/>
      <c r="ON339" s="4"/>
      <c r="OO339" s="4"/>
      <c r="OP339" s="4"/>
      <c r="OQ339" s="4"/>
      <c r="OR339" s="4"/>
      <c r="OS339" s="4"/>
      <c r="OT339" s="4"/>
      <c r="OU339" s="4"/>
      <c r="OV339" s="4"/>
      <c r="OW339" s="4"/>
      <c r="OX339" s="4"/>
      <c r="OY339" s="4"/>
      <c r="OZ339" s="4"/>
      <c r="PA339" s="4"/>
    </row>
    <row r="340" spans="1:417" s="16" customFormat="1" ht="28.5" customHeight="1" thickBot="1" x14ac:dyDescent="0.3">
      <c r="A340" s="298"/>
      <c r="B340" s="46" t="str">
        <f t="shared" si="184"/>
        <v>ГБУЗ АО АМОКБ</v>
      </c>
      <c r="C340" s="246"/>
      <c r="D340" s="19" t="str">
        <f t="shared" si="1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0" s="195"/>
      <c r="F340" s="46" t="str">
        <f t="shared" si="195"/>
        <v>стационар</v>
      </c>
      <c r="G340" s="195"/>
      <c r="H340" s="46" t="str">
        <f t="shared" si="196"/>
        <v>гематология</v>
      </c>
      <c r="I340" s="195"/>
      <c r="J340" s="46" t="str">
        <f t="shared" si="197"/>
        <v xml:space="preserve">Не применяется </v>
      </c>
      <c r="K340" s="74" t="s">
        <v>175</v>
      </c>
      <c r="L340" s="75" t="s">
        <v>150</v>
      </c>
      <c r="M340" s="81" t="s">
        <v>42</v>
      </c>
      <c r="N340" s="104">
        <v>390</v>
      </c>
      <c r="O340" s="104">
        <v>204</v>
      </c>
      <c r="P340" s="61"/>
      <c r="Q340" s="62">
        <f t="shared" ref="Q340:Q348" si="212">IF(AND(N340&lt;&gt;0,M340="объем"),(O340/N340*100)/$Y$2*12,"")</f>
        <v>104.61538461538463</v>
      </c>
      <c r="R340" s="241"/>
      <c r="S340" s="242"/>
      <c r="T340" s="243"/>
      <c r="U340" s="219"/>
      <c r="V340" s="219"/>
      <c r="W340" s="209"/>
      <c r="X340" s="200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  <c r="GK340" s="4"/>
      <c r="GL340" s="4"/>
      <c r="GM340" s="4"/>
      <c r="GN340" s="4"/>
      <c r="GO340" s="4"/>
      <c r="GP340" s="4"/>
      <c r="GQ340" s="4"/>
      <c r="GR340" s="4"/>
      <c r="GS340" s="4"/>
      <c r="GT340" s="4"/>
      <c r="GU340" s="4"/>
      <c r="GV340" s="4"/>
      <c r="GW340" s="4"/>
      <c r="GX340" s="4"/>
      <c r="GY340" s="4"/>
      <c r="GZ340" s="4"/>
      <c r="HA340" s="4"/>
      <c r="HB340" s="4"/>
      <c r="HC340" s="4"/>
      <c r="HD340" s="4"/>
      <c r="HE340" s="4"/>
      <c r="HF340" s="4"/>
      <c r="HG340" s="4"/>
      <c r="HH340" s="4"/>
      <c r="HI340" s="4"/>
      <c r="HJ340" s="4"/>
      <c r="HK340" s="4"/>
      <c r="HL340" s="4"/>
      <c r="HM340" s="4"/>
      <c r="HN340" s="4"/>
      <c r="HO340" s="4"/>
      <c r="HP340" s="4"/>
      <c r="HQ340" s="4"/>
      <c r="HR340" s="4"/>
      <c r="HS340" s="4"/>
      <c r="HT340" s="4"/>
      <c r="HU340" s="4"/>
      <c r="HV340" s="4"/>
      <c r="HW340" s="4"/>
      <c r="HX340" s="4"/>
      <c r="HY340" s="4"/>
      <c r="HZ340" s="4"/>
      <c r="IA340" s="4"/>
      <c r="IB340" s="4"/>
      <c r="IC340" s="4"/>
      <c r="ID340" s="4"/>
      <c r="IE340" s="4"/>
      <c r="IF340" s="4"/>
      <c r="IG340" s="4"/>
      <c r="IH340" s="4"/>
      <c r="II340" s="4"/>
      <c r="IJ340" s="4"/>
      <c r="IK340" s="4"/>
      <c r="IL340" s="4"/>
      <c r="IM340" s="4"/>
      <c r="IN340" s="4"/>
      <c r="IO340" s="4"/>
      <c r="IP340" s="4"/>
      <c r="IQ340" s="4"/>
      <c r="IR340" s="4"/>
      <c r="IS340" s="4"/>
      <c r="IT340" s="4"/>
      <c r="IU340" s="4"/>
      <c r="IV340" s="4"/>
      <c r="IW340" s="4"/>
      <c r="IX340" s="4"/>
      <c r="IY340" s="4"/>
      <c r="IZ340" s="4"/>
      <c r="JA340" s="4"/>
      <c r="JB340" s="4"/>
      <c r="JC340" s="4"/>
      <c r="JD340" s="4"/>
      <c r="JE340" s="4"/>
      <c r="JF340" s="4"/>
      <c r="JG340" s="4"/>
      <c r="JH340" s="4"/>
      <c r="JI340" s="4"/>
      <c r="JJ340" s="4"/>
      <c r="JK340" s="4"/>
      <c r="JL340" s="4"/>
      <c r="JM340" s="4"/>
      <c r="JN340" s="4"/>
      <c r="JO340" s="4"/>
      <c r="JP340" s="4"/>
      <c r="JQ340" s="4"/>
      <c r="JR340" s="4"/>
      <c r="JS340" s="4"/>
      <c r="JT340" s="4"/>
      <c r="JU340" s="4"/>
      <c r="JV340" s="4"/>
      <c r="JW340" s="4"/>
      <c r="JX340" s="4"/>
      <c r="JY340" s="4"/>
      <c r="JZ340" s="4"/>
      <c r="KA340" s="4"/>
      <c r="KB340" s="4"/>
      <c r="KC340" s="4"/>
      <c r="KD340" s="4"/>
      <c r="KE340" s="4"/>
      <c r="KF340" s="4"/>
      <c r="KG340" s="4"/>
      <c r="KH340" s="4"/>
      <c r="KI340" s="4"/>
      <c r="KJ340" s="4"/>
      <c r="KK340" s="4"/>
      <c r="KL340" s="4"/>
      <c r="KM340" s="4"/>
      <c r="KN340" s="4"/>
      <c r="KO340" s="4"/>
      <c r="KP340" s="4"/>
      <c r="KQ340" s="4"/>
      <c r="KR340" s="4"/>
      <c r="KS340" s="4"/>
      <c r="KT340" s="4"/>
      <c r="KU340" s="4"/>
      <c r="KV340" s="4"/>
      <c r="KW340" s="4"/>
      <c r="KX340" s="4"/>
      <c r="KY340" s="4"/>
      <c r="KZ340" s="4"/>
      <c r="LA340" s="4"/>
      <c r="LB340" s="4"/>
      <c r="LC340" s="4"/>
      <c r="LD340" s="4"/>
      <c r="LE340" s="4"/>
      <c r="LF340" s="4"/>
      <c r="LG340" s="4"/>
      <c r="LH340" s="4"/>
      <c r="LI340" s="4"/>
      <c r="LJ340" s="4"/>
      <c r="LK340" s="4"/>
      <c r="LL340" s="4"/>
      <c r="LM340" s="4"/>
      <c r="LN340" s="4"/>
      <c r="LO340" s="4"/>
      <c r="LP340" s="4"/>
      <c r="LQ340" s="4"/>
      <c r="LR340" s="4"/>
      <c r="LS340" s="4"/>
      <c r="LT340" s="4"/>
      <c r="LU340" s="4"/>
      <c r="LV340" s="4"/>
      <c r="LW340" s="4"/>
      <c r="LX340" s="4"/>
      <c r="LY340" s="4"/>
      <c r="LZ340" s="4"/>
      <c r="MA340" s="4"/>
      <c r="MB340" s="4"/>
      <c r="MC340" s="4"/>
      <c r="MD340" s="4"/>
      <c r="ME340" s="4"/>
      <c r="MF340" s="4"/>
      <c r="MG340" s="4"/>
      <c r="MH340" s="4"/>
      <c r="MI340" s="4"/>
      <c r="MJ340" s="4"/>
      <c r="MK340" s="4"/>
      <c r="ML340" s="4"/>
      <c r="MM340" s="4"/>
      <c r="MN340" s="4"/>
      <c r="MO340" s="4"/>
      <c r="MP340" s="4"/>
      <c r="MQ340" s="4"/>
      <c r="MR340" s="4"/>
      <c r="MS340" s="4"/>
      <c r="MT340" s="4"/>
      <c r="MU340" s="4"/>
      <c r="MV340" s="4"/>
      <c r="MW340" s="4"/>
      <c r="MX340" s="4"/>
      <c r="MY340" s="4"/>
      <c r="MZ340" s="4"/>
      <c r="NA340" s="4"/>
      <c r="NB340" s="4"/>
      <c r="NC340" s="4"/>
      <c r="ND340" s="4"/>
      <c r="NE340" s="4"/>
      <c r="NF340" s="4"/>
      <c r="NG340" s="4"/>
      <c r="NH340" s="4"/>
      <c r="NI340" s="4"/>
      <c r="NJ340" s="4"/>
      <c r="NK340" s="4"/>
      <c r="NL340" s="4"/>
      <c r="NM340" s="4"/>
      <c r="NN340" s="4"/>
      <c r="NO340" s="4"/>
      <c r="NP340" s="4"/>
      <c r="NQ340" s="4"/>
      <c r="NR340" s="4"/>
      <c r="NS340" s="4"/>
      <c r="NT340" s="4"/>
      <c r="NU340" s="4"/>
      <c r="NV340" s="4"/>
      <c r="NW340" s="4"/>
      <c r="NX340" s="4"/>
      <c r="NY340" s="4"/>
      <c r="NZ340" s="4"/>
      <c r="OA340" s="4"/>
      <c r="OB340" s="4"/>
      <c r="OC340" s="4"/>
      <c r="OD340" s="4"/>
      <c r="OE340" s="4"/>
      <c r="OF340" s="4"/>
      <c r="OG340" s="4"/>
      <c r="OH340" s="4"/>
      <c r="OI340" s="4"/>
      <c r="OJ340" s="4"/>
      <c r="OK340" s="4"/>
      <c r="OL340" s="4"/>
      <c r="OM340" s="4"/>
      <c r="ON340" s="4"/>
      <c r="OO340" s="4"/>
      <c r="OP340" s="4"/>
      <c r="OQ340" s="4"/>
      <c r="OR340" s="4"/>
      <c r="OS340" s="4"/>
      <c r="OT340" s="4"/>
      <c r="OU340" s="4"/>
      <c r="OV340" s="4"/>
      <c r="OW340" s="4"/>
      <c r="OX340" s="4"/>
      <c r="OY340" s="4"/>
      <c r="OZ340" s="4"/>
      <c r="PA340" s="4"/>
    </row>
    <row r="341" spans="1:417" s="16" customFormat="1" ht="28.5" customHeight="1" thickBot="1" x14ac:dyDescent="0.3">
      <c r="A341" s="298"/>
      <c r="B341" s="46" t="str">
        <f t="shared" si="184"/>
        <v>ГБУЗ АО АМОКБ</v>
      </c>
      <c r="C341" s="246" t="s">
        <v>120</v>
      </c>
      <c r="D341" s="19" t="str">
        <f t="shared" si="185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41" s="195" t="s">
        <v>50</v>
      </c>
      <c r="F341" s="46" t="str">
        <f t="shared" si="195"/>
        <v>Вне медицинской организации</v>
      </c>
      <c r="G341" s="195" t="s">
        <v>120</v>
      </c>
      <c r="H341" s="46" t="str">
        <f t="shared" si="196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41" s="195" t="s">
        <v>47</v>
      </c>
      <c r="J341" s="46" t="str">
        <f t="shared" si="197"/>
        <v>Не предусмотрено</v>
      </c>
      <c r="K341" s="73" t="s">
        <v>133</v>
      </c>
      <c r="L341" s="73" t="s">
        <v>3</v>
      </c>
      <c r="M341" s="73" t="s">
        <v>5</v>
      </c>
      <c r="N341" s="106">
        <v>99</v>
      </c>
      <c r="O341" s="106">
        <v>99</v>
      </c>
      <c r="P341" s="54">
        <f t="shared" ref="P341" si="213">IF(AND(N341&lt;&gt;0,M341="Кач."),O341/N341*100,"")</f>
        <v>100</v>
      </c>
      <c r="Q341" s="60"/>
      <c r="R341" s="214">
        <f>IFERROR(AVERAGE(P341:P342),"")</f>
        <v>100</v>
      </c>
      <c r="S341" s="215">
        <f>AVERAGE(Q341:Q342)</f>
        <v>113.77777777777777</v>
      </c>
      <c r="T341" s="216">
        <f>IFERROR((R341*0.7+S341*0.3)*2,S341*2)</f>
        <v>208.26666666666665</v>
      </c>
      <c r="U341" s="195" t="str">
        <f>IF(T341&lt;170,"ГЗ по услуге (работе) НЕ выполнено","")&amp;IF(AND(T341&gt;=170,T341&lt;=200),"ГЗ по услуге (работе) выполнено","")&amp;IF(T341&gt;200,"ГЗ по услуге (работе) ПЕРЕвыполнено","")</f>
        <v>ГЗ по услуге (работе) ПЕРЕвыполнено</v>
      </c>
      <c r="V341" s="195"/>
      <c r="W341" s="209"/>
      <c r="X341" s="200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  <c r="GK341" s="4"/>
      <c r="GL341" s="4"/>
      <c r="GM341" s="4"/>
      <c r="GN341" s="4"/>
      <c r="GO341" s="4"/>
      <c r="GP341" s="4"/>
      <c r="GQ341" s="4"/>
      <c r="GR341" s="4"/>
      <c r="GS341" s="4"/>
      <c r="GT341" s="4"/>
      <c r="GU341" s="4"/>
      <c r="GV341" s="4"/>
      <c r="GW341" s="4"/>
      <c r="GX341" s="4"/>
      <c r="GY341" s="4"/>
      <c r="GZ341" s="4"/>
      <c r="HA341" s="4"/>
      <c r="HB341" s="4"/>
      <c r="HC341" s="4"/>
      <c r="HD341" s="4"/>
      <c r="HE341" s="4"/>
      <c r="HF341" s="4"/>
      <c r="HG341" s="4"/>
      <c r="HH341" s="4"/>
      <c r="HI341" s="4"/>
      <c r="HJ341" s="4"/>
      <c r="HK341" s="4"/>
      <c r="HL341" s="4"/>
      <c r="HM341" s="4"/>
      <c r="HN341" s="4"/>
      <c r="HO341" s="4"/>
      <c r="HP341" s="4"/>
      <c r="HQ341" s="4"/>
      <c r="HR341" s="4"/>
      <c r="HS341" s="4"/>
      <c r="HT341" s="4"/>
      <c r="HU341" s="4"/>
      <c r="HV341" s="4"/>
      <c r="HW341" s="4"/>
      <c r="HX341" s="4"/>
      <c r="HY341" s="4"/>
      <c r="HZ341" s="4"/>
      <c r="IA341" s="4"/>
      <c r="IB341" s="4"/>
      <c r="IC341" s="4"/>
      <c r="ID341" s="4"/>
      <c r="IE341" s="4"/>
      <c r="IF341" s="4"/>
      <c r="IG341" s="4"/>
      <c r="IH341" s="4"/>
      <c r="II341" s="4"/>
      <c r="IJ341" s="4"/>
      <c r="IK341" s="4"/>
      <c r="IL341" s="4"/>
      <c r="IM341" s="4"/>
      <c r="IN341" s="4"/>
      <c r="IO341" s="4"/>
      <c r="IP341" s="4"/>
      <c r="IQ341" s="4"/>
      <c r="IR341" s="4"/>
      <c r="IS341" s="4"/>
      <c r="IT341" s="4"/>
      <c r="IU341" s="4"/>
      <c r="IV341" s="4"/>
      <c r="IW341" s="4"/>
      <c r="IX341" s="4"/>
      <c r="IY341" s="4"/>
      <c r="IZ341" s="4"/>
      <c r="JA341" s="4"/>
      <c r="JB341" s="4"/>
      <c r="JC341" s="4"/>
      <c r="JD341" s="4"/>
      <c r="JE341" s="4"/>
      <c r="JF341" s="4"/>
      <c r="JG341" s="4"/>
      <c r="JH341" s="4"/>
      <c r="JI341" s="4"/>
      <c r="JJ341" s="4"/>
      <c r="JK341" s="4"/>
      <c r="JL341" s="4"/>
      <c r="JM341" s="4"/>
      <c r="JN341" s="4"/>
      <c r="JO341" s="4"/>
      <c r="JP341" s="4"/>
      <c r="JQ341" s="4"/>
      <c r="JR341" s="4"/>
      <c r="JS341" s="4"/>
      <c r="JT341" s="4"/>
      <c r="JU341" s="4"/>
      <c r="JV341" s="4"/>
      <c r="JW341" s="4"/>
      <c r="JX341" s="4"/>
      <c r="JY341" s="4"/>
      <c r="JZ341" s="4"/>
      <c r="KA341" s="4"/>
      <c r="KB341" s="4"/>
      <c r="KC341" s="4"/>
      <c r="KD341" s="4"/>
      <c r="KE341" s="4"/>
      <c r="KF341" s="4"/>
      <c r="KG341" s="4"/>
      <c r="KH341" s="4"/>
      <c r="KI341" s="4"/>
      <c r="KJ341" s="4"/>
      <c r="KK341" s="4"/>
      <c r="KL341" s="4"/>
      <c r="KM341" s="4"/>
      <c r="KN341" s="4"/>
      <c r="KO341" s="4"/>
      <c r="KP341" s="4"/>
      <c r="KQ341" s="4"/>
      <c r="KR341" s="4"/>
      <c r="KS341" s="4"/>
      <c r="KT341" s="4"/>
      <c r="KU341" s="4"/>
      <c r="KV341" s="4"/>
      <c r="KW341" s="4"/>
      <c r="KX341" s="4"/>
      <c r="KY341" s="4"/>
      <c r="KZ341" s="4"/>
      <c r="LA341" s="4"/>
      <c r="LB341" s="4"/>
      <c r="LC341" s="4"/>
      <c r="LD341" s="4"/>
      <c r="LE341" s="4"/>
      <c r="LF341" s="4"/>
      <c r="LG341" s="4"/>
      <c r="LH341" s="4"/>
      <c r="LI341" s="4"/>
      <c r="LJ341" s="4"/>
      <c r="LK341" s="4"/>
      <c r="LL341" s="4"/>
      <c r="LM341" s="4"/>
      <c r="LN341" s="4"/>
      <c r="LO341" s="4"/>
      <c r="LP341" s="4"/>
      <c r="LQ341" s="4"/>
      <c r="LR341" s="4"/>
      <c r="LS341" s="4"/>
      <c r="LT341" s="4"/>
      <c r="LU341" s="4"/>
      <c r="LV341" s="4"/>
      <c r="LW341" s="4"/>
      <c r="LX341" s="4"/>
      <c r="LY341" s="4"/>
      <c r="LZ341" s="4"/>
      <c r="MA341" s="4"/>
      <c r="MB341" s="4"/>
      <c r="MC341" s="4"/>
      <c r="MD341" s="4"/>
      <c r="ME341" s="4"/>
      <c r="MF341" s="4"/>
      <c r="MG341" s="4"/>
      <c r="MH341" s="4"/>
      <c r="MI341" s="4"/>
      <c r="MJ341" s="4"/>
      <c r="MK341" s="4"/>
      <c r="ML341" s="4"/>
      <c r="MM341" s="4"/>
      <c r="MN341" s="4"/>
      <c r="MO341" s="4"/>
      <c r="MP341" s="4"/>
      <c r="MQ341" s="4"/>
      <c r="MR341" s="4"/>
      <c r="MS341" s="4"/>
      <c r="MT341" s="4"/>
      <c r="MU341" s="4"/>
      <c r="MV341" s="4"/>
      <c r="MW341" s="4"/>
      <c r="MX341" s="4"/>
      <c r="MY341" s="4"/>
      <c r="MZ341" s="4"/>
      <c r="NA341" s="4"/>
      <c r="NB341" s="4"/>
      <c r="NC341" s="4"/>
      <c r="ND341" s="4"/>
      <c r="NE341" s="4"/>
      <c r="NF341" s="4"/>
      <c r="NG341" s="4"/>
      <c r="NH341" s="4"/>
      <c r="NI341" s="4"/>
      <c r="NJ341" s="4"/>
      <c r="NK341" s="4"/>
      <c r="NL341" s="4"/>
      <c r="NM341" s="4"/>
      <c r="NN341" s="4"/>
      <c r="NO341" s="4"/>
      <c r="NP341" s="4"/>
      <c r="NQ341" s="4"/>
      <c r="NR341" s="4"/>
      <c r="NS341" s="4"/>
      <c r="NT341" s="4"/>
      <c r="NU341" s="4"/>
      <c r="NV341" s="4"/>
      <c r="NW341" s="4"/>
      <c r="NX341" s="4"/>
      <c r="NY341" s="4"/>
      <c r="NZ341" s="4"/>
      <c r="OA341" s="4"/>
      <c r="OB341" s="4"/>
      <c r="OC341" s="4"/>
      <c r="OD341" s="4"/>
      <c r="OE341" s="4"/>
      <c r="OF341" s="4"/>
      <c r="OG341" s="4"/>
      <c r="OH341" s="4"/>
      <c r="OI341" s="4"/>
      <c r="OJ341" s="4"/>
      <c r="OK341" s="4"/>
      <c r="OL341" s="4"/>
      <c r="OM341" s="4"/>
      <c r="ON341" s="4"/>
      <c r="OO341" s="4"/>
      <c r="OP341" s="4"/>
      <c r="OQ341" s="4"/>
      <c r="OR341" s="4"/>
      <c r="OS341" s="4"/>
      <c r="OT341" s="4"/>
      <c r="OU341" s="4"/>
      <c r="OV341" s="4"/>
      <c r="OW341" s="4"/>
      <c r="OX341" s="4"/>
      <c r="OY341" s="4"/>
      <c r="OZ341" s="4"/>
      <c r="PA341" s="4"/>
    </row>
    <row r="342" spans="1:417" s="16" customFormat="1" ht="28.5" customHeight="1" thickBot="1" x14ac:dyDescent="0.3">
      <c r="A342" s="298"/>
      <c r="B342" s="46" t="str">
        <f t="shared" si="184"/>
        <v>ГБУЗ АО АМОКБ</v>
      </c>
      <c r="C342" s="246"/>
      <c r="D342" s="19" t="str">
        <f t="shared" si="185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42" s="195"/>
      <c r="F342" s="46" t="str">
        <f t="shared" si="195"/>
        <v>Вне медицинской организации</v>
      </c>
      <c r="G342" s="195"/>
      <c r="H342" s="46" t="str">
        <f t="shared" si="196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42" s="195"/>
      <c r="J342" s="46" t="str">
        <f t="shared" si="197"/>
        <v>Не предусмотрено</v>
      </c>
      <c r="K342" s="74" t="s">
        <v>155</v>
      </c>
      <c r="L342" s="75" t="s">
        <v>45</v>
      </c>
      <c r="M342" s="81" t="s">
        <v>42</v>
      </c>
      <c r="N342" s="104">
        <v>900</v>
      </c>
      <c r="O342" s="104">
        <v>512</v>
      </c>
      <c r="P342" s="61"/>
      <c r="Q342" s="62">
        <f t="shared" ref="Q342" si="214">IF(AND(N342&lt;&gt;0,M342="объем"),(O342/N342*100)/$Y$2*12,"")</f>
        <v>113.77777777777777</v>
      </c>
      <c r="R342" s="214"/>
      <c r="S342" s="215"/>
      <c r="T342" s="216"/>
      <c r="U342" s="195"/>
      <c r="V342" s="195"/>
      <c r="W342" s="209"/>
      <c r="X342" s="200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  <c r="GL342" s="4"/>
      <c r="GM342" s="4"/>
      <c r="GN342" s="4"/>
      <c r="GO342" s="4"/>
      <c r="GP342" s="4"/>
      <c r="GQ342" s="4"/>
      <c r="GR342" s="4"/>
      <c r="GS342" s="4"/>
      <c r="GT342" s="4"/>
      <c r="GU342" s="4"/>
      <c r="GV342" s="4"/>
      <c r="GW342" s="4"/>
      <c r="GX342" s="4"/>
      <c r="GY342" s="4"/>
      <c r="GZ342" s="4"/>
      <c r="HA342" s="4"/>
      <c r="HB342" s="4"/>
      <c r="HC342" s="4"/>
      <c r="HD342" s="4"/>
      <c r="HE342" s="4"/>
      <c r="HF342" s="4"/>
      <c r="HG342" s="4"/>
      <c r="HH342" s="4"/>
      <c r="HI342" s="4"/>
      <c r="HJ342" s="4"/>
      <c r="HK342" s="4"/>
      <c r="HL342" s="4"/>
      <c r="HM342" s="4"/>
      <c r="HN342" s="4"/>
      <c r="HO342" s="4"/>
      <c r="HP342" s="4"/>
      <c r="HQ342" s="4"/>
      <c r="HR342" s="4"/>
      <c r="HS342" s="4"/>
      <c r="HT342" s="4"/>
      <c r="HU342" s="4"/>
      <c r="HV342" s="4"/>
      <c r="HW342" s="4"/>
      <c r="HX342" s="4"/>
      <c r="HY342" s="4"/>
      <c r="HZ342" s="4"/>
      <c r="IA342" s="4"/>
      <c r="IB342" s="4"/>
      <c r="IC342" s="4"/>
      <c r="ID342" s="4"/>
      <c r="IE342" s="4"/>
      <c r="IF342" s="4"/>
      <c r="IG342" s="4"/>
      <c r="IH342" s="4"/>
      <c r="II342" s="4"/>
      <c r="IJ342" s="4"/>
      <c r="IK342" s="4"/>
      <c r="IL342" s="4"/>
      <c r="IM342" s="4"/>
      <c r="IN342" s="4"/>
      <c r="IO342" s="4"/>
      <c r="IP342" s="4"/>
      <c r="IQ342" s="4"/>
      <c r="IR342" s="4"/>
      <c r="IS342" s="4"/>
      <c r="IT342" s="4"/>
      <c r="IU342" s="4"/>
      <c r="IV342" s="4"/>
      <c r="IW342" s="4"/>
      <c r="IX342" s="4"/>
      <c r="IY342" s="4"/>
      <c r="IZ342" s="4"/>
      <c r="JA342" s="4"/>
      <c r="JB342" s="4"/>
      <c r="JC342" s="4"/>
      <c r="JD342" s="4"/>
      <c r="JE342" s="4"/>
      <c r="JF342" s="4"/>
      <c r="JG342" s="4"/>
      <c r="JH342" s="4"/>
      <c r="JI342" s="4"/>
      <c r="JJ342" s="4"/>
      <c r="JK342" s="4"/>
      <c r="JL342" s="4"/>
      <c r="JM342" s="4"/>
      <c r="JN342" s="4"/>
      <c r="JO342" s="4"/>
      <c r="JP342" s="4"/>
      <c r="JQ342" s="4"/>
      <c r="JR342" s="4"/>
      <c r="JS342" s="4"/>
      <c r="JT342" s="4"/>
      <c r="JU342" s="4"/>
      <c r="JV342" s="4"/>
      <c r="JW342" s="4"/>
      <c r="JX342" s="4"/>
      <c r="JY342" s="4"/>
      <c r="JZ342" s="4"/>
      <c r="KA342" s="4"/>
      <c r="KB342" s="4"/>
      <c r="KC342" s="4"/>
      <c r="KD342" s="4"/>
      <c r="KE342" s="4"/>
      <c r="KF342" s="4"/>
      <c r="KG342" s="4"/>
      <c r="KH342" s="4"/>
      <c r="KI342" s="4"/>
      <c r="KJ342" s="4"/>
      <c r="KK342" s="4"/>
      <c r="KL342" s="4"/>
      <c r="KM342" s="4"/>
      <c r="KN342" s="4"/>
      <c r="KO342" s="4"/>
      <c r="KP342" s="4"/>
      <c r="KQ342" s="4"/>
      <c r="KR342" s="4"/>
      <c r="KS342" s="4"/>
      <c r="KT342" s="4"/>
      <c r="KU342" s="4"/>
      <c r="KV342" s="4"/>
      <c r="KW342" s="4"/>
      <c r="KX342" s="4"/>
      <c r="KY342" s="4"/>
      <c r="KZ342" s="4"/>
      <c r="LA342" s="4"/>
      <c r="LB342" s="4"/>
      <c r="LC342" s="4"/>
      <c r="LD342" s="4"/>
      <c r="LE342" s="4"/>
      <c r="LF342" s="4"/>
      <c r="LG342" s="4"/>
      <c r="LH342" s="4"/>
      <c r="LI342" s="4"/>
      <c r="LJ342" s="4"/>
      <c r="LK342" s="4"/>
      <c r="LL342" s="4"/>
      <c r="LM342" s="4"/>
      <c r="LN342" s="4"/>
      <c r="LO342" s="4"/>
      <c r="LP342" s="4"/>
      <c r="LQ342" s="4"/>
      <c r="LR342" s="4"/>
      <c r="LS342" s="4"/>
      <c r="LT342" s="4"/>
      <c r="LU342" s="4"/>
      <c r="LV342" s="4"/>
      <c r="LW342" s="4"/>
      <c r="LX342" s="4"/>
      <c r="LY342" s="4"/>
      <c r="LZ342" s="4"/>
      <c r="MA342" s="4"/>
      <c r="MB342" s="4"/>
      <c r="MC342" s="4"/>
      <c r="MD342" s="4"/>
      <c r="ME342" s="4"/>
      <c r="MF342" s="4"/>
      <c r="MG342" s="4"/>
      <c r="MH342" s="4"/>
      <c r="MI342" s="4"/>
      <c r="MJ342" s="4"/>
      <c r="MK342" s="4"/>
      <c r="ML342" s="4"/>
      <c r="MM342" s="4"/>
      <c r="MN342" s="4"/>
      <c r="MO342" s="4"/>
      <c r="MP342" s="4"/>
      <c r="MQ342" s="4"/>
      <c r="MR342" s="4"/>
      <c r="MS342" s="4"/>
      <c r="MT342" s="4"/>
      <c r="MU342" s="4"/>
      <c r="MV342" s="4"/>
      <c r="MW342" s="4"/>
      <c r="MX342" s="4"/>
      <c r="MY342" s="4"/>
      <c r="MZ342" s="4"/>
      <c r="NA342" s="4"/>
      <c r="NB342" s="4"/>
      <c r="NC342" s="4"/>
      <c r="ND342" s="4"/>
      <c r="NE342" s="4"/>
      <c r="NF342" s="4"/>
      <c r="NG342" s="4"/>
      <c r="NH342" s="4"/>
      <c r="NI342" s="4"/>
      <c r="NJ342" s="4"/>
      <c r="NK342" s="4"/>
      <c r="NL342" s="4"/>
      <c r="NM342" s="4"/>
      <c r="NN342" s="4"/>
      <c r="NO342" s="4"/>
      <c r="NP342" s="4"/>
      <c r="NQ342" s="4"/>
      <c r="NR342" s="4"/>
      <c r="NS342" s="4"/>
      <c r="NT342" s="4"/>
      <c r="NU342" s="4"/>
      <c r="NV342" s="4"/>
      <c r="NW342" s="4"/>
      <c r="NX342" s="4"/>
      <c r="NY342" s="4"/>
      <c r="NZ342" s="4"/>
      <c r="OA342" s="4"/>
      <c r="OB342" s="4"/>
      <c r="OC342" s="4"/>
      <c r="OD342" s="4"/>
      <c r="OE342" s="4"/>
      <c r="OF342" s="4"/>
      <c r="OG342" s="4"/>
      <c r="OH342" s="4"/>
      <c r="OI342" s="4"/>
      <c r="OJ342" s="4"/>
      <c r="OK342" s="4"/>
      <c r="OL342" s="4"/>
      <c r="OM342" s="4"/>
      <c r="ON342" s="4"/>
      <c r="OO342" s="4"/>
      <c r="OP342" s="4"/>
      <c r="OQ342" s="4"/>
      <c r="OR342" s="4"/>
      <c r="OS342" s="4"/>
      <c r="OT342" s="4"/>
      <c r="OU342" s="4"/>
      <c r="OV342" s="4"/>
      <c r="OW342" s="4"/>
      <c r="OX342" s="4"/>
      <c r="OY342" s="4"/>
      <c r="OZ342" s="4"/>
      <c r="PA342" s="4"/>
    </row>
    <row r="343" spans="1:417" s="16" customFormat="1" ht="28.5" customHeight="1" thickBot="1" x14ac:dyDescent="0.3">
      <c r="A343" s="298"/>
      <c r="B343" s="46" t="str">
        <f t="shared" si="184"/>
        <v>ГБУЗ АО АМОКБ</v>
      </c>
      <c r="C343" s="246" t="s">
        <v>46</v>
      </c>
      <c r="D343" s="19" t="str">
        <f t="shared" si="185"/>
        <v>Заготовка, хранение, транспортировка и обеспечение безопасности донорской крови и ее компонентов</v>
      </c>
      <c r="E343" s="195" t="s">
        <v>47</v>
      </c>
      <c r="F343" s="46" t="str">
        <f t="shared" si="195"/>
        <v>Не предусмотрено</v>
      </c>
      <c r="G343" s="195" t="s">
        <v>46</v>
      </c>
      <c r="H343" s="46" t="str">
        <f t="shared" si="196"/>
        <v>Заготовка, хранение, транспортировка и обеспечение безопасности донорской крови и ее компонентов</v>
      </c>
      <c r="I343" s="195" t="s">
        <v>47</v>
      </c>
      <c r="J343" s="46" t="str">
        <f t="shared" si="197"/>
        <v>Не предусмотрено</v>
      </c>
      <c r="K343" s="73" t="s">
        <v>48</v>
      </c>
      <c r="L343" s="73" t="s">
        <v>3</v>
      </c>
      <c r="M343" s="73" t="s">
        <v>5</v>
      </c>
      <c r="N343" s="106">
        <v>100</v>
      </c>
      <c r="O343" s="106">
        <v>100</v>
      </c>
      <c r="P343" s="54">
        <f t="shared" ref="P343" si="215">IF(AND(N343&lt;&gt;0,M343="Кач."),O343/N343*100,"")</f>
        <v>100</v>
      </c>
      <c r="Q343" s="60"/>
      <c r="R343" s="214">
        <f>IFERROR(AVERAGE(P343:P344),"")</f>
        <v>100</v>
      </c>
      <c r="S343" s="215">
        <f>AVERAGE(Q343:Q344)</f>
        <v>93.055555555555557</v>
      </c>
      <c r="T343" s="216">
        <f>IFERROR((R343*0.7+S343*0.3)*2,S343*2)</f>
        <v>195.83333333333334</v>
      </c>
      <c r="U343" s="195" t="str">
        <f>IF(T343&lt;170,"ГЗ по услуге (работе) НЕ выполнено","")&amp;IF(AND(T343&gt;=170,T343&lt;=200),"ГЗ по услуге (работе) выполнено","")&amp;IF(T343&gt;200,"ГЗ по услуге (работе) ПЕРЕвыполнено","")</f>
        <v>ГЗ по услуге (работе) выполнено</v>
      </c>
      <c r="V343" s="195"/>
      <c r="W343" s="209"/>
      <c r="X343" s="200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  <c r="GJ343" s="4"/>
      <c r="GK343" s="4"/>
      <c r="GL343" s="4"/>
      <c r="GM343" s="4"/>
      <c r="GN343" s="4"/>
      <c r="GO343" s="4"/>
      <c r="GP343" s="4"/>
      <c r="GQ343" s="4"/>
      <c r="GR343" s="4"/>
      <c r="GS343" s="4"/>
      <c r="GT343" s="4"/>
      <c r="GU343" s="4"/>
      <c r="GV343" s="4"/>
      <c r="GW343" s="4"/>
      <c r="GX343" s="4"/>
      <c r="GY343" s="4"/>
      <c r="GZ343" s="4"/>
      <c r="HA343" s="4"/>
      <c r="HB343" s="4"/>
      <c r="HC343" s="4"/>
      <c r="HD343" s="4"/>
      <c r="HE343" s="4"/>
      <c r="HF343" s="4"/>
      <c r="HG343" s="4"/>
      <c r="HH343" s="4"/>
      <c r="HI343" s="4"/>
      <c r="HJ343" s="4"/>
      <c r="HK343" s="4"/>
      <c r="HL343" s="4"/>
      <c r="HM343" s="4"/>
      <c r="HN343" s="4"/>
      <c r="HO343" s="4"/>
      <c r="HP343" s="4"/>
      <c r="HQ343" s="4"/>
      <c r="HR343" s="4"/>
      <c r="HS343" s="4"/>
      <c r="HT343" s="4"/>
      <c r="HU343" s="4"/>
      <c r="HV343" s="4"/>
      <c r="HW343" s="4"/>
      <c r="HX343" s="4"/>
      <c r="HY343" s="4"/>
      <c r="HZ343" s="4"/>
      <c r="IA343" s="4"/>
      <c r="IB343" s="4"/>
      <c r="IC343" s="4"/>
      <c r="ID343" s="4"/>
      <c r="IE343" s="4"/>
      <c r="IF343" s="4"/>
      <c r="IG343" s="4"/>
      <c r="IH343" s="4"/>
      <c r="II343" s="4"/>
      <c r="IJ343" s="4"/>
      <c r="IK343" s="4"/>
      <c r="IL343" s="4"/>
      <c r="IM343" s="4"/>
      <c r="IN343" s="4"/>
      <c r="IO343" s="4"/>
      <c r="IP343" s="4"/>
      <c r="IQ343" s="4"/>
      <c r="IR343" s="4"/>
      <c r="IS343" s="4"/>
      <c r="IT343" s="4"/>
      <c r="IU343" s="4"/>
      <c r="IV343" s="4"/>
      <c r="IW343" s="4"/>
      <c r="IX343" s="4"/>
      <c r="IY343" s="4"/>
      <c r="IZ343" s="4"/>
      <c r="JA343" s="4"/>
      <c r="JB343" s="4"/>
      <c r="JC343" s="4"/>
      <c r="JD343" s="4"/>
      <c r="JE343" s="4"/>
      <c r="JF343" s="4"/>
      <c r="JG343" s="4"/>
      <c r="JH343" s="4"/>
      <c r="JI343" s="4"/>
      <c r="JJ343" s="4"/>
      <c r="JK343" s="4"/>
      <c r="JL343" s="4"/>
      <c r="JM343" s="4"/>
      <c r="JN343" s="4"/>
      <c r="JO343" s="4"/>
      <c r="JP343" s="4"/>
      <c r="JQ343" s="4"/>
      <c r="JR343" s="4"/>
      <c r="JS343" s="4"/>
      <c r="JT343" s="4"/>
      <c r="JU343" s="4"/>
      <c r="JV343" s="4"/>
      <c r="JW343" s="4"/>
      <c r="JX343" s="4"/>
      <c r="JY343" s="4"/>
      <c r="JZ343" s="4"/>
      <c r="KA343" s="4"/>
      <c r="KB343" s="4"/>
      <c r="KC343" s="4"/>
      <c r="KD343" s="4"/>
      <c r="KE343" s="4"/>
      <c r="KF343" s="4"/>
      <c r="KG343" s="4"/>
      <c r="KH343" s="4"/>
      <c r="KI343" s="4"/>
      <c r="KJ343" s="4"/>
      <c r="KK343" s="4"/>
      <c r="KL343" s="4"/>
      <c r="KM343" s="4"/>
      <c r="KN343" s="4"/>
      <c r="KO343" s="4"/>
      <c r="KP343" s="4"/>
      <c r="KQ343" s="4"/>
      <c r="KR343" s="4"/>
      <c r="KS343" s="4"/>
      <c r="KT343" s="4"/>
      <c r="KU343" s="4"/>
      <c r="KV343" s="4"/>
      <c r="KW343" s="4"/>
      <c r="KX343" s="4"/>
      <c r="KY343" s="4"/>
      <c r="KZ343" s="4"/>
      <c r="LA343" s="4"/>
      <c r="LB343" s="4"/>
      <c r="LC343" s="4"/>
      <c r="LD343" s="4"/>
      <c r="LE343" s="4"/>
      <c r="LF343" s="4"/>
      <c r="LG343" s="4"/>
      <c r="LH343" s="4"/>
      <c r="LI343" s="4"/>
      <c r="LJ343" s="4"/>
      <c r="LK343" s="4"/>
      <c r="LL343" s="4"/>
      <c r="LM343" s="4"/>
      <c r="LN343" s="4"/>
      <c r="LO343" s="4"/>
      <c r="LP343" s="4"/>
      <c r="LQ343" s="4"/>
      <c r="LR343" s="4"/>
      <c r="LS343" s="4"/>
      <c r="LT343" s="4"/>
      <c r="LU343" s="4"/>
      <c r="LV343" s="4"/>
      <c r="LW343" s="4"/>
      <c r="LX343" s="4"/>
      <c r="LY343" s="4"/>
      <c r="LZ343" s="4"/>
      <c r="MA343" s="4"/>
      <c r="MB343" s="4"/>
      <c r="MC343" s="4"/>
      <c r="MD343" s="4"/>
      <c r="ME343" s="4"/>
      <c r="MF343" s="4"/>
      <c r="MG343" s="4"/>
      <c r="MH343" s="4"/>
      <c r="MI343" s="4"/>
      <c r="MJ343" s="4"/>
      <c r="MK343" s="4"/>
      <c r="ML343" s="4"/>
      <c r="MM343" s="4"/>
      <c r="MN343" s="4"/>
      <c r="MO343" s="4"/>
      <c r="MP343" s="4"/>
      <c r="MQ343" s="4"/>
      <c r="MR343" s="4"/>
      <c r="MS343" s="4"/>
      <c r="MT343" s="4"/>
      <c r="MU343" s="4"/>
      <c r="MV343" s="4"/>
      <c r="MW343" s="4"/>
      <c r="MX343" s="4"/>
      <c r="MY343" s="4"/>
      <c r="MZ343" s="4"/>
      <c r="NA343" s="4"/>
      <c r="NB343" s="4"/>
      <c r="NC343" s="4"/>
      <c r="ND343" s="4"/>
      <c r="NE343" s="4"/>
      <c r="NF343" s="4"/>
      <c r="NG343" s="4"/>
      <c r="NH343" s="4"/>
      <c r="NI343" s="4"/>
      <c r="NJ343" s="4"/>
      <c r="NK343" s="4"/>
      <c r="NL343" s="4"/>
      <c r="NM343" s="4"/>
      <c r="NN343" s="4"/>
      <c r="NO343" s="4"/>
      <c r="NP343" s="4"/>
      <c r="NQ343" s="4"/>
      <c r="NR343" s="4"/>
      <c r="NS343" s="4"/>
      <c r="NT343" s="4"/>
      <c r="NU343" s="4"/>
      <c r="NV343" s="4"/>
      <c r="NW343" s="4"/>
      <c r="NX343" s="4"/>
      <c r="NY343" s="4"/>
      <c r="NZ343" s="4"/>
      <c r="OA343" s="4"/>
      <c r="OB343" s="4"/>
      <c r="OC343" s="4"/>
      <c r="OD343" s="4"/>
      <c r="OE343" s="4"/>
      <c r="OF343" s="4"/>
      <c r="OG343" s="4"/>
      <c r="OH343" s="4"/>
      <c r="OI343" s="4"/>
      <c r="OJ343" s="4"/>
      <c r="OK343" s="4"/>
      <c r="OL343" s="4"/>
      <c r="OM343" s="4"/>
      <c r="ON343" s="4"/>
      <c r="OO343" s="4"/>
      <c r="OP343" s="4"/>
      <c r="OQ343" s="4"/>
      <c r="OR343" s="4"/>
      <c r="OS343" s="4"/>
      <c r="OT343" s="4"/>
      <c r="OU343" s="4"/>
      <c r="OV343" s="4"/>
      <c r="OW343" s="4"/>
      <c r="OX343" s="4"/>
      <c r="OY343" s="4"/>
      <c r="OZ343" s="4"/>
      <c r="PA343" s="4"/>
    </row>
    <row r="344" spans="1:417" s="16" customFormat="1" ht="28.5" customHeight="1" thickBot="1" x14ac:dyDescent="0.3">
      <c r="A344" s="298"/>
      <c r="B344" s="46" t="str">
        <f t="shared" si="184"/>
        <v>ГБУЗ АО АМОКБ</v>
      </c>
      <c r="C344" s="246"/>
      <c r="D344" s="19" t="str">
        <f t="shared" si="185"/>
        <v>Заготовка, хранение, транспортировка и обеспечение безопасности донорской крови и ее компонентов</v>
      </c>
      <c r="E344" s="195"/>
      <c r="F344" s="46" t="str">
        <f t="shared" si="195"/>
        <v>Не предусмотрено</v>
      </c>
      <c r="G344" s="195"/>
      <c r="H344" s="46" t="str">
        <f t="shared" si="196"/>
        <v>Заготовка, хранение, транспортировка и обеспечение безопасности донорской крови и ее компонентов</v>
      </c>
      <c r="I344" s="195"/>
      <c r="J344" s="46" t="str">
        <f t="shared" si="197"/>
        <v>Не предусмотрено</v>
      </c>
      <c r="K344" s="74" t="s">
        <v>49</v>
      </c>
      <c r="L344" s="75" t="s">
        <v>123</v>
      </c>
      <c r="M344" s="81" t="s">
        <v>42</v>
      </c>
      <c r="N344" s="104">
        <v>1440</v>
      </c>
      <c r="O344" s="104">
        <v>670</v>
      </c>
      <c r="P344" s="61" t="str">
        <f t="shared" ref="P344:P380" si="216">IF(AND(N344&lt;&gt;0,M344="Кач."),O344/N344*100,"")</f>
        <v/>
      </c>
      <c r="Q344" s="62">
        <f t="shared" si="212"/>
        <v>93.055555555555557</v>
      </c>
      <c r="R344" s="214"/>
      <c r="S344" s="215"/>
      <c r="T344" s="216"/>
      <c r="U344" s="195"/>
      <c r="V344" s="195"/>
      <c r="W344" s="209"/>
      <c r="X344" s="200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  <c r="GJ344" s="4"/>
      <c r="GK344" s="4"/>
      <c r="GL344" s="4"/>
      <c r="GM344" s="4"/>
      <c r="GN344" s="4"/>
      <c r="GO344" s="4"/>
      <c r="GP344" s="4"/>
      <c r="GQ344" s="4"/>
      <c r="GR344" s="4"/>
      <c r="GS344" s="4"/>
      <c r="GT344" s="4"/>
      <c r="GU344" s="4"/>
      <c r="GV344" s="4"/>
      <c r="GW344" s="4"/>
      <c r="GX344" s="4"/>
      <c r="GY344" s="4"/>
      <c r="GZ344" s="4"/>
      <c r="HA344" s="4"/>
      <c r="HB344" s="4"/>
      <c r="HC344" s="4"/>
      <c r="HD344" s="4"/>
      <c r="HE344" s="4"/>
      <c r="HF344" s="4"/>
      <c r="HG344" s="4"/>
      <c r="HH344" s="4"/>
      <c r="HI344" s="4"/>
      <c r="HJ344" s="4"/>
      <c r="HK344" s="4"/>
      <c r="HL344" s="4"/>
      <c r="HM344" s="4"/>
      <c r="HN344" s="4"/>
      <c r="HO344" s="4"/>
      <c r="HP344" s="4"/>
      <c r="HQ344" s="4"/>
      <c r="HR344" s="4"/>
      <c r="HS344" s="4"/>
      <c r="HT344" s="4"/>
      <c r="HU344" s="4"/>
      <c r="HV344" s="4"/>
      <c r="HW344" s="4"/>
      <c r="HX344" s="4"/>
      <c r="HY344" s="4"/>
      <c r="HZ344" s="4"/>
      <c r="IA344" s="4"/>
      <c r="IB344" s="4"/>
      <c r="IC344" s="4"/>
      <c r="ID344" s="4"/>
      <c r="IE344" s="4"/>
      <c r="IF344" s="4"/>
      <c r="IG344" s="4"/>
      <c r="IH344" s="4"/>
      <c r="II344" s="4"/>
      <c r="IJ344" s="4"/>
      <c r="IK344" s="4"/>
      <c r="IL344" s="4"/>
      <c r="IM344" s="4"/>
      <c r="IN344" s="4"/>
      <c r="IO344" s="4"/>
      <c r="IP344" s="4"/>
      <c r="IQ344" s="4"/>
      <c r="IR344" s="4"/>
      <c r="IS344" s="4"/>
      <c r="IT344" s="4"/>
      <c r="IU344" s="4"/>
      <c r="IV344" s="4"/>
      <c r="IW344" s="4"/>
      <c r="IX344" s="4"/>
      <c r="IY344" s="4"/>
      <c r="IZ344" s="4"/>
      <c r="JA344" s="4"/>
      <c r="JB344" s="4"/>
      <c r="JC344" s="4"/>
      <c r="JD344" s="4"/>
      <c r="JE344" s="4"/>
      <c r="JF344" s="4"/>
      <c r="JG344" s="4"/>
      <c r="JH344" s="4"/>
      <c r="JI344" s="4"/>
      <c r="JJ344" s="4"/>
      <c r="JK344" s="4"/>
      <c r="JL344" s="4"/>
      <c r="JM344" s="4"/>
      <c r="JN344" s="4"/>
      <c r="JO344" s="4"/>
      <c r="JP344" s="4"/>
      <c r="JQ344" s="4"/>
      <c r="JR344" s="4"/>
      <c r="JS344" s="4"/>
      <c r="JT344" s="4"/>
      <c r="JU344" s="4"/>
      <c r="JV344" s="4"/>
      <c r="JW344" s="4"/>
      <c r="JX344" s="4"/>
      <c r="JY344" s="4"/>
      <c r="JZ344" s="4"/>
      <c r="KA344" s="4"/>
      <c r="KB344" s="4"/>
      <c r="KC344" s="4"/>
      <c r="KD344" s="4"/>
      <c r="KE344" s="4"/>
      <c r="KF344" s="4"/>
      <c r="KG344" s="4"/>
      <c r="KH344" s="4"/>
      <c r="KI344" s="4"/>
      <c r="KJ344" s="4"/>
      <c r="KK344" s="4"/>
      <c r="KL344" s="4"/>
      <c r="KM344" s="4"/>
      <c r="KN344" s="4"/>
      <c r="KO344" s="4"/>
      <c r="KP344" s="4"/>
      <c r="KQ344" s="4"/>
      <c r="KR344" s="4"/>
      <c r="KS344" s="4"/>
      <c r="KT344" s="4"/>
      <c r="KU344" s="4"/>
      <c r="KV344" s="4"/>
      <c r="KW344" s="4"/>
      <c r="KX344" s="4"/>
      <c r="KY344" s="4"/>
      <c r="KZ344" s="4"/>
      <c r="LA344" s="4"/>
      <c r="LB344" s="4"/>
      <c r="LC344" s="4"/>
      <c r="LD344" s="4"/>
      <c r="LE344" s="4"/>
      <c r="LF344" s="4"/>
      <c r="LG344" s="4"/>
      <c r="LH344" s="4"/>
      <c r="LI344" s="4"/>
      <c r="LJ344" s="4"/>
      <c r="LK344" s="4"/>
      <c r="LL344" s="4"/>
      <c r="LM344" s="4"/>
      <c r="LN344" s="4"/>
      <c r="LO344" s="4"/>
      <c r="LP344" s="4"/>
      <c r="LQ344" s="4"/>
      <c r="LR344" s="4"/>
      <c r="LS344" s="4"/>
      <c r="LT344" s="4"/>
      <c r="LU344" s="4"/>
      <c r="LV344" s="4"/>
      <c r="LW344" s="4"/>
      <c r="LX344" s="4"/>
      <c r="LY344" s="4"/>
      <c r="LZ344" s="4"/>
      <c r="MA344" s="4"/>
      <c r="MB344" s="4"/>
      <c r="MC344" s="4"/>
      <c r="MD344" s="4"/>
      <c r="ME344" s="4"/>
      <c r="MF344" s="4"/>
      <c r="MG344" s="4"/>
      <c r="MH344" s="4"/>
      <c r="MI344" s="4"/>
      <c r="MJ344" s="4"/>
      <c r="MK344" s="4"/>
      <c r="ML344" s="4"/>
      <c r="MM344" s="4"/>
      <c r="MN344" s="4"/>
      <c r="MO344" s="4"/>
      <c r="MP344" s="4"/>
      <c r="MQ344" s="4"/>
      <c r="MR344" s="4"/>
      <c r="MS344" s="4"/>
      <c r="MT344" s="4"/>
      <c r="MU344" s="4"/>
      <c r="MV344" s="4"/>
      <c r="MW344" s="4"/>
      <c r="MX344" s="4"/>
      <c r="MY344" s="4"/>
      <c r="MZ344" s="4"/>
      <c r="NA344" s="4"/>
      <c r="NB344" s="4"/>
      <c r="NC344" s="4"/>
      <c r="ND344" s="4"/>
      <c r="NE344" s="4"/>
      <c r="NF344" s="4"/>
      <c r="NG344" s="4"/>
      <c r="NH344" s="4"/>
      <c r="NI344" s="4"/>
      <c r="NJ344" s="4"/>
      <c r="NK344" s="4"/>
      <c r="NL344" s="4"/>
      <c r="NM344" s="4"/>
      <c r="NN344" s="4"/>
      <c r="NO344" s="4"/>
      <c r="NP344" s="4"/>
      <c r="NQ344" s="4"/>
      <c r="NR344" s="4"/>
      <c r="NS344" s="4"/>
      <c r="NT344" s="4"/>
      <c r="NU344" s="4"/>
      <c r="NV344" s="4"/>
      <c r="NW344" s="4"/>
      <c r="NX344" s="4"/>
      <c r="NY344" s="4"/>
      <c r="NZ344" s="4"/>
      <c r="OA344" s="4"/>
      <c r="OB344" s="4"/>
      <c r="OC344" s="4"/>
      <c r="OD344" s="4"/>
      <c r="OE344" s="4"/>
      <c r="OF344" s="4"/>
      <c r="OG344" s="4"/>
      <c r="OH344" s="4"/>
      <c r="OI344" s="4"/>
      <c r="OJ344" s="4"/>
      <c r="OK344" s="4"/>
      <c r="OL344" s="4"/>
      <c r="OM344" s="4"/>
      <c r="ON344" s="4"/>
      <c r="OO344" s="4"/>
      <c r="OP344" s="4"/>
      <c r="OQ344" s="4"/>
      <c r="OR344" s="4"/>
      <c r="OS344" s="4"/>
      <c r="OT344" s="4"/>
      <c r="OU344" s="4"/>
      <c r="OV344" s="4"/>
      <c r="OW344" s="4"/>
      <c r="OX344" s="4"/>
      <c r="OY344" s="4"/>
      <c r="OZ344" s="4"/>
      <c r="PA344" s="4"/>
    </row>
    <row r="345" spans="1:417" s="16" customFormat="1" ht="57.75" customHeight="1" thickBot="1" x14ac:dyDescent="0.3">
      <c r="A345" s="298"/>
      <c r="B345" s="46" t="str">
        <f t="shared" si="184"/>
        <v>ГБУЗ АО АМОКБ</v>
      </c>
      <c r="C345" s="246" t="s">
        <v>236</v>
      </c>
      <c r="D345" s="19" t="str">
        <f t="shared" si="1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45" s="195" t="s">
        <v>170</v>
      </c>
      <c r="F345" s="46" t="str">
        <f t="shared" si="195"/>
        <v>не предусмотрено</v>
      </c>
      <c r="G345" s="195" t="s">
        <v>170</v>
      </c>
      <c r="H345" s="46" t="str">
        <f t="shared" si="196"/>
        <v>не предусмотрено</v>
      </c>
      <c r="I345" s="195" t="s">
        <v>47</v>
      </c>
      <c r="J345" s="46" t="str">
        <f t="shared" si="197"/>
        <v>Не предусмотрено</v>
      </c>
      <c r="K345" s="76" t="s">
        <v>237</v>
      </c>
      <c r="L345" s="75" t="s">
        <v>3</v>
      </c>
      <c r="M345" s="72" t="s">
        <v>5</v>
      </c>
      <c r="N345" s="106">
        <v>100</v>
      </c>
      <c r="O345" s="106">
        <v>100</v>
      </c>
      <c r="P345" s="54">
        <f t="shared" si="216"/>
        <v>100</v>
      </c>
      <c r="Q345" s="60"/>
      <c r="R345" s="214">
        <f>IFERROR(AVERAGE(P345:P346),"")</f>
        <v>100</v>
      </c>
      <c r="S345" s="215">
        <f>AVERAGE(Q345:Q346)</f>
        <v>100</v>
      </c>
      <c r="T345" s="216">
        <f>IFERROR((R345*0.7+S345*0.3)*2,S345*2)</f>
        <v>200</v>
      </c>
      <c r="U345" s="195" t="str">
        <f>IF(T345&lt;170,"ГЗ по услуге (работе) НЕ выполнено","")&amp;IF(AND(T345&gt;=170,T345&lt;=200),"ГЗ по услуге (работе) выполнено","")&amp;IF(T345&gt;200,"ГЗ по услуге (работе) ПЕРЕвыполнено","")</f>
        <v>ГЗ по услуге (работе) выполнено</v>
      </c>
      <c r="V345" s="195"/>
      <c r="W345" s="209"/>
      <c r="X345" s="200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  <c r="GL345" s="4"/>
      <c r="GM345" s="4"/>
      <c r="GN345" s="4"/>
      <c r="GO345" s="4"/>
      <c r="GP345" s="4"/>
      <c r="GQ345" s="4"/>
      <c r="GR345" s="4"/>
      <c r="GS345" s="4"/>
      <c r="GT345" s="4"/>
      <c r="GU345" s="4"/>
      <c r="GV345" s="4"/>
      <c r="GW345" s="4"/>
      <c r="GX345" s="4"/>
      <c r="GY345" s="4"/>
      <c r="GZ345" s="4"/>
      <c r="HA345" s="4"/>
      <c r="HB345" s="4"/>
      <c r="HC345" s="4"/>
      <c r="HD345" s="4"/>
      <c r="HE345" s="4"/>
      <c r="HF345" s="4"/>
      <c r="HG345" s="4"/>
      <c r="HH345" s="4"/>
      <c r="HI345" s="4"/>
      <c r="HJ345" s="4"/>
      <c r="HK345" s="4"/>
      <c r="HL345" s="4"/>
      <c r="HM345" s="4"/>
      <c r="HN345" s="4"/>
      <c r="HO345" s="4"/>
      <c r="HP345" s="4"/>
      <c r="HQ345" s="4"/>
      <c r="HR345" s="4"/>
      <c r="HS345" s="4"/>
      <c r="HT345" s="4"/>
      <c r="HU345" s="4"/>
      <c r="HV345" s="4"/>
      <c r="HW345" s="4"/>
      <c r="HX345" s="4"/>
      <c r="HY345" s="4"/>
      <c r="HZ345" s="4"/>
      <c r="IA345" s="4"/>
      <c r="IB345" s="4"/>
      <c r="IC345" s="4"/>
      <c r="ID345" s="4"/>
      <c r="IE345" s="4"/>
      <c r="IF345" s="4"/>
      <c r="IG345" s="4"/>
      <c r="IH345" s="4"/>
      <c r="II345" s="4"/>
      <c r="IJ345" s="4"/>
      <c r="IK345" s="4"/>
      <c r="IL345" s="4"/>
      <c r="IM345" s="4"/>
      <c r="IN345" s="4"/>
      <c r="IO345" s="4"/>
      <c r="IP345" s="4"/>
      <c r="IQ345" s="4"/>
      <c r="IR345" s="4"/>
      <c r="IS345" s="4"/>
      <c r="IT345" s="4"/>
      <c r="IU345" s="4"/>
      <c r="IV345" s="4"/>
      <c r="IW345" s="4"/>
      <c r="IX345" s="4"/>
      <c r="IY345" s="4"/>
      <c r="IZ345" s="4"/>
      <c r="JA345" s="4"/>
      <c r="JB345" s="4"/>
      <c r="JC345" s="4"/>
      <c r="JD345" s="4"/>
      <c r="JE345" s="4"/>
      <c r="JF345" s="4"/>
      <c r="JG345" s="4"/>
      <c r="JH345" s="4"/>
      <c r="JI345" s="4"/>
      <c r="JJ345" s="4"/>
      <c r="JK345" s="4"/>
      <c r="JL345" s="4"/>
      <c r="JM345" s="4"/>
      <c r="JN345" s="4"/>
      <c r="JO345" s="4"/>
      <c r="JP345" s="4"/>
      <c r="JQ345" s="4"/>
      <c r="JR345" s="4"/>
      <c r="JS345" s="4"/>
      <c r="JT345" s="4"/>
      <c r="JU345" s="4"/>
      <c r="JV345" s="4"/>
      <c r="JW345" s="4"/>
      <c r="JX345" s="4"/>
      <c r="JY345" s="4"/>
      <c r="JZ345" s="4"/>
      <c r="KA345" s="4"/>
      <c r="KB345" s="4"/>
      <c r="KC345" s="4"/>
      <c r="KD345" s="4"/>
      <c r="KE345" s="4"/>
      <c r="KF345" s="4"/>
      <c r="KG345" s="4"/>
      <c r="KH345" s="4"/>
      <c r="KI345" s="4"/>
      <c r="KJ345" s="4"/>
      <c r="KK345" s="4"/>
      <c r="KL345" s="4"/>
      <c r="KM345" s="4"/>
      <c r="KN345" s="4"/>
      <c r="KO345" s="4"/>
      <c r="KP345" s="4"/>
      <c r="KQ345" s="4"/>
      <c r="KR345" s="4"/>
      <c r="KS345" s="4"/>
      <c r="KT345" s="4"/>
      <c r="KU345" s="4"/>
      <c r="KV345" s="4"/>
      <c r="KW345" s="4"/>
      <c r="KX345" s="4"/>
      <c r="KY345" s="4"/>
      <c r="KZ345" s="4"/>
      <c r="LA345" s="4"/>
      <c r="LB345" s="4"/>
      <c r="LC345" s="4"/>
      <c r="LD345" s="4"/>
      <c r="LE345" s="4"/>
      <c r="LF345" s="4"/>
      <c r="LG345" s="4"/>
      <c r="LH345" s="4"/>
      <c r="LI345" s="4"/>
      <c r="LJ345" s="4"/>
      <c r="LK345" s="4"/>
      <c r="LL345" s="4"/>
      <c r="LM345" s="4"/>
      <c r="LN345" s="4"/>
      <c r="LO345" s="4"/>
      <c r="LP345" s="4"/>
      <c r="LQ345" s="4"/>
      <c r="LR345" s="4"/>
      <c r="LS345" s="4"/>
      <c r="LT345" s="4"/>
      <c r="LU345" s="4"/>
      <c r="LV345" s="4"/>
      <c r="LW345" s="4"/>
      <c r="LX345" s="4"/>
      <c r="LY345" s="4"/>
      <c r="LZ345" s="4"/>
      <c r="MA345" s="4"/>
      <c r="MB345" s="4"/>
      <c r="MC345" s="4"/>
      <c r="MD345" s="4"/>
      <c r="ME345" s="4"/>
      <c r="MF345" s="4"/>
      <c r="MG345" s="4"/>
      <c r="MH345" s="4"/>
      <c r="MI345" s="4"/>
      <c r="MJ345" s="4"/>
      <c r="MK345" s="4"/>
      <c r="ML345" s="4"/>
      <c r="MM345" s="4"/>
      <c r="MN345" s="4"/>
      <c r="MO345" s="4"/>
      <c r="MP345" s="4"/>
      <c r="MQ345" s="4"/>
      <c r="MR345" s="4"/>
      <c r="MS345" s="4"/>
      <c r="MT345" s="4"/>
      <c r="MU345" s="4"/>
      <c r="MV345" s="4"/>
      <c r="MW345" s="4"/>
      <c r="MX345" s="4"/>
      <c r="MY345" s="4"/>
      <c r="MZ345" s="4"/>
      <c r="NA345" s="4"/>
      <c r="NB345" s="4"/>
      <c r="NC345" s="4"/>
      <c r="ND345" s="4"/>
      <c r="NE345" s="4"/>
      <c r="NF345" s="4"/>
      <c r="NG345" s="4"/>
      <c r="NH345" s="4"/>
      <c r="NI345" s="4"/>
      <c r="NJ345" s="4"/>
      <c r="NK345" s="4"/>
      <c r="NL345" s="4"/>
      <c r="NM345" s="4"/>
      <c r="NN345" s="4"/>
      <c r="NO345" s="4"/>
      <c r="NP345" s="4"/>
      <c r="NQ345" s="4"/>
      <c r="NR345" s="4"/>
      <c r="NS345" s="4"/>
      <c r="NT345" s="4"/>
      <c r="NU345" s="4"/>
      <c r="NV345" s="4"/>
      <c r="NW345" s="4"/>
      <c r="NX345" s="4"/>
      <c r="NY345" s="4"/>
      <c r="NZ345" s="4"/>
      <c r="OA345" s="4"/>
      <c r="OB345" s="4"/>
      <c r="OC345" s="4"/>
      <c r="OD345" s="4"/>
      <c r="OE345" s="4"/>
      <c r="OF345" s="4"/>
      <c r="OG345" s="4"/>
      <c r="OH345" s="4"/>
      <c r="OI345" s="4"/>
      <c r="OJ345" s="4"/>
      <c r="OK345" s="4"/>
      <c r="OL345" s="4"/>
      <c r="OM345" s="4"/>
      <c r="ON345" s="4"/>
      <c r="OO345" s="4"/>
      <c r="OP345" s="4"/>
      <c r="OQ345" s="4"/>
      <c r="OR345" s="4"/>
      <c r="OS345" s="4"/>
      <c r="OT345" s="4"/>
      <c r="OU345" s="4"/>
      <c r="OV345" s="4"/>
      <c r="OW345" s="4"/>
      <c r="OX345" s="4"/>
      <c r="OY345" s="4"/>
      <c r="OZ345" s="4"/>
      <c r="PA345" s="4"/>
    </row>
    <row r="346" spans="1:417" s="16" customFormat="1" ht="72.75" customHeight="1" thickBot="1" x14ac:dyDescent="0.3">
      <c r="A346" s="298"/>
      <c r="B346" s="46" t="str">
        <f t="shared" si="184"/>
        <v>ГБУЗ АО АМОКБ</v>
      </c>
      <c r="C346" s="246"/>
      <c r="D346" s="19" t="str">
        <f t="shared" si="1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46" s="195"/>
      <c r="F346" s="46" t="str">
        <f t="shared" si="195"/>
        <v>не предусмотрено</v>
      </c>
      <c r="G346" s="195"/>
      <c r="H346" s="46" t="str">
        <f t="shared" si="196"/>
        <v>не предусмотрено</v>
      </c>
      <c r="I346" s="195"/>
      <c r="J346" s="46" t="str">
        <f t="shared" si="197"/>
        <v>Не предусмотрено</v>
      </c>
      <c r="K346" s="77" t="s">
        <v>248</v>
      </c>
      <c r="L346" s="75" t="s">
        <v>238</v>
      </c>
      <c r="M346" s="81" t="s">
        <v>42</v>
      </c>
      <c r="N346" s="104">
        <v>11.6</v>
      </c>
      <c r="O346" s="104">
        <v>11.6</v>
      </c>
      <c r="P346" s="61" t="str">
        <f t="shared" ref="P346" si="217">IF(AND(N346&lt;&gt;0,M346="Кач."),O346/N346*100,"")</f>
        <v/>
      </c>
      <c r="Q346" s="58">
        <f>IF(AND(N346&lt;&gt;0,M346="объем"),(O346/N346*100),"")</f>
        <v>100</v>
      </c>
      <c r="R346" s="214"/>
      <c r="S346" s="215"/>
      <c r="T346" s="216"/>
      <c r="U346" s="195"/>
      <c r="V346" s="195"/>
      <c r="W346" s="210"/>
      <c r="X346" s="201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  <c r="GK346" s="4"/>
      <c r="GL346" s="4"/>
      <c r="GM346" s="4"/>
      <c r="GN346" s="4"/>
      <c r="GO346" s="4"/>
      <c r="GP346" s="4"/>
      <c r="GQ346" s="4"/>
      <c r="GR346" s="4"/>
      <c r="GS346" s="4"/>
      <c r="GT346" s="4"/>
      <c r="GU346" s="4"/>
      <c r="GV346" s="4"/>
      <c r="GW346" s="4"/>
      <c r="GX346" s="4"/>
      <c r="GY346" s="4"/>
      <c r="GZ346" s="4"/>
      <c r="HA346" s="4"/>
      <c r="HB346" s="4"/>
      <c r="HC346" s="4"/>
      <c r="HD346" s="4"/>
      <c r="HE346" s="4"/>
      <c r="HF346" s="4"/>
      <c r="HG346" s="4"/>
      <c r="HH346" s="4"/>
      <c r="HI346" s="4"/>
      <c r="HJ346" s="4"/>
      <c r="HK346" s="4"/>
      <c r="HL346" s="4"/>
      <c r="HM346" s="4"/>
      <c r="HN346" s="4"/>
      <c r="HO346" s="4"/>
      <c r="HP346" s="4"/>
      <c r="HQ346" s="4"/>
      <c r="HR346" s="4"/>
      <c r="HS346" s="4"/>
      <c r="HT346" s="4"/>
      <c r="HU346" s="4"/>
      <c r="HV346" s="4"/>
      <c r="HW346" s="4"/>
      <c r="HX346" s="4"/>
      <c r="HY346" s="4"/>
      <c r="HZ346" s="4"/>
      <c r="IA346" s="4"/>
      <c r="IB346" s="4"/>
      <c r="IC346" s="4"/>
      <c r="ID346" s="4"/>
      <c r="IE346" s="4"/>
      <c r="IF346" s="4"/>
      <c r="IG346" s="4"/>
      <c r="IH346" s="4"/>
      <c r="II346" s="4"/>
      <c r="IJ346" s="4"/>
      <c r="IK346" s="4"/>
      <c r="IL346" s="4"/>
      <c r="IM346" s="4"/>
      <c r="IN346" s="4"/>
      <c r="IO346" s="4"/>
      <c r="IP346" s="4"/>
      <c r="IQ346" s="4"/>
      <c r="IR346" s="4"/>
      <c r="IS346" s="4"/>
      <c r="IT346" s="4"/>
      <c r="IU346" s="4"/>
      <c r="IV346" s="4"/>
      <c r="IW346" s="4"/>
      <c r="IX346" s="4"/>
      <c r="IY346" s="4"/>
      <c r="IZ346" s="4"/>
      <c r="JA346" s="4"/>
      <c r="JB346" s="4"/>
      <c r="JC346" s="4"/>
      <c r="JD346" s="4"/>
      <c r="JE346" s="4"/>
      <c r="JF346" s="4"/>
      <c r="JG346" s="4"/>
      <c r="JH346" s="4"/>
      <c r="JI346" s="4"/>
      <c r="JJ346" s="4"/>
      <c r="JK346" s="4"/>
      <c r="JL346" s="4"/>
      <c r="JM346" s="4"/>
      <c r="JN346" s="4"/>
      <c r="JO346" s="4"/>
      <c r="JP346" s="4"/>
      <c r="JQ346" s="4"/>
      <c r="JR346" s="4"/>
      <c r="JS346" s="4"/>
      <c r="JT346" s="4"/>
      <c r="JU346" s="4"/>
      <c r="JV346" s="4"/>
      <c r="JW346" s="4"/>
      <c r="JX346" s="4"/>
      <c r="JY346" s="4"/>
      <c r="JZ346" s="4"/>
      <c r="KA346" s="4"/>
      <c r="KB346" s="4"/>
      <c r="KC346" s="4"/>
      <c r="KD346" s="4"/>
      <c r="KE346" s="4"/>
      <c r="KF346" s="4"/>
      <c r="KG346" s="4"/>
      <c r="KH346" s="4"/>
      <c r="KI346" s="4"/>
      <c r="KJ346" s="4"/>
      <c r="KK346" s="4"/>
      <c r="KL346" s="4"/>
      <c r="KM346" s="4"/>
      <c r="KN346" s="4"/>
      <c r="KO346" s="4"/>
      <c r="KP346" s="4"/>
      <c r="KQ346" s="4"/>
      <c r="KR346" s="4"/>
      <c r="KS346" s="4"/>
      <c r="KT346" s="4"/>
      <c r="KU346" s="4"/>
      <c r="KV346" s="4"/>
      <c r="KW346" s="4"/>
      <c r="KX346" s="4"/>
      <c r="KY346" s="4"/>
      <c r="KZ346" s="4"/>
      <c r="LA346" s="4"/>
      <c r="LB346" s="4"/>
      <c r="LC346" s="4"/>
      <c r="LD346" s="4"/>
      <c r="LE346" s="4"/>
      <c r="LF346" s="4"/>
      <c r="LG346" s="4"/>
      <c r="LH346" s="4"/>
      <c r="LI346" s="4"/>
      <c r="LJ346" s="4"/>
      <c r="LK346" s="4"/>
      <c r="LL346" s="4"/>
      <c r="LM346" s="4"/>
      <c r="LN346" s="4"/>
      <c r="LO346" s="4"/>
      <c r="LP346" s="4"/>
      <c r="LQ346" s="4"/>
      <c r="LR346" s="4"/>
      <c r="LS346" s="4"/>
      <c r="LT346" s="4"/>
      <c r="LU346" s="4"/>
      <c r="LV346" s="4"/>
      <c r="LW346" s="4"/>
      <c r="LX346" s="4"/>
      <c r="LY346" s="4"/>
      <c r="LZ346" s="4"/>
      <c r="MA346" s="4"/>
      <c r="MB346" s="4"/>
      <c r="MC346" s="4"/>
      <c r="MD346" s="4"/>
      <c r="ME346" s="4"/>
      <c r="MF346" s="4"/>
      <c r="MG346" s="4"/>
      <c r="MH346" s="4"/>
      <c r="MI346" s="4"/>
      <c r="MJ346" s="4"/>
      <c r="MK346" s="4"/>
      <c r="ML346" s="4"/>
      <c r="MM346" s="4"/>
      <c r="MN346" s="4"/>
      <c r="MO346" s="4"/>
      <c r="MP346" s="4"/>
      <c r="MQ346" s="4"/>
      <c r="MR346" s="4"/>
      <c r="MS346" s="4"/>
      <c r="MT346" s="4"/>
      <c r="MU346" s="4"/>
      <c r="MV346" s="4"/>
      <c r="MW346" s="4"/>
      <c r="MX346" s="4"/>
      <c r="MY346" s="4"/>
      <c r="MZ346" s="4"/>
      <c r="NA346" s="4"/>
      <c r="NB346" s="4"/>
      <c r="NC346" s="4"/>
      <c r="ND346" s="4"/>
      <c r="NE346" s="4"/>
      <c r="NF346" s="4"/>
      <c r="NG346" s="4"/>
      <c r="NH346" s="4"/>
      <c r="NI346" s="4"/>
      <c r="NJ346" s="4"/>
      <c r="NK346" s="4"/>
      <c r="NL346" s="4"/>
      <c r="NM346" s="4"/>
      <c r="NN346" s="4"/>
      <c r="NO346" s="4"/>
      <c r="NP346" s="4"/>
      <c r="NQ346" s="4"/>
      <c r="NR346" s="4"/>
      <c r="NS346" s="4"/>
      <c r="NT346" s="4"/>
      <c r="NU346" s="4"/>
      <c r="NV346" s="4"/>
      <c r="NW346" s="4"/>
      <c r="NX346" s="4"/>
      <c r="NY346" s="4"/>
      <c r="NZ346" s="4"/>
      <c r="OA346" s="4"/>
      <c r="OB346" s="4"/>
      <c r="OC346" s="4"/>
      <c r="OD346" s="4"/>
      <c r="OE346" s="4"/>
      <c r="OF346" s="4"/>
      <c r="OG346" s="4"/>
      <c r="OH346" s="4"/>
      <c r="OI346" s="4"/>
      <c r="OJ346" s="4"/>
      <c r="OK346" s="4"/>
      <c r="OL346" s="4"/>
      <c r="OM346" s="4"/>
      <c r="ON346" s="4"/>
      <c r="OO346" s="4"/>
      <c r="OP346" s="4"/>
      <c r="OQ346" s="4"/>
      <c r="OR346" s="4"/>
      <c r="OS346" s="4"/>
      <c r="OT346" s="4"/>
      <c r="OU346" s="4"/>
      <c r="OV346" s="4"/>
      <c r="OW346" s="4"/>
      <c r="OX346" s="4"/>
      <c r="OY346" s="4"/>
      <c r="OZ346" s="4"/>
      <c r="PA346" s="4"/>
    </row>
    <row r="347" spans="1:417" s="16" customFormat="1" ht="69.75" customHeight="1" thickBot="1" x14ac:dyDescent="0.3">
      <c r="A347" s="323" t="s">
        <v>17</v>
      </c>
      <c r="B347" s="46" t="str">
        <f t="shared" si="184"/>
        <v>ГБУЗ АО БСМЭ</v>
      </c>
      <c r="C347" s="246" t="s">
        <v>54</v>
      </c>
      <c r="D347" s="19" t="str">
        <f t="shared" si="185"/>
        <v>Судебно-медицинская экспертиза</v>
      </c>
      <c r="E347" s="195" t="s">
        <v>54</v>
      </c>
      <c r="F347" s="46" t="str">
        <f t="shared" si="195"/>
        <v>Судебно-медицинская экспертиза</v>
      </c>
      <c r="G347" s="195" t="s">
        <v>47</v>
      </c>
      <c r="H347" s="46" t="str">
        <f t="shared" si="196"/>
        <v>Не предусмотрено</v>
      </c>
      <c r="I347" s="195" t="s">
        <v>54</v>
      </c>
      <c r="J347" s="46" t="str">
        <f t="shared" si="197"/>
        <v>Судебно-медицинская экспертиза</v>
      </c>
      <c r="K347" s="73" t="s">
        <v>55</v>
      </c>
      <c r="L347" s="72" t="s">
        <v>3</v>
      </c>
      <c r="M347" s="72" t="s">
        <v>5</v>
      </c>
      <c r="N347" s="106">
        <v>100</v>
      </c>
      <c r="O347" s="106">
        <v>100</v>
      </c>
      <c r="P347" s="54">
        <f>IF(AND(N347&lt;&gt;0,M347="Кач."),O347/N347*100,"")</f>
        <v>100</v>
      </c>
      <c r="Q347" s="54"/>
      <c r="R347" s="228">
        <f>IFERROR(AVERAGE(P347:P350),"")</f>
        <v>100</v>
      </c>
      <c r="S347" s="231">
        <f>AVERAGE(Q347:Q350)</f>
        <v>99.227411477411479</v>
      </c>
      <c r="T347" s="238">
        <f>IFERROR((R347*0.7+S347*0.3)*2,S347*2)</f>
        <v>199.53644688644687</v>
      </c>
      <c r="U347" s="217" t="str">
        <f>IF(T347&lt;170,"ГЗ по услуге (работе) НЕ выполнено","")&amp;IF(AND(T347&gt;=170,T347&lt;=200),"ГЗ по услуге (работе) выполнено","")&amp;IF(T347&gt;200,"ГЗ по услуге (работе) ПЕРЕвыполнено","")</f>
        <v>ГЗ по услуге (работе) выполнено</v>
      </c>
      <c r="V347" s="217"/>
      <c r="W347" s="279">
        <f>AVERAGE(T347:T350)</f>
        <v>199.53644688644687</v>
      </c>
      <c r="X347" s="278" t="str">
        <f>IF(W347&lt;170,"ГЗ по учреждению не выполнено","")&amp;IF(AND(W347&gt;=170,W347&lt;=200),"ГЗ по учреждению выполнено","")&amp;IF(W347&gt;200,"ГЗ по учреждению перевыполнено","")</f>
        <v>ГЗ по учреждению выполнено</v>
      </c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  <c r="GL347" s="4"/>
      <c r="GM347" s="4"/>
      <c r="GN347" s="4"/>
      <c r="GO347" s="4"/>
      <c r="GP347" s="4"/>
      <c r="GQ347" s="4"/>
      <c r="GR347" s="4"/>
      <c r="GS347" s="4"/>
      <c r="GT347" s="4"/>
      <c r="GU347" s="4"/>
      <c r="GV347" s="4"/>
      <c r="GW347" s="4"/>
      <c r="GX347" s="4"/>
      <c r="GY347" s="4"/>
      <c r="GZ347" s="4"/>
      <c r="HA347" s="4"/>
      <c r="HB347" s="4"/>
      <c r="HC347" s="4"/>
      <c r="HD347" s="4"/>
      <c r="HE347" s="4"/>
      <c r="HF347" s="4"/>
      <c r="HG347" s="4"/>
      <c r="HH347" s="4"/>
      <c r="HI347" s="4"/>
      <c r="HJ347" s="4"/>
      <c r="HK347" s="4"/>
      <c r="HL347" s="4"/>
      <c r="HM347" s="4"/>
      <c r="HN347" s="4"/>
      <c r="HO347" s="4"/>
      <c r="HP347" s="4"/>
      <c r="HQ347" s="4"/>
      <c r="HR347" s="4"/>
      <c r="HS347" s="4"/>
      <c r="HT347" s="4"/>
      <c r="HU347" s="4"/>
      <c r="HV347" s="4"/>
      <c r="HW347" s="4"/>
      <c r="HX347" s="4"/>
      <c r="HY347" s="4"/>
      <c r="HZ347" s="4"/>
      <c r="IA347" s="4"/>
      <c r="IB347" s="4"/>
      <c r="IC347" s="4"/>
      <c r="ID347" s="4"/>
      <c r="IE347" s="4"/>
      <c r="IF347" s="4"/>
      <c r="IG347" s="4"/>
      <c r="IH347" s="4"/>
      <c r="II347" s="4"/>
      <c r="IJ347" s="4"/>
      <c r="IK347" s="4"/>
      <c r="IL347" s="4"/>
      <c r="IM347" s="4"/>
      <c r="IN347" s="4"/>
      <c r="IO347" s="4"/>
      <c r="IP347" s="4"/>
      <c r="IQ347" s="4"/>
      <c r="IR347" s="4"/>
      <c r="IS347" s="4"/>
      <c r="IT347" s="4"/>
      <c r="IU347" s="4"/>
      <c r="IV347" s="4"/>
      <c r="IW347" s="4"/>
      <c r="IX347" s="4"/>
      <c r="IY347" s="4"/>
      <c r="IZ347" s="4"/>
      <c r="JA347" s="4"/>
      <c r="JB347" s="4"/>
      <c r="JC347" s="4"/>
      <c r="JD347" s="4"/>
      <c r="JE347" s="4"/>
      <c r="JF347" s="4"/>
      <c r="JG347" s="4"/>
      <c r="JH347" s="4"/>
      <c r="JI347" s="4"/>
      <c r="JJ347" s="4"/>
      <c r="JK347" s="4"/>
      <c r="JL347" s="4"/>
      <c r="JM347" s="4"/>
      <c r="JN347" s="4"/>
      <c r="JO347" s="4"/>
      <c r="JP347" s="4"/>
      <c r="JQ347" s="4"/>
      <c r="JR347" s="4"/>
      <c r="JS347" s="4"/>
      <c r="JT347" s="4"/>
      <c r="JU347" s="4"/>
      <c r="JV347" s="4"/>
      <c r="JW347" s="4"/>
      <c r="JX347" s="4"/>
      <c r="JY347" s="4"/>
      <c r="JZ347" s="4"/>
      <c r="KA347" s="4"/>
      <c r="KB347" s="4"/>
      <c r="KC347" s="4"/>
      <c r="KD347" s="4"/>
      <c r="KE347" s="4"/>
      <c r="KF347" s="4"/>
      <c r="KG347" s="4"/>
      <c r="KH347" s="4"/>
      <c r="KI347" s="4"/>
      <c r="KJ347" s="4"/>
      <c r="KK347" s="4"/>
      <c r="KL347" s="4"/>
      <c r="KM347" s="4"/>
      <c r="KN347" s="4"/>
      <c r="KO347" s="4"/>
      <c r="KP347" s="4"/>
      <c r="KQ347" s="4"/>
      <c r="KR347" s="4"/>
      <c r="KS347" s="4"/>
      <c r="KT347" s="4"/>
      <c r="KU347" s="4"/>
      <c r="KV347" s="4"/>
      <c r="KW347" s="4"/>
      <c r="KX347" s="4"/>
      <c r="KY347" s="4"/>
      <c r="KZ347" s="4"/>
      <c r="LA347" s="4"/>
      <c r="LB347" s="4"/>
      <c r="LC347" s="4"/>
      <c r="LD347" s="4"/>
      <c r="LE347" s="4"/>
      <c r="LF347" s="4"/>
      <c r="LG347" s="4"/>
      <c r="LH347" s="4"/>
      <c r="LI347" s="4"/>
      <c r="LJ347" s="4"/>
      <c r="LK347" s="4"/>
      <c r="LL347" s="4"/>
      <c r="LM347" s="4"/>
      <c r="LN347" s="4"/>
      <c r="LO347" s="4"/>
      <c r="LP347" s="4"/>
      <c r="LQ347" s="4"/>
      <c r="LR347" s="4"/>
      <c r="LS347" s="4"/>
      <c r="LT347" s="4"/>
      <c r="LU347" s="4"/>
      <c r="LV347" s="4"/>
      <c r="LW347" s="4"/>
      <c r="LX347" s="4"/>
      <c r="LY347" s="4"/>
      <c r="LZ347" s="4"/>
      <c r="MA347" s="4"/>
      <c r="MB347" s="4"/>
      <c r="MC347" s="4"/>
      <c r="MD347" s="4"/>
      <c r="ME347" s="4"/>
      <c r="MF347" s="4"/>
      <c r="MG347" s="4"/>
      <c r="MH347" s="4"/>
      <c r="MI347" s="4"/>
      <c r="MJ347" s="4"/>
      <c r="MK347" s="4"/>
      <c r="ML347" s="4"/>
      <c r="MM347" s="4"/>
      <c r="MN347" s="4"/>
      <c r="MO347" s="4"/>
      <c r="MP347" s="4"/>
      <c r="MQ347" s="4"/>
      <c r="MR347" s="4"/>
      <c r="MS347" s="4"/>
      <c r="MT347" s="4"/>
      <c r="MU347" s="4"/>
      <c r="MV347" s="4"/>
      <c r="MW347" s="4"/>
      <c r="MX347" s="4"/>
      <c r="MY347" s="4"/>
      <c r="MZ347" s="4"/>
      <c r="NA347" s="4"/>
      <c r="NB347" s="4"/>
      <c r="NC347" s="4"/>
      <c r="ND347" s="4"/>
      <c r="NE347" s="4"/>
      <c r="NF347" s="4"/>
      <c r="NG347" s="4"/>
      <c r="NH347" s="4"/>
      <c r="NI347" s="4"/>
      <c r="NJ347" s="4"/>
      <c r="NK347" s="4"/>
      <c r="NL347" s="4"/>
      <c r="NM347" s="4"/>
      <c r="NN347" s="4"/>
      <c r="NO347" s="4"/>
      <c r="NP347" s="4"/>
      <c r="NQ347" s="4"/>
      <c r="NR347" s="4"/>
      <c r="NS347" s="4"/>
      <c r="NT347" s="4"/>
      <c r="NU347" s="4"/>
      <c r="NV347" s="4"/>
      <c r="NW347" s="4"/>
      <c r="NX347" s="4"/>
      <c r="NY347" s="4"/>
      <c r="NZ347" s="4"/>
      <c r="OA347" s="4"/>
      <c r="OB347" s="4"/>
      <c r="OC347" s="4"/>
      <c r="OD347" s="4"/>
      <c r="OE347" s="4"/>
      <c r="OF347" s="4"/>
      <c r="OG347" s="4"/>
      <c r="OH347" s="4"/>
      <c r="OI347" s="4"/>
      <c r="OJ347" s="4"/>
      <c r="OK347" s="4"/>
      <c r="OL347" s="4"/>
      <c r="OM347" s="4"/>
      <c r="ON347" s="4"/>
      <c r="OO347" s="4"/>
      <c r="OP347" s="4"/>
      <c r="OQ347" s="4"/>
      <c r="OR347" s="4"/>
      <c r="OS347" s="4"/>
      <c r="OT347" s="4"/>
      <c r="OU347" s="4"/>
      <c r="OV347" s="4"/>
      <c r="OW347" s="4"/>
      <c r="OX347" s="4"/>
      <c r="OY347" s="4"/>
      <c r="OZ347" s="4"/>
      <c r="PA347" s="4"/>
    </row>
    <row r="348" spans="1:417" s="16" customFormat="1" ht="53.25" customHeight="1" thickBot="1" x14ac:dyDescent="0.3">
      <c r="A348" s="323"/>
      <c r="B348" s="46" t="str">
        <f t="shared" si="184"/>
        <v>ГБУЗ АО БСМЭ</v>
      </c>
      <c r="C348" s="246"/>
      <c r="D348" s="19" t="str">
        <f t="shared" si="185"/>
        <v>Судебно-медицинская экспертиза</v>
      </c>
      <c r="E348" s="195"/>
      <c r="F348" s="46" t="str">
        <f t="shared" si="195"/>
        <v>Судебно-медицинская экспертиза</v>
      </c>
      <c r="G348" s="195"/>
      <c r="H348" s="46" t="str">
        <f t="shared" si="196"/>
        <v>Не предусмотрено</v>
      </c>
      <c r="I348" s="195"/>
      <c r="J348" s="46" t="str">
        <f t="shared" si="197"/>
        <v>Судебно-медицинская экспертиза</v>
      </c>
      <c r="K348" s="74" t="s">
        <v>56</v>
      </c>
      <c r="L348" s="75" t="s">
        <v>123</v>
      </c>
      <c r="M348" s="81" t="s">
        <v>42</v>
      </c>
      <c r="N348" s="104">
        <v>6300</v>
      </c>
      <c r="O348" s="105">
        <v>3004</v>
      </c>
      <c r="P348" s="56" t="str">
        <f t="shared" si="216"/>
        <v/>
      </c>
      <c r="Q348" s="55">
        <f t="shared" si="212"/>
        <v>95.365079365079367</v>
      </c>
      <c r="R348" s="229"/>
      <c r="S348" s="232"/>
      <c r="T348" s="239"/>
      <c r="U348" s="218"/>
      <c r="V348" s="218"/>
      <c r="W348" s="279"/>
      <c r="X348" s="278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  <c r="GL348" s="4"/>
      <c r="GM348" s="4"/>
      <c r="GN348" s="4"/>
      <c r="GO348" s="4"/>
      <c r="GP348" s="4"/>
      <c r="GQ348" s="4"/>
      <c r="GR348" s="4"/>
      <c r="GS348" s="4"/>
      <c r="GT348" s="4"/>
      <c r="GU348" s="4"/>
      <c r="GV348" s="4"/>
      <c r="GW348" s="4"/>
      <c r="GX348" s="4"/>
      <c r="GY348" s="4"/>
      <c r="GZ348" s="4"/>
      <c r="HA348" s="4"/>
      <c r="HB348" s="4"/>
      <c r="HC348" s="4"/>
      <c r="HD348" s="4"/>
      <c r="HE348" s="4"/>
      <c r="HF348" s="4"/>
      <c r="HG348" s="4"/>
      <c r="HH348" s="4"/>
      <c r="HI348" s="4"/>
      <c r="HJ348" s="4"/>
      <c r="HK348" s="4"/>
      <c r="HL348" s="4"/>
      <c r="HM348" s="4"/>
      <c r="HN348" s="4"/>
      <c r="HO348" s="4"/>
      <c r="HP348" s="4"/>
      <c r="HQ348" s="4"/>
      <c r="HR348" s="4"/>
      <c r="HS348" s="4"/>
      <c r="HT348" s="4"/>
      <c r="HU348" s="4"/>
      <c r="HV348" s="4"/>
      <c r="HW348" s="4"/>
      <c r="HX348" s="4"/>
      <c r="HY348" s="4"/>
      <c r="HZ348" s="4"/>
      <c r="IA348" s="4"/>
      <c r="IB348" s="4"/>
      <c r="IC348" s="4"/>
      <c r="ID348" s="4"/>
      <c r="IE348" s="4"/>
      <c r="IF348" s="4"/>
      <c r="IG348" s="4"/>
      <c r="IH348" s="4"/>
      <c r="II348" s="4"/>
      <c r="IJ348" s="4"/>
      <c r="IK348" s="4"/>
      <c r="IL348" s="4"/>
      <c r="IM348" s="4"/>
      <c r="IN348" s="4"/>
      <c r="IO348" s="4"/>
      <c r="IP348" s="4"/>
      <c r="IQ348" s="4"/>
      <c r="IR348" s="4"/>
      <c r="IS348" s="4"/>
      <c r="IT348" s="4"/>
      <c r="IU348" s="4"/>
      <c r="IV348" s="4"/>
      <c r="IW348" s="4"/>
      <c r="IX348" s="4"/>
      <c r="IY348" s="4"/>
      <c r="IZ348" s="4"/>
      <c r="JA348" s="4"/>
      <c r="JB348" s="4"/>
      <c r="JC348" s="4"/>
      <c r="JD348" s="4"/>
      <c r="JE348" s="4"/>
      <c r="JF348" s="4"/>
      <c r="JG348" s="4"/>
      <c r="JH348" s="4"/>
      <c r="JI348" s="4"/>
      <c r="JJ348" s="4"/>
      <c r="JK348" s="4"/>
      <c r="JL348" s="4"/>
      <c r="JM348" s="4"/>
      <c r="JN348" s="4"/>
      <c r="JO348" s="4"/>
      <c r="JP348" s="4"/>
      <c r="JQ348" s="4"/>
      <c r="JR348" s="4"/>
      <c r="JS348" s="4"/>
      <c r="JT348" s="4"/>
      <c r="JU348" s="4"/>
      <c r="JV348" s="4"/>
      <c r="JW348" s="4"/>
      <c r="JX348" s="4"/>
      <c r="JY348" s="4"/>
      <c r="JZ348" s="4"/>
      <c r="KA348" s="4"/>
      <c r="KB348" s="4"/>
      <c r="KC348" s="4"/>
      <c r="KD348" s="4"/>
      <c r="KE348" s="4"/>
      <c r="KF348" s="4"/>
      <c r="KG348" s="4"/>
      <c r="KH348" s="4"/>
      <c r="KI348" s="4"/>
      <c r="KJ348" s="4"/>
      <c r="KK348" s="4"/>
      <c r="KL348" s="4"/>
      <c r="KM348" s="4"/>
      <c r="KN348" s="4"/>
      <c r="KO348" s="4"/>
      <c r="KP348" s="4"/>
      <c r="KQ348" s="4"/>
      <c r="KR348" s="4"/>
      <c r="KS348" s="4"/>
      <c r="KT348" s="4"/>
      <c r="KU348" s="4"/>
      <c r="KV348" s="4"/>
      <c r="KW348" s="4"/>
      <c r="KX348" s="4"/>
      <c r="KY348" s="4"/>
      <c r="KZ348" s="4"/>
      <c r="LA348" s="4"/>
      <c r="LB348" s="4"/>
      <c r="LC348" s="4"/>
      <c r="LD348" s="4"/>
      <c r="LE348" s="4"/>
      <c r="LF348" s="4"/>
      <c r="LG348" s="4"/>
      <c r="LH348" s="4"/>
      <c r="LI348" s="4"/>
      <c r="LJ348" s="4"/>
      <c r="LK348" s="4"/>
      <c r="LL348" s="4"/>
      <c r="LM348" s="4"/>
      <c r="LN348" s="4"/>
      <c r="LO348" s="4"/>
      <c r="LP348" s="4"/>
      <c r="LQ348" s="4"/>
      <c r="LR348" s="4"/>
      <c r="LS348" s="4"/>
      <c r="LT348" s="4"/>
      <c r="LU348" s="4"/>
      <c r="LV348" s="4"/>
      <c r="LW348" s="4"/>
      <c r="LX348" s="4"/>
      <c r="LY348" s="4"/>
      <c r="LZ348" s="4"/>
      <c r="MA348" s="4"/>
      <c r="MB348" s="4"/>
      <c r="MC348" s="4"/>
      <c r="MD348" s="4"/>
      <c r="ME348" s="4"/>
      <c r="MF348" s="4"/>
      <c r="MG348" s="4"/>
      <c r="MH348" s="4"/>
      <c r="MI348" s="4"/>
      <c r="MJ348" s="4"/>
      <c r="MK348" s="4"/>
      <c r="ML348" s="4"/>
      <c r="MM348" s="4"/>
      <c r="MN348" s="4"/>
      <c r="MO348" s="4"/>
      <c r="MP348" s="4"/>
      <c r="MQ348" s="4"/>
      <c r="MR348" s="4"/>
      <c r="MS348" s="4"/>
      <c r="MT348" s="4"/>
      <c r="MU348" s="4"/>
      <c r="MV348" s="4"/>
      <c r="MW348" s="4"/>
      <c r="MX348" s="4"/>
      <c r="MY348" s="4"/>
      <c r="MZ348" s="4"/>
      <c r="NA348" s="4"/>
      <c r="NB348" s="4"/>
      <c r="NC348" s="4"/>
      <c r="ND348" s="4"/>
      <c r="NE348" s="4"/>
      <c r="NF348" s="4"/>
      <c r="NG348" s="4"/>
      <c r="NH348" s="4"/>
      <c r="NI348" s="4"/>
      <c r="NJ348" s="4"/>
      <c r="NK348" s="4"/>
      <c r="NL348" s="4"/>
      <c r="NM348" s="4"/>
      <c r="NN348" s="4"/>
      <c r="NO348" s="4"/>
      <c r="NP348" s="4"/>
      <c r="NQ348" s="4"/>
      <c r="NR348" s="4"/>
      <c r="NS348" s="4"/>
      <c r="NT348" s="4"/>
      <c r="NU348" s="4"/>
      <c r="NV348" s="4"/>
      <c r="NW348" s="4"/>
      <c r="NX348" s="4"/>
      <c r="NY348" s="4"/>
      <c r="NZ348" s="4"/>
      <c r="OA348" s="4"/>
      <c r="OB348" s="4"/>
      <c r="OC348" s="4"/>
      <c r="OD348" s="4"/>
      <c r="OE348" s="4"/>
      <c r="OF348" s="4"/>
      <c r="OG348" s="4"/>
      <c r="OH348" s="4"/>
      <c r="OI348" s="4"/>
      <c r="OJ348" s="4"/>
      <c r="OK348" s="4"/>
      <c r="OL348" s="4"/>
      <c r="OM348" s="4"/>
      <c r="ON348" s="4"/>
      <c r="OO348" s="4"/>
      <c r="OP348" s="4"/>
      <c r="OQ348" s="4"/>
      <c r="OR348" s="4"/>
      <c r="OS348" s="4"/>
      <c r="OT348" s="4"/>
      <c r="OU348" s="4"/>
      <c r="OV348" s="4"/>
      <c r="OW348" s="4"/>
      <c r="OX348" s="4"/>
      <c r="OY348" s="4"/>
      <c r="OZ348" s="4"/>
      <c r="PA348" s="4"/>
    </row>
    <row r="349" spans="1:417" s="16" customFormat="1" ht="71.25" customHeight="1" thickBot="1" x14ac:dyDescent="0.3">
      <c r="A349" s="323"/>
      <c r="B349" s="46" t="str">
        <f t="shared" si="184"/>
        <v>ГБУЗ АО БСМЭ</v>
      </c>
      <c r="C349" s="246"/>
      <c r="D349" s="19" t="str">
        <f t="shared" si="185"/>
        <v>Судебно-медицинская экспертиза</v>
      </c>
      <c r="E349" s="195"/>
      <c r="F349" s="46" t="str">
        <f t="shared" si="195"/>
        <v>Судебно-медицинская экспертиза</v>
      </c>
      <c r="G349" s="195"/>
      <c r="H349" s="46" t="str">
        <f t="shared" si="196"/>
        <v>Не предусмотрено</v>
      </c>
      <c r="I349" s="195"/>
      <c r="J349" s="46" t="str">
        <f t="shared" si="197"/>
        <v>Судебно-медицинская экспертиза</v>
      </c>
      <c r="K349" s="73" t="s">
        <v>55</v>
      </c>
      <c r="L349" s="72" t="s">
        <v>3</v>
      </c>
      <c r="M349" s="72" t="s">
        <v>5</v>
      </c>
      <c r="N349" s="106">
        <v>100</v>
      </c>
      <c r="O349" s="106">
        <v>100</v>
      </c>
      <c r="P349" s="54">
        <f t="shared" si="216"/>
        <v>100</v>
      </c>
      <c r="Q349" s="54"/>
      <c r="R349" s="229"/>
      <c r="S349" s="232"/>
      <c r="T349" s="239"/>
      <c r="U349" s="218"/>
      <c r="V349" s="218"/>
      <c r="W349" s="279"/>
      <c r="X349" s="278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  <c r="GS349" s="4"/>
      <c r="GT349" s="4"/>
      <c r="GU349" s="4"/>
      <c r="GV349" s="4"/>
      <c r="GW349" s="4"/>
      <c r="GX349" s="4"/>
      <c r="GY349" s="4"/>
      <c r="GZ349" s="4"/>
      <c r="HA349" s="4"/>
      <c r="HB349" s="4"/>
      <c r="HC349" s="4"/>
      <c r="HD349" s="4"/>
      <c r="HE349" s="4"/>
      <c r="HF349" s="4"/>
      <c r="HG349" s="4"/>
      <c r="HH349" s="4"/>
      <c r="HI349" s="4"/>
      <c r="HJ349" s="4"/>
      <c r="HK349" s="4"/>
      <c r="HL349" s="4"/>
      <c r="HM349" s="4"/>
      <c r="HN349" s="4"/>
      <c r="HO349" s="4"/>
      <c r="HP349" s="4"/>
      <c r="HQ349" s="4"/>
      <c r="HR349" s="4"/>
      <c r="HS349" s="4"/>
      <c r="HT349" s="4"/>
      <c r="HU349" s="4"/>
      <c r="HV349" s="4"/>
      <c r="HW349" s="4"/>
      <c r="HX349" s="4"/>
      <c r="HY349" s="4"/>
      <c r="HZ349" s="4"/>
      <c r="IA349" s="4"/>
      <c r="IB349" s="4"/>
      <c r="IC349" s="4"/>
      <c r="ID349" s="4"/>
      <c r="IE349" s="4"/>
      <c r="IF349" s="4"/>
      <c r="IG349" s="4"/>
      <c r="IH349" s="4"/>
      <c r="II349" s="4"/>
      <c r="IJ349" s="4"/>
      <c r="IK349" s="4"/>
      <c r="IL349" s="4"/>
      <c r="IM349" s="4"/>
      <c r="IN349" s="4"/>
      <c r="IO349" s="4"/>
      <c r="IP349" s="4"/>
      <c r="IQ349" s="4"/>
      <c r="IR349" s="4"/>
      <c r="IS349" s="4"/>
      <c r="IT349" s="4"/>
      <c r="IU349" s="4"/>
      <c r="IV349" s="4"/>
      <c r="IW349" s="4"/>
      <c r="IX349" s="4"/>
      <c r="IY349" s="4"/>
      <c r="IZ349" s="4"/>
      <c r="JA349" s="4"/>
      <c r="JB349" s="4"/>
      <c r="JC349" s="4"/>
      <c r="JD349" s="4"/>
      <c r="JE349" s="4"/>
      <c r="JF349" s="4"/>
      <c r="JG349" s="4"/>
      <c r="JH349" s="4"/>
      <c r="JI349" s="4"/>
      <c r="JJ349" s="4"/>
      <c r="JK349" s="4"/>
      <c r="JL349" s="4"/>
      <c r="JM349" s="4"/>
      <c r="JN349" s="4"/>
      <c r="JO349" s="4"/>
      <c r="JP349" s="4"/>
      <c r="JQ349" s="4"/>
      <c r="JR349" s="4"/>
      <c r="JS349" s="4"/>
      <c r="JT349" s="4"/>
      <c r="JU349" s="4"/>
      <c r="JV349" s="4"/>
      <c r="JW349" s="4"/>
      <c r="JX349" s="4"/>
      <c r="JY349" s="4"/>
      <c r="JZ349" s="4"/>
      <c r="KA349" s="4"/>
      <c r="KB349" s="4"/>
      <c r="KC349" s="4"/>
      <c r="KD349" s="4"/>
      <c r="KE349" s="4"/>
      <c r="KF349" s="4"/>
      <c r="KG349" s="4"/>
      <c r="KH349" s="4"/>
      <c r="KI349" s="4"/>
      <c r="KJ349" s="4"/>
      <c r="KK349" s="4"/>
      <c r="KL349" s="4"/>
      <c r="KM349" s="4"/>
      <c r="KN349" s="4"/>
      <c r="KO349" s="4"/>
      <c r="KP349" s="4"/>
      <c r="KQ349" s="4"/>
      <c r="KR349" s="4"/>
      <c r="KS349" s="4"/>
      <c r="KT349" s="4"/>
      <c r="KU349" s="4"/>
      <c r="KV349" s="4"/>
      <c r="KW349" s="4"/>
      <c r="KX349" s="4"/>
      <c r="KY349" s="4"/>
      <c r="KZ349" s="4"/>
      <c r="LA349" s="4"/>
      <c r="LB349" s="4"/>
      <c r="LC349" s="4"/>
      <c r="LD349" s="4"/>
      <c r="LE349" s="4"/>
      <c r="LF349" s="4"/>
      <c r="LG349" s="4"/>
      <c r="LH349" s="4"/>
      <c r="LI349" s="4"/>
      <c r="LJ349" s="4"/>
      <c r="LK349" s="4"/>
      <c r="LL349" s="4"/>
      <c r="LM349" s="4"/>
      <c r="LN349" s="4"/>
      <c r="LO349" s="4"/>
      <c r="LP349" s="4"/>
      <c r="LQ349" s="4"/>
      <c r="LR349" s="4"/>
      <c r="LS349" s="4"/>
      <c r="LT349" s="4"/>
      <c r="LU349" s="4"/>
      <c r="LV349" s="4"/>
      <c r="LW349" s="4"/>
      <c r="LX349" s="4"/>
      <c r="LY349" s="4"/>
      <c r="LZ349" s="4"/>
      <c r="MA349" s="4"/>
      <c r="MB349" s="4"/>
      <c r="MC349" s="4"/>
      <c r="MD349" s="4"/>
      <c r="ME349" s="4"/>
      <c r="MF349" s="4"/>
      <c r="MG349" s="4"/>
      <c r="MH349" s="4"/>
      <c r="MI349" s="4"/>
      <c r="MJ349" s="4"/>
      <c r="MK349" s="4"/>
      <c r="ML349" s="4"/>
      <c r="MM349" s="4"/>
      <c r="MN349" s="4"/>
      <c r="MO349" s="4"/>
      <c r="MP349" s="4"/>
      <c r="MQ349" s="4"/>
      <c r="MR349" s="4"/>
      <c r="MS349" s="4"/>
      <c r="MT349" s="4"/>
      <c r="MU349" s="4"/>
      <c r="MV349" s="4"/>
      <c r="MW349" s="4"/>
      <c r="MX349" s="4"/>
      <c r="MY349" s="4"/>
      <c r="MZ349" s="4"/>
      <c r="NA349" s="4"/>
      <c r="NB349" s="4"/>
      <c r="NC349" s="4"/>
      <c r="ND349" s="4"/>
      <c r="NE349" s="4"/>
      <c r="NF349" s="4"/>
      <c r="NG349" s="4"/>
      <c r="NH349" s="4"/>
      <c r="NI349" s="4"/>
      <c r="NJ349" s="4"/>
      <c r="NK349" s="4"/>
      <c r="NL349" s="4"/>
      <c r="NM349" s="4"/>
      <c r="NN349" s="4"/>
      <c r="NO349" s="4"/>
      <c r="NP349" s="4"/>
      <c r="NQ349" s="4"/>
      <c r="NR349" s="4"/>
      <c r="NS349" s="4"/>
      <c r="NT349" s="4"/>
      <c r="NU349" s="4"/>
      <c r="NV349" s="4"/>
      <c r="NW349" s="4"/>
      <c r="NX349" s="4"/>
      <c r="NY349" s="4"/>
      <c r="NZ349" s="4"/>
      <c r="OA349" s="4"/>
      <c r="OB349" s="4"/>
      <c r="OC349" s="4"/>
      <c r="OD349" s="4"/>
      <c r="OE349" s="4"/>
      <c r="OF349" s="4"/>
      <c r="OG349" s="4"/>
      <c r="OH349" s="4"/>
      <c r="OI349" s="4"/>
      <c r="OJ349" s="4"/>
      <c r="OK349" s="4"/>
      <c r="OL349" s="4"/>
      <c r="OM349" s="4"/>
      <c r="ON349" s="4"/>
      <c r="OO349" s="4"/>
      <c r="OP349" s="4"/>
      <c r="OQ349" s="4"/>
      <c r="OR349" s="4"/>
      <c r="OS349" s="4"/>
      <c r="OT349" s="4"/>
      <c r="OU349" s="4"/>
      <c r="OV349" s="4"/>
      <c r="OW349" s="4"/>
      <c r="OX349" s="4"/>
      <c r="OY349" s="4"/>
      <c r="OZ349" s="4"/>
      <c r="PA349" s="4"/>
    </row>
    <row r="350" spans="1:417" s="16" customFormat="1" ht="39.75" customHeight="1" thickBot="1" x14ac:dyDescent="0.3">
      <c r="A350" s="323"/>
      <c r="B350" s="46" t="str">
        <f t="shared" si="184"/>
        <v>ГБУЗ АО БСМЭ</v>
      </c>
      <c r="C350" s="246"/>
      <c r="D350" s="19" t="str">
        <f t="shared" si="185"/>
        <v>Судебно-медицинская экспертиза</v>
      </c>
      <c r="E350" s="195"/>
      <c r="F350" s="46" t="str">
        <f t="shared" si="195"/>
        <v>Судебно-медицинская экспертиза</v>
      </c>
      <c r="G350" s="195"/>
      <c r="H350" s="46" t="str">
        <f t="shared" si="196"/>
        <v>Не предусмотрено</v>
      </c>
      <c r="I350" s="195"/>
      <c r="J350" s="46" t="str">
        <f t="shared" si="197"/>
        <v>Судебно-медицинская экспертиза</v>
      </c>
      <c r="K350" s="74" t="s">
        <v>94</v>
      </c>
      <c r="L350" s="66" t="s">
        <v>41</v>
      </c>
      <c r="M350" s="81" t="s">
        <v>42</v>
      </c>
      <c r="N350" s="104">
        <v>15600</v>
      </c>
      <c r="O350" s="103">
        <v>8041</v>
      </c>
      <c r="P350" s="56" t="str">
        <f t="shared" si="216"/>
        <v/>
      </c>
      <c r="Q350" s="55">
        <f t="shared" ref="Q350:Q373" si="218">IF(AND(N350&lt;&gt;0,M350="объем"),(O350/N350*100)/$Y$2*12,"")</f>
        <v>103.08974358974359</v>
      </c>
      <c r="R350" s="241"/>
      <c r="S350" s="242"/>
      <c r="T350" s="243"/>
      <c r="U350" s="219"/>
      <c r="V350" s="219"/>
      <c r="W350" s="279"/>
      <c r="X350" s="278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  <c r="GL350" s="4"/>
      <c r="GM350" s="4"/>
      <c r="GN350" s="4"/>
      <c r="GO350" s="4"/>
      <c r="GP350" s="4"/>
      <c r="GQ350" s="4"/>
      <c r="GR350" s="4"/>
      <c r="GS350" s="4"/>
      <c r="GT350" s="4"/>
      <c r="GU350" s="4"/>
      <c r="GV350" s="4"/>
      <c r="GW350" s="4"/>
      <c r="GX350" s="4"/>
      <c r="GY350" s="4"/>
      <c r="GZ350" s="4"/>
      <c r="HA350" s="4"/>
      <c r="HB350" s="4"/>
      <c r="HC350" s="4"/>
      <c r="HD350" s="4"/>
      <c r="HE350" s="4"/>
      <c r="HF350" s="4"/>
      <c r="HG350" s="4"/>
      <c r="HH350" s="4"/>
      <c r="HI350" s="4"/>
      <c r="HJ350" s="4"/>
      <c r="HK350" s="4"/>
      <c r="HL350" s="4"/>
      <c r="HM350" s="4"/>
      <c r="HN350" s="4"/>
      <c r="HO350" s="4"/>
      <c r="HP350" s="4"/>
      <c r="HQ350" s="4"/>
      <c r="HR350" s="4"/>
      <c r="HS350" s="4"/>
      <c r="HT350" s="4"/>
      <c r="HU350" s="4"/>
      <c r="HV350" s="4"/>
      <c r="HW350" s="4"/>
      <c r="HX350" s="4"/>
      <c r="HY350" s="4"/>
      <c r="HZ350" s="4"/>
      <c r="IA350" s="4"/>
      <c r="IB350" s="4"/>
      <c r="IC350" s="4"/>
      <c r="ID350" s="4"/>
      <c r="IE350" s="4"/>
      <c r="IF350" s="4"/>
      <c r="IG350" s="4"/>
      <c r="IH350" s="4"/>
      <c r="II350" s="4"/>
      <c r="IJ350" s="4"/>
      <c r="IK350" s="4"/>
      <c r="IL350" s="4"/>
      <c r="IM350" s="4"/>
      <c r="IN350" s="4"/>
      <c r="IO350" s="4"/>
      <c r="IP350" s="4"/>
      <c r="IQ350" s="4"/>
      <c r="IR350" s="4"/>
      <c r="IS350" s="4"/>
      <c r="IT350" s="4"/>
      <c r="IU350" s="4"/>
      <c r="IV350" s="4"/>
      <c r="IW350" s="4"/>
      <c r="IX350" s="4"/>
      <c r="IY350" s="4"/>
      <c r="IZ350" s="4"/>
      <c r="JA350" s="4"/>
      <c r="JB350" s="4"/>
      <c r="JC350" s="4"/>
      <c r="JD350" s="4"/>
      <c r="JE350" s="4"/>
      <c r="JF350" s="4"/>
      <c r="JG350" s="4"/>
      <c r="JH350" s="4"/>
      <c r="JI350" s="4"/>
      <c r="JJ350" s="4"/>
      <c r="JK350" s="4"/>
      <c r="JL350" s="4"/>
      <c r="JM350" s="4"/>
      <c r="JN350" s="4"/>
      <c r="JO350" s="4"/>
      <c r="JP350" s="4"/>
      <c r="JQ350" s="4"/>
      <c r="JR350" s="4"/>
      <c r="JS350" s="4"/>
      <c r="JT350" s="4"/>
      <c r="JU350" s="4"/>
      <c r="JV350" s="4"/>
      <c r="JW350" s="4"/>
      <c r="JX350" s="4"/>
      <c r="JY350" s="4"/>
      <c r="JZ350" s="4"/>
      <c r="KA350" s="4"/>
      <c r="KB350" s="4"/>
      <c r="KC350" s="4"/>
      <c r="KD350" s="4"/>
      <c r="KE350" s="4"/>
      <c r="KF350" s="4"/>
      <c r="KG350" s="4"/>
      <c r="KH350" s="4"/>
      <c r="KI350" s="4"/>
      <c r="KJ350" s="4"/>
      <c r="KK350" s="4"/>
      <c r="KL350" s="4"/>
      <c r="KM350" s="4"/>
      <c r="KN350" s="4"/>
      <c r="KO350" s="4"/>
      <c r="KP350" s="4"/>
      <c r="KQ350" s="4"/>
      <c r="KR350" s="4"/>
      <c r="KS350" s="4"/>
      <c r="KT350" s="4"/>
      <c r="KU350" s="4"/>
      <c r="KV350" s="4"/>
      <c r="KW350" s="4"/>
      <c r="KX350" s="4"/>
      <c r="KY350" s="4"/>
      <c r="KZ350" s="4"/>
      <c r="LA350" s="4"/>
      <c r="LB350" s="4"/>
      <c r="LC350" s="4"/>
      <c r="LD350" s="4"/>
      <c r="LE350" s="4"/>
      <c r="LF350" s="4"/>
      <c r="LG350" s="4"/>
      <c r="LH350" s="4"/>
      <c r="LI350" s="4"/>
      <c r="LJ350" s="4"/>
      <c r="LK350" s="4"/>
      <c r="LL350" s="4"/>
      <c r="LM350" s="4"/>
      <c r="LN350" s="4"/>
      <c r="LO350" s="4"/>
      <c r="LP350" s="4"/>
      <c r="LQ350" s="4"/>
      <c r="LR350" s="4"/>
      <c r="LS350" s="4"/>
      <c r="LT350" s="4"/>
      <c r="LU350" s="4"/>
      <c r="LV350" s="4"/>
      <c r="LW350" s="4"/>
      <c r="LX350" s="4"/>
      <c r="LY350" s="4"/>
      <c r="LZ350" s="4"/>
      <c r="MA350" s="4"/>
      <c r="MB350" s="4"/>
      <c r="MC350" s="4"/>
      <c r="MD350" s="4"/>
      <c r="ME350" s="4"/>
      <c r="MF350" s="4"/>
      <c r="MG350" s="4"/>
      <c r="MH350" s="4"/>
      <c r="MI350" s="4"/>
      <c r="MJ350" s="4"/>
      <c r="MK350" s="4"/>
      <c r="ML350" s="4"/>
      <c r="MM350" s="4"/>
      <c r="MN350" s="4"/>
      <c r="MO350" s="4"/>
      <c r="MP350" s="4"/>
      <c r="MQ350" s="4"/>
      <c r="MR350" s="4"/>
      <c r="MS350" s="4"/>
      <c r="MT350" s="4"/>
      <c r="MU350" s="4"/>
      <c r="MV350" s="4"/>
      <c r="MW350" s="4"/>
      <c r="MX350" s="4"/>
      <c r="MY350" s="4"/>
      <c r="MZ350" s="4"/>
      <c r="NA350" s="4"/>
      <c r="NB350" s="4"/>
      <c r="NC350" s="4"/>
      <c r="ND350" s="4"/>
      <c r="NE350" s="4"/>
      <c r="NF350" s="4"/>
      <c r="NG350" s="4"/>
      <c r="NH350" s="4"/>
      <c r="NI350" s="4"/>
      <c r="NJ350" s="4"/>
      <c r="NK350" s="4"/>
      <c r="NL350" s="4"/>
      <c r="NM350" s="4"/>
      <c r="NN350" s="4"/>
      <c r="NO350" s="4"/>
      <c r="NP350" s="4"/>
      <c r="NQ350" s="4"/>
      <c r="NR350" s="4"/>
      <c r="NS350" s="4"/>
      <c r="NT350" s="4"/>
      <c r="NU350" s="4"/>
      <c r="NV350" s="4"/>
      <c r="NW350" s="4"/>
      <c r="NX350" s="4"/>
      <c r="NY350" s="4"/>
      <c r="NZ350" s="4"/>
      <c r="OA350" s="4"/>
      <c r="OB350" s="4"/>
      <c r="OC350" s="4"/>
      <c r="OD350" s="4"/>
      <c r="OE350" s="4"/>
      <c r="OF350" s="4"/>
      <c r="OG350" s="4"/>
      <c r="OH350" s="4"/>
      <c r="OI350" s="4"/>
      <c r="OJ350" s="4"/>
      <c r="OK350" s="4"/>
      <c r="OL350" s="4"/>
      <c r="OM350" s="4"/>
      <c r="ON350" s="4"/>
      <c r="OO350" s="4"/>
      <c r="OP350" s="4"/>
      <c r="OQ350" s="4"/>
      <c r="OR350" s="4"/>
      <c r="OS350" s="4"/>
      <c r="OT350" s="4"/>
      <c r="OU350" s="4"/>
      <c r="OV350" s="4"/>
      <c r="OW350" s="4"/>
      <c r="OX350" s="4"/>
      <c r="OY350" s="4"/>
      <c r="OZ350" s="4"/>
      <c r="PA350" s="4"/>
    </row>
    <row r="351" spans="1:417" s="14" customFormat="1" ht="44.25" customHeight="1" thickBot="1" x14ac:dyDescent="0.3">
      <c r="A351" s="296" t="s">
        <v>177</v>
      </c>
      <c r="B351" s="46" t="str">
        <f t="shared" si="184"/>
        <v>ГБУЗ АО МИАЦ</v>
      </c>
      <c r="C351" s="246" t="s">
        <v>274</v>
      </c>
      <c r="D351" s="19" t="str">
        <f t="shared" si="185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351" s="195" t="s">
        <v>47</v>
      </c>
      <c r="F351" s="46" t="str">
        <f t="shared" si="195"/>
        <v>Не предусмотрено</v>
      </c>
      <c r="G351" s="195" t="s">
        <v>47</v>
      </c>
      <c r="H351" s="46" t="str">
        <f t="shared" si="196"/>
        <v>Не предусмотрено</v>
      </c>
      <c r="I351" s="195" t="s">
        <v>47</v>
      </c>
      <c r="J351" s="46" t="str">
        <f t="shared" si="197"/>
        <v>Не предусмотрено</v>
      </c>
      <c r="K351" s="73" t="s">
        <v>181</v>
      </c>
      <c r="L351" s="73" t="s">
        <v>3</v>
      </c>
      <c r="M351" s="73" t="s">
        <v>5</v>
      </c>
      <c r="N351" s="106">
        <v>99</v>
      </c>
      <c r="O351" s="106">
        <v>99</v>
      </c>
      <c r="P351" s="60">
        <f t="shared" ref="P351:P352" si="219">IF(AND(N351&lt;&gt;0,M351="Кач."),O351/N351*100,"")</f>
        <v>100</v>
      </c>
      <c r="Q351" s="60"/>
      <c r="R351" s="214">
        <f>IFERROR(AVERAGE(P351:P352),"")</f>
        <v>100</v>
      </c>
      <c r="S351" s="215">
        <f>AVERAGE(Q351:Q352)</f>
        <v>100</v>
      </c>
      <c r="T351" s="216">
        <f>IFERROR((R351*0.7+S351*0.3)*2,S351*2)</f>
        <v>200</v>
      </c>
      <c r="U351" s="195" t="str">
        <f>IF(T351&lt;170,"ГЗ по услуге (работе) НЕ выполнено","")&amp;IF(AND(T351&gt;=170,T351&lt;=200),"ГЗ по услуге (работе) выполнено","")&amp;IF(T351&gt;200,"ГЗ по услуге (работе) ПЕРЕвыполнено","")</f>
        <v>ГЗ по услуге (работе) выполнено</v>
      </c>
      <c r="V351" s="195"/>
      <c r="W351" s="279">
        <f>ROUND(AVERAGE(T351:T378),1)</f>
        <v>200</v>
      </c>
      <c r="X351" s="278" t="str">
        <f>IF(W351&lt;170,"ГЗ по учреждению не выполнено","")&amp;IF(AND(W351&gt;=170,W351&lt;=200),"ГЗ по учреждению выполнено","")&amp;IF(W351&gt;200,"ГЗ по учреждению перевыполнено","")</f>
        <v>ГЗ по учреждению выполнено</v>
      </c>
    </row>
    <row r="352" spans="1:417" s="4" customFormat="1" ht="28.5" customHeight="1" thickBot="1" x14ac:dyDescent="0.3">
      <c r="A352" s="296"/>
      <c r="B352" s="46" t="str">
        <f t="shared" si="184"/>
        <v>ГБУЗ АО МИАЦ</v>
      </c>
      <c r="C352" s="246"/>
      <c r="D352" s="19" t="str">
        <f t="shared" si="185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352" s="195"/>
      <c r="F352" s="46" t="str">
        <f t="shared" si="195"/>
        <v>Не предусмотрено</v>
      </c>
      <c r="G352" s="195"/>
      <c r="H352" s="46" t="str">
        <f t="shared" si="196"/>
        <v>Не предусмотрено</v>
      </c>
      <c r="I352" s="195"/>
      <c r="J352" s="46" t="str">
        <f t="shared" si="197"/>
        <v>Не предусмотрено</v>
      </c>
      <c r="K352" s="74" t="s">
        <v>179</v>
      </c>
      <c r="L352" s="86" t="s">
        <v>58</v>
      </c>
      <c r="M352" s="81" t="s">
        <v>42</v>
      </c>
      <c r="N352" s="104">
        <v>74</v>
      </c>
      <c r="O352" s="103">
        <v>37</v>
      </c>
      <c r="P352" s="61" t="str">
        <f t="shared" si="219"/>
        <v/>
      </c>
      <c r="Q352" s="62">
        <f t="shared" ref="Q352" si="220">IF(AND(N352&lt;&gt;0,M352="объем"),(O352/N352*100)/$Y$2*12,"")</f>
        <v>100</v>
      </c>
      <c r="R352" s="214"/>
      <c r="S352" s="215"/>
      <c r="T352" s="216"/>
      <c r="U352" s="195"/>
      <c r="V352" s="195"/>
      <c r="W352" s="279"/>
      <c r="X352" s="278"/>
    </row>
    <row r="353" spans="1:24" s="4" customFormat="1" ht="51.75" customHeight="1" thickBot="1" x14ac:dyDescent="0.3">
      <c r="A353" s="296"/>
      <c r="B353" s="46" t="str">
        <f t="shared" si="184"/>
        <v>ГБУЗ АО МИАЦ</v>
      </c>
      <c r="C353" s="246" t="s">
        <v>273</v>
      </c>
      <c r="D353" s="19" t="str">
        <f t="shared" si="185"/>
        <v>Обеспечение мероприятий, направленных на охрану здоровья граждан</v>
      </c>
      <c r="E353" s="195" t="s">
        <v>47</v>
      </c>
      <c r="F353" s="46" t="str">
        <f t="shared" si="195"/>
        <v>Не предусмотрено</v>
      </c>
      <c r="G353" s="195" t="s">
        <v>47</v>
      </c>
      <c r="H353" s="46" t="str">
        <f t="shared" si="196"/>
        <v>Не предусмотрено</v>
      </c>
      <c r="I353" s="195" t="s">
        <v>47</v>
      </c>
      <c r="J353" s="46" t="str">
        <f t="shared" si="197"/>
        <v>Не предусмотрено</v>
      </c>
      <c r="K353" s="73" t="s">
        <v>180</v>
      </c>
      <c r="L353" s="73" t="s">
        <v>3</v>
      </c>
      <c r="M353" s="73" t="s">
        <v>5</v>
      </c>
      <c r="N353" s="106">
        <v>99</v>
      </c>
      <c r="O353" s="106">
        <v>99</v>
      </c>
      <c r="P353" s="54">
        <f t="shared" ref="P353:P355" si="221">IF(AND(N353&lt;&gt;0,M353="Кач."),O353/N353*100,"")</f>
        <v>100</v>
      </c>
      <c r="Q353" s="60"/>
      <c r="R353" s="214">
        <f>IFERROR(AVERAGE(P353:P355),"")</f>
        <v>100</v>
      </c>
      <c r="S353" s="215">
        <f>AVERAGE(Q353:Q355)</f>
        <v>99.559257331251089</v>
      </c>
      <c r="T353" s="216">
        <f>IFERROR((R353*0.7+S353*0.3)*2,S353*2)</f>
        <v>199.73555439875065</v>
      </c>
      <c r="U353" s="195" t="str">
        <f>IF(T353&lt;170,"ГЗ по услуге (работе) НЕ выполнено","")&amp;IF(AND(T353&gt;=170,T353&lt;=200),"ГЗ по услуге (работе) выполнено","")&amp;IF(T353&gt;200,"ГЗ по услуге (работе) ПЕРЕвыполнено","")</f>
        <v>ГЗ по услуге (работе) выполнено</v>
      </c>
      <c r="V353" s="192"/>
      <c r="W353" s="279"/>
      <c r="X353" s="278"/>
    </row>
    <row r="354" spans="1:24" s="4" customFormat="1" ht="28.5" customHeight="1" thickBot="1" x14ac:dyDescent="0.3">
      <c r="A354" s="296"/>
      <c r="B354" s="46" t="str">
        <f t="shared" si="184"/>
        <v>ГБУЗ АО МИАЦ</v>
      </c>
      <c r="C354" s="246"/>
      <c r="D354" s="19" t="str">
        <f t="shared" si="185"/>
        <v>Обеспечение мероприятий, направленных на охрану здоровья граждан</v>
      </c>
      <c r="E354" s="195"/>
      <c r="F354" s="46" t="str">
        <f t="shared" si="195"/>
        <v>Не предусмотрено</v>
      </c>
      <c r="G354" s="195"/>
      <c r="H354" s="46" t="str">
        <f t="shared" si="196"/>
        <v>Не предусмотрено</v>
      </c>
      <c r="I354" s="195"/>
      <c r="J354" s="46" t="str">
        <f t="shared" si="197"/>
        <v>Не предусмотрено</v>
      </c>
      <c r="K354" s="74" t="s">
        <v>179</v>
      </c>
      <c r="L354" s="86" t="s">
        <v>58</v>
      </c>
      <c r="M354" s="81" t="s">
        <v>42</v>
      </c>
      <c r="N354" s="104">
        <v>339</v>
      </c>
      <c r="O354" s="104">
        <v>170</v>
      </c>
      <c r="P354" s="61" t="str">
        <f t="shared" si="221"/>
        <v/>
      </c>
      <c r="Q354" s="62">
        <f t="shared" ref="Q354:Q355" si="222">IF(AND(N354&lt;&gt;0,M354="объем"),(O354/N354*100)/$Y$2*12,"")</f>
        <v>100.29498525073745</v>
      </c>
      <c r="R354" s="214"/>
      <c r="S354" s="215"/>
      <c r="T354" s="216"/>
      <c r="U354" s="195"/>
      <c r="V354" s="192"/>
      <c r="W354" s="279"/>
      <c r="X354" s="278"/>
    </row>
    <row r="355" spans="1:24" s="14" customFormat="1" ht="51.75" customHeight="1" thickBot="1" x14ac:dyDescent="0.3">
      <c r="A355" s="296"/>
      <c r="B355" s="46" t="str">
        <f t="shared" si="184"/>
        <v>ГБУЗ АО МИАЦ</v>
      </c>
      <c r="C355" s="246"/>
      <c r="D355" s="19" t="str">
        <f t="shared" si="185"/>
        <v>Обеспечение мероприятий, направленных на охрану здоровья граждан</v>
      </c>
      <c r="E355" s="195"/>
      <c r="F355" s="46" t="str">
        <f t="shared" si="195"/>
        <v>Не предусмотрено</v>
      </c>
      <c r="G355" s="195"/>
      <c r="H355" s="46" t="str">
        <f t="shared" si="196"/>
        <v>Не предусмотрено</v>
      </c>
      <c r="I355" s="195"/>
      <c r="J355" s="46" t="str">
        <f t="shared" si="197"/>
        <v>Не предусмотрено</v>
      </c>
      <c r="K355" s="74" t="s">
        <v>182</v>
      </c>
      <c r="L355" s="86" t="s">
        <v>58</v>
      </c>
      <c r="M355" s="81" t="s">
        <v>42</v>
      </c>
      <c r="N355" s="104">
        <v>85</v>
      </c>
      <c r="O355" s="104">
        <v>42</v>
      </c>
      <c r="P355" s="61" t="str">
        <f t="shared" si="221"/>
        <v/>
      </c>
      <c r="Q355" s="62">
        <f t="shared" si="222"/>
        <v>98.823529411764724</v>
      </c>
      <c r="R355" s="214"/>
      <c r="S355" s="215"/>
      <c r="T355" s="216"/>
      <c r="U355" s="195"/>
      <c r="V355" s="192"/>
      <c r="W355" s="279"/>
      <c r="X355" s="278"/>
    </row>
    <row r="356" spans="1:24" s="4" customFormat="1" ht="44.25" customHeight="1" thickBot="1" x14ac:dyDescent="0.3">
      <c r="A356" s="296"/>
      <c r="B356" s="46" t="str">
        <f t="shared" si="184"/>
        <v>ГБУЗ АО МИАЦ</v>
      </c>
      <c r="C356" s="246" t="s">
        <v>233</v>
      </c>
      <c r="D356" s="19" t="str">
        <f t="shared" si="185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56" s="195" t="s">
        <v>47</v>
      </c>
      <c r="F356" s="46" t="str">
        <f t="shared" si="195"/>
        <v>Не предусмотрено</v>
      </c>
      <c r="G356" s="195" t="s">
        <v>47</v>
      </c>
      <c r="H356" s="46" t="str">
        <f t="shared" si="196"/>
        <v>Не предусмотрено</v>
      </c>
      <c r="I356" s="195" t="s">
        <v>47</v>
      </c>
      <c r="J356" s="46" t="str">
        <f t="shared" si="197"/>
        <v>Не предусмотрено</v>
      </c>
      <c r="K356" s="73" t="s">
        <v>183</v>
      </c>
      <c r="L356" s="73" t="s">
        <v>3</v>
      </c>
      <c r="M356" s="73" t="s">
        <v>5</v>
      </c>
      <c r="N356" s="106">
        <v>99</v>
      </c>
      <c r="O356" s="106">
        <v>99</v>
      </c>
      <c r="P356" s="60">
        <f t="shared" ref="P356:P358" si="223">IF(AND(N356&lt;&gt;0,M356="Кач."),O356/N356*100,"")</f>
        <v>100</v>
      </c>
      <c r="Q356" s="60"/>
      <c r="R356" s="214">
        <f>IFERROR(AVERAGE(P356:P358),"")</f>
        <v>100</v>
      </c>
      <c r="S356" s="215">
        <f>AVERAGE(Q356:Q358)</f>
        <v>99.9857020303117</v>
      </c>
      <c r="T356" s="216">
        <f>IFERROR((R356*0.7+S356*0.3)*2,S356*2)</f>
        <v>199.99142121818701</v>
      </c>
      <c r="U356" s="195" t="str">
        <f>IF(T356&lt;170,"ГЗ по услуге (работе) НЕ выполнено","")&amp;IF(AND(T356&gt;=170,T356&lt;=200),"ГЗ по услуге (работе) выполнено","")&amp;IF(T356&gt;200,"ГЗ по услуге (работе) ПЕРЕвыполнено","")</f>
        <v>ГЗ по услуге (работе) выполнено</v>
      </c>
      <c r="V356" s="192"/>
      <c r="W356" s="279"/>
      <c r="X356" s="278"/>
    </row>
    <row r="357" spans="1:24" s="4" customFormat="1" ht="45.75" customHeight="1" thickBot="1" x14ac:dyDescent="0.3">
      <c r="A357" s="296"/>
      <c r="B357" s="46" t="str">
        <f t="shared" si="184"/>
        <v>ГБУЗ АО МИАЦ</v>
      </c>
      <c r="C357" s="246"/>
      <c r="D357" s="19" t="str">
        <f t="shared" si="185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57" s="195"/>
      <c r="F357" s="46" t="str">
        <f t="shared" si="195"/>
        <v>Не предусмотрено</v>
      </c>
      <c r="G357" s="195"/>
      <c r="H357" s="46" t="str">
        <f t="shared" si="196"/>
        <v>Не предусмотрено</v>
      </c>
      <c r="I357" s="195"/>
      <c r="J357" s="46" t="str">
        <f t="shared" si="197"/>
        <v>Не предусмотрено</v>
      </c>
      <c r="K357" s="74" t="s">
        <v>182</v>
      </c>
      <c r="L357" s="86" t="s">
        <v>41</v>
      </c>
      <c r="M357" s="81" t="s">
        <v>42</v>
      </c>
      <c r="N357" s="104">
        <v>3497</v>
      </c>
      <c r="O357" s="104">
        <v>1748</v>
      </c>
      <c r="P357" s="61" t="str">
        <f t="shared" si="223"/>
        <v/>
      </c>
      <c r="Q357" s="62">
        <f t="shared" ref="Q357:Q359" si="224">IF(AND(N357&lt;&gt;0,M357="объем"),(O357/N357*100)/$Y$2*12,"")</f>
        <v>99.971404060623399</v>
      </c>
      <c r="R357" s="214"/>
      <c r="S357" s="215"/>
      <c r="T357" s="216"/>
      <c r="U357" s="195"/>
      <c r="V357" s="192"/>
      <c r="W357" s="279"/>
      <c r="X357" s="278"/>
    </row>
    <row r="358" spans="1:24" s="4" customFormat="1" ht="28.5" customHeight="1" thickBot="1" x14ac:dyDescent="0.3">
      <c r="A358" s="296"/>
      <c r="B358" s="46" t="str">
        <f t="shared" si="184"/>
        <v>ГБУЗ АО МИАЦ</v>
      </c>
      <c r="C358" s="246"/>
      <c r="D358" s="19" t="str">
        <f t="shared" si="185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58" s="195"/>
      <c r="F358" s="46" t="str">
        <f t="shared" si="195"/>
        <v>Не предусмотрено</v>
      </c>
      <c r="G358" s="195"/>
      <c r="H358" s="46" t="str">
        <f t="shared" si="196"/>
        <v>Не предусмотрено</v>
      </c>
      <c r="I358" s="195"/>
      <c r="J358" s="46" t="str">
        <f t="shared" si="197"/>
        <v>Не предусмотрено</v>
      </c>
      <c r="K358" s="74" t="s">
        <v>184</v>
      </c>
      <c r="L358" s="86" t="s">
        <v>41</v>
      </c>
      <c r="M358" s="81" t="s">
        <v>42</v>
      </c>
      <c r="N358" s="104">
        <v>200</v>
      </c>
      <c r="O358" s="104">
        <v>100</v>
      </c>
      <c r="P358" s="61" t="str">
        <f t="shared" si="223"/>
        <v/>
      </c>
      <c r="Q358" s="62">
        <f t="shared" si="224"/>
        <v>100</v>
      </c>
      <c r="R358" s="214"/>
      <c r="S358" s="215"/>
      <c r="T358" s="216"/>
      <c r="U358" s="195"/>
      <c r="V358" s="192"/>
      <c r="W358" s="279"/>
      <c r="X358" s="278"/>
    </row>
    <row r="359" spans="1:24" s="4" customFormat="1" ht="27.6" customHeight="1" thickBot="1" x14ac:dyDescent="0.3">
      <c r="A359" s="296"/>
      <c r="B359" s="46" t="str">
        <f t="shared" si="184"/>
        <v>ГБУЗ АО МИАЦ</v>
      </c>
      <c r="C359" s="246" t="s">
        <v>185</v>
      </c>
      <c r="D359" s="19" t="str">
        <f t="shared" si="185"/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59" s="195" t="s">
        <v>47</v>
      </c>
      <c r="F359" s="46" t="str">
        <f t="shared" si="195"/>
        <v>Не предусмотрено</v>
      </c>
      <c r="G359" s="195" t="s">
        <v>47</v>
      </c>
      <c r="H359" s="46" t="str">
        <f t="shared" si="196"/>
        <v>Не предусмотрено</v>
      </c>
      <c r="I359" s="195" t="s">
        <v>47</v>
      </c>
      <c r="J359" s="46" t="str">
        <f t="shared" si="197"/>
        <v>Не предусмотрено</v>
      </c>
      <c r="K359" s="73" t="s">
        <v>181</v>
      </c>
      <c r="L359" s="73" t="s">
        <v>3</v>
      </c>
      <c r="M359" s="73" t="s">
        <v>5</v>
      </c>
      <c r="N359" s="106">
        <v>99</v>
      </c>
      <c r="O359" s="106">
        <v>99</v>
      </c>
      <c r="P359" s="60">
        <f t="shared" ref="P359:P360" si="225">IF(AND(N359&lt;&gt;0,M359="Кач."),O359/N359*100,"")</f>
        <v>100</v>
      </c>
      <c r="Q359" s="60" t="str">
        <f t="shared" si="224"/>
        <v/>
      </c>
      <c r="R359" s="214">
        <f>IFERROR(AVERAGE(P359:P360),"")</f>
        <v>100</v>
      </c>
      <c r="S359" s="215">
        <f>AVERAGE(Q359:Q360)</f>
        <v>100</v>
      </c>
      <c r="T359" s="216">
        <f>IFERROR((R359*0.7+S359*0.3)*2,S359*2)</f>
        <v>200</v>
      </c>
      <c r="U359" s="195" t="str">
        <f>IF(T359&lt;170,"ГЗ по услуге (работе) НЕ выполнено","")&amp;IF(AND(T359&gt;=170,T359&lt;=200),"ГЗ по услуге (работе) выполнено","")&amp;IF(T359&gt;200,"ГЗ по услуге (работе) ПЕРЕвыполнено","")</f>
        <v>ГЗ по услуге (работе) выполнено</v>
      </c>
      <c r="V359" s="195"/>
      <c r="W359" s="279"/>
      <c r="X359" s="278"/>
    </row>
    <row r="360" spans="1:24" s="4" customFormat="1" ht="51.75" customHeight="1" thickBot="1" x14ac:dyDescent="0.3">
      <c r="A360" s="296"/>
      <c r="B360" s="46" t="str">
        <f t="shared" ref="B360:B423" si="226">IF(A360="",B359,A360)</f>
        <v>ГБУЗ АО МИАЦ</v>
      </c>
      <c r="C360" s="246"/>
      <c r="D360" s="19" t="str">
        <f t="shared" ref="D360:D423" si="227">IF(C360="",D359,C360)</f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60" s="195"/>
      <c r="F360" s="46" t="str">
        <f t="shared" si="195"/>
        <v>Не предусмотрено</v>
      </c>
      <c r="G360" s="195"/>
      <c r="H360" s="46" t="str">
        <f t="shared" si="196"/>
        <v>Не предусмотрено</v>
      </c>
      <c r="I360" s="195"/>
      <c r="J360" s="46" t="str">
        <f t="shared" si="197"/>
        <v>Не предусмотрено</v>
      </c>
      <c r="K360" s="74" t="s">
        <v>179</v>
      </c>
      <c r="L360" s="86" t="s">
        <v>58</v>
      </c>
      <c r="M360" s="81" t="s">
        <v>42</v>
      </c>
      <c r="N360" s="104">
        <v>126</v>
      </c>
      <c r="O360" s="104">
        <v>63</v>
      </c>
      <c r="P360" s="61" t="str">
        <f t="shared" si="225"/>
        <v/>
      </c>
      <c r="Q360" s="62">
        <f t="shared" ref="Q360:Q361" si="228">IF(AND(N360&lt;&gt;0,M360="объем"),(O360/N360*100)/$Y$2*12,"")</f>
        <v>100</v>
      </c>
      <c r="R360" s="214"/>
      <c r="S360" s="215"/>
      <c r="T360" s="216"/>
      <c r="U360" s="195"/>
      <c r="V360" s="195"/>
      <c r="W360" s="279"/>
      <c r="X360" s="278"/>
    </row>
    <row r="361" spans="1:24" s="4" customFormat="1" ht="27.6" customHeight="1" thickBot="1" x14ac:dyDescent="0.3">
      <c r="A361" s="296"/>
      <c r="B361" s="46" t="str">
        <f t="shared" si="226"/>
        <v>ГБУЗ АО МИАЦ</v>
      </c>
      <c r="C361" s="246" t="s">
        <v>186</v>
      </c>
      <c r="D361" s="19" t="str">
        <f t="shared" si="227"/>
        <v xml:space="preserve">Освещение деятельности органов государственной власти
</v>
      </c>
      <c r="E361" s="195" t="s">
        <v>47</v>
      </c>
      <c r="F361" s="46" t="str">
        <f t="shared" si="195"/>
        <v>Не предусмотрено</v>
      </c>
      <c r="G361" s="195" t="s">
        <v>47</v>
      </c>
      <c r="H361" s="46" t="str">
        <f t="shared" si="196"/>
        <v>Не предусмотрено</v>
      </c>
      <c r="I361" s="195" t="s">
        <v>47</v>
      </c>
      <c r="J361" s="46" t="str">
        <f t="shared" si="197"/>
        <v>Не предусмотрено</v>
      </c>
      <c r="K361" s="73" t="s">
        <v>234</v>
      </c>
      <c r="L361" s="73" t="s">
        <v>3</v>
      </c>
      <c r="M361" s="73" t="s">
        <v>5</v>
      </c>
      <c r="N361" s="106">
        <v>99</v>
      </c>
      <c r="O361" s="106">
        <v>99</v>
      </c>
      <c r="P361" s="54">
        <f t="shared" ref="P361:P362" si="229">IF(AND(N361&lt;&gt;0,M361="Кач."),O361/N361*100,"")</f>
        <v>100</v>
      </c>
      <c r="Q361" s="60" t="str">
        <f t="shared" si="228"/>
        <v/>
      </c>
      <c r="R361" s="214">
        <f>IFERROR(AVERAGE(P361:P362),"")</f>
        <v>100</v>
      </c>
      <c r="S361" s="215">
        <f>AVERAGE(Q361:Q362)</f>
        <v>100</v>
      </c>
      <c r="T361" s="216">
        <f>IFERROR((R361*0.7+S361*0.3)*2,S361*2)</f>
        <v>200</v>
      </c>
      <c r="U361" s="195" t="str">
        <f>IF(T361&lt;170,"ГЗ по услуге (работе) НЕ выполнено","")&amp;IF(AND(T361&gt;=170,T361&lt;=200),"ГЗ по услуге (работе) выполнено","")&amp;IF(T361&gt;200,"ГЗ по услуге (работе) ПЕРЕвыполнено","")</f>
        <v>ГЗ по услуге (работе) выполнено</v>
      </c>
      <c r="V361" s="195"/>
      <c r="W361" s="279"/>
      <c r="X361" s="278"/>
    </row>
    <row r="362" spans="1:24" s="4" customFormat="1" ht="50.25" customHeight="1" thickBot="1" x14ac:dyDescent="0.3">
      <c r="A362" s="296"/>
      <c r="B362" s="46" t="str">
        <f t="shared" si="226"/>
        <v>ГБУЗ АО МИАЦ</v>
      </c>
      <c r="C362" s="246"/>
      <c r="D362" s="19" t="str">
        <f t="shared" si="227"/>
        <v xml:space="preserve">Освещение деятельности органов государственной власти
</v>
      </c>
      <c r="E362" s="195"/>
      <c r="F362" s="46" t="str">
        <f t="shared" si="195"/>
        <v>Не предусмотрено</v>
      </c>
      <c r="G362" s="195"/>
      <c r="H362" s="46" t="str">
        <f t="shared" si="196"/>
        <v>Не предусмотрено</v>
      </c>
      <c r="I362" s="195"/>
      <c r="J362" s="46" t="str">
        <f t="shared" si="197"/>
        <v>Не предусмотрено</v>
      </c>
      <c r="K362" s="74" t="s">
        <v>187</v>
      </c>
      <c r="L362" s="86" t="s">
        <v>41</v>
      </c>
      <c r="M362" s="81" t="s">
        <v>42</v>
      </c>
      <c r="N362" s="104">
        <v>5060</v>
      </c>
      <c r="O362" s="104">
        <v>2530</v>
      </c>
      <c r="P362" s="61" t="str">
        <f t="shared" si="229"/>
        <v/>
      </c>
      <c r="Q362" s="62">
        <f t="shared" ref="Q362:Q363" si="230">IF(AND(N362&lt;&gt;0,M362="объем"),(O362/N362*100)/$Y$2*12,"")</f>
        <v>100</v>
      </c>
      <c r="R362" s="214"/>
      <c r="S362" s="215"/>
      <c r="T362" s="216"/>
      <c r="U362" s="195"/>
      <c r="V362" s="195"/>
      <c r="W362" s="279"/>
      <c r="X362" s="278"/>
    </row>
    <row r="363" spans="1:24" s="4" customFormat="1" ht="48" customHeight="1" thickBot="1" x14ac:dyDescent="0.3">
      <c r="A363" s="296"/>
      <c r="B363" s="46" t="str">
        <f t="shared" si="226"/>
        <v>ГБУЗ АО МИАЦ</v>
      </c>
      <c r="C363" s="224" t="s">
        <v>203</v>
      </c>
      <c r="D363" s="19" t="str">
        <f t="shared" si="227"/>
        <v>Создание и развитие(модернизация)  информационных систем и компонентов информационно-телекоммуникационной инфраструктуры</v>
      </c>
      <c r="E363" s="195" t="s">
        <v>47</v>
      </c>
      <c r="F363" s="46" t="str">
        <f t="shared" si="195"/>
        <v>Не предусмотрено</v>
      </c>
      <c r="G363" s="195" t="s">
        <v>60</v>
      </c>
      <c r="H363" s="46" t="str">
        <f t="shared" si="196"/>
        <v>ИС обеспечения типовой деятельности</v>
      </c>
      <c r="I363" s="195" t="s">
        <v>47</v>
      </c>
      <c r="J363" s="46" t="str">
        <f t="shared" si="197"/>
        <v>Не предусмотрено</v>
      </c>
      <c r="K363" s="73" t="s">
        <v>208</v>
      </c>
      <c r="L363" s="73" t="s">
        <v>3</v>
      </c>
      <c r="M363" s="73" t="s">
        <v>5</v>
      </c>
      <c r="N363" s="106">
        <v>99</v>
      </c>
      <c r="O363" s="106">
        <v>99</v>
      </c>
      <c r="P363" s="60">
        <f t="shared" si="216"/>
        <v>100</v>
      </c>
      <c r="Q363" s="60" t="str">
        <f t="shared" si="230"/>
        <v/>
      </c>
      <c r="R363" s="228">
        <f>IFERROR(AVERAGE(P363:P366),"")</f>
        <v>100</v>
      </c>
      <c r="S363" s="231">
        <f>AVERAGE(Q363:Q366)</f>
        <v>100</v>
      </c>
      <c r="T363" s="238">
        <f>IFERROR((R363*0.7+S363*0.3)*2,S363*2)</f>
        <v>200</v>
      </c>
      <c r="U363" s="217" t="str">
        <f>IF(T363&lt;170,"ГЗ по услуге (работе) НЕ выполнено","")&amp;IF(AND(T363&gt;=170,T363&lt;=200),"ГЗ по услуге (работе) выполнено","")&amp;IF(T363&gt;200,"ГЗ по услуге (работе) ПЕРЕвыполнено","")</f>
        <v>ГЗ по услуге (работе) выполнено</v>
      </c>
      <c r="V363" s="217"/>
      <c r="W363" s="279"/>
      <c r="X363" s="278"/>
    </row>
    <row r="364" spans="1:24" s="4" customFormat="1" ht="42" customHeight="1" thickBot="1" x14ac:dyDescent="0.3">
      <c r="A364" s="296"/>
      <c r="B364" s="46" t="str">
        <f t="shared" si="226"/>
        <v>ГБУЗ АО МИАЦ</v>
      </c>
      <c r="C364" s="261"/>
      <c r="D364" s="19" t="str">
        <f t="shared" si="227"/>
        <v>Создание и развитие(модернизация)  информационных систем и компонентов информационно-телекоммуникационной инфраструктуры</v>
      </c>
      <c r="E364" s="195"/>
      <c r="F364" s="46" t="str">
        <f t="shared" si="195"/>
        <v>Не предусмотрено</v>
      </c>
      <c r="G364" s="195"/>
      <c r="H364" s="46" t="str">
        <f t="shared" si="196"/>
        <v>ИС обеспечения типовой деятельности</v>
      </c>
      <c r="I364" s="195"/>
      <c r="J364" s="46" t="str">
        <f t="shared" si="197"/>
        <v>Не предусмотрено</v>
      </c>
      <c r="K364" s="74" t="s">
        <v>204</v>
      </c>
      <c r="L364" s="86" t="s">
        <v>41</v>
      </c>
      <c r="M364" s="81" t="s">
        <v>42</v>
      </c>
      <c r="N364" s="103">
        <v>3</v>
      </c>
      <c r="O364" s="103">
        <v>3</v>
      </c>
      <c r="P364" s="61" t="str">
        <f t="shared" si="216"/>
        <v/>
      </c>
      <c r="Q364" s="62">
        <f>IF(AND(N364&lt;&gt;0,M364="объем"),(O364/N364*100),"")</f>
        <v>100</v>
      </c>
      <c r="R364" s="229"/>
      <c r="S364" s="232"/>
      <c r="T364" s="239"/>
      <c r="U364" s="218"/>
      <c r="V364" s="218"/>
      <c r="W364" s="279"/>
      <c r="X364" s="278"/>
    </row>
    <row r="365" spans="1:24" s="4" customFormat="1" ht="45.75" customHeight="1" thickBot="1" x14ac:dyDescent="0.3">
      <c r="A365" s="296"/>
      <c r="B365" s="46" t="str">
        <f t="shared" si="226"/>
        <v>ГБУЗ АО МИАЦ</v>
      </c>
      <c r="C365" s="261"/>
      <c r="D365" s="19" t="str">
        <f t="shared" si="227"/>
        <v>Создание и развитие(модернизация)  информационных систем и компонентов информационно-телекоммуникационной инфраструктуры</v>
      </c>
      <c r="E365" s="195" t="s">
        <v>47</v>
      </c>
      <c r="F365" s="46" t="str">
        <f t="shared" si="195"/>
        <v>Не предусмотрено</v>
      </c>
      <c r="G365" s="195" t="s">
        <v>59</v>
      </c>
      <c r="H365" s="46" t="str">
        <f t="shared" si="196"/>
        <v>ИС обеспечения специальной деятельности</v>
      </c>
      <c r="I365" s="195" t="s">
        <v>47</v>
      </c>
      <c r="J365" s="46" t="str">
        <f t="shared" si="197"/>
        <v>Не предусмотрено</v>
      </c>
      <c r="K365" s="85" t="s">
        <v>208</v>
      </c>
      <c r="L365" s="73" t="s">
        <v>3</v>
      </c>
      <c r="M365" s="73" t="s">
        <v>5</v>
      </c>
      <c r="N365" s="106">
        <v>99</v>
      </c>
      <c r="O365" s="106">
        <v>99</v>
      </c>
      <c r="P365" s="60">
        <f t="shared" si="216"/>
        <v>100</v>
      </c>
      <c r="Q365" s="60" t="str">
        <f t="shared" si="218"/>
        <v/>
      </c>
      <c r="R365" s="229"/>
      <c r="S365" s="232"/>
      <c r="T365" s="239"/>
      <c r="U365" s="218"/>
      <c r="V365" s="218"/>
      <c r="W365" s="279"/>
      <c r="X365" s="278"/>
    </row>
    <row r="366" spans="1:24" s="4" customFormat="1" ht="27.6" customHeight="1" thickBot="1" x14ac:dyDescent="0.3">
      <c r="A366" s="296"/>
      <c r="B366" s="46" t="str">
        <f t="shared" si="226"/>
        <v>ГБУЗ АО МИАЦ</v>
      </c>
      <c r="C366" s="261"/>
      <c r="D366" s="19" t="str">
        <f t="shared" si="227"/>
        <v>Создание и развитие(модернизация)  информационных систем и компонентов информационно-телекоммуникационной инфраструктуры</v>
      </c>
      <c r="E366" s="195"/>
      <c r="F366" s="46" t="str">
        <f t="shared" si="195"/>
        <v>Не предусмотрено</v>
      </c>
      <c r="G366" s="195"/>
      <c r="H366" s="46" t="str">
        <f t="shared" si="196"/>
        <v>ИС обеспечения специальной деятельности</v>
      </c>
      <c r="I366" s="195"/>
      <c r="J366" s="46" t="str">
        <f t="shared" si="197"/>
        <v>Не предусмотрено</v>
      </c>
      <c r="K366" s="74" t="s">
        <v>61</v>
      </c>
      <c r="L366" s="86" t="s">
        <v>41</v>
      </c>
      <c r="M366" s="159" t="s">
        <v>41</v>
      </c>
      <c r="N366" s="103">
        <v>2</v>
      </c>
      <c r="O366" s="103">
        <v>2</v>
      </c>
      <c r="P366" s="61" t="str">
        <f t="shared" si="216"/>
        <v/>
      </c>
      <c r="Q366" s="62" t="str">
        <f>IF(AND(N366&lt;&gt;0,M366="объем"),(O366/N366*100),"")</f>
        <v/>
      </c>
      <c r="R366" s="229"/>
      <c r="S366" s="232"/>
      <c r="T366" s="239"/>
      <c r="U366" s="218"/>
      <c r="V366" s="218"/>
      <c r="W366" s="279"/>
      <c r="X366" s="278"/>
    </row>
    <row r="367" spans="1:24" s="4" customFormat="1" ht="28.5" customHeight="1" thickBot="1" x14ac:dyDescent="0.3">
      <c r="A367" s="296"/>
      <c r="B367" s="46" t="str">
        <f t="shared" si="226"/>
        <v>ГБУЗ АО МИАЦ</v>
      </c>
      <c r="C367" s="261"/>
      <c r="D367" s="19" t="str">
        <f t="shared" si="227"/>
        <v>Создание и развитие(модернизация)  информационных систем и компонентов информационно-телекоммуникационной инфраструктуры</v>
      </c>
      <c r="E367" s="195" t="s">
        <v>47</v>
      </c>
      <c r="F367" s="46" t="str">
        <f t="shared" si="195"/>
        <v>Не предусмотрено</v>
      </c>
      <c r="G367" s="217" t="s">
        <v>278</v>
      </c>
      <c r="H367" s="46" t="str">
        <f t="shared" si="196"/>
        <v>Центр обработки данных</v>
      </c>
      <c r="I367" s="195" t="s">
        <v>47</v>
      </c>
      <c r="J367" s="46" t="str">
        <f t="shared" si="197"/>
        <v>Не предусмотрено</v>
      </c>
      <c r="K367" s="85" t="s">
        <v>277</v>
      </c>
      <c r="L367" s="73" t="s">
        <v>3</v>
      </c>
      <c r="M367" s="73" t="s">
        <v>5</v>
      </c>
      <c r="N367" s="106">
        <v>99</v>
      </c>
      <c r="O367" s="106">
        <v>99</v>
      </c>
      <c r="P367" s="160">
        <f t="shared" si="216"/>
        <v>100</v>
      </c>
      <c r="Q367" s="158"/>
      <c r="R367" s="229"/>
      <c r="S367" s="232"/>
      <c r="T367" s="239"/>
      <c r="U367" s="218"/>
      <c r="V367" s="218"/>
      <c r="W367" s="279"/>
      <c r="X367" s="278"/>
    </row>
    <row r="368" spans="1:24" s="4" customFormat="1" ht="28.5" customHeight="1" thickBot="1" x14ac:dyDescent="0.3">
      <c r="A368" s="296"/>
      <c r="B368" s="46" t="str">
        <f t="shared" si="226"/>
        <v>ГБУЗ АО МИАЦ</v>
      </c>
      <c r="C368" s="225"/>
      <c r="D368" s="19" t="str">
        <f t="shared" si="227"/>
        <v>Создание и развитие(модернизация)  информационных систем и компонентов информационно-телекоммуникационной инфраструктуры</v>
      </c>
      <c r="E368" s="195"/>
      <c r="F368" s="46" t="str">
        <f t="shared" si="195"/>
        <v>Не предусмотрено</v>
      </c>
      <c r="G368" s="219"/>
      <c r="H368" s="46" t="str">
        <f t="shared" si="196"/>
        <v>Центр обработки данных</v>
      </c>
      <c r="I368" s="195"/>
      <c r="J368" s="46" t="str">
        <f t="shared" si="197"/>
        <v>Не предусмотрено</v>
      </c>
      <c r="K368" s="74" t="s">
        <v>276</v>
      </c>
      <c r="L368" s="159" t="s">
        <v>41</v>
      </c>
      <c r="M368" s="159" t="s">
        <v>41</v>
      </c>
      <c r="N368" s="103">
        <v>2</v>
      </c>
      <c r="O368" s="103">
        <v>2</v>
      </c>
      <c r="P368" s="161" t="str">
        <f t="shared" si="216"/>
        <v/>
      </c>
      <c r="Q368" s="158" t="str">
        <f>IF(AND(N368&lt;&gt;0,M368="объем"),(O368/N368*100),"")</f>
        <v/>
      </c>
      <c r="R368" s="241"/>
      <c r="S368" s="242"/>
      <c r="T368" s="243"/>
      <c r="U368" s="219"/>
      <c r="V368" s="219"/>
      <c r="W368" s="279"/>
      <c r="X368" s="278"/>
    </row>
    <row r="369" spans="1:24" s="4" customFormat="1" ht="28.5" customHeight="1" thickBot="1" x14ac:dyDescent="0.3">
      <c r="A369" s="296"/>
      <c r="B369" s="46" t="str">
        <f t="shared" si="226"/>
        <v>ГБУЗ АО МИАЦ</v>
      </c>
      <c r="C369" s="246" t="s">
        <v>205</v>
      </c>
      <c r="D369" s="19" t="str">
        <f t="shared" si="227"/>
        <v>Ведение информационных ресурсов в сфере здравоохранения и  баз данных</v>
      </c>
      <c r="E369" s="195" t="s">
        <v>47</v>
      </c>
      <c r="F369" s="46" t="str">
        <f t="shared" si="195"/>
        <v>Не предусмотрено</v>
      </c>
      <c r="G369" s="195" t="s">
        <v>62</v>
      </c>
      <c r="H369" s="46" t="str">
        <f t="shared" si="196"/>
        <v>Ведение информационных ресурсов и баз данных</v>
      </c>
      <c r="I369" s="195" t="s">
        <v>47</v>
      </c>
      <c r="J369" s="46" t="str">
        <f t="shared" si="197"/>
        <v>Не предусмотрено</v>
      </c>
      <c r="K369" s="85" t="s">
        <v>202</v>
      </c>
      <c r="L369" s="73" t="s">
        <v>3</v>
      </c>
      <c r="M369" s="73" t="s">
        <v>5</v>
      </c>
      <c r="N369" s="106">
        <v>99</v>
      </c>
      <c r="O369" s="106">
        <v>99</v>
      </c>
      <c r="P369" s="60">
        <f t="shared" ref="P369" si="231">IF(AND(N369&lt;&gt;0,M369="Кач."),O369/N369*100,"")</f>
        <v>100</v>
      </c>
      <c r="Q369" s="60" t="str">
        <f t="shared" si="218"/>
        <v/>
      </c>
      <c r="R369" s="214">
        <f>IFERROR(AVERAGE(P369:P370),"")</f>
        <v>100</v>
      </c>
      <c r="S369" s="215">
        <f>AVERAGE(Q369:Q370)</f>
        <v>100</v>
      </c>
      <c r="T369" s="216">
        <f>IFERROR((R369*0.7+S369*0.3)*2,S369*2)</f>
        <v>200</v>
      </c>
      <c r="U369" s="195" t="str">
        <f>IF(T369&lt;170,"ГЗ по услуге (работе) НЕ выполнено","")&amp;IF(AND(T369&gt;=170,T369&lt;=200),"ГЗ по услуге (работе) выполнено","")&amp;IF(T369&gt;200,"ГЗ по услуге (работе) ПЕРЕвыполнено","")</f>
        <v>ГЗ по услуге (работе) выполнено</v>
      </c>
      <c r="V369" s="195"/>
      <c r="W369" s="279"/>
      <c r="X369" s="278"/>
    </row>
    <row r="370" spans="1:24" ht="28.5" customHeight="1" thickBot="1" x14ac:dyDescent="0.3">
      <c r="A370" s="296"/>
      <c r="B370" s="46" t="str">
        <f t="shared" si="226"/>
        <v>ГБУЗ АО МИАЦ</v>
      </c>
      <c r="C370" s="246"/>
      <c r="D370" s="19" t="str">
        <f t="shared" si="227"/>
        <v>Ведение информационных ресурсов в сфере здравоохранения и  баз данных</v>
      </c>
      <c r="E370" s="195"/>
      <c r="F370" s="46" t="str">
        <f t="shared" si="195"/>
        <v>Не предусмотрено</v>
      </c>
      <c r="G370" s="195"/>
      <c r="H370" s="46" t="str">
        <f t="shared" si="196"/>
        <v>Ведение информационных ресурсов и баз данных</v>
      </c>
      <c r="I370" s="195"/>
      <c r="J370" s="46" t="str">
        <f t="shared" si="197"/>
        <v>Не предусмотрено</v>
      </c>
      <c r="K370" s="74" t="s">
        <v>63</v>
      </c>
      <c r="L370" s="86" t="s">
        <v>41</v>
      </c>
      <c r="M370" s="81" t="s">
        <v>42</v>
      </c>
      <c r="N370" s="103">
        <v>30</v>
      </c>
      <c r="O370" s="103">
        <v>30</v>
      </c>
      <c r="P370" s="61" t="str">
        <f t="shared" si="216"/>
        <v/>
      </c>
      <c r="Q370" s="154">
        <f>IF(AND(N370&lt;&gt;0,M370="объем"),(O370/N370*100),"")</f>
        <v>100</v>
      </c>
      <c r="R370" s="214"/>
      <c r="S370" s="215"/>
      <c r="T370" s="216"/>
      <c r="U370" s="195"/>
      <c r="V370" s="195"/>
      <c r="W370" s="279"/>
      <c r="X370" s="278"/>
    </row>
    <row r="371" spans="1:24" ht="28.5" customHeight="1" thickBot="1" x14ac:dyDescent="0.3">
      <c r="A371" s="296"/>
      <c r="B371" s="46" t="str">
        <f t="shared" si="226"/>
        <v>ГБУЗ АО МИАЦ</v>
      </c>
      <c r="C371" s="246" t="s">
        <v>64</v>
      </c>
      <c r="D371" s="19" t="str">
        <f t="shared" si="227"/>
        <v>Обеспечение сохранности и учет архивных документов</v>
      </c>
      <c r="E371" s="195" t="s">
        <v>47</v>
      </c>
      <c r="F371" s="46" t="str">
        <f t="shared" si="195"/>
        <v>Не предусмотрено</v>
      </c>
      <c r="G371" s="195" t="s">
        <v>64</v>
      </c>
      <c r="H371" s="46" t="str">
        <f t="shared" si="196"/>
        <v>Обеспечение сохранности и учет архивных документов</v>
      </c>
      <c r="I371" s="195" t="s">
        <v>47</v>
      </c>
      <c r="J371" s="46" t="str">
        <f t="shared" si="197"/>
        <v>Не предусмотрено</v>
      </c>
      <c r="K371" s="73" t="s">
        <v>234</v>
      </c>
      <c r="L371" s="73" t="s">
        <v>3</v>
      </c>
      <c r="M371" s="73" t="s">
        <v>5</v>
      </c>
      <c r="N371" s="106">
        <v>99</v>
      </c>
      <c r="O371" s="106">
        <v>99</v>
      </c>
      <c r="P371" s="60">
        <f t="shared" si="216"/>
        <v>100</v>
      </c>
      <c r="Q371" s="60" t="str">
        <f t="shared" si="218"/>
        <v/>
      </c>
      <c r="R371" s="214">
        <f>IFERROR(AVERAGE(P371:P372),"")</f>
        <v>100</v>
      </c>
      <c r="S371" s="215">
        <f>AVERAGE(Q371:Q372)</f>
        <v>99.995751009135319</v>
      </c>
      <c r="T371" s="216">
        <f>IFERROR((R371*0.7+S371*0.3)*2,S371*2)</f>
        <v>199.99745060548119</v>
      </c>
      <c r="U371" s="195" t="str">
        <f>IF(T371&lt;170,"ГЗ по услуге (работе) НЕ выполнено","")&amp;IF(AND(T371&gt;=170,T371&lt;=200),"ГЗ по услуге (работе) выполнено","")&amp;IF(T371&gt;200,"ГЗ по услуге (работе) ПЕРЕвыполнено","")</f>
        <v>ГЗ по услуге (работе) выполнено</v>
      </c>
      <c r="V371" s="195"/>
      <c r="W371" s="279"/>
      <c r="X371" s="278"/>
    </row>
    <row r="372" spans="1:24" ht="28.5" customHeight="1" thickBot="1" x14ac:dyDescent="0.3">
      <c r="A372" s="296"/>
      <c r="B372" s="46" t="str">
        <f t="shared" si="226"/>
        <v>ГБУЗ АО МИАЦ</v>
      </c>
      <c r="C372" s="246"/>
      <c r="D372" s="19" t="str">
        <f t="shared" si="227"/>
        <v>Обеспечение сохранности и учет архивных документов</v>
      </c>
      <c r="E372" s="195"/>
      <c r="F372" s="46" t="str">
        <f t="shared" si="195"/>
        <v>Не предусмотрено</v>
      </c>
      <c r="G372" s="195"/>
      <c r="H372" s="46" t="str">
        <f t="shared" si="196"/>
        <v>Обеспечение сохранности и учет архивных документов</v>
      </c>
      <c r="I372" s="195"/>
      <c r="J372" s="46" t="str">
        <f t="shared" si="197"/>
        <v>Не предусмотрено</v>
      </c>
      <c r="K372" s="74" t="s">
        <v>206</v>
      </c>
      <c r="L372" s="86" t="s">
        <v>58</v>
      </c>
      <c r="M372" s="81" t="s">
        <v>42</v>
      </c>
      <c r="N372" s="103">
        <v>23535</v>
      </c>
      <c r="O372" s="103">
        <v>11767</v>
      </c>
      <c r="P372" s="61" t="str">
        <f t="shared" si="216"/>
        <v/>
      </c>
      <c r="Q372" s="62">
        <f t="shared" si="218"/>
        <v>99.995751009135319</v>
      </c>
      <c r="R372" s="214"/>
      <c r="S372" s="215"/>
      <c r="T372" s="216"/>
      <c r="U372" s="195"/>
      <c r="V372" s="195"/>
      <c r="W372" s="279"/>
      <c r="X372" s="278"/>
    </row>
    <row r="373" spans="1:24" ht="28.5" customHeight="1" thickBot="1" x14ac:dyDescent="0.3">
      <c r="A373" s="296"/>
      <c r="B373" s="46" t="str">
        <f t="shared" si="226"/>
        <v>ГБУЗ АО МИАЦ</v>
      </c>
      <c r="C373" s="246" t="s">
        <v>209</v>
      </c>
      <c r="D373" s="19" t="str">
        <f t="shared" si="227"/>
        <v>Оказание бесплатной юридической помощи и проведение мониторинга правоприменения в сфере здравоохранения</v>
      </c>
      <c r="E373" s="195" t="s">
        <v>47</v>
      </c>
      <c r="F373" s="46" t="str">
        <f t="shared" si="195"/>
        <v>Не предусмотрено</v>
      </c>
      <c r="G373" s="195" t="s">
        <v>47</v>
      </c>
      <c r="H373" s="46" t="str">
        <f t="shared" si="196"/>
        <v>Не предусмотрено</v>
      </c>
      <c r="I373" s="195" t="s">
        <v>47</v>
      </c>
      <c r="J373" s="46" t="str">
        <f t="shared" si="197"/>
        <v>Не предусмотрено</v>
      </c>
      <c r="K373" s="73" t="s">
        <v>207</v>
      </c>
      <c r="L373" s="73" t="s">
        <v>3</v>
      </c>
      <c r="M373" s="73" t="s">
        <v>5</v>
      </c>
      <c r="N373" s="106">
        <v>99</v>
      </c>
      <c r="O373" s="106">
        <v>99</v>
      </c>
      <c r="P373" s="60">
        <f t="shared" si="216"/>
        <v>100</v>
      </c>
      <c r="Q373" s="62" t="str">
        <f t="shared" si="218"/>
        <v/>
      </c>
      <c r="R373" s="214">
        <f>IFERROR(AVERAGE(P373:P374),"")</f>
        <v>100</v>
      </c>
      <c r="S373" s="215">
        <f>AVERAGE(Q373:Q374)</f>
        <v>100</v>
      </c>
      <c r="T373" s="216">
        <f>IFERROR((R373*0.7+S373*0.3)*2,S373*2)</f>
        <v>200</v>
      </c>
      <c r="U373" s="195" t="str">
        <f>IF(T373&lt;170,"ГЗ по услуге (работе) НЕ выполнено","")&amp;IF(AND(T373&gt;=170,T373&lt;=200),"ГЗ по услуге (работе) выполнено","")&amp;IF(T373&gt;200,"ГЗ по услуге (работе) ПЕРЕвыполнено","")</f>
        <v>ГЗ по услуге (работе) выполнено</v>
      </c>
      <c r="V373" s="195"/>
      <c r="W373" s="279"/>
      <c r="X373" s="278"/>
    </row>
    <row r="374" spans="1:24" ht="45.75" customHeight="1" thickBot="1" x14ac:dyDescent="0.3">
      <c r="A374" s="296"/>
      <c r="B374" s="46" t="str">
        <f t="shared" si="226"/>
        <v>ГБУЗ АО МИАЦ</v>
      </c>
      <c r="C374" s="246"/>
      <c r="D374" s="19" t="str">
        <f t="shared" si="227"/>
        <v>Оказание бесплатной юридической помощи и проведение мониторинга правоприменения в сфере здравоохранения</v>
      </c>
      <c r="E374" s="195"/>
      <c r="F374" s="46" t="str">
        <f t="shared" si="195"/>
        <v>Не предусмотрено</v>
      </c>
      <c r="G374" s="195"/>
      <c r="H374" s="46" t="str">
        <f t="shared" si="196"/>
        <v>Не предусмотрено</v>
      </c>
      <c r="I374" s="195"/>
      <c r="J374" s="46" t="str">
        <f t="shared" si="197"/>
        <v>Не предусмотрено</v>
      </c>
      <c r="K374" s="74" t="s">
        <v>182</v>
      </c>
      <c r="L374" s="86" t="s">
        <v>41</v>
      </c>
      <c r="M374" s="81" t="s">
        <v>42</v>
      </c>
      <c r="N374" s="104">
        <v>14</v>
      </c>
      <c r="O374" s="104">
        <v>7</v>
      </c>
      <c r="P374" s="61" t="str">
        <f t="shared" si="216"/>
        <v/>
      </c>
      <c r="Q374" s="62">
        <f t="shared" ref="Q374:Q378" si="232">IF(AND(N374&lt;&gt;0,M374="объем"),(O374/N374*100)/$Y$2*12,"")</f>
        <v>100</v>
      </c>
      <c r="R374" s="214"/>
      <c r="S374" s="215"/>
      <c r="T374" s="216"/>
      <c r="U374" s="195"/>
      <c r="V374" s="195"/>
      <c r="W374" s="279"/>
      <c r="X374" s="278"/>
    </row>
    <row r="375" spans="1:24" ht="42.75" customHeight="1" thickBot="1" x14ac:dyDescent="0.3">
      <c r="A375" s="296"/>
      <c r="B375" s="46" t="str">
        <f t="shared" si="226"/>
        <v>ГБУЗ АО МИАЦ</v>
      </c>
      <c r="C375" s="246" t="s">
        <v>210</v>
      </c>
      <c r="D375" s="19" t="str">
        <f t="shared" si="227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75" s="195" t="s">
        <v>47</v>
      </c>
      <c r="F375" s="46" t="str">
        <f t="shared" si="195"/>
        <v>Не предусмотрено</v>
      </c>
      <c r="G375" s="195" t="s">
        <v>47</v>
      </c>
      <c r="H375" s="46" t="str">
        <f t="shared" si="196"/>
        <v>Не предусмотрено</v>
      </c>
      <c r="I375" s="195" t="s">
        <v>47</v>
      </c>
      <c r="J375" s="46" t="str">
        <f t="shared" si="197"/>
        <v>Не предусмотрено</v>
      </c>
      <c r="K375" s="73" t="s">
        <v>207</v>
      </c>
      <c r="L375" s="73" t="s">
        <v>3</v>
      </c>
      <c r="M375" s="73" t="s">
        <v>5</v>
      </c>
      <c r="N375" s="106">
        <v>99</v>
      </c>
      <c r="O375" s="106">
        <v>99</v>
      </c>
      <c r="P375" s="60">
        <f t="shared" si="216"/>
        <v>100</v>
      </c>
      <c r="Q375" s="62" t="str">
        <f t="shared" si="232"/>
        <v/>
      </c>
      <c r="R375" s="214">
        <f>IFERROR(AVERAGE(P375:P376),"")</f>
        <v>100</v>
      </c>
      <c r="S375" s="215">
        <f>AVERAGE(Q375:Q376)</f>
        <v>100.84033613445379</v>
      </c>
      <c r="T375" s="216">
        <f>IFERROR((R375*0.7+S375*0.3)*2,S375*2)</f>
        <v>200.50420168067228</v>
      </c>
      <c r="U375" s="195" t="str">
        <f>IF(T375&lt;170,"ГЗ по услуге (работе) НЕ выполнено","")&amp;IF(AND(T375&gt;=170,T375&lt;=200),"ГЗ по услуге (работе) выполнено","")&amp;IF(T375&gt;200,"ГЗ по услуге (работе) ПЕРЕвыполнено","")</f>
        <v>ГЗ по услуге (работе) ПЕРЕвыполнено</v>
      </c>
      <c r="V375" s="195"/>
      <c r="W375" s="279"/>
      <c r="X375" s="278"/>
    </row>
    <row r="376" spans="1:24" s="29" customFormat="1" ht="28.5" customHeight="1" thickBot="1" x14ac:dyDescent="0.3">
      <c r="A376" s="296"/>
      <c r="B376" s="46" t="str">
        <f t="shared" si="226"/>
        <v>ГБУЗ АО МИАЦ</v>
      </c>
      <c r="C376" s="246"/>
      <c r="D376" s="19" t="str">
        <f t="shared" si="227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76" s="195"/>
      <c r="F376" s="46" t="str">
        <f t="shared" si="195"/>
        <v>Не предусмотрено</v>
      </c>
      <c r="G376" s="195"/>
      <c r="H376" s="46" t="str">
        <f t="shared" si="196"/>
        <v>Не предусмотрено</v>
      </c>
      <c r="I376" s="195"/>
      <c r="J376" s="46" t="str">
        <f t="shared" si="197"/>
        <v>Не предусмотрено</v>
      </c>
      <c r="K376" s="74" t="s">
        <v>182</v>
      </c>
      <c r="L376" s="86" t="s">
        <v>41</v>
      </c>
      <c r="M376" s="81" t="s">
        <v>42</v>
      </c>
      <c r="N376" s="104">
        <v>119</v>
      </c>
      <c r="O376" s="104">
        <v>60</v>
      </c>
      <c r="P376" s="61" t="str">
        <f t="shared" si="216"/>
        <v/>
      </c>
      <c r="Q376" s="62">
        <f t="shared" si="232"/>
        <v>100.84033613445379</v>
      </c>
      <c r="R376" s="214"/>
      <c r="S376" s="215"/>
      <c r="T376" s="216"/>
      <c r="U376" s="195"/>
      <c r="V376" s="195"/>
      <c r="W376" s="279"/>
      <c r="X376" s="278"/>
    </row>
    <row r="377" spans="1:24" ht="49.5" customHeight="1" thickBot="1" x14ac:dyDescent="0.3">
      <c r="A377" s="296"/>
      <c r="B377" s="46" t="str">
        <f t="shared" si="226"/>
        <v>ГБУЗ АО МИАЦ</v>
      </c>
      <c r="C377" s="246" t="s">
        <v>211</v>
      </c>
      <c r="D377" s="19" t="str">
        <f t="shared" si="227"/>
        <v>Информационно-аналитическое обеспечение и методическое сопровождение по вопросам оплпты труда в сфере здравоохранения</v>
      </c>
      <c r="E377" s="195" t="s">
        <v>47</v>
      </c>
      <c r="F377" s="46" t="str">
        <f t="shared" si="195"/>
        <v>Не предусмотрено</v>
      </c>
      <c r="G377" s="195" t="s">
        <v>47</v>
      </c>
      <c r="H377" s="46" t="str">
        <f t="shared" si="196"/>
        <v>Не предусмотрено</v>
      </c>
      <c r="I377" s="195" t="s">
        <v>47</v>
      </c>
      <c r="J377" s="46" t="str">
        <f t="shared" si="197"/>
        <v>Не предусмотрено</v>
      </c>
      <c r="K377" s="73" t="s">
        <v>207</v>
      </c>
      <c r="L377" s="73" t="s">
        <v>3</v>
      </c>
      <c r="M377" s="73" t="s">
        <v>5</v>
      </c>
      <c r="N377" s="106">
        <v>99</v>
      </c>
      <c r="O377" s="106">
        <v>99</v>
      </c>
      <c r="P377" s="60">
        <f t="shared" ref="P377:P391" si="233">IF(AND(N377&lt;&gt;0,M377="Кач."),O377/N377*100,"")</f>
        <v>100</v>
      </c>
      <c r="Q377" s="62" t="str">
        <f t="shared" si="232"/>
        <v/>
      </c>
      <c r="R377" s="214">
        <f>IFERROR(AVERAGE(P377:P378),"")</f>
        <v>100</v>
      </c>
      <c r="S377" s="215">
        <f>AVERAGE(Q377:Q378)</f>
        <v>100</v>
      </c>
      <c r="T377" s="216">
        <f>IFERROR((R377*0.7+S377*0.3)*2,S377*2)</f>
        <v>200</v>
      </c>
      <c r="U377" s="195" t="str">
        <f>IF(T377&lt;170,"ГЗ по услуге (работе) НЕ выполнено","")&amp;IF(AND(T377&gt;=170,T377&lt;=200),"ГЗ по услуге (работе) выполнено","")&amp;IF(T377&gt;200,"ГЗ по услуге (работе) ПЕРЕвыполнено","")</f>
        <v>ГЗ по услуге (работе) выполнено</v>
      </c>
      <c r="V377" s="195"/>
      <c r="W377" s="279"/>
      <c r="X377" s="278"/>
    </row>
    <row r="378" spans="1:24" ht="28.5" customHeight="1" thickBot="1" x14ac:dyDescent="0.3">
      <c r="A378" s="296"/>
      <c r="B378" s="46" t="str">
        <f t="shared" si="226"/>
        <v>ГБУЗ АО МИАЦ</v>
      </c>
      <c r="C378" s="246"/>
      <c r="D378" s="19" t="str">
        <f t="shared" si="227"/>
        <v>Информационно-аналитическое обеспечение и методическое сопровождение по вопросам оплпты труда в сфере здравоохранения</v>
      </c>
      <c r="E378" s="195"/>
      <c r="F378" s="46" t="str">
        <f t="shared" ref="F378:F441" si="234">IF(E378="",F377,E378)</f>
        <v>Не предусмотрено</v>
      </c>
      <c r="G378" s="195"/>
      <c r="H378" s="46" t="str">
        <f t="shared" ref="H378:H441" si="235">IF(G378="",H377,G378)</f>
        <v>Не предусмотрено</v>
      </c>
      <c r="I378" s="195"/>
      <c r="J378" s="46" t="str">
        <f t="shared" ref="J378:J441" si="236">IF(I378="",J377,I378)</f>
        <v>Не предусмотрено</v>
      </c>
      <c r="K378" s="74" t="s">
        <v>182</v>
      </c>
      <c r="L378" s="86" t="s">
        <v>41</v>
      </c>
      <c r="M378" s="81" t="s">
        <v>42</v>
      </c>
      <c r="N378" s="104">
        <v>242</v>
      </c>
      <c r="O378" s="104">
        <v>121</v>
      </c>
      <c r="P378" s="61" t="str">
        <f t="shared" si="233"/>
        <v/>
      </c>
      <c r="Q378" s="62">
        <f t="shared" si="232"/>
        <v>100</v>
      </c>
      <c r="R378" s="214"/>
      <c r="S378" s="215"/>
      <c r="T378" s="216"/>
      <c r="U378" s="195"/>
      <c r="V378" s="195"/>
      <c r="W378" s="279"/>
      <c r="X378" s="278"/>
    </row>
    <row r="379" spans="1:24" ht="42.75" customHeight="1" thickBot="1" x14ac:dyDescent="0.3">
      <c r="A379" s="211" t="s">
        <v>104</v>
      </c>
      <c r="B379" s="46" t="str">
        <f t="shared" si="226"/>
        <v>ГБУ ППО Астраханский базовый медицинский колледж</v>
      </c>
      <c r="C379" s="246" t="s">
        <v>66</v>
      </c>
      <c r="D379" s="19" t="str">
        <f t="shared" si="227"/>
        <v>Реализация дополнительных профессиональных программ повышения квалификации</v>
      </c>
      <c r="E379" s="217" t="s">
        <v>72</v>
      </c>
      <c r="F379" s="46" t="str">
        <f t="shared" si="234"/>
        <v>очная</v>
      </c>
      <c r="G379" s="167" t="s">
        <v>156</v>
      </c>
      <c r="H379" s="46" t="str">
        <f t="shared" si="235"/>
        <v>не указано</v>
      </c>
      <c r="I379" s="167" t="s">
        <v>156</v>
      </c>
      <c r="J379" s="46" t="str">
        <f t="shared" si="236"/>
        <v>не указано</v>
      </c>
      <c r="K379" s="85" t="s">
        <v>57</v>
      </c>
      <c r="L379" s="72" t="s">
        <v>57</v>
      </c>
      <c r="M379" s="73"/>
      <c r="N379" s="106"/>
      <c r="O379" s="106"/>
      <c r="P379" s="60" t="str">
        <f t="shared" si="233"/>
        <v/>
      </c>
      <c r="Q379" s="60"/>
      <c r="R379" s="214" t="str">
        <f>IFERROR(AVERAGE(P379:P380),"")</f>
        <v/>
      </c>
      <c r="S379" s="215">
        <f>AVERAGE(Q379:Q380)</f>
        <v>130.08849557522123</v>
      </c>
      <c r="T379" s="216">
        <f>IFERROR((R379*0.7+S379*0.3)*2,S379*2)</f>
        <v>260.17699115044246</v>
      </c>
      <c r="U379" s="195" t="str">
        <f>IF(T379&lt;170,"ГЗ по услуге (работе) НЕ выполнено","")&amp;IF(AND(T379&gt;=170,T379&lt;=200),"ГЗ по услуге (работе) выполнено","")&amp;IF(T379&gt;200,"ГЗ по услуге (работе) ПЕРЕвыполнено","")</f>
        <v>ГЗ по услуге (работе) ПЕРЕвыполнено</v>
      </c>
      <c r="V379" s="195"/>
      <c r="W379" s="208">
        <f>AVERAGE(T379:T392)</f>
        <v>214.63575961258124</v>
      </c>
      <c r="X379" s="199" t="str">
        <f>IF(W379&lt;170,"ГЗ по учреждению не выполнено","")&amp;IF(AND(W379&gt;=170,W379&lt;=200),"ГЗ по учреждению выполнено","")&amp;IF(W379&gt;200,"ГЗ по учреждению перевыполнено","")</f>
        <v>ГЗ по учреждению перевыполнено</v>
      </c>
    </row>
    <row r="380" spans="1:24" ht="42.75" customHeight="1" thickBot="1" x14ac:dyDescent="0.3">
      <c r="A380" s="212"/>
      <c r="B380" s="46" t="str">
        <f t="shared" si="226"/>
        <v>ГБУ ППО Астраханский базовый медицинский колледж</v>
      </c>
      <c r="C380" s="246"/>
      <c r="D380" s="19" t="str">
        <f t="shared" si="227"/>
        <v>Реализация дополнительных профессиональных программ повышения квалификации</v>
      </c>
      <c r="E380" s="219"/>
      <c r="F380" s="46" t="str">
        <f t="shared" si="234"/>
        <v>очная</v>
      </c>
      <c r="G380" s="167"/>
      <c r="H380" s="46" t="str">
        <f t="shared" si="235"/>
        <v>не указано</v>
      </c>
      <c r="I380" s="167"/>
      <c r="J380" s="46" t="str">
        <f t="shared" si="236"/>
        <v>не указано</v>
      </c>
      <c r="K380" s="74" t="s">
        <v>157</v>
      </c>
      <c r="L380" s="75" t="s">
        <v>122</v>
      </c>
      <c r="M380" s="81" t="s">
        <v>42</v>
      </c>
      <c r="N380" s="169">
        <v>1808</v>
      </c>
      <c r="O380" s="169">
        <v>1176</v>
      </c>
      <c r="P380" s="61" t="str">
        <f t="shared" si="216"/>
        <v/>
      </c>
      <c r="Q380" s="62">
        <f>IF(AND(N380&lt;&gt;0,M380="объем"),(O380/N380*100)/$Y$2*12,"")</f>
        <v>130.08849557522123</v>
      </c>
      <c r="R380" s="214"/>
      <c r="S380" s="215"/>
      <c r="T380" s="216"/>
      <c r="U380" s="195"/>
      <c r="V380" s="195"/>
      <c r="W380" s="209"/>
      <c r="X380" s="200"/>
    </row>
    <row r="381" spans="1:24" ht="43.5" customHeight="1" thickBot="1" x14ac:dyDescent="0.3">
      <c r="A381" s="212"/>
      <c r="B381" s="46" t="str">
        <f t="shared" si="226"/>
        <v>ГБУ ППО Астраханский базовый медицинский колледж</v>
      </c>
      <c r="C381" s="246" t="s">
        <v>65</v>
      </c>
      <c r="D381" s="19" t="str">
        <f t="shared" si="227"/>
        <v>Реализация дополнительных профессиональных программ профессиональной переподготовки</v>
      </c>
      <c r="E381" s="217" t="s">
        <v>72</v>
      </c>
      <c r="F381" s="46" t="str">
        <f t="shared" si="234"/>
        <v>очная</v>
      </c>
      <c r="G381" s="167" t="s">
        <v>156</v>
      </c>
      <c r="H381" s="46" t="str">
        <f t="shared" si="235"/>
        <v>не указано</v>
      </c>
      <c r="I381" s="167" t="s">
        <v>156</v>
      </c>
      <c r="J381" s="46" t="str">
        <f t="shared" si="236"/>
        <v>не указано</v>
      </c>
      <c r="K381" s="85" t="s">
        <v>57</v>
      </c>
      <c r="L381" s="72" t="s">
        <v>57</v>
      </c>
      <c r="M381" s="73"/>
      <c r="N381" s="168"/>
      <c r="O381" s="168"/>
      <c r="P381" s="60" t="str">
        <f t="shared" si="233"/>
        <v/>
      </c>
      <c r="Q381" s="60"/>
      <c r="R381" s="214" t="str">
        <f>IFERROR(AVERAGE(P381:P382),"")</f>
        <v/>
      </c>
      <c r="S381" s="215">
        <f>AVERAGE(Q381:Q382)</f>
        <v>85.901639344262293</v>
      </c>
      <c r="T381" s="216">
        <f>IFERROR((R381*0.7+S381*0.3)*2,S381*2)</f>
        <v>171.80327868852459</v>
      </c>
      <c r="U381" s="195" t="str">
        <f>IF(T381&lt;170,"ГЗ по услуге (работе) НЕ выполнено","")&amp;IF(AND(T381&gt;=170,T381&lt;=200),"ГЗ по услуге (работе) выполнено","")&amp;IF(T381&gt;200,"ГЗ по услуге (работе) ПЕРЕвыполнено","")</f>
        <v>ГЗ по услуге (работе) выполнено</v>
      </c>
      <c r="V381" s="195"/>
      <c r="W381" s="209"/>
      <c r="X381" s="200"/>
    </row>
    <row r="382" spans="1:24" ht="28.5" customHeight="1" thickBot="1" x14ac:dyDescent="0.3">
      <c r="A382" s="212"/>
      <c r="B382" s="46" t="str">
        <f t="shared" si="226"/>
        <v>ГБУ ППО Астраханский базовый медицинский колледж</v>
      </c>
      <c r="C382" s="246"/>
      <c r="D382" s="19" t="str">
        <f t="shared" si="227"/>
        <v>Реализация дополнительных профессиональных программ профессиональной переподготовки</v>
      </c>
      <c r="E382" s="219"/>
      <c r="F382" s="46" t="str">
        <f t="shared" si="234"/>
        <v>очная</v>
      </c>
      <c r="G382" s="167"/>
      <c r="H382" s="46" t="str">
        <f t="shared" si="235"/>
        <v>не указано</v>
      </c>
      <c r="I382" s="167"/>
      <c r="J382" s="46" t="str">
        <f t="shared" si="236"/>
        <v>не указано</v>
      </c>
      <c r="K382" s="74" t="s">
        <v>157</v>
      </c>
      <c r="L382" s="75" t="s">
        <v>122</v>
      </c>
      <c r="M382" s="81" t="s">
        <v>42</v>
      </c>
      <c r="N382" s="169">
        <v>305</v>
      </c>
      <c r="O382" s="169">
        <v>131</v>
      </c>
      <c r="P382" s="61"/>
      <c r="Q382" s="55">
        <f t="shared" ref="Q382" si="237">IF(AND(N382&lt;&gt;0,M382="объем"),(O382/N382*100)/$Y$2*12,"")</f>
        <v>85.901639344262293</v>
      </c>
      <c r="R382" s="214"/>
      <c r="S382" s="215"/>
      <c r="T382" s="216"/>
      <c r="U382" s="195"/>
      <c r="V382" s="195"/>
      <c r="W382" s="209"/>
      <c r="X382" s="200"/>
    </row>
    <row r="383" spans="1:24" s="4" customFormat="1" ht="35.25" customHeight="1" thickBot="1" x14ac:dyDescent="0.3">
      <c r="A383" s="212"/>
      <c r="B383" s="46" t="str">
        <f t="shared" si="226"/>
        <v>ГБУ ППО Астраханский базовый медицинский колледж</v>
      </c>
      <c r="C383" s="224" t="s">
        <v>158</v>
      </c>
      <c r="D383" s="19" t="str">
        <f t="shared" si="22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3" s="217" t="s">
        <v>72</v>
      </c>
      <c r="F383" s="46" t="str">
        <f t="shared" si="234"/>
        <v>очная</v>
      </c>
      <c r="G383" s="217" t="s">
        <v>127</v>
      </c>
      <c r="H383" s="46" t="str">
        <f t="shared" si="235"/>
        <v>31.02.01 Лечебное дело</v>
      </c>
      <c r="I383" s="217" t="s">
        <v>159</v>
      </c>
      <c r="J383" s="46" t="str">
        <f t="shared" si="236"/>
        <v>Среднее общее образование</v>
      </c>
      <c r="K383" s="85" t="s">
        <v>57</v>
      </c>
      <c r="L383" s="72" t="s">
        <v>57</v>
      </c>
      <c r="M383" s="73"/>
      <c r="N383" s="168"/>
      <c r="O383" s="168"/>
      <c r="P383" s="60" t="str">
        <f t="shared" si="233"/>
        <v/>
      </c>
      <c r="Q383" s="60"/>
      <c r="R383" s="214" t="str">
        <f>IFERROR(AVERAGE(P383:P384),"")</f>
        <v/>
      </c>
      <c r="S383" s="231">
        <f>AVERAGE(Q383:Q384)</f>
        <v>83.673469387755105</v>
      </c>
      <c r="T383" s="216">
        <f>IFERROR((R383*0.7+S383*0.3)*2,S383*2)</f>
        <v>167.34693877551021</v>
      </c>
      <c r="U383" s="195" t="str">
        <f>IF(T383&lt;170,"ГЗ по услуге (работе) НЕ выполнено","")&amp;IF(AND(T383&gt;=170,T383&lt;=200),"ГЗ по услуге (работе) выполнено","")&amp;IF(T383&gt;200,"ГЗ по услуге (работе) ПЕРЕвыполнено","")</f>
        <v>ГЗ по услуге (работе) НЕ выполнено</v>
      </c>
      <c r="V383" s="195"/>
      <c r="W383" s="209"/>
      <c r="X383" s="200"/>
    </row>
    <row r="384" spans="1:24" s="4" customFormat="1" ht="28.5" customHeight="1" thickBot="1" x14ac:dyDescent="0.3">
      <c r="A384" s="212"/>
      <c r="B384" s="46" t="str">
        <f>IF(A384="",B383,A384)</f>
        <v>ГБУ ППО Астраханский базовый медицинский колледж</v>
      </c>
      <c r="C384" s="261"/>
      <c r="D384" s="19" t="str">
        <f>IF(C384="",D383,C384)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4" s="219"/>
      <c r="F384" s="46" t="str">
        <f>IF(E384="",F383,E384)</f>
        <v>очная</v>
      </c>
      <c r="G384" s="219"/>
      <c r="H384" s="46" t="str">
        <f>IF(G384="",H383,G384)</f>
        <v>31.02.01 Лечебное дело</v>
      </c>
      <c r="I384" s="219"/>
      <c r="J384" s="46" t="str">
        <f>IF(I384="",J383,I384)</f>
        <v>Среднее общее образование</v>
      </c>
      <c r="K384" s="74" t="s">
        <v>160</v>
      </c>
      <c r="L384" s="75" t="s">
        <v>45</v>
      </c>
      <c r="M384" s="81" t="s">
        <v>42</v>
      </c>
      <c r="N384" s="169">
        <v>245</v>
      </c>
      <c r="O384" s="169">
        <v>205</v>
      </c>
      <c r="P384" s="61"/>
      <c r="Q384" s="62">
        <f>IF(AND(N384&lt;&gt;0,M384="объем"),(O384/N384*100),"")</f>
        <v>83.673469387755105</v>
      </c>
      <c r="R384" s="214"/>
      <c r="S384" s="242"/>
      <c r="T384" s="216"/>
      <c r="U384" s="195"/>
      <c r="V384" s="195"/>
      <c r="W384" s="209"/>
      <c r="X384" s="200"/>
    </row>
    <row r="385" spans="1:24" s="4" customFormat="1" ht="35.25" customHeight="1" thickBot="1" x14ac:dyDescent="0.3">
      <c r="A385" s="212"/>
      <c r="B385" s="46" t="str">
        <f>IF(A385="",B384,A385)</f>
        <v>ГБУ ППО Астраханский базовый медицинский колледж</v>
      </c>
      <c r="C385" s="261"/>
      <c r="D385" s="19" t="str">
        <f>IF(C385="",D384,C385)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5" s="217" t="s">
        <v>72</v>
      </c>
      <c r="F385" s="46" t="str">
        <f>IF(E385="",F384,E385)</f>
        <v>очная</v>
      </c>
      <c r="G385" s="217" t="s">
        <v>126</v>
      </c>
      <c r="H385" s="46" t="str">
        <f>IF(G385="",H384,G385)</f>
        <v>34.02.01 Сестринское дело</v>
      </c>
      <c r="I385" s="217" t="s">
        <v>159</v>
      </c>
      <c r="J385" s="46" t="str">
        <f>IF(I385="",J384,I385)</f>
        <v>Среднее общее образование</v>
      </c>
      <c r="K385" s="85" t="s">
        <v>57</v>
      </c>
      <c r="L385" s="72" t="s">
        <v>57</v>
      </c>
      <c r="M385" s="73"/>
      <c r="N385" s="168"/>
      <c r="O385" s="168"/>
      <c r="P385" s="60" t="str">
        <f t="shared" si="233"/>
        <v/>
      </c>
      <c r="Q385" s="60"/>
      <c r="R385" s="214" t="str">
        <f>IFERROR(AVERAGE(P385:P386),"")</f>
        <v/>
      </c>
      <c r="S385" s="215">
        <f>AVERAGE(Q385:Q386)</f>
        <v>121</v>
      </c>
      <c r="T385" s="216">
        <f>IFERROR((R385*0.7+S385*0.3)*2,S385*2)</f>
        <v>242</v>
      </c>
      <c r="U385" s="195" t="str">
        <f>IF(T385&lt;170,"ГЗ по услуге (работе) НЕ выполнено","")&amp;IF(AND(T385&gt;=170,T385&lt;=200),"ГЗ по услуге (работе) выполнено","")&amp;IF(T385&gt;200,"ГЗ по услуге (работе) ПЕРЕвыполнено","")</f>
        <v>ГЗ по услуге (работе) ПЕРЕвыполнено</v>
      </c>
      <c r="V385" s="260"/>
      <c r="W385" s="209"/>
      <c r="X385" s="200"/>
    </row>
    <row r="386" spans="1:24" s="4" customFormat="1" ht="28.5" customHeight="1" thickBot="1" x14ac:dyDescent="0.3">
      <c r="A386" s="212"/>
      <c r="B386" s="46" t="str">
        <f t="shared" si="226"/>
        <v>ГБУ ППО Астраханский базовый медицинский колледж</v>
      </c>
      <c r="C386" s="261"/>
      <c r="D386" s="19" t="str">
        <f t="shared" si="22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6" s="219"/>
      <c r="F386" s="46" t="str">
        <f t="shared" si="234"/>
        <v>очная</v>
      </c>
      <c r="G386" s="219"/>
      <c r="H386" s="46" t="str">
        <f t="shared" si="235"/>
        <v>34.02.01 Сестринское дело</v>
      </c>
      <c r="I386" s="219"/>
      <c r="J386" s="46" t="str">
        <f t="shared" si="236"/>
        <v>Среднее общее образование</v>
      </c>
      <c r="K386" s="74" t="s">
        <v>160</v>
      </c>
      <c r="L386" s="75" t="s">
        <v>45</v>
      </c>
      <c r="M386" s="81" t="s">
        <v>42</v>
      </c>
      <c r="N386" s="169">
        <v>100</v>
      </c>
      <c r="O386" s="169">
        <v>121</v>
      </c>
      <c r="P386" s="61"/>
      <c r="Q386" s="62">
        <f>IF(AND(N386&lt;&gt;0,M386="объем"),(O386/N386*100),"")</f>
        <v>121</v>
      </c>
      <c r="R386" s="214"/>
      <c r="S386" s="215"/>
      <c r="T386" s="216"/>
      <c r="U386" s="195"/>
      <c r="V386" s="260"/>
      <c r="W386" s="209"/>
      <c r="X386" s="200"/>
    </row>
    <row r="387" spans="1:24" s="4" customFormat="1" ht="28.5" customHeight="1" thickBot="1" x14ac:dyDescent="0.3">
      <c r="A387" s="212"/>
      <c r="B387" s="46" t="str">
        <f t="shared" si="226"/>
        <v>ГБУ ППО Астраханский базовый медицинский колледж</v>
      </c>
      <c r="C387" s="261"/>
      <c r="D387" s="19" t="str">
        <f t="shared" si="22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7" s="217" t="s">
        <v>72</v>
      </c>
      <c r="F387" s="46" t="str">
        <f t="shared" si="234"/>
        <v>очная</v>
      </c>
      <c r="G387" s="217" t="s">
        <v>161</v>
      </c>
      <c r="H387" s="46" t="str">
        <f t="shared" si="235"/>
        <v>31.02.02 Акушерское дело</v>
      </c>
      <c r="I387" s="217" t="s">
        <v>162</v>
      </c>
      <c r="J387" s="46" t="str">
        <f t="shared" si="236"/>
        <v>Основное общее образование</v>
      </c>
      <c r="K387" s="85" t="s">
        <v>57</v>
      </c>
      <c r="L387" s="72" t="s">
        <v>57</v>
      </c>
      <c r="M387" s="73"/>
      <c r="N387" s="168"/>
      <c r="O387" s="168"/>
      <c r="P387" s="60" t="str">
        <f t="shared" si="233"/>
        <v/>
      </c>
      <c r="Q387" s="60"/>
      <c r="R387" s="214" t="str">
        <f>IFERROR(AVERAGE(P387:P388),"")</f>
        <v/>
      </c>
      <c r="S387" s="215">
        <f>AVERAGE(Q387:Q388)</f>
        <v>116.36363636363636</v>
      </c>
      <c r="T387" s="216">
        <f>IFERROR((R387*0.7+S387*0.3)*2,S387*2)</f>
        <v>232.72727272727272</v>
      </c>
      <c r="U387" s="195" t="str">
        <f>IF(T387&lt;170,"ГЗ по услуге (работе) НЕ выполнено","")&amp;IF(AND(T387&gt;=170,T387&lt;=200),"ГЗ по услуге (работе) выполнено","")&amp;IF(T387&gt;200,"ГЗ по услуге (работе) ПЕРЕвыполнено","")</f>
        <v>ГЗ по услуге (работе) ПЕРЕвыполнено</v>
      </c>
      <c r="V387" s="260"/>
      <c r="W387" s="209"/>
      <c r="X387" s="200"/>
    </row>
    <row r="388" spans="1:24" s="4" customFormat="1" ht="28.5" customHeight="1" thickBot="1" x14ac:dyDescent="0.3">
      <c r="A388" s="212"/>
      <c r="B388" s="46" t="str">
        <f t="shared" si="226"/>
        <v>ГБУ ППО Астраханский базовый медицинский колледж</v>
      </c>
      <c r="C388" s="261"/>
      <c r="D388" s="19" t="str">
        <f t="shared" si="22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8" s="219"/>
      <c r="F388" s="46" t="str">
        <f t="shared" si="234"/>
        <v>очная</v>
      </c>
      <c r="G388" s="219"/>
      <c r="H388" s="46" t="str">
        <f t="shared" si="235"/>
        <v>31.02.02 Акушерское дело</v>
      </c>
      <c r="I388" s="219"/>
      <c r="J388" s="46" t="str">
        <f t="shared" si="236"/>
        <v>Основное общее образование</v>
      </c>
      <c r="K388" s="74" t="s">
        <v>160</v>
      </c>
      <c r="L388" s="75" t="s">
        <v>45</v>
      </c>
      <c r="M388" s="81" t="s">
        <v>42</v>
      </c>
      <c r="N388" s="169">
        <v>55</v>
      </c>
      <c r="O388" s="169">
        <v>64</v>
      </c>
      <c r="P388" s="61"/>
      <c r="Q388" s="62">
        <f>IF(AND(N388&lt;&gt;0,M388="объем"),(O388/N388*100),"")</f>
        <v>116.36363636363636</v>
      </c>
      <c r="R388" s="214"/>
      <c r="S388" s="215"/>
      <c r="T388" s="216"/>
      <c r="U388" s="195"/>
      <c r="V388" s="260"/>
      <c r="W388" s="209"/>
      <c r="X388" s="200"/>
    </row>
    <row r="389" spans="1:24" s="4" customFormat="1" ht="36" customHeight="1" thickBot="1" x14ac:dyDescent="0.3">
      <c r="A389" s="212"/>
      <c r="B389" s="46" t="str">
        <f t="shared" si="226"/>
        <v>ГБУ ППО Астраханский базовый медицинский колледж</v>
      </c>
      <c r="C389" s="261"/>
      <c r="D389" s="19" t="str">
        <f t="shared" si="22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9" s="217" t="s">
        <v>72</v>
      </c>
      <c r="F389" s="46" t="str">
        <f t="shared" si="234"/>
        <v>очная</v>
      </c>
      <c r="G389" s="217" t="s">
        <v>163</v>
      </c>
      <c r="H389" s="46" t="str">
        <f t="shared" si="235"/>
        <v>31.02.03 Лабораторная диагностика</v>
      </c>
      <c r="I389" s="217" t="s">
        <v>162</v>
      </c>
      <c r="J389" s="46" t="str">
        <f t="shared" si="236"/>
        <v>Основное общее образование</v>
      </c>
      <c r="K389" s="85" t="s">
        <v>57</v>
      </c>
      <c r="L389" s="72" t="s">
        <v>57</v>
      </c>
      <c r="M389" s="73"/>
      <c r="N389" s="168"/>
      <c r="O389" s="168"/>
      <c r="P389" s="60" t="str">
        <f t="shared" si="233"/>
        <v/>
      </c>
      <c r="Q389" s="60"/>
      <c r="R389" s="214" t="str">
        <f>IFERROR(AVERAGE(P389:P390),"")</f>
        <v/>
      </c>
      <c r="S389" s="215">
        <f>AVERAGE(Q389:Q390)</f>
        <v>114.28571428571428</v>
      </c>
      <c r="T389" s="216">
        <f>IFERROR((R389*0.7+S389*0.3)*2,S389*2)</f>
        <v>228.57142857142856</v>
      </c>
      <c r="U389" s="195" t="str">
        <f>IF(T389&lt;170,"ГЗ по услуге (работе) НЕ выполнено","")&amp;IF(AND(T389&gt;=170,T389&lt;=200),"ГЗ по услуге (работе) выполнено","")&amp;IF(T389&gt;200,"ГЗ по услуге (работе) ПЕРЕвыполнено","")</f>
        <v>ГЗ по услуге (работе) ПЕРЕвыполнено</v>
      </c>
      <c r="V389" s="260"/>
      <c r="W389" s="209"/>
      <c r="X389" s="200"/>
    </row>
    <row r="390" spans="1:24" s="4" customFormat="1" ht="28.5" customHeight="1" thickBot="1" x14ac:dyDescent="0.3">
      <c r="A390" s="212"/>
      <c r="B390" s="46" t="str">
        <f t="shared" si="226"/>
        <v>ГБУ ППО Астраханский базовый медицинский колледж</v>
      </c>
      <c r="C390" s="261"/>
      <c r="D390" s="19" t="str">
        <f t="shared" si="22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0" s="219"/>
      <c r="F390" s="46" t="str">
        <f t="shared" si="234"/>
        <v>очная</v>
      </c>
      <c r="G390" s="219"/>
      <c r="H390" s="46" t="str">
        <f t="shared" si="235"/>
        <v>31.02.03 Лабораторная диагностика</v>
      </c>
      <c r="I390" s="219"/>
      <c r="J390" s="46" t="str">
        <f t="shared" si="236"/>
        <v>Основное общее образование</v>
      </c>
      <c r="K390" s="74" t="s">
        <v>160</v>
      </c>
      <c r="L390" s="75" t="s">
        <v>45</v>
      </c>
      <c r="M390" s="81" t="s">
        <v>42</v>
      </c>
      <c r="N390" s="169">
        <v>42</v>
      </c>
      <c r="O390" s="169">
        <v>48</v>
      </c>
      <c r="P390" s="61"/>
      <c r="Q390" s="62">
        <f>IF(AND(N390&lt;&gt;0,M390="объем"),(O390/N390*100),"")</f>
        <v>114.28571428571428</v>
      </c>
      <c r="R390" s="214"/>
      <c r="S390" s="215"/>
      <c r="T390" s="216"/>
      <c r="U390" s="195"/>
      <c r="V390" s="260"/>
      <c r="W390" s="209"/>
      <c r="X390" s="200"/>
    </row>
    <row r="391" spans="1:24" s="4" customFormat="1" ht="38.25" customHeight="1" thickBot="1" x14ac:dyDescent="0.3">
      <c r="A391" s="212"/>
      <c r="B391" s="46" t="str">
        <f t="shared" si="226"/>
        <v>ГБУ ППО Астраханский базовый медицинский колледж</v>
      </c>
      <c r="C391" s="261"/>
      <c r="D391" s="19" t="str">
        <f t="shared" si="22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1" s="217" t="s">
        <v>72</v>
      </c>
      <c r="F391" s="46" t="str">
        <f t="shared" si="234"/>
        <v>очная</v>
      </c>
      <c r="G391" s="217" t="s">
        <v>126</v>
      </c>
      <c r="H391" s="46" t="str">
        <f t="shared" si="235"/>
        <v>34.02.01 Сестринское дело</v>
      </c>
      <c r="I391" s="217" t="s">
        <v>162</v>
      </c>
      <c r="J391" s="46" t="str">
        <f t="shared" si="236"/>
        <v>Основное общее образование</v>
      </c>
      <c r="K391" s="85" t="s">
        <v>57</v>
      </c>
      <c r="L391" s="72" t="s">
        <v>57</v>
      </c>
      <c r="M391" s="73"/>
      <c r="N391" s="168"/>
      <c r="O391" s="168"/>
      <c r="P391" s="60" t="str">
        <f t="shared" si="233"/>
        <v/>
      </c>
      <c r="Q391" s="60"/>
      <c r="R391" s="214" t="str">
        <f>IFERROR(AVERAGE(P391:P392),"")</f>
        <v/>
      </c>
      <c r="S391" s="215">
        <f>AVERAGE(Q391:Q392)</f>
        <v>99.912203687445128</v>
      </c>
      <c r="T391" s="216">
        <f>IFERROR((R391*0.7+S391*0.3)*2,S391*2)</f>
        <v>199.82440737489026</v>
      </c>
      <c r="U391" s="195" t="str">
        <f>IF(T391&lt;170,"ГЗ по услуге (работе) НЕ выполнено","")&amp;IF(AND(T391&gt;=170,T391&lt;=200),"ГЗ по услуге (работе) выполнено","")&amp;IF(T391&gt;200,"ГЗ по услуге (работе) ПЕРЕвыполнено","")</f>
        <v>ГЗ по услуге (работе) выполнено</v>
      </c>
      <c r="V391" s="260"/>
      <c r="W391" s="209"/>
      <c r="X391" s="200"/>
    </row>
    <row r="392" spans="1:24" s="4" customFormat="1" ht="28.5" customHeight="1" thickBot="1" x14ac:dyDescent="0.3">
      <c r="A392" s="213"/>
      <c r="B392" s="46" t="str">
        <f t="shared" si="226"/>
        <v>ГБУ ППО Астраханский базовый медицинский колледж</v>
      </c>
      <c r="C392" s="225"/>
      <c r="D392" s="19" t="str">
        <f t="shared" si="227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2" s="219"/>
      <c r="F392" s="46" t="str">
        <f t="shared" si="234"/>
        <v>очная</v>
      </c>
      <c r="G392" s="219"/>
      <c r="H392" s="46" t="str">
        <f t="shared" si="235"/>
        <v>34.02.01 Сестринское дело</v>
      </c>
      <c r="I392" s="219"/>
      <c r="J392" s="46" t="str">
        <f t="shared" si="236"/>
        <v>Основное общее образование</v>
      </c>
      <c r="K392" s="74" t="s">
        <v>160</v>
      </c>
      <c r="L392" s="75" t="s">
        <v>45</v>
      </c>
      <c r="M392" s="81" t="s">
        <v>42</v>
      </c>
      <c r="N392" s="169">
        <v>1139</v>
      </c>
      <c r="O392" s="169">
        <v>1138</v>
      </c>
      <c r="P392" s="61"/>
      <c r="Q392" s="62">
        <f>IF(AND(N392&lt;&gt;0,M392="объем"),(O392/N392*100),"")</f>
        <v>99.912203687445128</v>
      </c>
      <c r="R392" s="214"/>
      <c r="S392" s="215"/>
      <c r="T392" s="216"/>
      <c r="U392" s="195"/>
      <c r="V392" s="260"/>
      <c r="W392" s="210"/>
      <c r="X392" s="201"/>
    </row>
    <row r="393" spans="1:24" s="4" customFormat="1" ht="40.5" customHeight="1" thickBot="1" x14ac:dyDescent="0.3">
      <c r="A393" s="297" t="s">
        <v>7</v>
      </c>
      <c r="B393" s="46" t="str">
        <f t="shared" si="226"/>
        <v>ГБУЗ АО Областная детская клиническая больница им. Н.Н. Силищевой</v>
      </c>
      <c r="C393" s="205" t="s">
        <v>124</v>
      </c>
      <c r="D393" s="19" t="str">
        <f t="shared" si="227"/>
        <v>ПМСП, не включенная в базовую программу ОМС</v>
      </c>
      <c r="E393" s="217" t="s">
        <v>142</v>
      </c>
      <c r="F393" s="46" t="str">
        <f t="shared" si="234"/>
        <v>амбулаторно</v>
      </c>
      <c r="G393" s="303" t="s">
        <v>165</v>
      </c>
      <c r="H393" s="46" t="str">
        <f t="shared" si="23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393" s="195" t="s">
        <v>288</v>
      </c>
      <c r="J393" s="46" t="str">
        <f t="shared" si="236"/>
        <v>по профилю психиатрия</v>
      </c>
      <c r="K393" s="72" t="s">
        <v>133</v>
      </c>
      <c r="L393" s="73" t="s">
        <v>3</v>
      </c>
      <c r="M393" s="73" t="s">
        <v>5</v>
      </c>
      <c r="N393" s="106">
        <v>99</v>
      </c>
      <c r="O393" s="106">
        <v>99</v>
      </c>
      <c r="P393" s="54">
        <f>IF(AND(N393&lt;&gt;0,M393="Кач."),O393/N393*100,"")</f>
        <v>100</v>
      </c>
      <c r="Q393" s="54"/>
      <c r="R393" s="214">
        <f>IFERROR(AVERAGE(P393:P394),"")</f>
        <v>100</v>
      </c>
      <c r="S393" s="215">
        <f>AVERAGE(Q393:Q394)</f>
        <v>79.286474973375931</v>
      </c>
      <c r="T393" s="216">
        <f>IFERROR((R393*0.7+S393*0.3)*2,S393*2)</f>
        <v>187.57188498402556</v>
      </c>
      <c r="U393" s="195" t="str">
        <f>IF(T393&lt;170,"ГЗ по услуге (работе) НЕ выполнено","")&amp;IF(AND(T393&gt;=170,T393&lt;=200),"ГЗ по услуге (работе) выполнено","")&amp;IF(T393&gt;200,"ГЗ по услуге (работе) ПЕРЕвыполнено","")</f>
        <v>ГЗ по услуге (работе) выполнено</v>
      </c>
      <c r="V393" s="192"/>
      <c r="W393" s="208">
        <f>AVERAGE(T393:T412)</f>
        <v>195.04608276877258</v>
      </c>
      <c r="X393" s="199" t="str">
        <f>IF(W393&lt;170,"ГЗ по учреждению не выполнено","")&amp;IF(AND(W393&gt;=170,W393&lt;=200),"ГЗ по учреждению выполнено","")&amp;IF(W393&gt;200,"ГЗ по учреждению перевыполнено","")</f>
        <v>ГЗ по учреждению выполнено</v>
      </c>
    </row>
    <row r="394" spans="1:24" s="4" customFormat="1" ht="28.5" customHeight="1" thickBot="1" x14ac:dyDescent="0.3">
      <c r="A394" s="297"/>
      <c r="B394" s="46" t="str">
        <f t="shared" si="226"/>
        <v>ГБУЗ АО Областная детская клиническая больница им. Н.Н. Силищевой</v>
      </c>
      <c r="C394" s="206"/>
      <c r="D394" s="19" t="str">
        <f t="shared" si="227"/>
        <v>ПМСП, не включенная в базовую программу ОМС</v>
      </c>
      <c r="E394" s="218"/>
      <c r="F394" s="46" t="str">
        <f t="shared" si="234"/>
        <v>амбулаторно</v>
      </c>
      <c r="G394" s="303"/>
      <c r="H394" s="46" t="str">
        <f t="shared" si="23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394" s="195"/>
      <c r="J394" s="46" t="str">
        <f t="shared" si="236"/>
        <v>по профилю психиатрия</v>
      </c>
      <c r="K394" s="74" t="s">
        <v>40</v>
      </c>
      <c r="L394" s="70" t="s">
        <v>123</v>
      </c>
      <c r="M394" s="71" t="s">
        <v>42</v>
      </c>
      <c r="N394" s="104">
        <v>3756</v>
      </c>
      <c r="O394" s="170">
        <v>1489</v>
      </c>
      <c r="P394" s="56" t="str">
        <f t="shared" ref="P394:P511" si="238">IF(AND(N394&lt;&gt;0,M394="Кач."),O394/N394*100,"")</f>
        <v/>
      </c>
      <c r="Q394" s="55">
        <f t="shared" ref="Q394:Q426" si="239">IF(AND(N394&lt;&gt;0,M394="объем"),(O394/N394*100)/$Y$2*12,"")</f>
        <v>79.286474973375931</v>
      </c>
      <c r="R394" s="214"/>
      <c r="S394" s="215"/>
      <c r="T394" s="216"/>
      <c r="U394" s="195"/>
      <c r="V394" s="192"/>
      <c r="W394" s="209"/>
      <c r="X394" s="200"/>
    </row>
    <row r="395" spans="1:24" s="4" customFormat="1" ht="38.25" customHeight="1" thickBot="1" x14ac:dyDescent="0.3">
      <c r="A395" s="297"/>
      <c r="B395" s="46" t="str">
        <f t="shared" si="226"/>
        <v>ГБУЗ АО Областная детская клиническая больница им. Н.Н. Силищевой</v>
      </c>
      <c r="C395" s="206"/>
      <c r="D395" s="19" t="str">
        <f t="shared" si="227"/>
        <v>ПМСП, не включенная в базовую программу ОМС</v>
      </c>
      <c r="E395" s="218"/>
      <c r="F395" s="46" t="str">
        <f t="shared" si="234"/>
        <v>амбулаторно</v>
      </c>
      <c r="G395" s="319" t="s">
        <v>39</v>
      </c>
      <c r="H395" s="46" t="str">
        <f t="shared" si="235"/>
        <v>Первичная медико-санитарная помощь, в части диагностики и лечения</v>
      </c>
      <c r="I395" s="217" t="s">
        <v>256</v>
      </c>
      <c r="J395" s="46" t="str">
        <f t="shared" si="236"/>
        <v>Вакцинация</v>
      </c>
      <c r="K395" s="72" t="s">
        <v>133</v>
      </c>
      <c r="L395" s="73" t="s">
        <v>3</v>
      </c>
      <c r="M395" s="73" t="s">
        <v>5</v>
      </c>
      <c r="N395" s="106">
        <v>99</v>
      </c>
      <c r="O395" s="106">
        <v>99</v>
      </c>
      <c r="P395" s="129">
        <f>IF(AND(N395&lt;&gt;0,M395="Кач."),O395/N395*100,"")</f>
        <v>100</v>
      </c>
      <c r="Q395" s="129"/>
      <c r="R395" s="214">
        <f>IFERROR(AVERAGE(P395:P396),"")</f>
        <v>100</v>
      </c>
      <c r="S395" s="215">
        <f>AVERAGE(Q395:Q396)</f>
        <v>72.8</v>
      </c>
      <c r="T395" s="216">
        <f>IFERROR((R395*0.7+S395*0.3)*2,S395*2)</f>
        <v>183.68</v>
      </c>
      <c r="U395" s="195" t="str">
        <f>IF(T395&lt;170,"ГЗ по услуге (работе) НЕ выполнено","")&amp;IF(AND(T395&gt;=170,T395&lt;=200),"ГЗ по услуге (работе) выполнено","")&amp;IF(T395&gt;200,"ГЗ по услуге (работе) ПЕРЕвыполнено","")</f>
        <v>ГЗ по услуге (работе) выполнено</v>
      </c>
      <c r="V395" s="192"/>
      <c r="W395" s="209"/>
      <c r="X395" s="200"/>
    </row>
    <row r="396" spans="1:24" s="4" customFormat="1" ht="28.5" customHeight="1" thickBot="1" x14ac:dyDescent="0.3">
      <c r="A396" s="297"/>
      <c r="B396" s="46" t="str">
        <f t="shared" si="226"/>
        <v>ГБУЗ АО Областная детская клиническая больница им. Н.Н. Силищевой</v>
      </c>
      <c r="C396" s="207"/>
      <c r="D396" s="19" t="str">
        <f t="shared" si="227"/>
        <v>ПМСП, не включенная в базовую программу ОМС</v>
      </c>
      <c r="E396" s="219"/>
      <c r="F396" s="46" t="str">
        <f t="shared" si="234"/>
        <v>амбулаторно</v>
      </c>
      <c r="G396" s="320"/>
      <c r="H396" s="46" t="str">
        <f t="shared" si="235"/>
        <v>Первичная медико-санитарная помощь, в части диагностики и лечения</v>
      </c>
      <c r="I396" s="219"/>
      <c r="J396" s="46" t="str">
        <f t="shared" si="236"/>
        <v>Вакцинация</v>
      </c>
      <c r="K396" s="74" t="s">
        <v>40</v>
      </c>
      <c r="L396" s="70" t="s">
        <v>123</v>
      </c>
      <c r="M396" s="71" t="s">
        <v>42</v>
      </c>
      <c r="N396" s="104">
        <v>250</v>
      </c>
      <c r="O396" s="105">
        <v>91</v>
      </c>
      <c r="P396" s="56" t="str">
        <f t="shared" ref="P396" si="240">IF(AND(N396&lt;&gt;0,M396="Кач."),O396/N396*100,"")</f>
        <v/>
      </c>
      <c r="Q396" s="128">
        <f t="shared" ref="Q396" si="241">IF(AND(N396&lt;&gt;0,M396="объем"),(O396/N396*100)/$Y$2*12,"")</f>
        <v>72.8</v>
      </c>
      <c r="R396" s="214"/>
      <c r="S396" s="215"/>
      <c r="T396" s="216"/>
      <c r="U396" s="195"/>
      <c r="V396" s="192"/>
      <c r="W396" s="209"/>
      <c r="X396" s="200"/>
    </row>
    <row r="397" spans="1:24" s="4" customFormat="1" ht="46.5" customHeight="1" thickBot="1" x14ac:dyDescent="0.3">
      <c r="A397" s="297"/>
      <c r="B397" s="46" t="str">
        <f t="shared" si="226"/>
        <v>ГБУЗ АО Областная детская клиническая больница им. Н.Н. Силищевой</v>
      </c>
      <c r="C397" s="246" t="s">
        <v>125</v>
      </c>
      <c r="D397" s="19" t="str">
        <f t="shared" si="227"/>
        <v>ПМСП, включенная в базовую программу ОМС</v>
      </c>
      <c r="E397" s="195" t="s">
        <v>142</v>
      </c>
      <c r="F397" s="46" t="str">
        <f t="shared" si="234"/>
        <v>амбулаторно</v>
      </c>
      <c r="G397" s="195" t="s">
        <v>47</v>
      </c>
      <c r="H397" s="46" t="str">
        <f t="shared" si="235"/>
        <v>Не предусмотрено</v>
      </c>
      <c r="I397" s="195" t="s">
        <v>73</v>
      </c>
      <c r="J397" s="46" t="str">
        <f t="shared" si="236"/>
        <v>оториноларингология</v>
      </c>
      <c r="K397" s="72" t="s">
        <v>133</v>
      </c>
      <c r="L397" s="73" t="s">
        <v>3</v>
      </c>
      <c r="M397" s="73" t="s">
        <v>5</v>
      </c>
      <c r="N397" s="106">
        <v>99</v>
      </c>
      <c r="O397" s="106">
        <v>99</v>
      </c>
      <c r="P397" s="54">
        <f t="shared" si="238"/>
        <v>100</v>
      </c>
      <c r="Q397" s="54"/>
      <c r="R397" s="214">
        <f>IFERROR(AVERAGE(P397:P398),"")</f>
        <v>100</v>
      </c>
      <c r="S397" s="215">
        <f>AVERAGE(Q397:Q398)</f>
        <v>72.618239420683423</v>
      </c>
      <c r="T397" s="216">
        <f>IFERROR((R397*0.7+S397*0.3)*2,S397*2)</f>
        <v>183.57094365241005</v>
      </c>
      <c r="U397" s="195" t="str">
        <f>IF(T397&lt;170,"ГЗ по услуге (работе) НЕ выполнено","")&amp;IF(AND(T397&gt;=170,T397&lt;=200),"ГЗ по услуге (работе) выполнено","")&amp;IF(T397&gt;200,"ГЗ по услуге (работе) ПЕРЕвыполнено","")</f>
        <v>ГЗ по услуге (работе) выполнено</v>
      </c>
      <c r="V397" s="192"/>
      <c r="W397" s="209"/>
      <c r="X397" s="200"/>
    </row>
    <row r="398" spans="1:24" s="4" customFormat="1" ht="28.5" customHeight="1" thickBot="1" x14ac:dyDescent="0.3">
      <c r="A398" s="297"/>
      <c r="B398" s="46" t="str">
        <f t="shared" si="226"/>
        <v>ГБУЗ АО Областная детская клиническая больница им. Н.Н. Силищевой</v>
      </c>
      <c r="C398" s="246"/>
      <c r="D398" s="19" t="str">
        <f t="shared" si="227"/>
        <v>ПМСП, включенная в базовую программу ОМС</v>
      </c>
      <c r="E398" s="195"/>
      <c r="F398" s="46" t="str">
        <f t="shared" si="234"/>
        <v>амбулаторно</v>
      </c>
      <c r="G398" s="195"/>
      <c r="H398" s="46" t="str">
        <f t="shared" si="235"/>
        <v>Не предусмотрено</v>
      </c>
      <c r="I398" s="195"/>
      <c r="J398" s="46" t="str">
        <f t="shared" si="236"/>
        <v>оториноларингология</v>
      </c>
      <c r="K398" s="74" t="s">
        <v>40</v>
      </c>
      <c r="L398" s="70" t="s">
        <v>123</v>
      </c>
      <c r="M398" s="71" t="s">
        <v>42</v>
      </c>
      <c r="N398" s="104">
        <v>8838</v>
      </c>
      <c r="O398" s="170">
        <v>3209</v>
      </c>
      <c r="P398" s="56" t="str">
        <f t="shared" si="238"/>
        <v/>
      </c>
      <c r="Q398" s="55">
        <f t="shared" si="239"/>
        <v>72.618239420683423</v>
      </c>
      <c r="R398" s="214"/>
      <c r="S398" s="215"/>
      <c r="T398" s="216"/>
      <c r="U398" s="195"/>
      <c r="V398" s="192"/>
      <c r="W398" s="209"/>
      <c r="X398" s="200"/>
    </row>
    <row r="399" spans="1:24" s="14" customFormat="1" ht="28.5" customHeight="1" thickBot="1" x14ac:dyDescent="0.3">
      <c r="A399" s="297"/>
      <c r="B399" s="46" t="str">
        <f t="shared" si="226"/>
        <v>ГБУЗ АО Областная детская клиническая больница им. Н.Н. Силищевой</v>
      </c>
      <c r="C399" s="246" t="s">
        <v>141</v>
      </c>
      <c r="D399" s="19" t="str">
        <f t="shared" si="227"/>
        <v>Медицинская помощь в экстренной форме незастрахованным гражданам в системе обязательного медицинского страхования</v>
      </c>
      <c r="E399" s="195" t="s">
        <v>142</v>
      </c>
      <c r="F399" s="46" t="str">
        <f t="shared" si="234"/>
        <v>амбулаторно</v>
      </c>
      <c r="G399" s="192" t="s">
        <v>141</v>
      </c>
      <c r="H399" s="46" t="str">
        <f t="shared" si="235"/>
        <v>Медицинская помощь в экстренной форме незастрахованным гражданам в системе обязательного медицинского страхования</v>
      </c>
      <c r="I399" s="195" t="s">
        <v>148</v>
      </c>
      <c r="J399" s="46" t="str">
        <f t="shared" si="236"/>
        <v xml:space="preserve">Не применяется </v>
      </c>
      <c r="K399" s="72" t="s">
        <v>133</v>
      </c>
      <c r="L399" s="72" t="s">
        <v>3</v>
      </c>
      <c r="M399" s="72" t="s">
        <v>5</v>
      </c>
      <c r="N399" s="106">
        <v>99</v>
      </c>
      <c r="O399" s="106">
        <v>99</v>
      </c>
      <c r="P399" s="54">
        <f t="shared" si="238"/>
        <v>100</v>
      </c>
      <c r="Q399" s="54"/>
      <c r="R399" s="214">
        <f>IFERROR(AVERAGE(P399:P400),"")</f>
        <v>100</v>
      </c>
      <c r="S399" s="215">
        <f>AVERAGE(Q399:Q400)</f>
        <v>104.69999999999999</v>
      </c>
      <c r="T399" s="216">
        <f>IFERROR((R399*0.7+S399*0.3)*2,S399*2)</f>
        <v>202.82</v>
      </c>
      <c r="U399" s="195" t="str">
        <f>IF(T399&lt;170,"ГЗ по услуге (работе) НЕ выполнено","")&amp;IF(AND(T399&gt;=170,T399&lt;=200),"ГЗ по услуге (работе) выполнено","")&amp;IF(T399&gt;200,"ГЗ по услуге (работе) ПЕРЕвыполнено","")</f>
        <v>ГЗ по услуге (работе) ПЕРЕвыполнено</v>
      </c>
      <c r="V399" s="192"/>
      <c r="W399" s="209"/>
      <c r="X399" s="200"/>
    </row>
    <row r="400" spans="1:24" s="4" customFormat="1" ht="28.5" customHeight="1" thickBot="1" x14ac:dyDescent="0.3">
      <c r="A400" s="297"/>
      <c r="B400" s="46" t="str">
        <f t="shared" si="226"/>
        <v>ГБУЗ АО Областная детская клиническая больница им. Н.Н. Силищевой</v>
      </c>
      <c r="C400" s="246"/>
      <c r="D400" s="19" t="str">
        <f t="shared" si="227"/>
        <v>Медицинская помощь в экстренной форме незастрахованным гражданам в системе обязательного медицинского страхования</v>
      </c>
      <c r="E400" s="195"/>
      <c r="F400" s="46" t="str">
        <f t="shared" si="234"/>
        <v>амбулаторно</v>
      </c>
      <c r="G400" s="192"/>
      <c r="H400" s="46" t="str">
        <f t="shared" si="235"/>
        <v>Медицинская помощь в экстренной форме незастрахованным гражданам в системе обязательного медицинского страхования</v>
      </c>
      <c r="I400" s="195"/>
      <c r="J400" s="46" t="str">
        <f t="shared" si="236"/>
        <v xml:space="preserve">Не применяется </v>
      </c>
      <c r="K400" s="69" t="s">
        <v>40</v>
      </c>
      <c r="L400" s="70" t="s">
        <v>123</v>
      </c>
      <c r="M400" s="71" t="s">
        <v>42</v>
      </c>
      <c r="N400" s="102">
        <v>4000</v>
      </c>
      <c r="O400" s="109">
        <v>2094</v>
      </c>
      <c r="P400" s="56" t="str">
        <f t="shared" si="238"/>
        <v/>
      </c>
      <c r="Q400" s="55">
        <f t="shared" si="239"/>
        <v>104.69999999999999</v>
      </c>
      <c r="R400" s="214"/>
      <c r="S400" s="215"/>
      <c r="T400" s="216"/>
      <c r="U400" s="195"/>
      <c r="V400" s="192"/>
      <c r="W400" s="209"/>
      <c r="X400" s="200"/>
    </row>
    <row r="401" spans="1:24" s="4" customFormat="1" ht="28.5" customHeight="1" thickBot="1" x14ac:dyDescent="0.3">
      <c r="A401" s="297"/>
      <c r="B401" s="46" t="str">
        <f t="shared" si="226"/>
        <v>ГБУЗ АО Областная детская клиническая больница им. Н.Н. Силищевой</v>
      </c>
      <c r="C401" s="224" t="s">
        <v>75</v>
      </c>
      <c r="D401" s="19" t="str">
        <f t="shared" si="227"/>
        <v>Паллиативная медицинская помощь</v>
      </c>
      <c r="E401" s="217" t="s">
        <v>257</v>
      </c>
      <c r="F401" s="46" t="str">
        <f t="shared" si="234"/>
        <v>амбулаторно на дому выездными патронажными бригадами</v>
      </c>
      <c r="G401" s="217" t="s">
        <v>43</v>
      </c>
      <c r="H401" s="46" t="str">
        <f t="shared" si="235"/>
        <v>паллиативная медицинская помощь</v>
      </c>
      <c r="I401" s="217" t="s">
        <v>148</v>
      </c>
      <c r="J401" s="46" t="str">
        <f t="shared" si="236"/>
        <v xml:space="preserve">Не применяется </v>
      </c>
      <c r="K401" s="72" t="s">
        <v>133</v>
      </c>
      <c r="L401" s="72" t="s">
        <v>3</v>
      </c>
      <c r="M401" s="72" t="s">
        <v>5</v>
      </c>
      <c r="N401" s="106">
        <v>99</v>
      </c>
      <c r="O401" s="106">
        <v>99</v>
      </c>
      <c r="P401" s="129">
        <f t="shared" ref="P401:P402" si="242">IF(AND(N401&lt;&gt;0,M401="Кач."),O401/N401*100,"")</f>
        <v>100</v>
      </c>
      <c r="Q401" s="129"/>
      <c r="R401" s="214">
        <f>IFERROR(AVERAGE(P401:P402),"")</f>
        <v>100</v>
      </c>
      <c r="S401" s="215">
        <f>AVERAGE(Q401:Q402)</f>
        <v>92.592592592592595</v>
      </c>
      <c r="T401" s="216">
        <f>IFERROR((R401*0.7+S401*0.3)*2,S401*2)</f>
        <v>195.55555555555554</v>
      </c>
      <c r="U401" s="195" t="str">
        <f>IF(T401&lt;170,"ГЗ по услуге (работе) НЕ выполнено","")&amp;IF(AND(T401&gt;=170,T401&lt;=200),"ГЗ по услуге (работе) выполнено","")&amp;IF(T401&gt;200,"ГЗ по услуге (работе) ПЕРЕвыполнено","")</f>
        <v>ГЗ по услуге (работе) выполнено</v>
      </c>
      <c r="V401" s="192"/>
      <c r="W401" s="209"/>
      <c r="X401" s="200"/>
    </row>
    <row r="402" spans="1:24" s="4" customFormat="1" ht="28.5" customHeight="1" thickBot="1" x14ac:dyDescent="0.3">
      <c r="A402" s="297"/>
      <c r="B402" s="46" t="str">
        <f t="shared" si="226"/>
        <v>ГБУЗ АО Областная детская клиническая больница им. Н.Н. Силищевой</v>
      </c>
      <c r="C402" s="261"/>
      <c r="D402" s="19" t="str">
        <f t="shared" si="227"/>
        <v>Паллиативная медицинская помощь</v>
      </c>
      <c r="E402" s="219"/>
      <c r="F402" s="46" t="str">
        <f t="shared" si="234"/>
        <v>амбулаторно на дому выездными патронажными бригадами</v>
      </c>
      <c r="G402" s="218"/>
      <c r="H402" s="46" t="str">
        <f t="shared" si="235"/>
        <v>паллиативная медицинская помощь</v>
      </c>
      <c r="I402" s="218"/>
      <c r="J402" s="46" t="str">
        <f t="shared" si="236"/>
        <v xml:space="preserve">Не применяется </v>
      </c>
      <c r="K402" s="69" t="s">
        <v>40</v>
      </c>
      <c r="L402" s="70" t="s">
        <v>123</v>
      </c>
      <c r="M402" s="71" t="s">
        <v>42</v>
      </c>
      <c r="N402" s="105">
        <v>54</v>
      </c>
      <c r="O402" s="105">
        <v>25</v>
      </c>
      <c r="P402" s="56" t="str">
        <f t="shared" si="242"/>
        <v/>
      </c>
      <c r="Q402" s="128">
        <f t="shared" ref="Q402" si="243">IF(AND(N402&lt;&gt;0,M402="объем"),(O402/N402*100)/$Y$2*12,"")</f>
        <v>92.592592592592595</v>
      </c>
      <c r="R402" s="214"/>
      <c r="S402" s="215"/>
      <c r="T402" s="216"/>
      <c r="U402" s="195"/>
      <c r="V402" s="192"/>
      <c r="W402" s="209"/>
      <c r="X402" s="200"/>
    </row>
    <row r="403" spans="1:24" s="4" customFormat="1" ht="28.5" customHeight="1" thickBot="1" x14ac:dyDescent="0.3">
      <c r="A403" s="297"/>
      <c r="B403" s="46" t="str">
        <f t="shared" si="226"/>
        <v>ГБУЗ АО Областная детская клиническая больница им. Н.Н. Силищевой</v>
      </c>
      <c r="C403" s="261"/>
      <c r="D403" s="19" t="str">
        <f t="shared" si="227"/>
        <v>Паллиативная медицинская помощь</v>
      </c>
      <c r="E403" s="195" t="s">
        <v>143</v>
      </c>
      <c r="F403" s="46" t="str">
        <f t="shared" si="234"/>
        <v>стационар</v>
      </c>
      <c r="G403" s="218"/>
      <c r="H403" s="46" t="str">
        <f t="shared" si="235"/>
        <v>паллиативная медицинская помощь</v>
      </c>
      <c r="I403" s="218"/>
      <c r="J403" s="46" t="str">
        <f t="shared" si="236"/>
        <v xml:space="preserve">Не применяется </v>
      </c>
      <c r="K403" s="72" t="s">
        <v>133</v>
      </c>
      <c r="L403" s="72" t="s">
        <v>3</v>
      </c>
      <c r="M403" s="72" t="s">
        <v>5</v>
      </c>
      <c r="N403" s="106">
        <v>99</v>
      </c>
      <c r="O403" s="106">
        <v>99</v>
      </c>
      <c r="P403" s="54">
        <f t="shared" si="238"/>
        <v>100</v>
      </c>
      <c r="Q403" s="54"/>
      <c r="R403" s="214">
        <f>IFERROR(AVERAGE(P403:P404),"")</f>
        <v>100</v>
      </c>
      <c r="S403" s="215">
        <f>AVERAGE(Q403:Q404)</f>
        <v>108.31899024670109</v>
      </c>
      <c r="T403" s="216">
        <f>IFERROR((R403*0.7+S403*0.3)*2,S403*2)</f>
        <v>204.99139414802065</v>
      </c>
      <c r="U403" s="195" t="str">
        <f>IF(T403&lt;170,"ГЗ по услуге (работе) НЕ выполнено","")&amp;IF(AND(T403&gt;=170,T403&lt;=200),"ГЗ по услуге (работе) выполнено","")&amp;IF(T403&gt;200,"ГЗ по услуге (работе) ПЕРЕвыполнено","")</f>
        <v>ГЗ по услуге (работе) ПЕРЕвыполнено</v>
      </c>
      <c r="V403" s="192"/>
      <c r="W403" s="209"/>
      <c r="X403" s="200"/>
    </row>
    <row r="404" spans="1:24" s="4" customFormat="1" ht="28.5" customHeight="1" thickBot="1" x14ac:dyDescent="0.3">
      <c r="A404" s="297"/>
      <c r="B404" s="46" t="str">
        <f t="shared" si="226"/>
        <v>ГБУЗ АО Областная детская клиническая больница им. Н.Н. Силищевой</v>
      </c>
      <c r="C404" s="225"/>
      <c r="D404" s="19" t="str">
        <f t="shared" si="227"/>
        <v>Паллиативная медицинская помощь</v>
      </c>
      <c r="E404" s="195"/>
      <c r="F404" s="46" t="str">
        <f t="shared" si="234"/>
        <v>стационар</v>
      </c>
      <c r="G404" s="219"/>
      <c r="H404" s="46" t="str">
        <f t="shared" si="235"/>
        <v>паллиативная медицинская помощь</v>
      </c>
      <c r="I404" s="219"/>
      <c r="J404" s="46" t="str">
        <f t="shared" si="236"/>
        <v xml:space="preserve">Не применяется </v>
      </c>
      <c r="K404" s="69" t="s">
        <v>139</v>
      </c>
      <c r="L404" s="70" t="s">
        <v>140</v>
      </c>
      <c r="M404" s="71" t="s">
        <v>42</v>
      </c>
      <c r="N404" s="105">
        <v>1743</v>
      </c>
      <c r="O404" s="105">
        <v>944</v>
      </c>
      <c r="P404" s="56" t="str">
        <f t="shared" si="238"/>
        <v/>
      </c>
      <c r="Q404" s="55">
        <f t="shared" si="239"/>
        <v>108.31899024670109</v>
      </c>
      <c r="R404" s="214"/>
      <c r="S404" s="215"/>
      <c r="T404" s="216"/>
      <c r="U404" s="195"/>
      <c r="V404" s="192"/>
      <c r="W404" s="209"/>
      <c r="X404" s="200"/>
    </row>
    <row r="405" spans="1:24" s="4" customFormat="1" ht="28.5" customHeight="1" thickBot="1" x14ac:dyDescent="0.3">
      <c r="A405" s="297"/>
      <c r="B405" s="46" t="str">
        <f t="shared" si="226"/>
        <v>ГБУЗ АО Областная детская клиническая больница им. Н.Н. Силищевой</v>
      </c>
      <c r="C405" s="246" t="s">
        <v>129</v>
      </c>
      <c r="D405" s="19" t="str">
        <f t="shared" si="22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05" s="195" t="s">
        <v>164</v>
      </c>
      <c r="F405" s="46" t="str">
        <f t="shared" si="234"/>
        <v xml:space="preserve"> стационар</v>
      </c>
      <c r="G405" s="195" t="s">
        <v>47</v>
      </c>
      <c r="H405" s="46" t="str">
        <f t="shared" si="235"/>
        <v>Не предусмотрено</v>
      </c>
      <c r="I405" s="195" t="s">
        <v>105</v>
      </c>
      <c r="J405" s="46" t="str">
        <f t="shared" si="236"/>
        <v>Патология новорожденных</v>
      </c>
      <c r="K405" s="72" t="s">
        <v>133</v>
      </c>
      <c r="L405" s="73" t="s">
        <v>3</v>
      </c>
      <c r="M405" s="73" t="s">
        <v>5</v>
      </c>
      <c r="N405" s="106">
        <v>99</v>
      </c>
      <c r="O405" s="106">
        <v>99</v>
      </c>
      <c r="P405" s="54">
        <f t="shared" ref="P405" si="244">IF(AND(N405&lt;&gt;0,M405="Кач."),O405/N405*100,"")</f>
        <v>100</v>
      </c>
      <c r="Q405" s="54"/>
      <c r="R405" s="228">
        <f>IFERROR(AVERAGE(P405:P410),"")</f>
        <v>100</v>
      </c>
      <c r="S405" s="231">
        <f>AVERAGE(Q405:Q410)</f>
        <v>103.63147301694788</v>
      </c>
      <c r="T405" s="238">
        <f>IFERROR((R405*0.7+S405*0.3)*2,S405*2)</f>
        <v>202.17888381016871</v>
      </c>
      <c r="U405" s="217" t="str">
        <f>IF(T405&lt;170,"ГЗ по услуге (работе) НЕ выполнено","")&amp;IF(AND(T405&gt;=170,T405&lt;=200),"ГЗ по услуге (работе) выполнено","")&amp;IF(T405&gt;200,"ГЗ по услуге (работе) ПЕРЕвыполнено","")</f>
        <v>ГЗ по услуге (работе) ПЕРЕвыполнено</v>
      </c>
      <c r="V405" s="193"/>
      <c r="W405" s="209"/>
      <c r="X405" s="200"/>
    </row>
    <row r="406" spans="1:24" s="4" customFormat="1" ht="45.75" customHeight="1" thickBot="1" x14ac:dyDescent="0.3">
      <c r="A406" s="297"/>
      <c r="B406" s="46" t="str">
        <f t="shared" si="226"/>
        <v>ГБУЗ АО Областная детская клиническая больница им. Н.Н. Силищевой</v>
      </c>
      <c r="C406" s="246"/>
      <c r="D406" s="19" t="str">
        <f t="shared" si="22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06" s="195"/>
      <c r="F406" s="46" t="str">
        <f t="shared" si="234"/>
        <v xml:space="preserve"> стационар</v>
      </c>
      <c r="G406" s="195"/>
      <c r="H406" s="46" t="str">
        <f t="shared" si="235"/>
        <v>Не предусмотрено</v>
      </c>
      <c r="I406" s="195"/>
      <c r="J406" s="46" t="str">
        <f t="shared" si="236"/>
        <v>Патология новорожденных</v>
      </c>
      <c r="K406" s="74" t="s">
        <v>175</v>
      </c>
      <c r="L406" s="75" t="s">
        <v>150</v>
      </c>
      <c r="M406" s="71" t="s">
        <v>42</v>
      </c>
      <c r="N406" s="104">
        <v>99</v>
      </c>
      <c r="O406" s="105">
        <v>58</v>
      </c>
      <c r="P406" s="56" t="str">
        <f t="shared" si="238"/>
        <v/>
      </c>
      <c r="Q406" s="55">
        <f t="shared" si="239"/>
        <v>117.17171717171718</v>
      </c>
      <c r="R406" s="229"/>
      <c r="S406" s="232"/>
      <c r="T406" s="239"/>
      <c r="U406" s="218"/>
      <c r="V406" s="220"/>
      <c r="W406" s="209"/>
      <c r="X406" s="200"/>
    </row>
    <row r="407" spans="1:24" s="4" customFormat="1" ht="45.75" customHeight="1" thickBot="1" x14ac:dyDescent="0.3">
      <c r="A407" s="297"/>
      <c r="B407" s="46" t="str">
        <f t="shared" si="226"/>
        <v>ГБУЗ АО Областная детская клиническая больница им. Н.Н. Силищевой</v>
      </c>
      <c r="C407" s="246"/>
      <c r="D407" s="19" t="str">
        <f t="shared" si="22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07" s="195" t="s">
        <v>164</v>
      </c>
      <c r="F407" s="46" t="str">
        <f t="shared" si="234"/>
        <v xml:space="preserve"> стационар</v>
      </c>
      <c r="G407" s="195" t="s">
        <v>47</v>
      </c>
      <c r="H407" s="46" t="str">
        <f t="shared" si="235"/>
        <v>Не предусмотрено</v>
      </c>
      <c r="I407" s="195" t="s">
        <v>74</v>
      </c>
      <c r="J407" s="46" t="str">
        <f t="shared" si="236"/>
        <v>Педиатрия</v>
      </c>
      <c r="K407" s="72" t="s">
        <v>133</v>
      </c>
      <c r="L407" s="73" t="s">
        <v>3</v>
      </c>
      <c r="M407" s="73" t="s">
        <v>5</v>
      </c>
      <c r="N407" s="106">
        <v>99</v>
      </c>
      <c r="O407" s="106">
        <v>99</v>
      </c>
      <c r="P407" s="54">
        <f t="shared" si="238"/>
        <v>100</v>
      </c>
      <c r="Q407" s="54"/>
      <c r="R407" s="229"/>
      <c r="S407" s="232"/>
      <c r="T407" s="239"/>
      <c r="U407" s="218"/>
      <c r="V407" s="220"/>
      <c r="W407" s="209"/>
      <c r="X407" s="200"/>
    </row>
    <row r="408" spans="1:24" s="4" customFormat="1" ht="45.75" customHeight="1" thickBot="1" x14ac:dyDescent="0.3">
      <c r="A408" s="297"/>
      <c r="B408" s="46" t="str">
        <f t="shared" si="226"/>
        <v>ГБУЗ АО Областная детская клиническая больница им. Н.Н. Силищевой</v>
      </c>
      <c r="C408" s="246"/>
      <c r="D408" s="19" t="str">
        <f t="shared" si="22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08" s="195"/>
      <c r="F408" s="46" t="str">
        <f t="shared" si="234"/>
        <v xml:space="preserve"> стационар</v>
      </c>
      <c r="G408" s="195"/>
      <c r="H408" s="46" t="str">
        <f t="shared" si="235"/>
        <v>Не предусмотрено</v>
      </c>
      <c r="I408" s="195"/>
      <c r="J408" s="46" t="str">
        <f t="shared" si="236"/>
        <v>Педиатрия</v>
      </c>
      <c r="K408" s="74" t="s">
        <v>175</v>
      </c>
      <c r="L408" s="75" t="s">
        <v>150</v>
      </c>
      <c r="M408" s="71" t="s">
        <v>42</v>
      </c>
      <c r="N408" s="104">
        <v>179</v>
      </c>
      <c r="O408" s="105">
        <v>79</v>
      </c>
      <c r="P408" s="56" t="str">
        <f t="shared" si="238"/>
        <v/>
      </c>
      <c r="Q408" s="55">
        <f t="shared" si="239"/>
        <v>88.268156424581008</v>
      </c>
      <c r="R408" s="229"/>
      <c r="S408" s="232"/>
      <c r="T408" s="239"/>
      <c r="U408" s="218"/>
      <c r="V408" s="220"/>
      <c r="W408" s="209"/>
      <c r="X408" s="200"/>
    </row>
    <row r="409" spans="1:24" s="4" customFormat="1" ht="28.5" customHeight="1" thickBot="1" x14ac:dyDescent="0.3">
      <c r="A409" s="297"/>
      <c r="B409" s="46" t="str">
        <f t="shared" si="226"/>
        <v>ГБУЗ АО Областная детская клиническая больница им. Н.Н. Силищевой</v>
      </c>
      <c r="C409" s="246"/>
      <c r="D409" s="19" t="str">
        <f t="shared" si="22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09" s="195" t="s">
        <v>164</v>
      </c>
      <c r="F409" s="46" t="str">
        <f t="shared" si="234"/>
        <v xml:space="preserve"> стационар</v>
      </c>
      <c r="G409" s="195" t="s">
        <v>47</v>
      </c>
      <c r="H409" s="46" t="str">
        <f t="shared" si="235"/>
        <v>Не предусмотрено</v>
      </c>
      <c r="I409" s="195" t="s">
        <v>76</v>
      </c>
      <c r="J409" s="46" t="str">
        <f t="shared" si="236"/>
        <v>неврология</v>
      </c>
      <c r="K409" s="72" t="s">
        <v>133</v>
      </c>
      <c r="L409" s="73" t="s">
        <v>3</v>
      </c>
      <c r="M409" s="73" t="s">
        <v>5</v>
      </c>
      <c r="N409" s="106">
        <v>99</v>
      </c>
      <c r="O409" s="106">
        <v>99</v>
      </c>
      <c r="P409" s="54">
        <f t="shared" si="238"/>
        <v>100</v>
      </c>
      <c r="Q409" s="54"/>
      <c r="R409" s="229"/>
      <c r="S409" s="232"/>
      <c r="T409" s="239"/>
      <c r="U409" s="218"/>
      <c r="V409" s="220"/>
      <c r="W409" s="209"/>
      <c r="X409" s="200"/>
    </row>
    <row r="410" spans="1:24" s="4" customFormat="1" ht="28.5" customHeight="1" thickBot="1" x14ac:dyDescent="0.3">
      <c r="A410" s="297"/>
      <c r="B410" s="46" t="str">
        <f t="shared" si="226"/>
        <v>ГБУЗ АО Областная детская клиническая больница им. Н.Н. Силищевой</v>
      </c>
      <c r="C410" s="246"/>
      <c r="D410" s="19" t="str">
        <f t="shared" si="22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0" s="195"/>
      <c r="F410" s="46" t="str">
        <f t="shared" si="234"/>
        <v xml:space="preserve"> стационар</v>
      </c>
      <c r="G410" s="195"/>
      <c r="H410" s="46" t="str">
        <f t="shared" si="235"/>
        <v>Не предусмотрено</v>
      </c>
      <c r="I410" s="195"/>
      <c r="J410" s="46" t="str">
        <f t="shared" si="236"/>
        <v>неврология</v>
      </c>
      <c r="K410" s="74" t="s">
        <v>175</v>
      </c>
      <c r="L410" s="75" t="s">
        <v>150</v>
      </c>
      <c r="M410" s="71" t="s">
        <v>42</v>
      </c>
      <c r="N410" s="104">
        <v>55</v>
      </c>
      <c r="O410" s="105">
        <v>29</v>
      </c>
      <c r="P410" s="56" t="str">
        <f t="shared" ref="P410:P411" si="245">IF(AND(N410&lt;&gt;0,M410="Кач."),O410/N410*100,"")</f>
        <v/>
      </c>
      <c r="Q410" s="55">
        <f t="shared" si="239"/>
        <v>105.45454545454544</v>
      </c>
      <c r="R410" s="241"/>
      <c r="S410" s="242"/>
      <c r="T410" s="243"/>
      <c r="U410" s="219"/>
      <c r="V410" s="194"/>
      <c r="W410" s="209"/>
      <c r="X410" s="200"/>
    </row>
    <row r="411" spans="1:24" s="4" customFormat="1" ht="28.5" customHeight="1" thickBot="1" x14ac:dyDescent="0.3">
      <c r="A411" s="297"/>
      <c r="B411" s="46" t="str">
        <f t="shared" si="226"/>
        <v>ГБУЗ АО Областная детская клиническая больница им. Н.Н. Силищевой</v>
      </c>
      <c r="C411" s="246" t="s">
        <v>236</v>
      </c>
      <c r="D411" s="19" t="str">
        <f t="shared" si="22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11" s="195" t="s">
        <v>170</v>
      </c>
      <c r="F411" s="46" t="str">
        <f t="shared" si="234"/>
        <v>не предусмотрено</v>
      </c>
      <c r="G411" s="195" t="s">
        <v>170</v>
      </c>
      <c r="H411" s="46" t="str">
        <f t="shared" si="235"/>
        <v>не предусмотрено</v>
      </c>
      <c r="I411" s="195" t="s">
        <v>47</v>
      </c>
      <c r="J411" s="46" t="str">
        <f t="shared" si="236"/>
        <v>Не предусмотрено</v>
      </c>
      <c r="K411" s="76" t="s">
        <v>237</v>
      </c>
      <c r="L411" s="75" t="s">
        <v>3</v>
      </c>
      <c r="M411" s="73" t="s">
        <v>5</v>
      </c>
      <c r="N411" s="106">
        <v>100</v>
      </c>
      <c r="O411" s="106">
        <v>100</v>
      </c>
      <c r="P411" s="54">
        <f t="shared" si="245"/>
        <v>100</v>
      </c>
      <c r="Q411" s="54"/>
      <c r="R411" s="214">
        <f>IFERROR(AVERAGE(P411:P412),"")</f>
        <v>100</v>
      </c>
      <c r="S411" s="215">
        <f>AVERAGE(Q411:Q412)</f>
        <v>100</v>
      </c>
      <c r="T411" s="216">
        <f>IFERROR((R411*0.7+S411*0.3)*2,S411*2)</f>
        <v>200</v>
      </c>
      <c r="U411" s="195" t="str">
        <f>IF(T411&lt;170,"ГЗ по услуге (работе) НЕ выполнено","")&amp;IF(AND(T411&gt;=170,T411&lt;=200),"ГЗ по услуге (работе) выполнено","")&amp;IF(T411&gt;200,"ГЗ по услуге (работе) ПЕРЕвыполнено","")</f>
        <v>ГЗ по услуге (работе) выполнено</v>
      </c>
      <c r="V411" s="192"/>
      <c r="W411" s="209"/>
      <c r="X411" s="200"/>
    </row>
    <row r="412" spans="1:24" s="4" customFormat="1" ht="28.5" customHeight="1" thickBot="1" x14ac:dyDescent="0.3">
      <c r="A412" s="297"/>
      <c r="B412" s="46" t="str">
        <f t="shared" si="226"/>
        <v>ГБУЗ АО Областная детская клиническая больница им. Н.Н. Силищевой</v>
      </c>
      <c r="C412" s="246"/>
      <c r="D412" s="19" t="str">
        <f t="shared" si="22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12" s="195"/>
      <c r="F412" s="46" t="str">
        <f t="shared" si="234"/>
        <v>не предусмотрено</v>
      </c>
      <c r="G412" s="195"/>
      <c r="H412" s="46" t="str">
        <f t="shared" si="235"/>
        <v>не предусмотрено</v>
      </c>
      <c r="I412" s="195"/>
      <c r="J412" s="46" t="str">
        <f t="shared" si="236"/>
        <v>Не предусмотрено</v>
      </c>
      <c r="K412" s="77" t="s">
        <v>248</v>
      </c>
      <c r="L412" s="75" t="s">
        <v>238</v>
      </c>
      <c r="M412" s="81" t="s">
        <v>42</v>
      </c>
      <c r="N412" s="104">
        <v>1.35</v>
      </c>
      <c r="O412" s="104">
        <v>1.35</v>
      </c>
      <c r="P412" s="56" t="str">
        <f t="shared" ref="P412" si="246">IF(AND(N412&lt;&gt;0,M412="Кач."),O412/N412*100,"")</f>
        <v/>
      </c>
      <c r="Q412" s="58">
        <f>IF(AND(N412&lt;&gt;0,M412="объем"),(O412/N412*100),"")</f>
        <v>100</v>
      </c>
      <c r="R412" s="214"/>
      <c r="S412" s="215"/>
      <c r="T412" s="216"/>
      <c r="U412" s="195"/>
      <c r="V412" s="192"/>
      <c r="W412" s="210"/>
      <c r="X412" s="201"/>
    </row>
    <row r="413" spans="1:24" s="4" customFormat="1" ht="28.5" customHeight="1" thickBot="1" x14ac:dyDescent="0.3">
      <c r="A413" s="296" t="s">
        <v>298</v>
      </c>
      <c r="B413" s="46" t="str">
        <f>IF(A413="",B412,A413)</f>
        <v>ГБУЗ АО Городская клиническая больница №2 им. братьев Губиных</v>
      </c>
      <c r="C413" s="224" t="s">
        <v>75</v>
      </c>
      <c r="D413" s="19" t="str">
        <f t="shared" si="227"/>
        <v>Паллиативная медицинская помощь</v>
      </c>
      <c r="E413" s="195" t="s">
        <v>143</v>
      </c>
      <c r="F413" s="46" t="str">
        <f t="shared" si="234"/>
        <v>стационар</v>
      </c>
      <c r="G413" s="195" t="s">
        <v>43</v>
      </c>
      <c r="H413" s="46" t="str">
        <f t="shared" si="235"/>
        <v>паллиативная медицинская помощь</v>
      </c>
      <c r="I413" s="195" t="s">
        <v>148</v>
      </c>
      <c r="J413" s="46" t="str">
        <f t="shared" si="236"/>
        <v xml:space="preserve">Не применяется </v>
      </c>
      <c r="K413" s="72" t="s">
        <v>133</v>
      </c>
      <c r="L413" s="72" t="s">
        <v>3</v>
      </c>
      <c r="M413" s="72" t="s">
        <v>5</v>
      </c>
      <c r="N413" s="106">
        <v>99</v>
      </c>
      <c r="O413" s="106">
        <v>99</v>
      </c>
      <c r="P413" s="54">
        <f>IF(AND(N413&lt;&gt;0,M413="Кач."),O413/N413*100,"")</f>
        <v>100</v>
      </c>
      <c r="Q413" s="54"/>
      <c r="R413" s="214">
        <f>IFERROR(AVERAGE(P413:P414),"")</f>
        <v>100</v>
      </c>
      <c r="S413" s="215">
        <f>AVERAGE(Q413:Q414)</f>
        <v>104.15975422427036</v>
      </c>
      <c r="T413" s="216">
        <f>IFERROR((R413*0.7+S413*0.3)*2,S413*2)</f>
        <v>202.4958525345622</v>
      </c>
      <c r="U413" s="195" t="str">
        <f>IF(T413&lt;170,"ГЗ по услуге (работе) НЕ выполнено","")&amp;IF(AND(T413&gt;=170,T413&lt;=200),"ГЗ по услуге (работе) выполнено","")&amp;IF(T413&gt;200,"ГЗ по услуге (работе) ПЕРЕвыполнено","")</f>
        <v>ГЗ по услуге (работе) ПЕРЕвыполнено</v>
      </c>
      <c r="V413" s="192"/>
      <c r="W413" s="208">
        <f>AVERAGE(T413:T424)</f>
        <v>204.1511928126497</v>
      </c>
      <c r="X413" s="199" t="str">
        <f>IF(W413&lt;170,"ГЗ по учреждению не выполнено","")&amp;IF(AND(W413&gt;=170,W413&lt;=200),"ГЗ по учреждению выполнено","")&amp;IF(W413&gt;200,"ГЗ по учреждению перевыполнено","")</f>
        <v>ГЗ по учреждению перевыполнено</v>
      </c>
    </row>
    <row r="414" spans="1:24" s="4" customFormat="1" ht="28.5" customHeight="1" thickBot="1" x14ac:dyDescent="0.3">
      <c r="A414" s="296"/>
      <c r="B414" s="46" t="str">
        <f t="shared" si="226"/>
        <v>ГБУЗ АО Городская клиническая больница №2 им. братьев Губиных</v>
      </c>
      <c r="C414" s="261"/>
      <c r="D414" s="19" t="str">
        <f t="shared" si="227"/>
        <v>Паллиативная медицинская помощь</v>
      </c>
      <c r="E414" s="195"/>
      <c r="F414" s="46" t="str">
        <f t="shared" si="234"/>
        <v>стационар</v>
      </c>
      <c r="G414" s="195"/>
      <c r="H414" s="46" t="str">
        <f t="shared" si="235"/>
        <v>паллиативная медицинская помощь</v>
      </c>
      <c r="I414" s="195"/>
      <c r="J414" s="46" t="str">
        <f t="shared" si="236"/>
        <v xml:space="preserve">Не применяется </v>
      </c>
      <c r="K414" s="69" t="s">
        <v>139</v>
      </c>
      <c r="L414" s="70" t="s">
        <v>140</v>
      </c>
      <c r="M414" s="71" t="s">
        <v>42</v>
      </c>
      <c r="N414" s="103">
        <v>32550</v>
      </c>
      <c r="O414" s="103">
        <v>16952</v>
      </c>
      <c r="P414" s="56" t="str">
        <f t="shared" si="238"/>
        <v/>
      </c>
      <c r="Q414" s="55">
        <f t="shared" si="239"/>
        <v>104.15975422427036</v>
      </c>
      <c r="R414" s="214"/>
      <c r="S414" s="215"/>
      <c r="T414" s="216"/>
      <c r="U414" s="195"/>
      <c r="V414" s="192"/>
      <c r="W414" s="209"/>
      <c r="X414" s="200"/>
    </row>
    <row r="415" spans="1:24" s="4" customFormat="1" ht="28.5" customHeight="1" thickBot="1" x14ac:dyDescent="0.3">
      <c r="A415" s="296"/>
      <c r="B415" s="46" t="str">
        <f t="shared" si="226"/>
        <v>ГБУЗ АО Городская клиническая больница №2 им. братьев Губиных</v>
      </c>
      <c r="C415" s="261"/>
      <c r="D415" s="19" t="str">
        <f t="shared" si="227"/>
        <v>Паллиативная медицинская помощь</v>
      </c>
      <c r="E415" s="195" t="s">
        <v>257</v>
      </c>
      <c r="F415" s="46" t="str">
        <f t="shared" si="234"/>
        <v>амбулаторно на дому выездными патронажными бригадами</v>
      </c>
      <c r="G415" s="195" t="s">
        <v>43</v>
      </c>
      <c r="H415" s="46" t="str">
        <f t="shared" si="235"/>
        <v>паллиативная медицинская помощь</v>
      </c>
      <c r="I415" s="195" t="s">
        <v>142</v>
      </c>
      <c r="J415" s="46" t="str">
        <f t="shared" si="236"/>
        <v>амбулаторно</v>
      </c>
      <c r="K415" s="72" t="s">
        <v>133</v>
      </c>
      <c r="L415" s="73" t="s">
        <v>3</v>
      </c>
      <c r="M415" s="73" t="s">
        <v>5</v>
      </c>
      <c r="N415" s="106">
        <v>99</v>
      </c>
      <c r="O415" s="106">
        <v>99</v>
      </c>
      <c r="P415" s="54">
        <f>IF(AND(N415&lt;&gt;0,M415="Кач."),O415/N415*100,"")</f>
        <v>100</v>
      </c>
      <c r="Q415" s="54"/>
      <c r="R415" s="214">
        <f>IFERROR(AVERAGE(P415:P416),"")</f>
        <v>100</v>
      </c>
      <c r="S415" s="215">
        <f>AVERAGE(Q415:Q416)</f>
        <v>97.790055248618785</v>
      </c>
      <c r="T415" s="216">
        <f>IFERROR((R415*0.7+S415*0.3)*2,S415*2)</f>
        <v>198.67403314917127</v>
      </c>
      <c r="U415" s="195" t="str">
        <f>IF(T415&lt;170,"ГЗ по услуге (работе) НЕ выполнено","")&amp;IF(AND(T415&gt;=170,T415&lt;=200),"ГЗ по услуге (работе) выполнено","")&amp;IF(T415&gt;200,"ГЗ по услуге (работе) ПЕРЕвыполнено","")</f>
        <v>ГЗ по услуге (работе) выполнено</v>
      </c>
      <c r="V415" s="192"/>
      <c r="W415" s="209"/>
      <c r="X415" s="200"/>
    </row>
    <row r="416" spans="1:24" s="15" customFormat="1" ht="28.5" customHeight="1" thickBot="1" x14ac:dyDescent="0.3">
      <c r="A416" s="296"/>
      <c r="B416" s="46" t="str">
        <f t="shared" si="226"/>
        <v>ГБУЗ АО Городская клиническая больница №2 им. братьев Губиных</v>
      </c>
      <c r="C416" s="225"/>
      <c r="D416" s="19" t="str">
        <f t="shared" si="227"/>
        <v>Паллиативная медицинская помощь</v>
      </c>
      <c r="E416" s="195"/>
      <c r="F416" s="46" t="str">
        <f t="shared" si="234"/>
        <v>амбулаторно на дому выездными патронажными бригадами</v>
      </c>
      <c r="G416" s="195"/>
      <c r="H416" s="46" t="str">
        <f t="shared" si="235"/>
        <v>паллиативная медицинская помощь</v>
      </c>
      <c r="I416" s="195"/>
      <c r="J416" s="46" t="str">
        <f t="shared" si="236"/>
        <v>амбулаторно</v>
      </c>
      <c r="K416" s="74" t="s">
        <v>40</v>
      </c>
      <c r="L416" s="70" t="s">
        <v>123</v>
      </c>
      <c r="M416" s="71" t="s">
        <v>42</v>
      </c>
      <c r="N416" s="104">
        <v>1086</v>
      </c>
      <c r="O416" s="103">
        <v>531</v>
      </c>
      <c r="P416" s="56" t="str">
        <f t="shared" ref="P416" si="247">IF(AND(N416&lt;&gt;0,M416="Кач."),O416/N416*100,"")</f>
        <v/>
      </c>
      <c r="Q416" s="55">
        <f t="shared" ref="Q416" si="248">IF(AND(N416&lt;&gt;0,M416="объем"),(O416/N416*100)/$Y$2*12,"")</f>
        <v>97.790055248618785</v>
      </c>
      <c r="R416" s="214"/>
      <c r="S416" s="215"/>
      <c r="T416" s="216"/>
      <c r="U416" s="195"/>
      <c r="V416" s="192"/>
      <c r="W416" s="209"/>
      <c r="X416" s="200"/>
    </row>
    <row r="417" spans="1:24" s="4" customFormat="1" ht="81.75" customHeight="1" thickBot="1" x14ac:dyDescent="0.3">
      <c r="A417" s="296"/>
      <c r="B417" s="46" t="str">
        <f t="shared" si="226"/>
        <v>ГБУЗ АО Городская клиническая больница №2 им. братьев Губиных</v>
      </c>
      <c r="C417" s="291" t="s">
        <v>129</v>
      </c>
      <c r="D417" s="19" t="str">
        <f t="shared" si="22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7" s="195" t="s">
        <v>143</v>
      </c>
      <c r="F417" s="46" t="str">
        <f t="shared" si="234"/>
        <v>стационар</v>
      </c>
      <c r="G417" s="195" t="s">
        <v>51</v>
      </c>
      <c r="H417" s="46" t="str">
        <f t="shared" si="235"/>
        <v>терапия</v>
      </c>
      <c r="I417" s="195" t="s">
        <v>148</v>
      </c>
      <c r="J417" s="46" t="str">
        <f t="shared" si="236"/>
        <v xml:space="preserve">Не применяется </v>
      </c>
      <c r="K417" s="72" t="s">
        <v>133</v>
      </c>
      <c r="L417" s="72" t="s">
        <v>3</v>
      </c>
      <c r="M417" s="72" t="s">
        <v>5</v>
      </c>
      <c r="N417" s="106">
        <v>99</v>
      </c>
      <c r="O417" s="106">
        <v>99</v>
      </c>
      <c r="P417" s="54">
        <f t="shared" si="238"/>
        <v>100</v>
      </c>
      <c r="Q417" s="54"/>
      <c r="R417" s="214">
        <f>IFERROR(AVERAGE(P417:P418),"")</f>
        <v>100</v>
      </c>
      <c r="S417" s="215">
        <f>AVERAGE(Q417:Q418)</f>
        <v>100.91185410334347</v>
      </c>
      <c r="T417" s="216">
        <f>IFERROR((R417*0.7+S417*0.3)*2,S417*2)</f>
        <v>200.54711246200608</v>
      </c>
      <c r="U417" s="195" t="str">
        <f>IF(T417&lt;170,"ГЗ по услуге (работе) НЕ выполнено","")&amp;IF(AND(T417&gt;=170,T417&lt;=200),"ГЗ по услуге (работе) выполнено","")&amp;IF(T417&gt;200,"ГЗ по услуге (работе) ПЕРЕвыполнено","")</f>
        <v>ГЗ по услуге (работе) ПЕРЕвыполнено</v>
      </c>
      <c r="V417" s="192"/>
      <c r="W417" s="209"/>
      <c r="X417" s="200"/>
    </row>
    <row r="418" spans="1:24" s="4" customFormat="1" ht="40.5" customHeight="1" thickBot="1" x14ac:dyDescent="0.3">
      <c r="A418" s="296"/>
      <c r="B418" s="46" t="str">
        <f t="shared" si="226"/>
        <v>ГБУЗ АО Городская клиническая больница №2 им. братьев Губиных</v>
      </c>
      <c r="C418" s="291"/>
      <c r="D418" s="19" t="str">
        <f t="shared" si="22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8" s="195"/>
      <c r="F418" s="46" t="str">
        <f t="shared" si="234"/>
        <v>стационар</v>
      </c>
      <c r="G418" s="195"/>
      <c r="H418" s="46" t="str">
        <f t="shared" si="235"/>
        <v>терапия</v>
      </c>
      <c r="I418" s="195"/>
      <c r="J418" s="46" t="str">
        <f t="shared" si="236"/>
        <v xml:space="preserve">Не применяется </v>
      </c>
      <c r="K418" s="74" t="s">
        <v>175</v>
      </c>
      <c r="L418" s="75" t="s">
        <v>150</v>
      </c>
      <c r="M418" s="71" t="s">
        <v>42</v>
      </c>
      <c r="N418" s="104">
        <v>329</v>
      </c>
      <c r="O418" s="103">
        <v>166</v>
      </c>
      <c r="P418" s="56" t="str">
        <f t="shared" si="238"/>
        <v/>
      </c>
      <c r="Q418" s="55">
        <f t="shared" si="239"/>
        <v>100.91185410334347</v>
      </c>
      <c r="R418" s="214"/>
      <c r="S418" s="215"/>
      <c r="T418" s="216"/>
      <c r="U418" s="195"/>
      <c r="V418" s="192"/>
      <c r="W418" s="209"/>
      <c r="X418" s="200"/>
    </row>
    <row r="419" spans="1:24" s="4" customFormat="1" ht="28.5" customHeight="1" thickBot="1" x14ac:dyDescent="0.3">
      <c r="A419" s="296"/>
      <c r="B419" s="46" t="str">
        <f t="shared" si="226"/>
        <v>ГБУЗ АО Городская клиническая больница №2 им. братьев Губиных</v>
      </c>
      <c r="C419" s="205" t="s">
        <v>124</v>
      </c>
      <c r="D419" s="19" t="str">
        <f t="shared" si="227"/>
        <v>ПМСП, не включенная в базовую программу ОМС</v>
      </c>
      <c r="E419" s="217" t="s">
        <v>142</v>
      </c>
      <c r="F419" s="46" t="str">
        <f t="shared" si="234"/>
        <v>амбулаторно</v>
      </c>
      <c r="G419" s="217" t="s">
        <v>261</v>
      </c>
      <c r="H419" s="46" t="str">
        <f t="shared" si="235"/>
        <v>вакцинация</v>
      </c>
      <c r="I419" s="195" t="s">
        <v>148</v>
      </c>
      <c r="J419" s="46" t="str">
        <f t="shared" si="236"/>
        <v xml:space="preserve">Не применяется </v>
      </c>
      <c r="K419" s="72" t="s">
        <v>133</v>
      </c>
      <c r="L419" s="73" t="s">
        <v>3</v>
      </c>
      <c r="M419" s="73" t="s">
        <v>5</v>
      </c>
      <c r="N419" s="106">
        <v>99</v>
      </c>
      <c r="O419" s="106">
        <v>99</v>
      </c>
      <c r="P419" s="134">
        <f>IF(AND(N419&lt;&gt;0,M419="Кач."),O419/N419*100,"")</f>
        <v>100</v>
      </c>
      <c r="Q419" s="134"/>
      <c r="R419" s="214">
        <f>IFERROR(AVERAGE(P419:P420),"")</f>
        <v>100</v>
      </c>
      <c r="S419" s="215">
        <f>AVERAGE(Q419:Q420)</f>
        <v>141.64285714285714</v>
      </c>
      <c r="T419" s="216">
        <f>IFERROR((R419*0.7+S419*0.3)*2,S419*2)</f>
        <v>224.98571428571427</v>
      </c>
      <c r="U419" s="280" t="str">
        <f>IF(T419&lt;170,"ГЗ по услуге (работе) НЕ выполнено","")&amp;IF(AND(T419&gt;=170,T419&lt;=200),"ГЗ по услуге (работе) выполнено","")&amp;IF(T419&gt;200,"ГЗ по услуге (работе) ПЕРЕвыполнено","")</f>
        <v>ГЗ по услуге (работе) ПЕРЕвыполнено</v>
      </c>
      <c r="V419" s="192"/>
      <c r="W419" s="209"/>
      <c r="X419" s="200"/>
    </row>
    <row r="420" spans="1:24" s="4" customFormat="1" ht="28.5" customHeight="1" thickBot="1" x14ac:dyDescent="0.3">
      <c r="A420" s="296"/>
      <c r="B420" s="46" t="str">
        <f t="shared" si="226"/>
        <v>ГБУЗ АО Городская клиническая больница №2 им. братьев Губиных</v>
      </c>
      <c r="C420" s="207"/>
      <c r="D420" s="19" t="str">
        <f t="shared" si="227"/>
        <v>ПМСП, не включенная в базовую программу ОМС</v>
      </c>
      <c r="E420" s="219"/>
      <c r="F420" s="46" t="str">
        <f t="shared" si="234"/>
        <v>амбулаторно</v>
      </c>
      <c r="G420" s="219"/>
      <c r="H420" s="46" t="str">
        <f t="shared" si="235"/>
        <v>вакцинация</v>
      </c>
      <c r="I420" s="195"/>
      <c r="J420" s="46" t="str">
        <f t="shared" si="236"/>
        <v xml:space="preserve">Не применяется </v>
      </c>
      <c r="K420" s="74" t="s">
        <v>40</v>
      </c>
      <c r="L420" s="70" t="s">
        <v>123</v>
      </c>
      <c r="M420" s="71" t="s">
        <v>42</v>
      </c>
      <c r="N420" s="104">
        <v>14000</v>
      </c>
      <c r="O420" s="189">
        <v>9915</v>
      </c>
      <c r="P420" s="56" t="str">
        <f t="shared" ref="P420" si="249">IF(AND(N420&lt;&gt;0,M420="Кач."),O420/N420*100,"")</f>
        <v/>
      </c>
      <c r="Q420" s="135">
        <f t="shared" ref="Q420" si="250">IF(AND(N420&lt;&gt;0,M420="объем"),(O420/N420*100)/$Y$2*12,"")</f>
        <v>141.64285714285714</v>
      </c>
      <c r="R420" s="214"/>
      <c r="S420" s="215"/>
      <c r="T420" s="216"/>
      <c r="U420" s="280"/>
      <c r="V420" s="192"/>
      <c r="W420" s="209"/>
      <c r="X420" s="200"/>
    </row>
    <row r="421" spans="1:24" s="4" customFormat="1" ht="39" customHeight="1" thickBot="1" x14ac:dyDescent="0.3">
      <c r="A421" s="296"/>
      <c r="B421" s="46" t="str">
        <f t="shared" si="226"/>
        <v>ГБУЗ АО Городская клиническая больница №2 им. братьев Губиных</v>
      </c>
      <c r="C421" s="291" t="s">
        <v>141</v>
      </c>
      <c r="D421" s="19" t="str">
        <f t="shared" si="227"/>
        <v>Медицинская помощь в экстренной форме незастрахованным гражданам в системе обязательного медицинского страхования</v>
      </c>
      <c r="E421" s="195" t="s">
        <v>142</v>
      </c>
      <c r="F421" s="46" t="str">
        <f t="shared" si="234"/>
        <v>амбулаторно</v>
      </c>
      <c r="G421" s="195" t="s">
        <v>141</v>
      </c>
      <c r="H421" s="46" t="str">
        <f t="shared" si="235"/>
        <v>Медицинская помощь в экстренной форме незастрахованным гражданам в системе обязательного медицинского страхования</v>
      </c>
      <c r="I421" s="195" t="s">
        <v>148</v>
      </c>
      <c r="J421" s="46" t="str">
        <f t="shared" si="236"/>
        <v xml:space="preserve">Не применяется </v>
      </c>
      <c r="K421" s="72" t="s">
        <v>133</v>
      </c>
      <c r="L421" s="72" t="s">
        <v>3</v>
      </c>
      <c r="M421" s="72" t="s">
        <v>5</v>
      </c>
      <c r="N421" s="106">
        <v>99</v>
      </c>
      <c r="O421" s="106">
        <v>99</v>
      </c>
      <c r="P421" s="54">
        <f t="shared" si="238"/>
        <v>100</v>
      </c>
      <c r="Q421" s="54"/>
      <c r="R421" s="214">
        <f>IFERROR(AVERAGE(P421:P422),"")</f>
        <v>100</v>
      </c>
      <c r="S421" s="215">
        <f>AVERAGE(Q421:Q422)</f>
        <v>97.007407407407413</v>
      </c>
      <c r="T421" s="216">
        <f>IFERROR((R421*0.7+S421*0.3)*2,S421*2)</f>
        <v>198.20444444444445</v>
      </c>
      <c r="U421" s="195" t="str">
        <f>IF(T421&lt;170,"ГЗ по услуге (работе) НЕ выполнено","")&amp;IF(AND(T421&gt;=170,T421&lt;=200),"ГЗ по услуге (работе) выполнено","")&amp;IF(T421&gt;200,"ГЗ по услуге (работе) ПЕРЕвыполнено","")</f>
        <v>ГЗ по услуге (работе) выполнено</v>
      </c>
      <c r="V421" s="192"/>
      <c r="W421" s="209"/>
      <c r="X421" s="200"/>
    </row>
    <row r="422" spans="1:24" s="4" customFormat="1" ht="33" customHeight="1" thickBot="1" x14ac:dyDescent="0.3">
      <c r="A422" s="296"/>
      <c r="B422" s="46" t="str">
        <f t="shared" si="226"/>
        <v>ГБУЗ АО Городская клиническая больница №2 им. братьев Губиных</v>
      </c>
      <c r="C422" s="291"/>
      <c r="D422" s="19" t="str">
        <f t="shared" si="227"/>
        <v>Медицинская помощь в экстренной форме незастрахованным гражданам в системе обязательного медицинского страхования</v>
      </c>
      <c r="E422" s="195"/>
      <c r="F422" s="46" t="str">
        <f t="shared" si="234"/>
        <v>амбулаторно</v>
      </c>
      <c r="G422" s="195"/>
      <c r="H422" s="46" t="str">
        <f t="shared" si="235"/>
        <v>Медицинская помощь в экстренной форме незастрахованным гражданам в системе обязательного медицинского страхования</v>
      </c>
      <c r="I422" s="195"/>
      <c r="J422" s="46" t="str">
        <f t="shared" si="236"/>
        <v xml:space="preserve">Не применяется </v>
      </c>
      <c r="K422" s="69" t="s">
        <v>40</v>
      </c>
      <c r="L422" s="70" t="s">
        <v>123</v>
      </c>
      <c r="M422" s="71" t="s">
        <v>42</v>
      </c>
      <c r="N422" s="102">
        <v>13500</v>
      </c>
      <c r="O422" s="103">
        <v>6548</v>
      </c>
      <c r="P422" s="56" t="str">
        <f t="shared" si="238"/>
        <v/>
      </c>
      <c r="Q422" s="55">
        <f t="shared" si="239"/>
        <v>97.007407407407413</v>
      </c>
      <c r="R422" s="214"/>
      <c r="S422" s="215"/>
      <c r="T422" s="216"/>
      <c r="U422" s="195"/>
      <c r="V422" s="192"/>
      <c r="W422" s="209"/>
      <c r="X422" s="200"/>
    </row>
    <row r="423" spans="1:24" s="4" customFormat="1" ht="28.5" customHeight="1" thickBot="1" x14ac:dyDescent="0.3">
      <c r="A423" s="296"/>
      <c r="B423" s="46" t="str">
        <f t="shared" si="226"/>
        <v>ГБУЗ АО Городская клиническая больница №2 им. братьев Губиных</v>
      </c>
      <c r="C423" s="246" t="s">
        <v>236</v>
      </c>
      <c r="D423" s="19" t="str">
        <f t="shared" si="22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23" s="195" t="s">
        <v>170</v>
      </c>
      <c r="F423" s="46" t="str">
        <f t="shared" si="234"/>
        <v>не предусмотрено</v>
      </c>
      <c r="G423" s="195" t="s">
        <v>170</v>
      </c>
      <c r="H423" s="46" t="str">
        <f t="shared" si="235"/>
        <v>не предусмотрено</v>
      </c>
      <c r="I423" s="195" t="s">
        <v>47</v>
      </c>
      <c r="J423" s="46" t="str">
        <f t="shared" si="236"/>
        <v>Не предусмотрено</v>
      </c>
      <c r="K423" s="76" t="s">
        <v>237</v>
      </c>
      <c r="L423" s="75" t="s">
        <v>3</v>
      </c>
      <c r="M423" s="73" t="s">
        <v>5</v>
      </c>
      <c r="N423" s="106">
        <v>100</v>
      </c>
      <c r="O423" s="106">
        <v>100</v>
      </c>
      <c r="P423" s="54">
        <f>IF(AND(N423&lt;&gt;0,M423="Кач."),O423/N423*100,"")</f>
        <v>100</v>
      </c>
      <c r="Q423" s="54"/>
      <c r="R423" s="214">
        <f>IFERROR(AVERAGE(P423:P424),"")</f>
        <v>100</v>
      </c>
      <c r="S423" s="215">
        <f>AVERAGE(Q423:Q424)</f>
        <v>100</v>
      </c>
      <c r="T423" s="216">
        <f>IFERROR((R423*0.7+S423*0.3)*2,S423*2)</f>
        <v>200</v>
      </c>
      <c r="U423" s="195" t="str">
        <f>IF(T423&lt;170,"ГЗ по услуге (работе) НЕ выполнено","")&amp;IF(AND(T423&gt;=170,T423&lt;=200),"ГЗ по услуге (работе) выполнено","")&amp;IF(T423&gt;200,"ГЗ по услуге (работе) ПЕРЕвыполнено","")</f>
        <v>ГЗ по услуге (работе) выполнено</v>
      </c>
      <c r="V423" s="192"/>
      <c r="W423" s="209"/>
      <c r="X423" s="200"/>
    </row>
    <row r="424" spans="1:24" s="4" customFormat="1" ht="50.25" customHeight="1" thickBot="1" x14ac:dyDescent="0.3">
      <c r="A424" s="296"/>
      <c r="B424" s="46" t="str">
        <f t="shared" ref="B424:B487" si="251">IF(A424="",B423,A424)</f>
        <v>ГБУЗ АО Городская клиническая больница №2 им. братьев Губиных</v>
      </c>
      <c r="C424" s="246"/>
      <c r="D424" s="19" t="str">
        <f t="shared" ref="D424:D487" si="252">IF(C424="",D423,C424)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24" s="195"/>
      <c r="F424" s="46" t="str">
        <f t="shared" si="234"/>
        <v>не предусмотрено</v>
      </c>
      <c r="G424" s="195"/>
      <c r="H424" s="46" t="str">
        <f t="shared" si="235"/>
        <v>не предусмотрено</v>
      </c>
      <c r="I424" s="195"/>
      <c r="J424" s="46" t="str">
        <f t="shared" si="236"/>
        <v>Не предусмотрено</v>
      </c>
      <c r="K424" s="77" t="s">
        <v>248</v>
      </c>
      <c r="L424" s="75" t="s">
        <v>238</v>
      </c>
      <c r="M424" s="81" t="s">
        <v>42</v>
      </c>
      <c r="N424" s="102">
        <v>10.53</v>
      </c>
      <c r="O424" s="102">
        <v>10.53</v>
      </c>
      <c r="P424" s="56" t="str">
        <f t="shared" ref="P424" si="253">IF(AND(N424&lt;&gt;0,M424="Кач."),O424/N424*100,"")</f>
        <v/>
      </c>
      <c r="Q424" s="58">
        <f>IF(AND(N424&lt;&gt;0,M424="объем"),(O424/N424*100),"")</f>
        <v>100</v>
      </c>
      <c r="R424" s="214"/>
      <c r="S424" s="215"/>
      <c r="T424" s="216"/>
      <c r="U424" s="195"/>
      <c r="V424" s="192"/>
      <c r="W424" s="210"/>
      <c r="X424" s="201"/>
    </row>
    <row r="425" spans="1:24" s="4" customFormat="1" ht="50.25" customHeight="1" thickBot="1" x14ac:dyDescent="0.3">
      <c r="A425" s="211" t="s">
        <v>18</v>
      </c>
      <c r="B425" s="46" t="str">
        <f t="shared" si="251"/>
        <v>ГБУЗ АО Городская киническая больница №3 им. С.М. Кирова</v>
      </c>
      <c r="C425" s="291" t="s">
        <v>141</v>
      </c>
      <c r="D425" s="19" t="str">
        <f t="shared" si="252"/>
        <v>Медицинская помощь в экстренной форме незастрахованным гражданам в системе обязательного медицинского страхования</v>
      </c>
      <c r="E425" s="195" t="s">
        <v>142</v>
      </c>
      <c r="F425" s="46" t="str">
        <f t="shared" si="234"/>
        <v>амбулаторно</v>
      </c>
      <c r="G425" s="195" t="s">
        <v>141</v>
      </c>
      <c r="H425" s="46" t="str">
        <f t="shared" si="235"/>
        <v>Медицинская помощь в экстренной форме незастрахованным гражданам в системе обязательного медицинского страхования</v>
      </c>
      <c r="I425" s="195" t="s">
        <v>148</v>
      </c>
      <c r="J425" s="46" t="str">
        <f t="shared" si="236"/>
        <v xml:space="preserve">Не применяется </v>
      </c>
      <c r="K425" s="72" t="s">
        <v>133</v>
      </c>
      <c r="L425" s="72" t="s">
        <v>3</v>
      </c>
      <c r="M425" s="72" t="s">
        <v>5</v>
      </c>
      <c r="N425" s="106">
        <v>99</v>
      </c>
      <c r="O425" s="106">
        <v>99</v>
      </c>
      <c r="P425" s="60">
        <f t="shared" ref="P425" si="254">IF(AND(N425&lt;&gt;0,M425="Кач."),O425/N425*100,"")</f>
        <v>100</v>
      </c>
      <c r="Q425" s="54"/>
      <c r="R425" s="214">
        <f>IFERROR(AVERAGE(P425:P426),"")</f>
        <v>100</v>
      </c>
      <c r="S425" s="215">
        <f>AVERAGE(Q425:Q426)</f>
        <v>98.965517241379303</v>
      </c>
      <c r="T425" s="216">
        <f>IFERROR((R425*0.7+S425*0.3)*2,S425*2)</f>
        <v>199.37931034482759</v>
      </c>
      <c r="U425" s="195" t="str">
        <f>IF(T425&lt;170,"ГЗ по услуге (работе) НЕ выполнено","")&amp;IF(AND(T425&gt;=170,T425&lt;=200),"ГЗ по услуге (работе) выполнено","")&amp;IF(T425&gt;200,"ГЗ по услуге (работе) ПЕРЕвыполнено","")</f>
        <v>ГЗ по услуге (работе) выполнено</v>
      </c>
      <c r="V425" s="192"/>
      <c r="W425" s="208">
        <f>AVERAGE(T425:T444)</f>
        <v>188.98308483078068</v>
      </c>
      <c r="X425" s="199" t="str">
        <f>IF(W425&lt;170,"ГЗ по учреждению не выполнено","")&amp;IF(AND(W425&gt;=170,W425&lt;=200),"ГЗ по учреждению выполнено","")&amp;IF(W425&gt;200,"ГЗ по учреждению перевыполнено","")</f>
        <v>ГЗ по учреждению выполнено</v>
      </c>
    </row>
    <row r="426" spans="1:24" s="4" customFormat="1" ht="50.25" customHeight="1" thickBot="1" x14ac:dyDescent="0.3">
      <c r="A426" s="212"/>
      <c r="B426" s="46" t="str">
        <f t="shared" si="251"/>
        <v>ГБУЗ АО Городская киническая больница №3 им. С.М. Кирова</v>
      </c>
      <c r="C426" s="291"/>
      <c r="D426" s="19" t="str">
        <f t="shared" si="252"/>
        <v>Медицинская помощь в экстренной форме незастрахованным гражданам в системе обязательного медицинского страхования</v>
      </c>
      <c r="E426" s="195"/>
      <c r="F426" s="46" t="str">
        <f t="shared" si="234"/>
        <v>амбулаторно</v>
      </c>
      <c r="G426" s="195"/>
      <c r="H426" s="46" t="str">
        <f t="shared" si="235"/>
        <v>Медицинская помощь в экстренной форме незастрахованным гражданам в системе обязательного медицинского страхования</v>
      </c>
      <c r="I426" s="195"/>
      <c r="J426" s="46" t="str">
        <f t="shared" si="236"/>
        <v xml:space="preserve">Не применяется </v>
      </c>
      <c r="K426" s="69" t="s">
        <v>40</v>
      </c>
      <c r="L426" s="70" t="s">
        <v>123</v>
      </c>
      <c r="M426" s="71" t="s">
        <v>42</v>
      </c>
      <c r="N426" s="102">
        <v>5800</v>
      </c>
      <c r="O426" s="102">
        <v>2870</v>
      </c>
      <c r="P426" s="56"/>
      <c r="Q426" s="55">
        <f t="shared" si="239"/>
        <v>98.965517241379303</v>
      </c>
      <c r="R426" s="214"/>
      <c r="S426" s="215"/>
      <c r="T426" s="216"/>
      <c r="U426" s="195"/>
      <c r="V426" s="192"/>
      <c r="W426" s="209"/>
      <c r="X426" s="200"/>
    </row>
    <row r="427" spans="1:24" s="4" customFormat="1" ht="28.5" customHeight="1" thickBot="1" x14ac:dyDescent="0.3">
      <c r="A427" s="212"/>
      <c r="B427" s="46" t="str">
        <f t="shared" si="251"/>
        <v>ГБУЗ АО Городская киническая больница №3 им. С.М. Кирова</v>
      </c>
      <c r="C427" s="205" t="s">
        <v>124</v>
      </c>
      <c r="D427" s="19" t="str">
        <f t="shared" si="252"/>
        <v>ПМСП, не включенная в базовую программу ОМС</v>
      </c>
      <c r="E427" s="217" t="s">
        <v>142</v>
      </c>
      <c r="F427" s="46" t="str">
        <f t="shared" si="234"/>
        <v>амбулаторно</v>
      </c>
      <c r="G427" s="217" t="s">
        <v>39</v>
      </c>
      <c r="H427" s="46" t="str">
        <f t="shared" si="235"/>
        <v>Первичная медико-санитарная помощь, в части диагностики и лечения</v>
      </c>
      <c r="I427" s="217" t="s">
        <v>256</v>
      </c>
      <c r="J427" s="46" t="str">
        <f t="shared" si="236"/>
        <v>Вакцинация</v>
      </c>
      <c r="K427" s="73" t="s">
        <v>133</v>
      </c>
      <c r="L427" s="73" t="s">
        <v>3</v>
      </c>
      <c r="M427" s="73" t="s">
        <v>5</v>
      </c>
      <c r="N427" s="106">
        <v>99</v>
      </c>
      <c r="O427" s="106">
        <v>99</v>
      </c>
      <c r="P427" s="122">
        <f>IF(AND(N427&lt;&gt;0,M427="Кач."),O427/N427*100,"")</f>
        <v>100</v>
      </c>
      <c r="Q427" s="119"/>
      <c r="R427" s="214">
        <f>IFERROR(AVERAGE(P427:P428),"")</f>
        <v>100</v>
      </c>
      <c r="S427" s="215">
        <f>AVERAGE(Q427:Q428)</f>
        <v>150</v>
      </c>
      <c r="T427" s="216">
        <f>IFERROR((R427*0.7+S427*0.3)*2,S427*2)</f>
        <v>230</v>
      </c>
      <c r="U427" s="195" t="str">
        <f>IF(T427&lt;170,"ГЗ по услуге (работе) НЕ выполнено","")&amp;IF(AND(T427&gt;=170,T427&lt;=200),"ГЗ по услуге (работе) выполнено","")&amp;IF(T427&gt;200,"ГЗ по услуге (работе) ПЕРЕвыполнено","")</f>
        <v>ГЗ по услуге (работе) ПЕРЕвыполнено</v>
      </c>
      <c r="V427" s="192"/>
      <c r="W427" s="209"/>
      <c r="X427" s="200"/>
    </row>
    <row r="428" spans="1:24" s="4" customFormat="1" ht="51.6" customHeight="1" thickBot="1" x14ac:dyDescent="0.3">
      <c r="A428" s="212"/>
      <c r="B428" s="46" t="str">
        <f t="shared" si="251"/>
        <v>ГБУЗ АО Городская киническая больница №3 им. С.М. Кирова</v>
      </c>
      <c r="C428" s="207"/>
      <c r="D428" s="19" t="str">
        <f t="shared" si="252"/>
        <v>ПМСП, не включенная в базовую программу ОМС</v>
      </c>
      <c r="E428" s="219"/>
      <c r="F428" s="46" t="str">
        <f t="shared" si="234"/>
        <v>амбулаторно</v>
      </c>
      <c r="G428" s="219"/>
      <c r="H428" s="46" t="str">
        <f t="shared" si="235"/>
        <v>Первичная медико-санитарная помощь, в части диагностики и лечения</v>
      </c>
      <c r="I428" s="219"/>
      <c r="J428" s="46" t="str">
        <f t="shared" si="236"/>
        <v>Вакцинация</v>
      </c>
      <c r="K428" s="74" t="s">
        <v>40</v>
      </c>
      <c r="L428" s="75" t="s">
        <v>123</v>
      </c>
      <c r="M428" s="81" t="s">
        <v>42</v>
      </c>
      <c r="N428" s="102">
        <v>800</v>
      </c>
      <c r="O428" s="104">
        <v>600</v>
      </c>
      <c r="P428" s="124"/>
      <c r="Q428" s="120">
        <f t="shared" ref="Q428" si="255">IF(AND(N428&lt;&gt;0,M428="объем"),(O428/N428*100)/$Y$2*12,"")</f>
        <v>150</v>
      </c>
      <c r="R428" s="214"/>
      <c r="S428" s="215"/>
      <c r="T428" s="216"/>
      <c r="U428" s="195"/>
      <c r="V428" s="192"/>
      <c r="W428" s="209"/>
      <c r="X428" s="200"/>
    </row>
    <row r="429" spans="1:24" s="4" customFormat="1" ht="73.5" customHeight="1" thickBot="1" x14ac:dyDescent="0.3">
      <c r="A429" s="212"/>
      <c r="B429" s="46" t="str">
        <f t="shared" si="251"/>
        <v>ГБУЗ АО Городская киническая больница №3 им. С.М. Кирова</v>
      </c>
      <c r="C429" s="246" t="s">
        <v>75</v>
      </c>
      <c r="D429" s="19" t="str">
        <f t="shared" si="252"/>
        <v>Паллиативная медицинская помощь</v>
      </c>
      <c r="E429" s="195" t="s">
        <v>143</v>
      </c>
      <c r="F429" s="46" t="str">
        <f t="shared" si="234"/>
        <v>стационар</v>
      </c>
      <c r="G429" s="195" t="s">
        <v>43</v>
      </c>
      <c r="H429" s="46" t="str">
        <f t="shared" si="235"/>
        <v>паллиативная медицинская помощь</v>
      </c>
      <c r="I429" s="195" t="s">
        <v>148</v>
      </c>
      <c r="J429" s="46" t="str">
        <f t="shared" si="236"/>
        <v xml:space="preserve">Не применяется </v>
      </c>
      <c r="K429" s="72" t="s">
        <v>133</v>
      </c>
      <c r="L429" s="72" t="s">
        <v>3</v>
      </c>
      <c r="M429" s="72" t="s">
        <v>5</v>
      </c>
      <c r="N429" s="106">
        <v>99</v>
      </c>
      <c r="O429" s="106">
        <v>99</v>
      </c>
      <c r="P429" s="54">
        <f t="shared" ref="P429:P437" si="256">IF(AND(N429&lt;&gt;0,M429="Кач."),O429/N429*100,"")</f>
        <v>100</v>
      </c>
      <c r="Q429" s="54"/>
      <c r="R429" s="214">
        <f>IFERROR(AVERAGE(P429:P430),"")</f>
        <v>100</v>
      </c>
      <c r="S429" s="215">
        <f>AVERAGE(Q429:Q430)</f>
        <v>53.631775290761468</v>
      </c>
      <c r="T429" s="216">
        <f>IFERROR((R429*0.7+S429*0.3)*2,S429*2)</f>
        <v>172.17906517445687</v>
      </c>
      <c r="U429" s="195" t="str">
        <f>IF(T429&lt;170,"ГЗ по услуге (работе) НЕ выполнено","")&amp;IF(AND(T429&gt;=170,T429&lt;=200),"ГЗ по услуге (работе) выполнено","")&amp;IF(T429&gt;200,"ГЗ по услуге (работе) ПЕРЕвыполнено","")</f>
        <v>ГЗ по услуге (работе) выполнено</v>
      </c>
      <c r="V429" s="192"/>
      <c r="W429" s="209"/>
      <c r="X429" s="200"/>
    </row>
    <row r="430" spans="1:24" s="4" customFormat="1" ht="58.5" customHeight="1" thickBot="1" x14ac:dyDescent="0.3">
      <c r="A430" s="212"/>
      <c r="B430" s="46" t="str">
        <f t="shared" si="251"/>
        <v>ГБУЗ АО Городская киническая больница №3 им. С.М. Кирова</v>
      </c>
      <c r="C430" s="246"/>
      <c r="D430" s="19" t="str">
        <f t="shared" si="252"/>
        <v>Паллиативная медицинская помощь</v>
      </c>
      <c r="E430" s="195"/>
      <c r="F430" s="46" t="str">
        <f t="shared" si="234"/>
        <v>стационар</v>
      </c>
      <c r="G430" s="195"/>
      <c r="H430" s="46" t="str">
        <f t="shared" si="235"/>
        <v>паллиативная медицинская помощь</v>
      </c>
      <c r="I430" s="195"/>
      <c r="J430" s="46" t="str">
        <f t="shared" si="236"/>
        <v xml:space="preserve">Не применяется </v>
      </c>
      <c r="K430" s="69" t="s">
        <v>139</v>
      </c>
      <c r="L430" s="70" t="s">
        <v>140</v>
      </c>
      <c r="M430" s="71" t="s">
        <v>42</v>
      </c>
      <c r="N430" s="105">
        <v>4557</v>
      </c>
      <c r="O430" s="105">
        <v>1222</v>
      </c>
      <c r="P430" s="56"/>
      <c r="Q430" s="55">
        <f t="shared" ref="Q430:Q459" si="257">IF(AND(N430&lt;&gt;0,M430="объем"),(O430/N430*100)/$Y$2*12,"")</f>
        <v>53.631775290761468</v>
      </c>
      <c r="R430" s="214"/>
      <c r="S430" s="215"/>
      <c r="T430" s="216"/>
      <c r="U430" s="195"/>
      <c r="V430" s="192"/>
      <c r="W430" s="209"/>
      <c r="X430" s="200"/>
    </row>
    <row r="431" spans="1:24" s="4" customFormat="1" ht="28.5" customHeight="1" thickBot="1" x14ac:dyDescent="0.3">
      <c r="A431" s="212"/>
      <c r="B431" s="46" t="str">
        <f t="shared" si="251"/>
        <v>ГБУЗ АО Городская киническая больница №3 им. С.М. Кирова</v>
      </c>
      <c r="C431" s="224" t="s">
        <v>129</v>
      </c>
      <c r="D431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1" s="217" t="s">
        <v>143</v>
      </c>
      <c r="F431" s="46" t="str">
        <f t="shared" si="234"/>
        <v>стационар</v>
      </c>
      <c r="G431" s="217" t="s">
        <v>262</v>
      </c>
      <c r="H431" s="46" t="str">
        <f t="shared" si="235"/>
        <v>Инфекционные болезни (COVID-19)</v>
      </c>
      <c r="I431" s="217" t="s">
        <v>148</v>
      </c>
      <c r="J431" s="46" t="str">
        <f t="shared" si="236"/>
        <v xml:space="preserve">Не применяется </v>
      </c>
      <c r="K431" s="72" t="s">
        <v>133</v>
      </c>
      <c r="L431" s="73" t="s">
        <v>3</v>
      </c>
      <c r="M431" s="72" t="s">
        <v>5</v>
      </c>
      <c r="N431" s="106">
        <v>99</v>
      </c>
      <c r="O431" s="106">
        <v>99</v>
      </c>
      <c r="P431" s="56">
        <f t="shared" si="256"/>
        <v>100</v>
      </c>
      <c r="Q431" s="152"/>
      <c r="R431" s="228">
        <f>IFERROR(AVERAGE(P431:P432),"")</f>
        <v>100</v>
      </c>
      <c r="S431" s="231">
        <f>AVERAGE(Q431:Q432)</f>
        <v>68.333333333333329</v>
      </c>
      <c r="T431" s="238">
        <f>IFERROR((R431*0.7+S431*0.3)*2,S431*2)</f>
        <v>181</v>
      </c>
      <c r="U431" s="217" t="str">
        <f>IF(T431&lt;170,"ГЗ по услуге (работе) НЕ выполнено","")&amp;IF(AND(T431&gt;=170,T431&lt;=200),"ГЗ по услуге (работе) выполнено","")&amp;IF(T431&gt;200,"ГЗ по услуге (работе) ПЕРЕвыполнено","")</f>
        <v>ГЗ по услуге (работе) выполнено</v>
      </c>
      <c r="V431" s="193"/>
      <c r="W431" s="209"/>
      <c r="X431" s="200"/>
    </row>
    <row r="432" spans="1:24" s="4" customFormat="1" ht="45" customHeight="1" thickBot="1" x14ac:dyDescent="0.3">
      <c r="A432" s="212"/>
      <c r="B432" s="46" t="str">
        <f t="shared" si="251"/>
        <v>ГБУЗ АО Городская киническая больница №3 им. С.М. Кирова</v>
      </c>
      <c r="C432" s="261"/>
      <c r="D432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2" s="218"/>
      <c r="F432" s="46" t="str">
        <f t="shared" si="234"/>
        <v>стационар</v>
      </c>
      <c r="G432" s="219"/>
      <c r="H432" s="46" t="str">
        <f t="shared" si="235"/>
        <v>Инфекционные болезни (COVID-19)</v>
      </c>
      <c r="I432" s="218"/>
      <c r="J432" s="46" t="str">
        <f t="shared" si="236"/>
        <v xml:space="preserve">Не применяется </v>
      </c>
      <c r="K432" s="74" t="s">
        <v>175</v>
      </c>
      <c r="L432" s="75" t="s">
        <v>123</v>
      </c>
      <c r="M432" s="71" t="s">
        <v>42</v>
      </c>
      <c r="N432" s="105">
        <v>120</v>
      </c>
      <c r="O432" s="105">
        <v>41</v>
      </c>
      <c r="P432" s="56"/>
      <c r="Q432" s="152">
        <f t="shared" si="257"/>
        <v>68.333333333333329</v>
      </c>
      <c r="R432" s="241"/>
      <c r="S432" s="242"/>
      <c r="T432" s="243"/>
      <c r="U432" s="219"/>
      <c r="V432" s="194"/>
      <c r="W432" s="209"/>
      <c r="X432" s="200"/>
    </row>
    <row r="433" spans="1:24" s="4" customFormat="1" ht="45" customHeight="1" thickBot="1" x14ac:dyDescent="0.3">
      <c r="A433" s="212"/>
      <c r="B433" s="46" t="str">
        <f t="shared" si="251"/>
        <v>ГБУЗ АО Городская киническая больница №3 им. С.М. Кирова</v>
      </c>
      <c r="C433" s="261"/>
      <c r="D433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3" s="218"/>
      <c r="F433" s="46" t="str">
        <f t="shared" si="234"/>
        <v>стационар</v>
      </c>
      <c r="G433" s="217" t="s">
        <v>76</v>
      </c>
      <c r="H433" s="46" t="str">
        <f t="shared" si="235"/>
        <v>неврология</v>
      </c>
      <c r="I433" s="218"/>
      <c r="J433" s="46" t="str">
        <f t="shared" si="236"/>
        <v xml:space="preserve">Не применяется </v>
      </c>
      <c r="K433" s="72" t="s">
        <v>133</v>
      </c>
      <c r="L433" s="72" t="s">
        <v>3</v>
      </c>
      <c r="M433" s="72" t="s">
        <v>5</v>
      </c>
      <c r="N433" s="106">
        <v>99</v>
      </c>
      <c r="O433" s="106">
        <v>99</v>
      </c>
      <c r="P433" s="56">
        <f t="shared" si="256"/>
        <v>100</v>
      </c>
      <c r="Q433" s="152"/>
      <c r="R433" s="228">
        <f>IFERROR(AVERAGE(P433:P434),"")</f>
        <v>100</v>
      </c>
      <c r="S433" s="231">
        <f>AVERAGE(Q433:Q434)</f>
        <v>50.434782608695656</v>
      </c>
      <c r="T433" s="238">
        <f>IFERROR((R433*0.7+S433*0.3)*2,S433*2)</f>
        <v>170.26086956521738</v>
      </c>
      <c r="U433" s="217" t="str">
        <f>IF(T433&lt;170,"ГЗ по услуге (работе) НЕ выполнено","")&amp;IF(AND(T433&gt;=170,T433&lt;=200),"ГЗ по услуге (работе) выполнено","")&amp;IF(T433&gt;200,"ГЗ по услуге (работе) ПЕРЕвыполнено","")</f>
        <v>ГЗ по услуге (работе) выполнено</v>
      </c>
      <c r="V433" s="193"/>
      <c r="W433" s="209"/>
      <c r="X433" s="200"/>
    </row>
    <row r="434" spans="1:24" s="4" customFormat="1" ht="45" customHeight="1" thickBot="1" x14ac:dyDescent="0.3">
      <c r="A434" s="212"/>
      <c r="B434" s="46" t="str">
        <f t="shared" si="251"/>
        <v>ГБУЗ АО Городская киническая больница №3 им. С.М. Кирова</v>
      </c>
      <c r="C434" s="261"/>
      <c r="D434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4" s="218"/>
      <c r="F434" s="46" t="str">
        <f t="shared" si="234"/>
        <v>стационар</v>
      </c>
      <c r="G434" s="219"/>
      <c r="H434" s="46" t="str">
        <f t="shared" si="235"/>
        <v>неврология</v>
      </c>
      <c r="I434" s="218"/>
      <c r="J434" s="46" t="str">
        <f t="shared" si="236"/>
        <v xml:space="preserve">Не применяется </v>
      </c>
      <c r="K434" s="74" t="s">
        <v>175</v>
      </c>
      <c r="L434" s="75" t="s">
        <v>123</v>
      </c>
      <c r="M434" s="71" t="s">
        <v>42</v>
      </c>
      <c r="N434" s="105">
        <v>115</v>
      </c>
      <c r="O434" s="105">
        <v>29</v>
      </c>
      <c r="P434" s="56"/>
      <c r="Q434" s="152">
        <f t="shared" si="257"/>
        <v>50.434782608695656</v>
      </c>
      <c r="R434" s="241"/>
      <c r="S434" s="242"/>
      <c r="T434" s="243"/>
      <c r="U434" s="219"/>
      <c r="V434" s="194"/>
      <c r="W434" s="209"/>
      <c r="X434" s="200"/>
    </row>
    <row r="435" spans="1:24" s="4" customFormat="1" ht="28.5" customHeight="1" thickBot="1" x14ac:dyDescent="0.3">
      <c r="A435" s="212"/>
      <c r="B435" s="46" t="str">
        <f t="shared" si="251"/>
        <v>ГБУЗ АО Городская киническая больница №3 им. С.М. Кирова</v>
      </c>
      <c r="C435" s="261"/>
      <c r="D435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5" s="218"/>
      <c r="F435" s="46" t="str">
        <f t="shared" si="234"/>
        <v>стационар</v>
      </c>
      <c r="G435" s="217" t="s">
        <v>51</v>
      </c>
      <c r="H435" s="46" t="str">
        <f t="shared" si="235"/>
        <v>терапия</v>
      </c>
      <c r="I435" s="218"/>
      <c r="J435" s="46" t="str">
        <f t="shared" si="236"/>
        <v xml:space="preserve">Не применяется </v>
      </c>
      <c r="K435" s="72" t="s">
        <v>133</v>
      </c>
      <c r="L435" s="72" t="s">
        <v>3</v>
      </c>
      <c r="M435" s="72" t="s">
        <v>5</v>
      </c>
      <c r="N435" s="106">
        <v>99</v>
      </c>
      <c r="O435" s="106">
        <v>99</v>
      </c>
      <c r="P435" s="56">
        <f t="shared" si="256"/>
        <v>100</v>
      </c>
      <c r="Q435" s="152"/>
      <c r="R435" s="228">
        <f>IFERROR(AVERAGE(P435:P436),"")</f>
        <v>100</v>
      </c>
      <c r="S435" s="231">
        <f>AVERAGE(Q435:Q436)</f>
        <v>30.493273542600896</v>
      </c>
      <c r="T435" s="238">
        <f>IFERROR((R435*0.7+S435*0.3)*2,S435*2)</f>
        <v>158.29596412556054</v>
      </c>
      <c r="U435" s="217" t="str">
        <f>IF(T435&lt;170,"ГЗ по услуге (работе) НЕ выполнено","")&amp;IF(AND(T435&gt;=170,T435&lt;=200),"ГЗ по услуге (работе) выполнено","")&amp;IF(T435&gt;200,"ГЗ по услуге (работе) ПЕРЕвыполнено","")</f>
        <v>ГЗ по услуге (работе) НЕ выполнено</v>
      </c>
      <c r="V435" s="193"/>
      <c r="W435" s="209"/>
      <c r="X435" s="200"/>
    </row>
    <row r="436" spans="1:24" s="4" customFormat="1" ht="28.5" customHeight="1" thickBot="1" x14ac:dyDescent="0.3">
      <c r="A436" s="212"/>
      <c r="B436" s="46" t="str">
        <f t="shared" si="251"/>
        <v>ГБУЗ АО Городская киническая больница №3 им. С.М. Кирова</v>
      </c>
      <c r="C436" s="261"/>
      <c r="D436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6" s="218"/>
      <c r="F436" s="46" t="str">
        <f t="shared" si="234"/>
        <v>стационар</v>
      </c>
      <c r="G436" s="219"/>
      <c r="H436" s="46" t="str">
        <f t="shared" si="235"/>
        <v>терапия</v>
      </c>
      <c r="I436" s="218"/>
      <c r="J436" s="46" t="str">
        <f t="shared" si="236"/>
        <v xml:space="preserve">Не применяется </v>
      </c>
      <c r="K436" s="74" t="s">
        <v>175</v>
      </c>
      <c r="L436" s="75" t="s">
        <v>123</v>
      </c>
      <c r="M436" s="71" t="s">
        <v>42</v>
      </c>
      <c r="N436" s="105">
        <v>223</v>
      </c>
      <c r="O436" s="105">
        <v>34</v>
      </c>
      <c r="P436" s="56"/>
      <c r="Q436" s="152">
        <f t="shared" si="257"/>
        <v>30.493273542600896</v>
      </c>
      <c r="R436" s="241"/>
      <c r="S436" s="242"/>
      <c r="T436" s="243"/>
      <c r="U436" s="219"/>
      <c r="V436" s="194"/>
      <c r="W436" s="209"/>
      <c r="X436" s="200"/>
    </row>
    <row r="437" spans="1:24" s="4" customFormat="1" ht="28.5" customHeight="1" thickBot="1" x14ac:dyDescent="0.3">
      <c r="A437" s="212"/>
      <c r="B437" s="46" t="str">
        <f t="shared" si="251"/>
        <v>ГБУЗ АО Городская киническая больница №3 им. С.М. Кирова</v>
      </c>
      <c r="C437" s="261"/>
      <c r="D437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7" s="218"/>
      <c r="F437" s="46" t="str">
        <f t="shared" si="234"/>
        <v>стационар</v>
      </c>
      <c r="G437" s="217" t="s">
        <v>153</v>
      </c>
      <c r="H437" s="46" t="str">
        <f t="shared" si="235"/>
        <v>хирургия</v>
      </c>
      <c r="I437" s="218"/>
      <c r="J437" s="46" t="str">
        <f t="shared" si="236"/>
        <v xml:space="preserve">Не применяется </v>
      </c>
      <c r="K437" s="72" t="s">
        <v>133</v>
      </c>
      <c r="L437" s="72" t="s">
        <v>3</v>
      </c>
      <c r="M437" s="72" t="s">
        <v>5</v>
      </c>
      <c r="N437" s="106">
        <v>99</v>
      </c>
      <c r="O437" s="106">
        <v>99</v>
      </c>
      <c r="P437" s="56">
        <f t="shared" si="256"/>
        <v>100</v>
      </c>
      <c r="Q437" s="152"/>
      <c r="R437" s="228">
        <f>IFERROR(AVERAGE(P437:P438),"")</f>
        <v>100</v>
      </c>
      <c r="S437" s="231">
        <f>AVERAGE(Q437:Q438)</f>
        <v>56.140350877192979</v>
      </c>
      <c r="T437" s="238">
        <f>IFERROR((R437*0.7+S437*0.3)*2,S437*2)</f>
        <v>173.68421052631578</v>
      </c>
      <c r="U437" s="217" t="str">
        <f>IF(T437&lt;170,"ГЗ по услуге (работе) НЕ выполнено","")&amp;IF(AND(T437&gt;=170,T437&lt;=200),"ГЗ по услуге (работе) выполнено","")&amp;IF(T437&gt;200,"ГЗ по услуге (работе) ПЕРЕвыполнено","")</f>
        <v>ГЗ по услуге (работе) выполнено</v>
      </c>
      <c r="V437" s="193"/>
      <c r="W437" s="209"/>
      <c r="X437" s="200"/>
    </row>
    <row r="438" spans="1:24" s="4" customFormat="1" ht="28.5" customHeight="1" thickBot="1" x14ac:dyDescent="0.3">
      <c r="A438" s="212"/>
      <c r="B438" s="46" t="str">
        <f t="shared" si="251"/>
        <v>ГБУЗ АО Городская киническая больница №3 им. С.М. Кирова</v>
      </c>
      <c r="C438" s="225"/>
      <c r="D438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8" s="219"/>
      <c r="F438" s="46" t="str">
        <f t="shared" si="234"/>
        <v>стационар</v>
      </c>
      <c r="G438" s="219"/>
      <c r="H438" s="46" t="str">
        <f t="shared" si="235"/>
        <v>хирургия</v>
      </c>
      <c r="I438" s="219"/>
      <c r="J438" s="46" t="str">
        <f t="shared" si="236"/>
        <v xml:space="preserve">Не применяется </v>
      </c>
      <c r="K438" s="74" t="s">
        <v>175</v>
      </c>
      <c r="L438" s="75" t="s">
        <v>123</v>
      </c>
      <c r="M438" s="71" t="s">
        <v>42</v>
      </c>
      <c r="N438" s="105">
        <v>171</v>
      </c>
      <c r="O438" s="105">
        <v>48</v>
      </c>
      <c r="P438" s="56"/>
      <c r="Q438" s="152">
        <f t="shared" si="257"/>
        <v>56.140350877192979</v>
      </c>
      <c r="R438" s="241"/>
      <c r="S438" s="242"/>
      <c r="T438" s="243"/>
      <c r="U438" s="219"/>
      <c r="V438" s="194"/>
      <c r="W438" s="209"/>
      <c r="X438" s="200"/>
    </row>
    <row r="439" spans="1:24" s="4" customFormat="1" ht="28.5" customHeight="1" thickBot="1" x14ac:dyDescent="0.3">
      <c r="A439" s="212"/>
      <c r="B439" s="46" t="str">
        <f t="shared" si="251"/>
        <v>ГБУЗ АО Городская киническая больница №3 им. С.М. Кирова</v>
      </c>
      <c r="C439" s="246" t="s">
        <v>46</v>
      </c>
      <c r="D439" s="19" t="str">
        <f t="shared" si="252"/>
        <v>Заготовка, хранение, транспортировка и обеспечение безопасности донорской крови и ее компонентов</v>
      </c>
      <c r="E439" s="195" t="s">
        <v>47</v>
      </c>
      <c r="F439" s="46" t="str">
        <f t="shared" si="234"/>
        <v>Не предусмотрено</v>
      </c>
      <c r="G439" s="195" t="s">
        <v>47</v>
      </c>
      <c r="H439" s="46" t="str">
        <f t="shared" si="235"/>
        <v>Не предусмотрено</v>
      </c>
      <c r="I439" s="195" t="s">
        <v>148</v>
      </c>
      <c r="J439" s="46" t="str">
        <f t="shared" si="236"/>
        <v xml:space="preserve">Не применяется </v>
      </c>
      <c r="K439" s="72" t="s">
        <v>48</v>
      </c>
      <c r="L439" s="72" t="s">
        <v>3</v>
      </c>
      <c r="M439" s="72" t="s">
        <v>5</v>
      </c>
      <c r="N439" s="106">
        <v>100</v>
      </c>
      <c r="O439" s="106">
        <v>100</v>
      </c>
      <c r="P439" s="54">
        <f t="shared" ref="P439" si="258">IF(AND(N439&lt;&gt;0,M439="Кач."),O439/N439*100,"")</f>
        <v>100</v>
      </c>
      <c r="Q439" s="54"/>
      <c r="R439" s="214">
        <f>IFERROR(AVERAGE(P439:P440),"")</f>
        <v>100</v>
      </c>
      <c r="S439" s="215">
        <f>AVERAGE(Q439:Q440)</f>
        <v>108.38571428571427</v>
      </c>
      <c r="T439" s="216">
        <f>IFERROR((R439*0.7+S439*0.3)*2,S439*2)</f>
        <v>205.03142857142856</v>
      </c>
      <c r="U439" s="195" t="str">
        <f>IF(T439&lt;170,"ГЗ по услуге (работе) НЕ выполнено","")&amp;IF(AND(T439&gt;=170,T439&lt;=200),"ГЗ по услуге (работе) выполнено","")&amp;IF(T439&gt;200,"ГЗ по услуге (работе) ПЕРЕвыполнено","")</f>
        <v>ГЗ по услуге (работе) ПЕРЕвыполнено</v>
      </c>
      <c r="V439" s="192"/>
      <c r="W439" s="209"/>
      <c r="X439" s="200"/>
    </row>
    <row r="440" spans="1:24" s="4" customFormat="1" ht="28.5" customHeight="1" thickBot="1" x14ac:dyDescent="0.3">
      <c r="A440" s="212"/>
      <c r="B440" s="46" t="str">
        <f t="shared" si="251"/>
        <v>ГБУЗ АО Городская киническая больница №3 им. С.М. Кирова</v>
      </c>
      <c r="C440" s="246"/>
      <c r="D440" s="19" t="str">
        <f t="shared" si="252"/>
        <v>Заготовка, хранение, транспортировка и обеспечение безопасности донорской крови и ее компонентов</v>
      </c>
      <c r="E440" s="195"/>
      <c r="F440" s="46" t="str">
        <f t="shared" si="234"/>
        <v>Не предусмотрено</v>
      </c>
      <c r="G440" s="195"/>
      <c r="H440" s="46" t="str">
        <f t="shared" si="235"/>
        <v>Не предусмотрено</v>
      </c>
      <c r="I440" s="195"/>
      <c r="J440" s="46" t="str">
        <f t="shared" si="236"/>
        <v xml:space="preserve">Не применяется </v>
      </c>
      <c r="K440" s="69" t="s">
        <v>49</v>
      </c>
      <c r="L440" s="70" t="s">
        <v>123</v>
      </c>
      <c r="M440" s="71" t="s">
        <v>42</v>
      </c>
      <c r="N440" s="104">
        <v>700</v>
      </c>
      <c r="O440" s="104">
        <v>379.35</v>
      </c>
      <c r="P440" s="56" t="str">
        <f t="shared" si="238"/>
        <v/>
      </c>
      <c r="Q440" s="55">
        <f t="shared" si="257"/>
        <v>108.38571428571427</v>
      </c>
      <c r="R440" s="214"/>
      <c r="S440" s="215"/>
      <c r="T440" s="216"/>
      <c r="U440" s="195"/>
      <c r="V440" s="192"/>
      <c r="W440" s="209"/>
      <c r="X440" s="200"/>
    </row>
    <row r="441" spans="1:24" s="4" customFormat="1" ht="28.5" customHeight="1" thickBot="1" x14ac:dyDescent="0.3">
      <c r="A441" s="212"/>
      <c r="B441" s="46" t="str">
        <f t="shared" si="251"/>
        <v>ГБУЗ АО Городская киническая больница №3 им. С.М. Кирова</v>
      </c>
      <c r="C441" s="224" t="s">
        <v>273</v>
      </c>
      <c r="D441" s="19" t="str">
        <f t="shared" si="252"/>
        <v>Обеспечение мероприятий, направленных на охрану здоровья граждан</v>
      </c>
      <c r="E441" s="217" t="s">
        <v>170</v>
      </c>
      <c r="F441" s="46" t="str">
        <f t="shared" si="234"/>
        <v>не предусмотрено</v>
      </c>
      <c r="G441" s="217" t="s">
        <v>47</v>
      </c>
      <c r="H441" s="46" t="str">
        <f t="shared" si="235"/>
        <v>Не предусмотрено</v>
      </c>
      <c r="I441" s="217" t="s">
        <v>148</v>
      </c>
      <c r="J441" s="46" t="str">
        <f t="shared" si="236"/>
        <v xml:space="preserve">Не применяется </v>
      </c>
      <c r="K441" s="73" t="s">
        <v>180</v>
      </c>
      <c r="L441" s="73" t="s">
        <v>3</v>
      </c>
      <c r="M441" s="73" t="s">
        <v>5</v>
      </c>
      <c r="N441" s="106">
        <v>100</v>
      </c>
      <c r="O441" s="106">
        <v>100</v>
      </c>
      <c r="P441" s="122">
        <f t="shared" si="238"/>
        <v>100</v>
      </c>
      <c r="Q441" s="119"/>
      <c r="R441" s="214">
        <f>IFERROR(AVERAGE(P441:P442),"")</f>
        <v>100</v>
      </c>
      <c r="S441" s="215">
        <f>AVERAGE(Q441:Q442)</f>
        <v>100</v>
      </c>
      <c r="T441" s="216">
        <f>IFERROR((R441*0.7+S441*0.3)*2,S441*2)</f>
        <v>200</v>
      </c>
      <c r="U441" s="195" t="str">
        <f>IF(T441&lt;170,"ГЗ по услуге (работе) НЕ выполнено","")&amp;IF(AND(T441&gt;=170,T441&lt;=200),"ГЗ по услуге (работе) выполнено","")&amp;IF(T441&gt;200,"ГЗ по услуге (работе) ПЕРЕвыполнено","")</f>
        <v>ГЗ по услуге (работе) выполнено</v>
      </c>
      <c r="V441" s="192"/>
      <c r="W441" s="209"/>
      <c r="X441" s="200"/>
    </row>
    <row r="442" spans="1:24" s="4" customFormat="1" ht="28.5" customHeight="1" thickBot="1" x14ac:dyDescent="0.3">
      <c r="A442" s="212"/>
      <c r="B442" s="46" t="str">
        <f t="shared" si="251"/>
        <v>ГБУЗ АО Городская киническая больница №3 им. С.М. Кирова</v>
      </c>
      <c r="C442" s="225"/>
      <c r="D442" s="19" t="str">
        <f t="shared" si="252"/>
        <v>Обеспечение мероприятий, направленных на охрану здоровья граждан</v>
      </c>
      <c r="E442" s="219"/>
      <c r="F442" s="46" t="str">
        <f t="shared" ref="F442:F511" si="259">IF(E442="",F441,E442)</f>
        <v>не предусмотрено</v>
      </c>
      <c r="G442" s="219"/>
      <c r="H442" s="46" t="str">
        <f t="shared" ref="H442:H511" si="260">IF(G442="",H441,G442)</f>
        <v>Не предусмотрено</v>
      </c>
      <c r="I442" s="219"/>
      <c r="J442" s="46" t="str">
        <f t="shared" ref="J442:J511" si="261">IF(I442="",J441,I442)</f>
        <v xml:space="preserve">Не применяется </v>
      </c>
      <c r="K442" s="74" t="s">
        <v>179</v>
      </c>
      <c r="L442" s="121" t="s">
        <v>58</v>
      </c>
      <c r="M442" s="81" t="s">
        <v>42</v>
      </c>
      <c r="N442" s="104">
        <v>124</v>
      </c>
      <c r="O442" s="104">
        <v>62</v>
      </c>
      <c r="P442" s="124" t="str">
        <f t="shared" si="238"/>
        <v/>
      </c>
      <c r="Q442" s="120">
        <f t="shared" ref="Q442" si="262">IF(AND(N442&lt;&gt;0,M442="объем"),(O442/N442*100)/$Y$2*12,"")</f>
        <v>100</v>
      </c>
      <c r="R442" s="214"/>
      <c r="S442" s="215"/>
      <c r="T442" s="216"/>
      <c r="U442" s="195"/>
      <c r="V442" s="192"/>
      <c r="W442" s="209"/>
      <c r="X442" s="200"/>
    </row>
    <row r="443" spans="1:24" s="4" customFormat="1" ht="28.5" customHeight="1" thickBot="1" x14ac:dyDescent="0.3">
      <c r="A443" s="212"/>
      <c r="B443" s="46" t="str">
        <f t="shared" si="251"/>
        <v>ГБУЗ АО Городская киническая больница №3 им. С.М. Кирова</v>
      </c>
      <c r="C443" s="246" t="s">
        <v>236</v>
      </c>
      <c r="D443" s="19" t="str">
        <f t="shared" si="25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43" s="195" t="s">
        <v>170</v>
      </c>
      <c r="F443" s="46" t="str">
        <f t="shared" si="259"/>
        <v>не предусмотрено</v>
      </c>
      <c r="G443" s="195" t="s">
        <v>170</v>
      </c>
      <c r="H443" s="46" t="str">
        <f t="shared" si="260"/>
        <v>не предусмотрено</v>
      </c>
      <c r="I443" s="195" t="s">
        <v>47</v>
      </c>
      <c r="J443" s="46" t="str">
        <f t="shared" si="261"/>
        <v>Не предусмотрено</v>
      </c>
      <c r="K443" s="76" t="s">
        <v>237</v>
      </c>
      <c r="L443" s="75" t="s">
        <v>3</v>
      </c>
      <c r="M443" s="73" t="s">
        <v>5</v>
      </c>
      <c r="N443" s="106">
        <v>100</v>
      </c>
      <c r="O443" s="106">
        <v>100</v>
      </c>
      <c r="P443" s="54">
        <f t="shared" si="238"/>
        <v>100</v>
      </c>
      <c r="Q443" s="54"/>
      <c r="R443" s="214">
        <f>IFERROR(AVERAGE(P443:P444),"")</f>
        <v>100</v>
      </c>
      <c r="S443" s="215">
        <f>AVERAGE(Q443:Q444)</f>
        <v>100</v>
      </c>
      <c r="T443" s="216">
        <f>IFERROR((R443*0.7+S443*0.3)*2,S443*2)</f>
        <v>200</v>
      </c>
      <c r="U443" s="195" t="str">
        <f>IF(T443&lt;170,"ГЗ по услуге (работе) НЕ выполнено","")&amp;IF(AND(T443&gt;=170,T443&lt;=200),"ГЗ по услуге (работе) выполнено","")&amp;IF(T443&gt;200,"ГЗ по услуге (работе) ПЕРЕвыполнено","")</f>
        <v>ГЗ по услуге (работе) выполнено</v>
      </c>
      <c r="V443" s="192"/>
      <c r="W443" s="209"/>
      <c r="X443" s="200"/>
    </row>
    <row r="444" spans="1:24" s="4" customFormat="1" ht="28.5" customHeight="1" thickBot="1" x14ac:dyDescent="0.3">
      <c r="A444" s="213"/>
      <c r="B444" s="46" t="str">
        <f t="shared" si="251"/>
        <v>ГБУЗ АО Городская киническая больница №3 им. С.М. Кирова</v>
      </c>
      <c r="C444" s="246"/>
      <c r="D444" s="19" t="str">
        <f t="shared" si="25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44" s="195"/>
      <c r="F444" s="46" t="str">
        <f t="shared" si="259"/>
        <v>не предусмотрено</v>
      </c>
      <c r="G444" s="195"/>
      <c r="H444" s="46" t="str">
        <f t="shared" si="260"/>
        <v>не предусмотрено</v>
      </c>
      <c r="I444" s="195"/>
      <c r="J444" s="46" t="str">
        <f t="shared" si="261"/>
        <v>Не предусмотрено</v>
      </c>
      <c r="K444" s="77" t="s">
        <v>248</v>
      </c>
      <c r="L444" s="75" t="s">
        <v>238</v>
      </c>
      <c r="M444" s="81" t="s">
        <v>42</v>
      </c>
      <c r="N444" s="104">
        <v>38.6</v>
      </c>
      <c r="O444" s="104">
        <v>38.6</v>
      </c>
      <c r="P444" s="56" t="str">
        <f t="shared" ref="P444" si="263">IF(AND(N444&lt;&gt;0,M444="Кач."),O444/N444*100,"")</f>
        <v/>
      </c>
      <c r="Q444" s="58">
        <f>IF(AND(N444&lt;&gt;0,M444="объем"),(O444/N444*100),"")</f>
        <v>100</v>
      </c>
      <c r="R444" s="214"/>
      <c r="S444" s="215"/>
      <c r="T444" s="216"/>
      <c r="U444" s="195"/>
      <c r="V444" s="192"/>
      <c r="W444" s="210"/>
      <c r="X444" s="201"/>
    </row>
    <row r="445" spans="1:24" s="4" customFormat="1" ht="80.25" customHeight="1" thickBot="1" x14ac:dyDescent="0.3">
      <c r="A445" s="297" t="s">
        <v>79</v>
      </c>
      <c r="B445" s="46" t="str">
        <f t="shared" si="251"/>
        <v xml:space="preserve">ГБУЗ АО Областная инфекционная киническая больница </v>
      </c>
      <c r="C445" s="246" t="s">
        <v>75</v>
      </c>
      <c r="D445" s="19" t="str">
        <f t="shared" si="252"/>
        <v>Паллиативная медицинская помощь</v>
      </c>
      <c r="E445" s="195" t="s">
        <v>143</v>
      </c>
      <c r="F445" s="46" t="str">
        <f t="shared" si="259"/>
        <v>стационар</v>
      </c>
      <c r="G445" s="195" t="s">
        <v>43</v>
      </c>
      <c r="H445" s="46" t="str">
        <f t="shared" si="260"/>
        <v>паллиативная медицинская помощь</v>
      </c>
      <c r="I445" s="195" t="s">
        <v>148</v>
      </c>
      <c r="J445" s="46" t="str">
        <f t="shared" si="261"/>
        <v xml:space="preserve">Не применяется </v>
      </c>
      <c r="K445" s="72" t="s">
        <v>133</v>
      </c>
      <c r="L445" s="72" t="s">
        <v>3</v>
      </c>
      <c r="M445" s="72" t="s">
        <v>5</v>
      </c>
      <c r="N445" s="106">
        <v>99</v>
      </c>
      <c r="O445" s="106">
        <v>100</v>
      </c>
      <c r="P445" s="54">
        <f>IF(AND(N445&lt;&gt;0,M445="Кач."),O445/N445*100,"")</f>
        <v>101.01010101010101</v>
      </c>
      <c r="Q445" s="54"/>
      <c r="R445" s="214">
        <f>IFERROR(AVERAGE(P445:P446),"")</f>
        <v>101.01010101010101</v>
      </c>
      <c r="S445" s="215">
        <f>AVERAGE(Q445:Q446)</f>
        <v>39.472174411933445</v>
      </c>
      <c r="T445" s="216">
        <f>IFERROR((R445*0.7+S445*0.3)*2,S445*2)</f>
        <v>165.09744606130147</v>
      </c>
      <c r="U445" s="195" t="str">
        <f>IF(T445&lt;170,"ГЗ по услуге (работе) НЕ выполнено","")&amp;IF(AND(T445&gt;=170,T445&lt;=200),"ГЗ по услуге (работе) выполнено","")&amp;IF(T445&gt;200,"ГЗ по услуге (работе) ПЕРЕвыполнено","")</f>
        <v>ГЗ по услуге (работе) НЕ выполнено</v>
      </c>
      <c r="V445" s="192"/>
      <c r="W445" s="208">
        <f>AVERAGE(T445:T454)</f>
        <v>200.89599478613374</v>
      </c>
      <c r="X445" s="199" t="str">
        <f>IF(W445&lt;170,"ГЗ по учреждению не выполнено","")&amp;IF(AND(W445&gt;=170,W445&lt;=200),"ГЗ по учреждению выполнено","")&amp;IF(W445&gt;200,"ГЗ по учреждению перевыполнено","")</f>
        <v>ГЗ по учреждению перевыполнено</v>
      </c>
    </row>
    <row r="446" spans="1:24" s="4" customFormat="1" ht="57" customHeight="1" thickBot="1" x14ac:dyDescent="0.3">
      <c r="A446" s="297"/>
      <c r="B446" s="46" t="str">
        <f t="shared" si="251"/>
        <v xml:space="preserve">ГБУЗ АО Областная инфекционная киническая больница </v>
      </c>
      <c r="C446" s="246"/>
      <c r="D446" s="19" t="str">
        <f t="shared" si="252"/>
        <v>Паллиативная медицинская помощь</v>
      </c>
      <c r="E446" s="195"/>
      <c r="F446" s="46" t="str">
        <f t="shared" si="259"/>
        <v>стационар</v>
      </c>
      <c r="G446" s="195"/>
      <c r="H446" s="46" t="str">
        <f t="shared" si="260"/>
        <v>паллиативная медицинская помощь</v>
      </c>
      <c r="I446" s="195"/>
      <c r="J446" s="46" t="str">
        <f t="shared" si="261"/>
        <v xml:space="preserve">Не применяется </v>
      </c>
      <c r="K446" s="69" t="s">
        <v>139</v>
      </c>
      <c r="L446" s="70" t="s">
        <v>140</v>
      </c>
      <c r="M446" s="71" t="s">
        <v>42</v>
      </c>
      <c r="N446" s="105">
        <v>1743</v>
      </c>
      <c r="O446" s="105">
        <v>344</v>
      </c>
      <c r="P446" s="56" t="str">
        <f t="shared" si="238"/>
        <v/>
      </c>
      <c r="Q446" s="55">
        <f t="shared" si="257"/>
        <v>39.472174411933445</v>
      </c>
      <c r="R446" s="214"/>
      <c r="S446" s="215"/>
      <c r="T446" s="216"/>
      <c r="U446" s="195"/>
      <c r="V446" s="192"/>
      <c r="W446" s="209"/>
      <c r="X446" s="200"/>
    </row>
    <row r="447" spans="1:24" s="4" customFormat="1" ht="91.5" customHeight="1" thickBot="1" x14ac:dyDescent="0.3">
      <c r="A447" s="297"/>
      <c r="B447" s="46" t="str">
        <f t="shared" si="251"/>
        <v xml:space="preserve">ГБУЗ АО Областная инфекционная киническая больница </v>
      </c>
      <c r="C447" s="291" t="s">
        <v>129</v>
      </c>
      <c r="D447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7" s="195" t="s">
        <v>143</v>
      </c>
      <c r="F447" s="46" t="str">
        <f t="shared" si="259"/>
        <v>стационар</v>
      </c>
      <c r="G447" s="195" t="s">
        <v>78</v>
      </c>
      <c r="H447" s="46" t="str">
        <f t="shared" si="260"/>
        <v>инфекционные болезни</v>
      </c>
      <c r="I447" s="195" t="s">
        <v>148</v>
      </c>
      <c r="J447" s="46" t="str">
        <f t="shared" si="261"/>
        <v xml:space="preserve">Не применяется </v>
      </c>
      <c r="K447" s="72" t="s">
        <v>133</v>
      </c>
      <c r="L447" s="72" t="s">
        <v>3</v>
      </c>
      <c r="M447" s="72" t="s">
        <v>5</v>
      </c>
      <c r="N447" s="106">
        <v>99</v>
      </c>
      <c r="O447" s="106">
        <v>100</v>
      </c>
      <c r="P447" s="54">
        <f>IF(AND(N447&lt;&gt;0,M447="Кач."),O447/N447*100,"")</f>
        <v>101.01010101010101</v>
      </c>
      <c r="Q447" s="54"/>
      <c r="R447" s="214">
        <f>IFERROR(AVERAGE(P447:P448),"")</f>
        <v>101.01010101010101</v>
      </c>
      <c r="S447" s="215">
        <f>AVERAGE(Q447:Q448)</f>
        <v>164.76683937823836</v>
      </c>
      <c r="T447" s="216">
        <f>IFERROR((R447*0.7+S447*0.3)*2,S447*2)</f>
        <v>240.27424504108441</v>
      </c>
      <c r="U447" s="195" t="str">
        <f>IF(T447&lt;170,"ГЗ по услуге (работе) НЕ выполнено","")&amp;IF(AND(T447&gt;=170,T447&lt;=200),"ГЗ по услуге (работе) выполнено","")&amp;IF(T447&gt;200,"ГЗ по услуге (работе) ПЕРЕвыполнено","")</f>
        <v>ГЗ по услуге (работе) ПЕРЕвыполнено</v>
      </c>
      <c r="V447" s="192"/>
      <c r="W447" s="209"/>
      <c r="X447" s="200"/>
    </row>
    <row r="448" spans="1:24" s="4" customFormat="1" ht="57" customHeight="1" thickBot="1" x14ac:dyDescent="0.3">
      <c r="A448" s="297"/>
      <c r="B448" s="46" t="str">
        <f t="shared" si="251"/>
        <v xml:space="preserve">ГБУЗ АО Областная инфекционная киническая больница </v>
      </c>
      <c r="C448" s="291"/>
      <c r="D448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8" s="195"/>
      <c r="F448" s="46" t="str">
        <f t="shared" si="259"/>
        <v>стационар</v>
      </c>
      <c r="G448" s="195"/>
      <c r="H448" s="46" t="str">
        <f t="shared" si="260"/>
        <v>инфекционные болезни</v>
      </c>
      <c r="I448" s="195"/>
      <c r="J448" s="46" t="str">
        <f t="shared" si="261"/>
        <v xml:space="preserve">Не применяется </v>
      </c>
      <c r="K448" s="74" t="s">
        <v>175</v>
      </c>
      <c r="L448" s="75" t="s">
        <v>150</v>
      </c>
      <c r="M448" s="71" t="s">
        <v>42</v>
      </c>
      <c r="N448" s="104">
        <v>193</v>
      </c>
      <c r="O448" s="105">
        <v>159</v>
      </c>
      <c r="P448" s="56" t="str">
        <f t="shared" ref="P448" si="264">IF(AND(N448&lt;&gt;0,M448="Кач."),O448/N448*100,"")</f>
        <v/>
      </c>
      <c r="Q448" s="55">
        <f t="shared" ref="Q448:Q452" si="265">IF(AND(N448&lt;&gt;0,M448="объем"),(O448/N448*100)/$Y$2*12,"")</f>
        <v>164.76683937823836</v>
      </c>
      <c r="R448" s="214"/>
      <c r="S448" s="215"/>
      <c r="T448" s="216"/>
      <c r="U448" s="195"/>
      <c r="V448" s="192"/>
      <c r="W448" s="209"/>
      <c r="X448" s="200"/>
    </row>
    <row r="449" spans="1:24" s="4" customFormat="1" ht="81" customHeight="1" thickBot="1" x14ac:dyDescent="0.3">
      <c r="A449" s="297"/>
      <c r="B449" s="46" t="str">
        <f t="shared" si="251"/>
        <v xml:space="preserve">ГБУЗ АО Областная инфекционная киническая больница </v>
      </c>
      <c r="C449" s="291" t="s">
        <v>128</v>
      </c>
      <c r="D449" s="19" t="str">
        <f t="shared" si="252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49" s="192" t="s">
        <v>47</v>
      </c>
      <c r="F449" s="46" t="str">
        <f t="shared" si="259"/>
        <v>Не предусмотрено</v>
      </c>
      <c r="G449" s="192" t="s">
        <v>47</v>
      </c>
      <c r="H449" s="46" t="str">
        <f t="shared" si="260"/>
        <v>Не предусмотрено</v>
      </c>
      <c r="I449" s="192" t="s">
        <v>80</v>
      </c>
      <c r="J449" s="46" t="str">
        <f t="shared" si="261"/>
        <v>Обработка площади очагов</v>
      </c>
      <c r="K449" s="73" t="s">
        <v>81</v>
      </c>
      <c r="L449" s="73" t="s">
        <v>3</v>
      </c>
      <c r="M449" s="73" t="s">
        <v>5</v>
      </c>
      <c r="N449" s="106">
        <v>99</v>
      </c>
      <c r="O449" s="106">
        <v>100</v>
      </c>
      <c r="P449" s="54">
        <f>IF(AND(N449&lt;&gt;0,M449="Кач."),O449/N449*100,"")</f>
        <v>101.01010101010101</v>
      </c>
      <c r="Q449" s="54"/>
      <c r="R449" s="214">
        <f>IFERROR(AVERAGE(P449:P450),"")</f>
        <v>101.01010101010101</v>
      </c>
      <c r="S449" s="215">
        <f>AVERAGE(Q449:Q450)</f>
        <v>114.99999999999999</v>
      </c>
      <c r="T449" s="216">
        <f>IFERROR((R449*0.7+S449*0.3)*2,S449*2)</f>
        <v>210.4141414141414</v>
      </c>
      <c r="U449" s="195" t="str">
        <f>IF(T449&lt;170,"ГЗ по услуге (работе) НЕ выполнено","")&amp;IF(AND(T449&gt;=170,T449&lt;=200),"ГЗ по услуге (работе) выполнено","")&amp;IF(T449&gt;200,"ГЗ по услуге (работе) ПЕРЕвыполнено","")</f>
        <v>ГЗ по услуге (работе) ПЕРЕвыполнено</v>
      </c>
      <c r="V449" s="192"/>
      <c r="W449" s="209"/>
      <c r="X449" s="200"/>
    </row>
    <row r="450" spans="1:24" s="4" customFormat="1" ht="28.5" customHeight="1" thickBot="1" x14ac:dyDescent="0.3">
      <c r="A450" s="297"/>
      <c r="B450" s="46" t="str">
        <f t="shared" si="251"/>
        <v xml:space="preserve">ГБУЗ АО Областная инфекционная киническая больница </v>
      </c>
      <c r="C450" s="291"/>
      <c r="D450" s="19" t="str">
        <f t="shared" si="252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50" s="192"/>
      <c r="F450" s="46" t="str">
        <f t="shared" si="259"/>
        <v>Не предусмотрено</v>
      </c>
      <c r="G450" s="192"/>
      <c r="H450" s="46" t="str">
        <f t="shared" si="260"/>
        <v>Не предусмотрено</v>
      </c>
      <c r="I450" s="192"/>
      <c r="J450" s="46" t="str">
        <f t="shared" si="261"/>
        <v>Обработка площади очагов</v>
      </c>
      <c r="K450" s="74" t="s">
        <v>83</v>
      </c>
      <c r="L450" s="75" t="s">
        <v>84</v>
      </c>
      <c r="M450" s="71" t="s">
        <v>42</v>
      </c>
      <c r="N450" s="103">
        <v>200</v>
      </c>
      <c r="O450" s="105">
        <v>115</v>
      </c>
      <c r="P450" s="56" t="str">
        <f t="shared" ref="P450" si="266">IF(AND(N450&lt;&gt;0,M450="Кач."),O450/N450*100,"")</f>
        <v/>
      </c>
      <c r="Q450" s="55">
        <f t="shared" si="265"/>
        <v>114.99999999999999</v>
      </c>
      <c r="R450" s="214"/>
      <c r="S450" s="215"/>
      <c r="T450" s="216"/>
      <c r="U450" s="195"/>
      <c r="V450" s="192"/>
      <c r="W450" s="209"/>
      <c r="X450" s="200"/>
    </row>
    <row r="451" spans="1:24" s="14" customFormat="1" ht="28.5" customHeight="1" thickBot="1" x14ac:dyDescent="0.3">
      <c r="A451" s="297"/>
      <c r="B451" s="46" t="str">
        <f t="shared" si="251"/>
        <v xml:space="preserve">ГБУЗ АО Областная инфекционная киническая больница </v>
      </c>
      <c r="C451" s="291"/>
      <c r="D451" s="19" t="str">
        <f t="shared" si="252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51" s="192" t="s">
        <v>47</v>
      </c>
      <c r="F451" s="46" t="str">
        <f t="shared" si="259"/>
        <v>Не предусмотрено</v>
      </c>
      <c r="G451" s="192" t="s">
        <v>47</v>
      </c>
      <c r="H451" s="46" t="str">
        <f t="shared" si="260"/>
        <v>Не предусмотрено</v>
      </c>
      <c r="I451" s="192" t="s">
        <v>121</v>
      </c>
      <c r="J451" s="46" t="str">
        <f t="shared" si="261"/>
        <v>Обработка вещей из  очагов</v>
      </c>
      <c r="K451" s="73" t="s">
        <v>82</v>
      </c>
      <c r="L451" s="73" t="s">
        <v>3</v>
      </c>
      <c r="M451" s="73" t="s">
        <v>5</v>
      </c>
      <c r="N451" s="106">
        <v>99</v>
      </c>
      <c r="O451" s="106">
        <v>100</v>
      </c>
      <c r="P451" s="54">
        <f>IF(AND(N451&lt;&gt;0,M451="Кач."),O451/N451*100,"")</f>
        <v>101.01010101010101</v>
      </c>
      <c r="Q451" s="54"/>
      <c r="R451" s="214">
        <f>IFERROR(AVERAGE(P451:P452),"")</f>
        <v>101.01010101010101</v>
      </c>
      <c r="S451" s="215">
        <f>AVERAGE(Q451:Q452)</f>
        <v>78.8</v>
      </c>
      <c r="T451" s="216">
        <f>IFERROR((R451*0.7+S451*0.3)*2,S451*2)</f>
        <v>188.6941414141414</v>
      </c>
      <c r="U451" s="195" t="str">
        <f>IF(T451&lt;170,"ГЗ по услуге (работе) НЕ выполнено","")&amp;IF(AND(T451&gt;=170,T451&lt;=200),"ГЗ по услуге (работе) выполнено","")&amp;IF(T451&gt;200,"ГЗ по услуге (работе) ПЕРЕвыполнено","")</f>
        <v>ГЗ по услуге (работе) выполнено</v>
      </c>
      <c r="V451" s="192"/>
      <c r="W451" s="209"/>
      <c r="X451" s="200"/>
    </row>
    <row r="452" spans="1:24" s="4" customFormat="1" ht="28.5" customHeight="1" thickBot="1" x14ac:dyDescent="0.3">
      <c r="A452" s="297"/>
      <c r="B452" s="46" t="str">
        <f t="shared" si="251"/>
        <v xml:space="preserve">ГБУЗ АО Областная инфекционная киническая больница </v>
      </c>
      <c r="C452" s="291"/>
      <c r="D452" s="19" t="str">
        <f t="shared" si="252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52" s="192"/>
      <c r="F452" s="46" t="str">
        <f t="shared" si="259"/>
        <v>Не предусмотрено</v>
      </c>
      <c r="G452" s="192"/>
      <c r="H452" s="46" t="str">
        <f t="shared" si="260"/>
        <v>Не предусмотрено</v>
      </c>
      <c r="I452" s="192"/>
      <c r="J452" s="46" t="str">
        <f t="shared" si="261"/>
        <v>Обработка вещей из  очагов</v>
      </c>
      <c r="K452" s="74" t="s">
        <v>85</v>
      </c>
      <c r="L452" s="75" t="s">
        <v>86</v>
      </c>
      <c r="M452" s="71" t="s">
        <v>42</v>
      </c>
      <c r="N452" s="103">
        <v>1000</v>
      </c>
      <c r="O452" s="105">
        <v>394</v>
      </c>
      <c r="P452" s="56" t="str">
        <f t="shared" ref="P452" si="267">IF(AND(N452&lt;&gt;0,M452="Кач."),O452/N452*100,"")</f>
        <v/>
      </c>
      <c r="Q452" s="55">
        <f t="shared" si="265"/>
        <v>78.8</v>
      </c>
      <c r="R452" s="214"/>
      <c r="S452" s="215"/>
      <c r="T452" s="216"/>
      <c r="U452" s="195"/>
      <c r="V452" s="192"/>
      <c r="W452" s="209"/>
      <c r="X452" s="200"/>
    </row>
    <row r="453" spans="1:24" s="4" customFormat="1" ht="28.5" customHeight="1" thickBot="1" x14ac:dyDescent="0.3">
      <c r="A453" s="297"/>
      <c r="B453" s="46" t="str">
        <f t="shared" si="251"/>
        <v xml:space="preserve">ГБУЗ АО Областная инфекционная киническая больница </v>
      </c>
      <c r="C453" s="246" t="s">
        <v>236</v>
      </c>
      <c r="D453" s="19" t="str">
        <f t="shared" si="25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53" s="195" t="s">
        <v>170</v>
      </c>
      <c r="F453" s="46" t="str">
        <f t="shared" si="259"/>
        <v>не предусмотрено</v>
      </c>
      <c r="G453" s="195" t="s">
        <v>170</v>
      </c>
      <c r="H453" s="46" t="str">
        <f t="shared" si="260"/>
        <v>не предусмотрено</v>
      </c>
      <c r="I453" s="195" t="s">
        <v>47</v>
      </c>
      <c r="J453" s="46" t="str">
        <f t="shared" si="261"/>
        <v>Не предусмотрено</v>
      </c>
      <c r="K453" s="76" t="s">
        <v>237</v>
      </c>
      <c r="L453" s="75" t="s">
        <v>3</v>
      </c>
      <c r="M453" s="73" t="s">
        <v>5</v>
      </c>
      <c r="N453" s="106">
        <v>100</v>
      </c>
      <c r="O453" s="106">
        <v>100</v>
      </c>
      <c r="P453" s="54">
        <f>IF(AND(N453&lt;&gt;0,M453="Кач."),O453/N453*100,"")</f>
        <v>100</v>
      </c>
      <c r="Q453" s="54"/>
      <c r="R453" s="214">
        <f>IFERROR(AVERAGE(P453:P454),"")</f>
        <v>100</v>
      </c>
      <c r="S453" s="215">
        <f>AVERAGE(Q453:Q454)</f>
        <v>100</v>
      </c>
      <c r="T453" s="216">
        <f>IFERROR((R453*0.7+S453*0.3)*2,S453*2)</f>
        <v>200</v>
      </c>
      <c r="U453" s="195" t="str">
        <f>IF(T453&lt;170,"ГЗ по услуге (работе) НЕ выполнено","")&amp;IF(AND(T453&gt;=170,T453&lt;=200),"ГЗ по услуге (работе) выполнено","")&amp;IF(T453&gt;200,"ГЗ по услуге (работе) ПЕРЕвыполнено","")</f>
        <v>ГЗ по услуге (работе) выполнено</v>
      </c>
      <c r="V453" s="192"/>
      <c r="W453" s="209"/>
      <c r="X453" s="200"/>
    </row>
    <row r="454" spans="1:24" s="4" customFormat="1" ht="53.25" customHeight="1" thickBot="1" x14ac:dyDescent="0.3">
      <c r="A454" s="297"/>
      <c r="B454" s="46" t="str">
        <f t="shared" si="251"/>
        <v xml:space="preserve">ГБУЗ АО Областная инфекционная киническая больница </v>
      </c>
      <c r="C454" s="246"/>
      <c r="D454" s="19" t="str">
        <f t="shared" si="25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54" s="195"/>
      <c r="F454" s="46" t="str">
        <f t="shared" si="259"/>
        <v>не предусмотрено</v>
      </c>
      <c r="G454" s="195"/>
      <c r="H454" s="46" t="str">
        <f t="shared" si="260"/>
        <v>не предусмотрено</v>
      </c>
      <c r="I454" s="195"/>
      <c r="J454" s="46" t="str">
        <f t="shared" si="261"/>
        <v>Не предусмотрено</v>
      </c>
      <c r="K454" s="77" t="s">
        <v>248</v>
      </c>
      <c r="L454" s="75" t="s">
        <v>238</v>
      </c>
      <c r="M454" s="81" t="s">
        <v>42</v>
      </c>
      <c r="N454" s="103">
        <v>9.1</v>
      </c>
      <c r="O454" s="103">
        <v>9.1</v>
      </c>
      <c r="P454" s="56" t="str">
        <f t="shared" ref="P454" si="268">IF(AND(N454&lt;&gt;0,M454="Кач."),O454/N454*100,"")</f>
        <v/>
      </c>
      <c r="Q454" s="58">
        <f>IF(AND(N454&lt;&gt;0,M454="объем"),(O454/N454*100),"")</f>
        <v>100</v>
      </c>
      <c r="R454" s="214"/>
      <c r="S454" s="215"/>
      <c r="T454" s="216"/>
      <c r="U454" s="195"/>
      <c r="V454" s="192"/>
      <c r="W454" s="210"/>
      <c r="X454" s="201"/>
    </row>
    <row r="455" spans="1:24" s="4" customFormat="1" ht="66.75" customHeight="1" thickBot="1" x14ac:dyDescent="0.3">
      <c r="A455" s="296" t="s">
        <v>8</v>
      </c>
      <c r="B455" s="46" t="str">
        <f t="shared" si="251"/>
        <v>ГБУЗ АО Областной кардиологический диспансер</v>
      </c>
      <c r="C455" s="291" t="s">
        <v>124</v>
      </c>
      <c r="D455" s="19" t="str">
        <f t="shared" si="252"/>
        <v>ПМСП, не включенная в базовую программу ОМС</v>
      </c>
      <c r="E455" s="192" t="s">
        <v>142</v>
      </c>
      <c r="F455" s="46" t="str">
        <f t="shared" si="259"/>
        <v>амбулаторно</v>
      </c>
      <c r="G455" s="195" t="s">
        <v>47</v>
      </c>
      <c r="H455" s="46" t="str">
        <f t="shared" si="260"/>
        <v>Не предусмотрено</v>
      </c>
      <c r="I455" s="195" t="s">
        <v>68</v>
      </c>
      <c r="J455" s="46" t="str">
        <f t="shared" si="261"/>
        <v>психотерапия</v>
      </c>
      <c r="K455" s="73" t="s">
        <v>133</v>
      </c>
      <c r="L455" s="73" t="s">
        <v>3</v>
      </c>
      <c r="M455" s="73" t="s">
        <v>5</v>
      </c>
      <c r="N455" s="106">
        <v>99</v>
      </c>
      <c r="O455" s="106">
        <v>99</v>
      </c>
      <c r="P455" s="54">
        <f t="shared" si="238"/>
        <v>100</v>
      </c>
      <c r="Q455" s="54"/>
      <c r="R455" s="214">
        <f>IFERROR(AVERAGE(P455:P457),"")</f>
        <v>100</v>
      </c>
      <c r="S455" s="215">
        <f>AVERAGE(Q455:Q457)</f>
        <v>100.7476923076923</v>
      </c>
      <c r="T455" s="216">
        <f>IFERROR((R455*0.7+S455*0.3)*2,S455*2)</f>
        <v>200.44861538461538</v>
      </c>
      <c r="U455" s="195" t="str">
        <f>IF(T455&lt;170,"ГЗ по услуге (работе) НЕ выполнено","")&amp;IF(AND(T455&gt;=170,T455&lt;=200),"ГЗ по услуге (работе) выполнено","")&amp;IF(T455&gt;200,"ГЗ по услуге (работе) ПЕРЕвыполнено","")</f>
        <v>ГЗ по услуге (работе) ПЕРЕвыполнено</v>
      </c>
      <c r="V455" s="192"/>
      <c r="W455" s="208">
        <f>AVERAGE(T455:T463)</f>
        <v>200.18826124045771</v>
      </c>
      <c r="X455" s="199" t="str">
        <f>IF(W455&lt;170,"ГЗ по учреждению не выполнено","")&amp;IF(AND(W455&gt;=170,W455&lt;=200),"ГЗ по учреждению выполнено","")&amp;IF(W455&gt;200,"ГЗ по учреждению перевыполнено","")</f>
        <v>ГЗ по учреждению перевыполнено</v>
      </c>
    </row>
    <row r="456" spans="1:24" s="4" customFormat="1" ht="28.5" customHeight="1" thickBot="1" x14ac:dyDescent="0.3">
      <c r="A456" s="296"/>
      <c r="B456" s="46" t="str">
        <f t="shared" si="251"/>
        <v>ГБУЗ АО Областной кардиологический диспансер</v>
      </c>
      <c r="C456" s="291"/>
      <c r="D456" s="19" t="str">
        <f t="shared" si="252"/>
        <v>ПМСП, не включенная в базовую программу ОМС</v>
      </c>
      <c r="E456" s="192"/>
      <c r="F456" s="46" t="str">
        <f t="shared" si="259"/>
        <v>амбулаторно</v>
      </c>
      <c r="G456" s="195"/>
      <c r="H456" s="46" t="str">
        <f t="shared" si="260"/>
        <v>Не предусмотрено</v>
      </c>
      <c r="I456" s="195"/>
      <c r="J456" s="46" t="str">
        <f t="shared" si="261"/>
        <v>психотерапия</v>
      </c>
      <c r="K456" s="74" t="s">
        <v>40</v>
      </c>
      <c r="L456" s="75" t="s">
        <v>123</v>
      </c>
      <c r="M456" s="81" t="s">
        <v>42</v>
      </c>
      <c r="N456" s="102">
        <v>2500</v>
      </c>
      <c r="O456" s="103">
        <v>1261</v>
      </c>
      <c r="P456" s="56" t="str">
        <f t="shared" ref="P456" si="269">IF(AND(N456&lt;&gt;0,M456="Кач."),O456/N456*100,"")</f>
        <v/>
      </c>
      <c r="Q456" s="135">
        <f t="shared" ref="Q456" si="270">IF(AND(N456&lt;&gt;0,M456="объем"),(O456/N456*100)/$Y$2*12,"")</f>
        <v>100.88</v>
      </c>
      <c r="R456" s="214"/>
      <c r="S456" s="215"/>
      <c r="T456" s="216"/>
      <c r="U456" s="195"/>
      <c r="V456" s="192"/>
      <c r="W456" s="209"/>
      <c r="X456" s="200"/>
    </row>
    <row r="457" spans="1:24" s="4" customFormat="1" ht="69" customHeight="1" thickBot="1" x14ac:dyDescent="0.3">
      <c r="A457" s="296"/>
      <c r="B457" s="46" t="str">
        <f t="shared" si="251"/>
        <v>ГБУЗ АО Областной кардиологический диспансер</v>
      </c>
      <c r="C457" s="291"/>
      <c r="D457" s="19" t="str">
        <f t="shared" si="252"/>
        <v>ПМСП, не включенная в базовую программу ОМС</v>
      </c>
      <c r="E457" s="192"/>
      <c r="F457" s="46" t="str">
        <f t="shared" si="259"/>
        <v>амбулаторно</v>
      </c>
      <c r="G457" s="195"/>
      <c r="H457" s="46" t="str">
        <f t="shared" si="260"/>
        <v>Не предусмотрено</v>
      </c>
      <c r="I457" s="195"/>
      <c r="J457" s="46" t="str">
        <f t="shared" si="261"/>
        <v>психотерапия</v>
      </c>
      <c r="K457" s="74" t="s">
        <v>138</v>
      </c>
      <c r="L457" s="75" t="s">
        <v>123</v>
      </c>
      <c r="M457" s="81" t="s">
        <v>42</v>
      </c>
      <c r="N457" s="102">
        <v>650</v>
      </c>
      <c r="O457" s="103">
        <v>327</v>
      </c>
      <c r="P457" s="56" t="str">
        <f t="shared" si="238"/>
        <v/>
      </c>
      <c r="Q457" s="55">
        <f t="shared" si="257"/>
        <v>100.61538461538461</v>
      </c>
      <c r="R457" s="214"/>
      <c r="S457" s="215"/>
      <c r="T457" s="216"/>
      <c r="U457" s="195"/>
      <c r="V457" s="192"/>
      <c r="W457" s="209"/>
      <c r="X457" s="200"/>
    </row>
    <row r="458" spans="1:24" s="15" customFormat="1" ht="42.75" customHeight="1" thickBot="1" x14ac:dyDescent="0.3">
      <c r="A458" s="296"/>
      <c r="B458" s="46" t="str">
        <f t="shared" si="251"/>
        <v>ГБУЗ АО Областной кардиологический диспансер</v>
      </c>
      <c r="C458" s="291" t="s">
        <v>125</v>
      </c>
      <c r="D458" s="19" t="str">
        <f t="shared" si="252"/>
        <v>ПМСП, включенная в базовую программу ОМС</v>
      </c>
      <c r="E458" s="192" t="s">
        <v>142</v>
      </c>
      <c r="F458" s="46" t="str">
        <f t="shared" si="259"/>
        <v>амбулаторно</v>
      </c>
      <c r="G458" s="192" t="s">
        <v>47</v>
      </c>
      <c r="H458" s="46" t="str">
        <f t="shared" si="260"/>
        <v>Не предусмотрено</v>
      </c>
      <c r="I458" s="192" t="s">
        <v>87</v>
      </c>
      <c r="J458" s="46" t="str">
        <f t="shared" si="261"/>
        <v>кардиология</v>
      </c>
      <c r="K458" s="72" t="s">
        <v>133</v>
      </c>
      <c r="L458" s="73" t="s">
        <v>3</v>
      </c>
      <c r="M458" s="73" t="s">
        <v>5</v>
      </c>
      <c r="N458" s="106">
        <v>99</v>
      </c>
      <c r="O458" s="106">
        <v>99</v>
      </c>
      <c r="P458" s="54">
        <f t="shared" si="238"/>
        <v>100</v>
      </c>
      <c r="Q458" s="54"/>
      <c r="R458" s="228">
        <f>IFERROR(AVERAGE(P458:P459),"")</f>
        <v>100</v>
      </c>
      <c r="S458" s="231">
        <f>AVERAGE(Q458:Q459)</f>
        <v>100.27311744049941</v>
      </c>
      <c r="T458" s="238">
        <f>IFERROR((R458*0.7+S458*0.3)*2,S458*2)</f>
        <v>200.16387046429963</v>
      </c>
      <c r="U458" s="195" t="str">
        <f>IF(T458&lt;170,"ГЗ по услуге (работе) НЕ выполнено","")&amp;IF(AND(T458&gt;=170,T458&lt;=200),"ГЗ по услуге (работе) выполнено","")&amp;IF(T458&gt;200,"ГЗ по услуге (работе) ПЕРЕвыполнено","")</f>
        <v>ГЗ по услуге (работе) ПЕРЕвыполнено</v>
      </c>
      <c r="V458" s="192"/>
      <c r="W458" s="209"/>
      <c r="X458" s="200"/>
    </row>
    <row r="459" spans="1:24" s="4" customFormat="1" ht="75" customHeight="1" thickBot="1" x14ac:dyDescent="0.3">
      <c r="A459" s="296"/>
      <c r="B459" s="46" t="str">
        <f t="shared" si="251"/>
        <v>ГБУЗ АО Областной кардиологический диспансер</v>
      </c>
      <c r="C459" s="291"/>
      <c r="D459" s="19" t="str">
        <f t="shared" si="252"/>
        <v>ПМСП, включенная в базовую программу ОМС</v>
      </c>
      <c r="E459" s="192"/>
      <c r="F459" s="46" t="str">
        <f t="shared" si="259"/>
        <v>амбулаторно</v>
      </c>
      <c r="G459" s="192"/>
      <c r="H459" s="46" t="str">
        <f t="shared" si="260"/>
        <v>Не предусмотрено</v>
      </c>
      <c r="I459" s="192"/>
      <c r="J459" s="46" t="str">
        <f t="shared" si="261"/>
        <v>кардиология</v>
      </c>
      <c r="K459" s="74" t="s">
        <v>40</v>
      </c>
      <c r="L459" s="75" t="s">
        <v>123</v>
      </c>
      <c r="M459" s="71" t="s">
        <v>42</v>
      </c>
      <c r="N459" s="104">
        <v>2563</v>
      </c>
      <c r="O459" s="103">
        <v>1285</v>
      </c>
      <c r="P459" s="56" t="str">
        <f t="shared" si="238"/>
        <v/>
      </c>
      <c r="Q459" s="55">
        <f t="shared" si="257"/>
        <v>100.27311744049941</v>
      </c>
      <c r="R459" s="241"/>
      <c r="S459" s="242"/>
      <c r="T459" s="243"/>
      <c r="U459" s="195"/>
      <c r="V459" s="192"/>
      <c r="W459" s="209"/>
      <c r="X459" s="200"/>
    </row>
    <row r="460" spans="1:24" s="4" customFormat="1" ht="28.5" customHeight="1" thickBot="1" x14ac:dyDescent="0.3">
      <c r="A460" s="296"/>
      <c r="B460" s="46" t="str">
        <f t="shared" si="251"/>
        <v>ГБУЗ АО Областной кардиологический диспансер</v>
      </c>
      <c r="C460" s="246" t="s">
        <v>267</v>
      </c>
      <c r="D460" s="19" t="str">
        <f t="shared" si="252"/>
        <v xml:space="preserve">Обеспечение мероприятий, направленных на охрану здоровья граждан </v>
      </c>
      <c r="E460" s="195" t="s">
        <v>47</v>
      </c>
      <c r="F460" s="46" t="str">
        <f t="shared" si="259"/>
        <v>Не предусмотрено</v>
      </c>
      <c r="G460" s="195" t="s">
        <v>47</v>
      </c>
      <c r="H460" s="46" t="str">
        <f t="shared" si="260"/>
        <v>Не предусмотрено</v>
      </c>
      <c r="I460" s="195" t="s">
        <v>47</v>
      </c>
      <c r="J460" s="46" t="str">
        <f t="shared" si="261"/>
        <v>Не предусмотрено</v>
      </c>
      <c r="K460" s="73" t="s">
        <v>180</v>
      </c>
      <c r="L460" s="73" t="s">
        <v>3</v>
      </c>
      <c r="M460" s="73" t="s">
        <v>5</v>
      </c>
      <c r="N460" s="106">
        <v>99</v>
      </c>
      <c r="O460" s="106">
        <v>99</v>
      </c>
      <c r="P460" s="60">
        <f t="shared" ref="P460:P461" si="271">IF(AND(N460&lt;&gt;0,M460="Кач."),O460/N460*100,"")</f>
        <v>100</v>
      </c>
      <c r="Q460" s="60"/>
      <c r="R460" s="228">
        <f>IFERROR(AVERAGE(P460:P461),"")</f>
        <v>100</v>
      </c>
      <c r="S460" s="231">
        <f>AVERAGE(Q460:Q461)</f>
        <v>100.23426518819304</v>
      </c>
      <c r="T460" s="238">
        <f>IFERROR((R460*0.7+S460*0.3)*2,S460*2)</f>
        <v>200.14055911291581</v>
      </c>
      <c r="U460" s="195" t="str">
        <f>IF(T460&lt;170,"ГЗ по услуге (работе) НЕ выполнено","")&amp;IF(AND(T460&gt;=170,T460&lt;=200),"ГЗ по услуге (работе) выполнено","")&amp;IF(T460&gt;200,"ГЗ по услуге (работе) ПЕРЕвыполнено","")</f>
        <v>ГЗ по услуге (работе) ПЕРЕвыполнено</v>
      </c>
      <c r="V460" s="192"/>
      <c r="W460" s="209"/>
      <c r="X460" s="200"/>
    </row>
    <row r="461" spans="1:24" s="4" customFormat="1" ht="28.5" customHeight="1" thickBot="1" x14ac:dyDescent="0.3">
      <c r="A461" s="296"/>
      <c r="B461" s="46" t="str">
        <f t="shared" si="251"/>
        <v>ГБУЗ АО Областной кардиологический диспансер</v>
      </c>
      <c r="C461" s="246"/>
      <c r="D461" s="19" t="str">
        <f t="shared" si="252"/>
        <v xml:space="preserve">Обеспечение мероприятий, направленных на охрану здоровья граждан </v>
      </c>
      <c r="E461" s="195"/>
      <c r="F461" s="46" t="str">
        <f t="shared" si="259"/>
        <v>Не предусмотрено</v>
      </c>
      <c r="G461" s="195"/>
      <c r="H461" s="46" t="str">
        <f t="shared" si="260"/>
        <v>Не предусмотрено</v>
      </c>
      <c r="I461" s="195"/>
      <c r="J461" s="46" t="str">
        <f t="shared" si="261"/>
        <v>Не предусмотрено</v>
      </c>
      <c r="K461" s="74" t="s">
        <v>179</v>
      </c>
      <c r="L461" s="86" t="s">
        <v>58</v>
      </c>
      <c r="M461" s="81" t="s">
        <v>42</v>
      </c>
      <c r="N461" s="104">
        <v>6403</v>
      </c>
      <c r="O461" s="103">
        <v>3209</v>
      </c>
      <c r="P461" s="61" t="str">
        <f t="shared" si="271"/>
        <v/>
      </c>
      <c r="Q461" s="62">
        <f t="shared" ref="Q461" si="272">IF(AND(N461&lt;&gt;0,M461="объем"),(O461/N461*100)/$Y$2*12,"")</f>
        <v>100.23426518819304</v>
      </c>
      <c r="R461" s="241"/>
      <c r="S461" s="242"/>
      <c r="T461" s="243"/>
      <c r="U461" s="195"/>
      <c r="V461" s="192"/>
      <c r="W461" s="209"/>
      <c r="X461" s="200"/>
    </row>
    <row r="462" spans="1:24" s="4" customFormat="1" ht="28.5" customHeight="1" thickBot="1" x14ac:dyDescent="0.3">
      <c r="A462" s="296"/>
      <c r="B462" s="46" t="str">
        <f t="shared" si="251"/>
        <v>ГБУЗ АО Областной кардиологический диспансер</v>
      </c>
      <c r="C462" s="246" t="s">
        <v>236</v>
      </c>
      <c r="D462" s="19" t="str">
        <f t="shared" si="25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62" s="195" t="s">
        <v>170</v>
      </c>
      <c r="F462" s="46" t="str">
        <f t="shared" si="259"/>
        <v>не предусмотрено</v>
      </c>
      <c r="G462" s="195" t="s">
        <v>170</v>
      </c>
      <c r="H462" s="46" t="str">
        <f t="shared" si="260"/>
        <v>не предусмотрено</v>
      </c>
      <c r="I462" s="195" t="s">
        <v>47</v>
      </c>
      <c r="J462" s="46" t="str">
        <f t="shared" si="261"/>
        <v>Не предусмотрено</v>
      </c>
      <c r="K462" s="76" t="s">
        <v>237</v>
      </c>
      <c r="L462" s="75" t="s">
        <v>3</v>
      </c>
      <c r="M462" s="73" t="s">
        <v>5</v>
      </c>
      <c r="N462" s="106">
        <v>100</v>
      </c>
      <c r="O462" s="106">
        <v>100</v>
      </c>
      <c r="P462" s="60">
        <f t="shared" ref="P462:P463" si="273">IF(AND(N462&lt;&gt;0,M462="Кач."),O462/N462*100,"")</f>
        <v>100</v>
      </c>
      <c r="Q462" s="60"/>
      <c r="R462" s="228">
        <f>IFERROR(AVERAGE(P462:P463),"")</f>
        <v>100</v>
      </c>
      <c r="S462" s="231">
        <f>AVERAGE(Q462:Q463)</f>
        <v>100</v>
      </c>
      <c r="T462" s="238">
        <f>IFERROR((R462*0.7+S462*0.3)*2,S462*2)</f>
        <v>200</v>
      </c>
      <c r="U462" s="195" t="str">
        <f>IF(T462&lt;170,"ГЗ по услуге (работе) НЕ выполнено","")&amp;IF(AND(T462&gt;=170,T462&lt;=200),"ГЗ по услуге (работе) выполнено","")&amp;IF(T462&gt;200,"ГЗ по услуге (работе) ПЕРЕвыполнено","")</f>
        <v>ГЗ по услуге (работе) выполнено</v>
      </c>
      <c r="V462" s="192"/>
      <c r="W462" s="209"/>
      <c r="X462" s="200"/>
    </row>
    <row r="463" spans="1:24" s="4" customFormat="1" ht="25.15" customHeight="1" thickBot="1" x14ac:dyDescent="0.3">
      <c r="A463" s="296"/>
      <c r="B463" s="46" t="str">
        <f t="shared" si="251"/>
        <v>ГБУЗ АО Областной кардиологический диспансер</v>
      </c>
      <c r="C463" s="246"/>
      <c r="D463" s="19" t="str">
        <f t="shared" si="25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63" s="195"/>
      <c r="F463" s="46" t="str">
        <f t="shared" si="259"/>
        <v>не предусмотрено</v>
      </c>
      <c r="G463" s="195"/>
      <c r="H463" s="46" t="str">
        <f t="shared" si="260"/>
        <v>не предусмотрено</v>
      </c>
      <c r="I463" s="195"/>
      <c r="J463" s="46" t="str">
        <f t="shared" si="261"/>
        <v>Не предусмотрено</v>
      </c>
      <c r="K463" s="77" t="s">
        <v>248</v>
      </c>
      <c r="L463" s="75" t="s">
        <v>238</v>
      </c>
      <c r="M463" s="81" t="s">
        <v>42</v>
      </c>
      <c r="N463" s="104">
        <v>0.8</v>
      </c>
      <c r="O463" s="104">
        <v>0.8</v>
      </c>
      <c r="P463" s="61" t="str">
        <f t="shared" si="273"/>
        <v/>
      </c>
      <c r="Q463" s="58">
        <f>IF(AND(N463&lt;&gt;0,M463="объем"),(O463/N463*100),"")</f>
        <v>100</v>
      </c>
      <c r="R463" s="241"/>
      <c r="S463" s="242"/>
      <c r="T463" s="243"/>
      <c r="U463" s="195"/>
      <c r="V463" s="192"/>
      <c r="W463" s="210"/>
      <c r="X463" s="201"/>
    </row>
    <row r="464" spans="1:24" s="4" customFormat="1" ht="46.5" customHeight="1" thickBot="1" x14ac:dyDescent="0.3">
      <c r="A464" s="211" t="s">
        <v>19</v>
      </c>
      <c r="B464" s="46" t="str">
        <f t="shared" si="251"/>
        <v>ГБУЗ АО Областной врачебно-физкультурный диспансер</v>
      </c>
      <c r="C464" s="205" t="s">
        <v>125</v>
      </c>
      <c r="D464" s="19" t="str">
        <f t="shared" si="252"/>
        <v>ПМСП, включенная в базовую программу ОМС</v>
      </c>
      <c r="E464" s="193" t="s">
        <v>142</v>
      </c>
      <c r="F464" s="46" t="str">
        <f t="shared" si="259"/>
        <v>амбулаторно</v>
      </c>
      <c r="G464" s="193" t="s">
        <v>47</v>
      </c>
      <c r="H464" s="46" t="str">
        <f t="shared" si="260"/>
        <v>Не предусмотрено</v>
      </c>
      <c r="I464" s="193" t="s">
        <v>88</v>
      </c>
      <c r="J464" s="46" t="str">
        <f t="shared" si="261"/>
        <v>спортивная медицина</v>
      </c>
      <c r="K464" s="72" t="s">
        <v>133</v>
      </c>
      <c r="L464" s="73" t="s">
        <v>3</v>
      </c>
      <c r="M464" s="73" t="s">
        <v>5</v>
      </c>
      <c r="N464" s="106">
        <v>99</v>
      </c>
      <c r="O464" s="106">
        <v>100</v>
      </c>
      <c r="P464" s="54">
        <f t="shared" si="238"/>
        <v>101.01010101010101</v>
      </c>
      <c r="Q464" s="54"/>
      <c r="R464" s="228">
        <f>IFERROR(AVERAGE(P464:P497),"")</f>
        <v>101.01010101010102</v>
      </c>
      <c r="S464" s="231">
        <f>AVERAGE(Q464:Q497)</f>
        <v>94.986492248987034</v>
      </c>
      <c r="T464" s="238">
        <f>IFERROR((R464*0.7+S464*0.3)*2,S464*2)</f>
        <v>198.40603676353365</v>
      </c>
      <c r="U464" s="217" t="str">
        <f>IF(T464&lt;170,"ГЗ по услуге (работе) НЕ выполнено","")&amp;IF(AND(T464&gt;=170,T464&lt;=200),"ГЗ по услуге (работе) выполнено","")&amp;IF(T464&gt;200,"ГЗ по услуге (работе) ПЕРЕвыполнено","")</f>
        <v>ГЗ по услуге (работе) выполнено</v>
      </c>
      <c r="V464" s="193"/>
      <c r="W464" s="208">
        <f>AVERAGE(T464:T507)</f>
        <v>200.1983615802402</v>
      </c>
      <c r="X464" s="199" t="str">
        <f>IF(W464&lt;170,"ГЗ по учреждению не выполнено","")&amp;IF(AND(W464&gt;=170,W464&lt;=200),"ГЗ по учреждению выполнено","")&amp;IF(W464&gt;200,"ГЗ по учреждению перевыполнено","")</f>
        <v>ГЗ по учреждению перевыполнено</v>
      </c>
    </row>
    <row r="465" spans="1:24" s="4" customFormat="1" ht="34.5" customHeight="1" thickBot="1" x14ac:dyDescent="0.3">
      <c r="A465" s="212"/>
      <c r="B465" s="46" t="str">
        <f t="shared" si="251"/>
        <v>ГБУЗ АО Областной врачебно-физкультурный диспансер</v>
      </c>
      <c r="C465" s="206"/>
      <c r="D465" s="19" t="str">
        <f t="shared" si="252"/>
        <v>ПМСП, включенная в базовую программу ОМС</v>
      </c>
      <c r="E465" s="194"/>
      <c r="F465" s="46" t="str">
        <f t="shared" si="259"/>
        <v>амбулаторно</v>
      </c>
      <c r="G465" s="194"/>
      <c r="H465" s="46" t="str">
        <f t="shared" si="260"/>
        <v>Не предусмотрено</v>
      </c>
      <c r="I465" s="194"/>
      <c r="J465" s="46" t="str">
        <f t="shared" si="261"/>
        <v>спортивная медицина</v>
      </c>
      <c r="K465" s="74" t="s">
        <v>40</v>
      </c>
      <c r="L465" s="75" t="s">
        <v>123</v>
      </c>
      <c r="M465" s="71" t="s">
        <v>42</v>
      </c>
      <c r="N465" s="104">
        <v>124000</v>
      </c>
      <c r="O465" s="103">
        <v>59520</v>
      </c>
      <c r="P465" s="56" t="str">
        <f t="shared" ref="P465" si="274">IF(AND(N465&lt;&gt;0,M465="Кач."),O465/N465*100,"")</f>
        <v/>
      </c>
      <c r="Q465" s="128">
        <f t="shared" ref="Q465" si="275">IF(AND(N465&lt;&gt;0,M465="объем"),(O465/N465*100)/$Y$2*12,"")</f>
        <v>96</v>
      </c>
      <c r="R465" s="229"/>
      <c r="S465" s="232"/>
      <c r="T465" s="239"/>
      <c r="U465" s="218"/>
      <c r="V465" s="220"/>
      <c r="W465" s="209"/>
      <c r="X465" s="200"/>
    </row>
    <row r="466" spans="1:24" s="15" customFormat="1" ht="51" customHeight="1" thickBot="1" x14ac:dyDescent="0.3">
      <c r="A466" s="212"/>
      <c r="B466" s="46" t="str">
        <f t="shared" si="251"/>
        <v>ГБУЗ АО Областной врачебно-физкультурный диспансер</v>
      </c>
      <c r="C466" s="206"/>
      <c r="D466" s="19" t="str">
        <f t="shared" si="252"/>
        <v>ПМСП, включенная в базовую программу ОМС</v>
      </c>
      <c r="E466" s="193" t="s">
        <v>142</v>
      </c>
      <c r="F466" s="46" t="str">
        <f t="shared" si="259"/>
        <v>амбулаторно</v>
      </c>
      <c r="G466" s="193" t="s">
        <v>212</v>
      </c>
      <c r="H466" s="46" t="str">
        <f t="shared" si="260"/>
        <v>спортсмены спортивных сборных команд</v>
      </c>
      <c r="I466" s="193" t="s">
        <v>87</v>
      </c>
      <c r="J466" s="46" t="str">
        <f t="shared" si="261"/>
        <v>кардиология</v>
      </c>
      <c r="K466" s="72" t="s">
        <v>133</v>
      </c>
      <c r="L466" s="73" t="s">
        <v>3</v>
      </c>
      <c r="M466" s="73" t="s">
        <v>5</v>
      </c>
      <c r="N466" s="106">
        <v>99</v>
      </c>
      <c r="O466" s="106">
        <v>100</v>
      </c>
      <c r="P466" s="54">
        <f t="shared" ref="P466:P468" si="276">IF(AND(N466&lt;&gt;0,M466="Кач."),O466/N466*100,"")</f>
        <v>101.01010101010101</v>
      </c>
      <c r="Q466" s="54"/>
      <c r="R466" s="229">
        <f>IFERROR(AVERAGE(P466:P499),"")</f>
        <v>101.01010101010102</v>
      </c>
      <c r="S466" s="232">
        <f>AVERAGE(Q467:Q468)</f>
        <v>92.439687393815831</v>
      </c>
      <c r="T466" s="239"/>
      <c r="U466" s="218"/>
      <c r="V466" s="220"/>
      <c r="W466" s="209"/>
      <c r="X466" s="200"/>
    </row>
    <row r="467" spans="1:24" s="4" customFormat="1" ht="21" customHeight="1" thickBot="1" x14ac:dyDescent="0.3">
      <c r="A467" s="212"/>
      <c r="B467" s="46" t="str">
        <f t="shared" si="251"/>
        <v>ГБУЗ АО Областной врачебно-физкультурный диспансер</v>
      </c>
      <c r="C467" s="206"/>
      <c r="D467" s="19" t="str">
        <f t="shared" si="252"/>
        <v>ПМСП, включенная в базовую программу ОМС</v>
      </c>
      <c r="E467" s="220"/>
      <c r="F467" s="46" t="str">
        <f t="shared" si="259"/>
        <v>амбулаторно</v>
      </c>
      <c r="G467" s="220"/>
      <c r="H467" s="46" t="str">
        <f t="shared" si="260"/>
        <v>спортсмены спортивных сборных команд</v>
      </c>
      <c r="I467" s="220"/>
      <c r="J467" s="46" t="str">
        <f t="shared" si="261"/>
        <v>кардиология</v>
      </c>
      <c r="K467" s="74" t="s">
        <v>40</v>
      </c>
      <c r="L467" s="75" t="s">
        <v>123</v>
      </c>
      <c r="M467" s="71" t="s">
        <v>42</v>
      </c>
      <c r="N467" s="104">
        <v>5886</v>
      </c>
      <c r="O467" s="103">
        <v>2825</v>
      </c>
      <c r="P467" s="56" t="str">
        <f t="shared" si="276"/>
        <v/>
      </c>
      <c r="Q467" s="128">
        <f t="shared" ref="Q467:Q468" si="277">IF(AND(N467&lt;&gt;0,M467="объем"),(O467/N467*100)/$Y$2*12,"")</f>
        <v>95.99048589874279</v>
      </c>
      <c r="R467" s="229"/>
      <c r="S467" s="232"/>
      <c r="T467" s="239"/>
      <c r="U467" s="218"/>
      <c r="V467" s="220"/>
      <c r="W467" s="209"/>
      <c r="X467" s="200"/>
    </row>
    <row r="468" spans="1:24" s="4" customFormat="1" ht="68.25" customHeight="1" thickBot="1" x14ac:dyDescent="0.3">
      <c r="A468" s="212"/>
      <c r="B468" s="46" t="str">
        <f t="shared" si="251"/>
        <v>ГБУЗ АО Областной врачебно-физкультурный диспансер</v>
      </c>
      <c r="C468" s="206"/>
      <c r="D468" s="19" t="str">
        <f t="shared" si="252"/>
        <v>ПМСП, включенная в базовую программу ОМС</v>
      </c>
      <c r="E468" s="194"/>
      <c r="F468" s="46" t="str">
        <f t="shared" si="259"/>
        <v>амбулаторно</v>
      </c>
      <c r="G468" s="194"/>
      <c r="H468" s="46" t="str">
        <f t="shared" si="260"/>
        <v>спортсмены спортивных сборных команд</v>
      </c>
      <c r="I468" s="194"/>
      <c r="J468" s="46" t="str">
        <f t="shared" si="261"/>
        <v>кардиология</v>
      </c>
      <c r="K468" s="74" t="s">
        <v>138</v>
      </c>
      <c r="L468" s="75" t="s">
        <v>123</v>
      </c>
      <c r="M468" s="71" t="s">
        <v>42</v>
      </c>
      <c r="N468" s="104">
        <v>9</v>
      </c>
      <c r="O468" s="104">
        <v>4</v>
      </c>
      <c r="P468" s="56" t="str">
        <f t="shared" si="276"/>
        <v/>
      </c>
      <c r="Q468" s="128">
        <f t="shared" si="277"/>
        <v>88.888888888888886</v>
      </c>
      <c r="R468" s="229"/>
      <c r="S468" s="232"/>
      <c r="T468" s="239"/>
      <c r="U468" s="218"/>
      <c r="V468" s="220"/>
      <c r="W468" s="209"/>
      <c r="X468" s="200"/>
    </row>
    <row r="469" spans="1:24" s="4" customFormat="1" ht="45.75" customHeight="1" thickBot="1" x14ac:dyDescent="0.3">
      <c r="A469" s="212"/>
      <c r="B469" s="46" t="str">
        <f t="shared" si="251"/>
        <v>ГБУЗ АО Областной врачебно-физкультурный диспансер</v>
      </c>
      <c r="C469" s="206"/>
      <c r="D469" s="19" t="str">
        <f t="shared" si="252"/>
        <v>ПМСП, включенная в базовую программу ОМС</v>
      </c>
      <c r="E469" s="193" t="s">
        <v>142</v>
      </c>
      <c r="F469" s="46" t="str">
        <f t="shared" si="259"/>
        <v>амбулаторно</v>
      </c>
      <c r="G469" s="193" t="s">
        <v>212</v>
      </c>
      <c r="H469" s="46" t="str">
        <f t="shared" si="260"/>
        <v>спортсмены спортивных сборных команд</v>
      </c>
      <c r="I469" s="193" t="s">
        <v>76</v>
      </c>
      <c r="J469" s="46" t="str">
        <f t="shared" si="261"/>
        <v>неврология</v>
      </c>
      <c r="K469" s="72" t="s">
        <v>133</v>
      </c>
      <c r="L469" s="73" t="s">
        <v>3</v>
      </c>
      <c r="M469" s="73" t="s">
        <v>5</v>
      </c>
      <c r="N469" s="106">
        <v>99</v>
      </c>
      <c r="O469" s="106">
        <v>100</v>
      </c>
      <c r="P469" s="54">
        <f t="shared" ref="P469:P471" si="278">IF(AND(N469&lt;&gt;0,M469="Кач."),O469/N469*100,"")</f>
        <v>101.01010101010101</v>
      </c>
      <c r="Q469" s="54"/>
      <c r="R469" s="229">
        <f>IFERROR(AVERAGE(P469:P502),"")</f>
        <v>101.01010101010101</v>
      </c>
      <c r="S469" s="232">
        <f>AVERAGE(Q470:Q471)</f>
        <v>94.661161357976141</v>
      </c>
      <c r="T469" s="239"/>
      <c r="U469" s="218"/>
      <c r="V469" s="220"/>
      <c r="W469" s="209"/>
      <c r="X469" s="200"/>
    </row>
    <row r="470" spans="1:24" s="4" customFormat="1" ht="27" customHeight="1" thickBot="1" x14ac:dyDescent="0.3">
      <c r="A470" s="212"/>
      <c r="B470" s="46" t="str">
        <f t="shared" si="251"/>
        <v>ГБУЗ АО Областной врачебно-физкультурный диспансер</v>
      </c>
      <c r="C470" s="206"/>
      <c r="D470" s="19" t="str">
        <f t="shared" si="252"/>
        <v>ПМСП, включенная в базовую программу ОМС</v>
      </c>
      <c r="E470" s="220"/>
      <c r="F470" s="46" t="str">
        <f t="shared" si="259"/>
        <v>амбулаторно</v>
      </c>
      <c r="G470" s="220"/>
      <c r="H470" s="46" t="str">
        <f t="shared" si="260"/>
        <v>спортсмены спортивных сборных команд</v>
      </c>
      <c r="I470" s="220"/>
      <c r="J470" s="46" t="str">
        <f t="shared" si="261"/>
        <v>неврология</v>
      </c>
      <c r="K470" s="74" t="s">
        <v>40</v>
      </c>
      <c r="L470" s="75" t="s">
        <v>123</v>
      </c>
      <c r="M470" s="71" t="s">
        <v>42</v>
      </c>
      <c r="N470" s="104">
        <v>5086</v>
      </c>
      <c r="O470" s="103">
        <v>2441</v>
      </c>
      <c r="P470" s="56" t="str">
        <f t="shared" si="278"/>
        <v/>
      </c>
      <c r="Q470" s="128">
        <f t="shared" ref="Q470:Q471" si="279">IF(AND(N470&lt;&gt;0,M470="объем"),(O470/N470*100)/$Y$2*12,"")</f>
        <v>95.988989382618954</v>
      </c>
      <c r="R470" s="229"/>
      <c r="S470" s="232"/>
      <c r="T470" s="239"/>
      <c r="U470" s="218"/>
      <c r="V470" s="220"/>
      <c r="W470" s="209"/>
      <c r="X470" s="200"/>
    </row>
    <row r="471" spans="1:24" s="4" customFormat="1" ht="27" customHeight="1" thickBot="1" x14ac:dyDescent="0.3">
      <c r="A471" s="212"/>
      <c r="B471" s="46" t="str">
        <f t="shared" si="251"/>
        <v>ГБУЗ АО Областной врачебно-физкультурный диспансер</v>
      </c>
      <c r="C471" s="206"/>
      <c r="D471" s="19" t="str">
        <f t="shared" si="252"/>
        <v>ПМСП, включенная в базовую программу ОМС</v>
      </c>
      <c r="E471" s="194"/>
      <c r="F471" s="46" t="str">
        <f t="shared" si="259"/>
        <v>амбулаторно</v>
      </c>
      <c r="G471" s="194"/>
      <c r="H471" s="46" t="str">
        <f t="shared" si="260"/>
        <v>спортсмены спортивных сборных команд</v>
      </c>
      <c r="I471" s="194"/>
      <c r="J471" s="46" t="str">
        <f t="shared" si="261"/>
        <v>неврология</v>
      </c>
      <c r="K471" s="74" t="s">
        <v>138</v>
      </c>
      <c r="L471" s="75" t="s">
        <v>123</v>
      </c>
      <c r="M471" s="71" t="s">
        <v>42</v>
      </c>
      <c r="N471" s="104">
        <v>15</v>
      </c>
      <c r="O471" s="104">
        <v>7</v>
      </c>
      <c r="P471" s="56" t="str">
        <f t="shared" si="278"/>
        <v/>
      </c>
      <c r="Q471" s="128">
        <f t="shared" si="279"/>
        <v>93.333333333333329</v>
      </c>
      <c r="R471" s="229"/>
      <c r="S471" s="232"/>
      <c r="T471" s="239"/>
      <c r="U471" s="218"/>
      <c r="V471" s="220"/>
      <c r="W471" s="209"/>
      <c r="X471" s="200"/>
    </row>
    <row r="472" spans="1:24" s="4" customFormat="1" ht="25.9" customHeight="1" thickBot="1" x14ac:dyDescent="0.3">
      <c r="A472" s="212"/>
      <c r="B472" s="46" t="str">
        <f t="shared" si="251"/>
        <v>ГБУЗ АО Областной врачебно-физкультурный диспансер</v>
      </c>
      <c r="C472" s="206"/>
      <c r="D472" s="19" t="str">
        <f t="shared" si="252"/>
        <v>ПМСП, включенная в базовую программу ОМС</v>
      </c>
      <c r="E472" s="193" t="s">
        <v>142</v>
      </c>
      <c r="F472" s="46" t="str">
        <f t="shared" si="259"/>
        <v>амбулаторно</v>
      </c>
      <c r="G472" s="193" t="s">
        <v>212</v>
      </c>
      <c r="H472" s="46" t="str">
        <f t="shared" si="260"/>
        <v>спортсмены спортивных сборных команд</v>
      </c>
      <c r="I472" s="193" t="s">
        <v>73</v>
      </c>
      <c r="J472" s="46" t="str">
        <f t="shared" si="261"/>
        <v>оториноларингология</v>
      </c>
      <c r="K472" s="72" t="s">
        <v>133</v>
      </c>
      <c r="L472" s="73" t="s">
        <v>3</v>
      </c>
      <c r="M472" s="73" t="s">
        <v>5</v>
      </c>
      <c r="N472" s="106">
        <v>99</v>
      </c>
      <c r="O472" s="106">
        <v>100</v>
      </c>
      <c r="P472" s="54">
        <f t="shared" ref="P472:P474" si="280">IF(AND(N472&lt;&gt;0,M472="Кач."),O472/N472*100,"")</f>
        <v>101.01010101010101</v>
      </c>
      <c r="Q472" s="54"/>
      <c r="R472" s="229">
        <f>IFERROR(AVERAGE(P472:P505),"")</f>
        <v>100.85470085470087</v>
      </c>
      <c r="S472" s="232">
        <f>AVERAGE(Q473:Q474)</f>
        <v>97.994494691309484</v>
      </c>
      <c r="T472" s="239"/>
      <c r="U472" s="218"/>
      <c r="V472" s="220"/>
      <c r="W472" s="209"/>
      <c r="X472" s="200"/>
    </row>
    <row r="473" spans="1:24" s="4" customFormat="1" ht="25.9" customHeight="1" thickBot="1" x14ac:dyDescent="0.3">
      <c r="A473" s="212"/>
      <c r="B473" s="46" t="str">
        <f t="shared" si="251"/>
        <v>ГБУЗ АО Областной врачебно-физкультурный диспансер</v>
      </c>
      <c r="C473" s="206"/>
      <c r="D473" s="19" t="str">
        <f t="shared" si="252"/>
        <v>ПМСП, включенная в базовую программу ОМС</v>
      </c>
      <c r="E473" s="220"/>
      <c r="F473" s="46" t="str">
        <f t="shared" si="259"/>
        <v>амбулаторно</v>
      </c>
      <c r="G473" s="220"/>
      <c r="H473" s="46" t="str">
        <f t="shared" si="260"/>
        <v>спортсмены спортивных сборных команд</v>
      </c>
      <c r="I473" s="220"/>
      <c r="J473" s="46" t="str">
        <f t="shared" si="261"/>
        <v>оториноларингология</v>
      </c>
      <c r="K473" s="74" t="s">
        <v>40</v>
      </c>
      <c r="L473" s="75" t="s">
        <v>123</v>
      </c>
      <c r="M473" s="71" t="s">
        <v>42</v>
      </c>
      <c r="N473" s="104">
        <v>5086</v>
      </c>
      <c r="O473" s="103">
        <v>2441</v>
      </c>
      <c r="P473" s="56" t="str">
        <f t="shared" si="280"/>
        <v/>
      </c>
      <c r="Q473" s="128">
        <f t="shared" ref="Q473:Q474" si="281">IF(AND(N473&lt;&gt;0,M473="объем"),(O473/N473*100)/$Y$2*12,"")</f>
        <v>95.988989382618954</v>
      </c>
      <c r="R473" s="229"/>
      <c r="S473" s="232"/>
      <c r="T473" s="239"/>
      <c r="U473" s="218"/>
      <c r="V473" s="220"/>
      <c r="W473" s="209"/>
      <c r="X473" s="200"/>
    </row>
    <row r="474" spans="1:24" s="4" customFormat="1" ht="24" customHeight="1" thickBot="1" x14ac:dyDescent="0.3">
      <c r="A474" s="212"/>
      <c r="B474" s="46" t="str">
        <f t="shared" si="251"/>
        <v>ГБУЗ АО Областной врачебно-физкультурный диспансер</v>
      </c>
      <c r="C474" s="206"/>
      <c r="D474" s="19" t="str">
        <f t="shared" si="252"/>
        <v>ПМСП, включенная в базовую программу ОМС</v>
      </c>
      <c r="E474" s="194"/>
      <c r="F474" s="46" t="str">
        <f t="shared" si="259"/>
        <v>амбулаторно</v>
      </c>
      <c r="G474" s="194"/>
      <c r="H474" s="46" t="str">
        <f t="shared" si="260"/>
        <v>спортсмены спортивных сборных команд</v>
      </c>
      <c r="I474" s="194"/>
      <c r="J474" s="46" t="str">
        <f t="shared" si="261"/>
        <v>оториноларингология</v>
      </c>
      <c r="K474" s="74" t="s">
        <v>138</v>
      </c>
      <c r="L474" s="75" t="s">
        <v>123</v>
      </c>
      <c r="M474" s="71" t="s">
        <v>42</v>
      </c>
      <c r="N474" s="104">
        <v>16</v>
      </c>
      <c r="O474" s="104">
        <v>8</v>
      </c>
      <c r="P474" s="56" t="str">
        <f t="shared" si="280"/>
        <v/>
      </c>
      <c r="Q474" s="128">
        <f t="shared" si="281"/>
        <v>100</v>
      </c>
      <c r="R474" s="229"/>
      <c r="S474" s="232"/>
      <c r="T474" s="239"/>
      <c r="U474" s="218"/>
      <c r="V474" s="220"/>
      <c r="W474" s="209"/>
      <c r="X474" s="200"/>
    </row>
    <row r="475" spans="1:24" s="4" customFormat="1" ht="22.9" customHeight="1" thickBot="1" x14ac:dyDescent="0.3">
      <c r="A475" s="212"/>
      <c r="B475" s="46" t="str">
        <f t="shared" si="251"/>
        <v>ГБУЗ АО Областной врачебно-физкультурный диспансер</v>
      </c>
      <c r="C475" s="206"/>
      <c r="D475" s="19" t="str">
        <f t="shared" si="252"/>
        <v>ПМСП, включенная в базовую программу ОМС</v>
      </c>
      <c r="E475" s="193" t="s">
        <v>142</v>
      </c>
      <c r="F475" s="46" t="str">
        <f t="shared" si="259"/>
        <v>амбулаторно</v>
      </c>
      <c r="G475" s="193" t="s">
        <v>212</v>
      </c>
      <c r="H475" s="46" t="str">
        <f t="shared" si="260"/>
        <v>спортсмены спортивных сборных команд</v>
      </c>
      <c r="I475" s="193" t="s">
        <v>95</v>
      </c>
      <c r="J475" s="46" t="str">
        <f t="shared" si="261"/>
        <v>офтальмология</v>
      </c>
      <c r="K475" s="72" t="s">
        <v>133</v>
      </c>
      <c r="L475" s="73" t="s">
        <v>3</v>
      </c>
      <c r="M475" s="73" t="s">
        <v>5</v>
      </c>
      <c r="N475" s="106">
        <v>99</v>
      </c>
      <c r="O475" s="106">
        <v>100</v>
      </c>
      <c r="P475" s="54">
        <f t="shared" ref="P475:P477" si="282">IF(AND(N475&lt;&gt;0,M475="Кач."),O475/N475*100,"")</f>
        <v>101.01010101010101</v>
      </c>
      <c r="Q475" s="54"/>
      <c r="R475" s="229">
        <f>IFERROR(AVERAGE(P475:P508),"")</f>
        <v>100.72150072150075</v>
      </c>
      <c r="S475" s="232">
        <f>AVERAGE(Q476:Q477)</f>
        <v>97.994494691309484</v>
      </c>
      <c r="T475" s="239"/>
      <c r="U475" s="218"/>
      <c r="V475" s="220"/>
      <c r="W475" s="209"/>
      <c r="X475" s="200"/>
    </row>
    <row r="476" spans="1:24" s="4" customFormat="1" ht="22.9" customHeight="1" thickBot="1" x14ac:dyDescent="0.3">
      <c r="A476" s="212"/>
      <c r="B476" s="46" t="str">
        <f t="shared" si="251"/>
        <v>ГБУЗ АО Областной врачебно-физкультурный диспансер</v>
      </c>
      <c r="C476" s="206"/>
      <c r="D476" s="19" t="str">
        <f t="shared" si="252"/>
        <v>ПМСП, включенная в базовую программу ОМС</v>
      </c>
      <c r="E476" s="220"/>
      <c r="F476" s="46" t="str">
        <f t="shared" si="259"/>
        <v>амбулаторно</v>
      </c>
      <c r="G476" s="220"/>
      <c r="H476" s="46" t="str">
        <f t="shared" si="260"/>
        <v>спортсмены спортивных сборных команд</v>
      </c>
      <c r="I476" s="220"/>
      <c r="J476" s="46" t="str">
        <f t="shared" si="261"/>
        <v>офтальмология</v>
      </c>
      <c r="K476" s="74" t="s">
        <v>40</v>
      </c>
      <c r="L476" s="75" t="s">
        <v>123</v>
      </c>
      <c r="M476" s="71" t="s">
        <v>42</v>
      </c>
      <c r="N476" s="104">
        <v>5086</v>
      </c>
      <c r="O476" s="103">
        <v>2441</v>
      </c>
      <c r="P476" s="56" t="str">
        <f t="shared" si="282"/>
        <v/>
      </c>
      <c r="Q476" s="128">
        <f t="shared" ref="Q476:Q477" si="283">IF(AND(N476&lt;&gt;0,M476="объем"),(O476/N476*100)/$Y$2*12,"")</f>
        <v>95.988989382618954</v>
      </c>
      <c r="R476" s="229"/>
      <c r="S476" s="232"/>
      <c r="T476" s="239"/>
      <c r="U476" s="218"/>
      <c r="V476" s="220"/>
      <c r="W476" s="209"/>
      <c r="X476" s="200"/>
    </row>
    <row r="477" spans="1:24" s="4" customFormat="1" ht="25.15" customHeight="1" thickBot="1" x14ac:dyDescent="0.3">
      <c r="A477" s="212"/>
      <c r="B477" s="46" t="str">
        <f t="shared" si="251"/>
        <v>ГБУЗ АО Областной врачебно-физкультурный диспансер</v>
      </c>
      <c r="C477" s="206"/>
      <c r="D477" s="19" t="str">
        <f t="shared" si="252"/>
        <v>ПМСП, включенная в базовую программу ОМС</v>
      </c>
      <c r="E477" s="194"/>
      <c r="F477" s="46" t="str">
        <f t="shared" si="259"/>
        <v>амбулаторно</v>
      </c>
      <c r="G477" s="194"/>
      <c r="H477" s="46" t="str">
        <f t="shared" si="260"/>
        <v>спортсмены спортивных сборных команд</v>
      </c>
      <c r="I477" s="194"/>
      <c r="J477" s="46" t="str">
        <f t="shared" si="261"/>
        <v>офтальмология</v>
      </c>
      <c r="K477" s="74" t="s">
        <v>138</v>
      </c>
      <c r="L477" s="75" t="s">
        <v>123</v>
      </c>
      <c r="M477" s="71" t="s">
        <v>42</v>
      </c>
      <c r="N477" s="104">
        <v>16</v>
      </c>
      <c r="O477" s="104">
        <v>8</v>
      </c>
      <c r="P477" s="56" t="str">
        <f t="shared" si="282"/>
        <v/>
      </c>
      <c r="Q477" s="128">
        <f t="shared" si="283"/>
        <v>100</v>
      </c>
      <c r="R477" s="229"/>
      <c r="S477" s="232"/>
      <c r="T477" s="239"/>
      <c r="U477" s="218"/>
      <c r="V477" s="220"/>
      <c r="W477" s="209"/>
      <c r="X477" s="200"/>
    </row>
    <row r="478" spans="1:24" s="4" customFormat="1" ht="21" customHeight="1" thickBot="1" x14ac:dyDescent="0.3">
      <c r="A478" s="212"/>
      <c r="B478" s="46" t="str">
        <f t="shared" si="251"/>
        <v>ГБУЗ АО Областной врачебно-физкультурный диспансер</v>
      </c>
      <c r="C478" s="206"/>
      <c r="D478" s="19" t="str">
        <f t="shared" si="252"/>
        <v>ПМСП, включенная в базовую программу ОМС</v>
      </c>
      <c r="E478" s="193" t="s">
        <v>142</v>
      </c>
      <c r="F478" s="46" t="str">
        <f t="shared" si="259"/>
        <v>амбулаторно</v>
      </c>
      <c r="G478" s="193" t="s">
        <v>212</v>
      </c>
      <c r="H478" s="46" t="str">
        <f t="shared" si="260"/>
        <v>спортсмены спортивных сборных команд</v>
      </c>
      <c r="I478" s="193" t="s">
        <v>51</v>
      </c>
      <c r="J478" s="46" t="str">
        <f t="shared" si="261"/>
        <v>терапия</v>
      </c>
      <c r="K478" s="72" t="s">
        <v>133</v>
      </c>
      <c r="L478" s="73" t="s">
        <v>3</v>
      </c>
      <c r="M478" s="73" t="s">
        <v>5</v>
      </c>
      <c r="N478" s="106">
        <v>99</v>
      </c>
      <c r="O478" s="106">
        <v>100</v>
      </c>
      <c r="P478" s="54">
        <f t="shared" ref="P478:P483" si="284">IF(AND(N478&lt;&gt;0,M478="Кач."),O478/N478*100,"")</f>
        <v>101.01010101010101</v>
      </c>
      <c r="Q478" s="54"/>
      <c r="R478" s="229">
        <f>IFERROR(AVERAGE(P478:P511),"")</f>
        <v>100.64935064935067</v>
      </c>
      <c r="S478" s="232">
        <f>AVERAGE(Q479:Q480)</f>
        <v>92.426789967773573</v>
      </c>
      <c r="T478" s="239"/>
      <c r="U478" s="218"/>
      <c r="V478" s="220"/>
      <c r="W478" s="209"/>
      <c r="X478" s="200"/>
    </row>
    <row r="479" spans="1:24" s="4" customFormat="1" ht="21" customHeight="1" thickBot="1" x14ac:dyDescent="0.3">
      <c r="A479" s="212"/>
      <c r="B479" s="46" t="str">
        <f t="shared" si="251"/>
        <v>ГБУЗ АО Областной врачебно-физкультурный диспансер</v>
      </c>
      <c r="C479" s="206"/>
      <c r="D479" s="19" t="str">
        <f t="shared" si="252"/>
        <v>ПМСП, включенная в базовую программу ОМС</v>
      </c>
      <c r="E479" s="220"/>
      <c r="F479" s="46" t="str">
        <f t="shared" si="259"/>
        <v>амбулаторно</v>
      </c>
      <c r="G479" s="220"/>
      <c r="H479" s="46" t="str">
        <f t="shared" si="260"/>
        <v>спортсмены спортивных сборных команд</v>
      </c>
      <c r="I479" s="220"/>
      <c r="J479" s="46" t="str">
        <f t="shared" si="261"/>
        <v>терапия</v>
      </c>
      <c r="K479" s="74" t="s">
        <v>40</v>
      </c>
      <c r="L479" s="75" t="s">
        <v>123</v>
      </c>
      <c r="M479" s="71" t="s">
        <v>42</v>
      </c>
      <c r="N479" s="104">
        <v>1586</v>
      </c>
      <c r="O479" s="103">
        <v>761</v>
      </c>
      <c r="P479" s="56" t="str">
        <f t="shared" si="284"/>
        <v/>
      </c>
      <c r="Q479" s="128">
        <f t="shared" ref="Q479:Q481" si="285">IF(AND(N479&lt;&gt;0,M479="объем"),(O479/N479*100)/$Y$2*12,"")</f>
        <v>95.96469104665826</v>
      </c>
      <c r="R479" s="229"/>
      <c r="S479" s="232"/>
      <c r="T479" s="239"/>
      <c r="U479" s="218"/>
      <c r="V479" s="220"/>
      <c r="W479" s="209"/>
      <c r="X479" s="200"/>
    </row>
    <row r="480" spans="1:24" s="4" customFormat="1" ht="16.899999999999999" customHeight="1" thickBot="1" x14ac:dyDescent="0.3">
      <c r="A480" s="212"/>
      <c r="B480" s="46" t="str">
        <f t="shared" si="251"/>
        <v>ГБУЗ АО Областной врачебно-физкультурный диспансер</v>
      </c>
      <c r="C480" s="206"/>
      <c r="D480" s="19" t="str">
        <f t="shared" si="252"/>
        <v>ПМСП, включенная в базовую программу ОМС</v>
      </c>
      <c r="E480" s="194"/>
      <c r="F480" s="46" t="str">
        <f t="shared" si="259"/>
        <v>амбулаторно</v>
      </c>
      <c r="G480" s="194"/>
      <c r="H480" s="46" t="str">
        <f t="shared" si="260"/>
        <v>спортсмены спортивных сборных команд</v>
      </c>
      <c r="I480" s="194"/>
      <c r="J480" s="46" t="str">
        <f t="shared" si="261"/>
        <v>терапия</v>
      </c>
      <c r="K480" s="74" t="s">
        <v>138</v>
      </c>
      <c r="L480" s="75" t="s">
        <v>123</v>
      </c>
      <c r="M480" s="71" t="s">
        <v>42</v>
      </c>
      <c r="N480" s="104">
        <v>9</v>
      </c>
      <c r="O480" s="104">
        <v>4</v>
      </c>
      <c r="P480" s="56" t="str">
        <f t="shared" si="284"/>
        <v/>
      </c>
      <c r="Q480" s="128">
        <f t="shared" si="285"/>
        <v>88.888888888888886</v>
      </c>
      <c r="R480" s="229"/>
      <c r="S480" s="232"/>
      <c r="T480" s="239"/>
      <c r="U480" s="218"/>
      <c r="V480" s="220"/>
      <c r="W480" s="209"/>
      <c r="X480" s="200"/>
    </row>
    <row r="481" spans="1:24" s="4" customFormat="1" ht="23.45" customHeight="1" thickBot="1" x14ac:dyDescent="0.3">
      <c r="A481" s="212"/>
      <c r="B481" s="46" t="str">
        <f t="shared" si="251"/>
        <v>ГБУЗ АО Областной врачебно-физкультурный диспансер</v>
      </c>
      <c r="C481" s="206"/>
      <c r="D481" s="19" t="str">
        <f t="shared" si="252"/>
        <v>ПМСП, включенная в базовую программу ОМС</v>
      </c>
      <c r="E481" s="193" t="s">
        <v>142</v>
      </c>
      <c r="F481" s="46" t="str">
        <f t="shared" si="259"/>
        <v>амбулаторно</v>
      </c>
      <c r="G481" s="193" t="s">
        <v>212</v>
      </c>
      <c r="H481" s="46" t="str">
        <f t="shared" si="260"/>
        <v>спортсмены спортивных сборных команд</v>
      </c>
      <c r="I481" s="193" t="s">
        <v>286</v>
      </c>
      <c r="J481" s="46" t="str">
        <f t="shared" si="261"/>
        <v>травматология</v>
      </c>
      <c r="K481" s="72" t="s">
        <v>133</v>
      </c>
      <c r="L481" s="73" t="s">
        <v>3</v>
      </c>
      <c r="M481" s="73" t="s">
        <v>5</v>
      </c>
      <c r="N481" s="106">
        <v>99</v>
      </c>
      <c r="O481" s="106">
        <v>100</v>
      </c>
      <c r="P481" s="54">
        <f t="shared" si="284"/>
        <v>101.01010101010101</v>
      </c>
      <c r="Q481" s="54" t="str">
        <f t="shared" si="285"/>
        <v/>
      </c>
      <c r="R481" s="229">
        <f>IFERROR(AVERAGE(P481:P514),"")</f>
        <v>100.5772005772006</v>
      </c>
      <c r="S481" s="232">
        <f>AVERAGE(Q482:Q483)</f>
        <v>97.994494691309484</v>
      </c>
      <c r="T481" s="239"/>
      <c r="U481" s="218"/>
      <c r="V481" s="220"/>
      <c r="W481" s="209"/>
      <c r="X481" s="200"/>
    </row>
    <row r="482" spans="1:24" s="4" customFormat="1" ht="23.45" customHeight="1" thickBot="1" x14ac:dyDescent="0.3">
      <c r="A482" s="212"/>
      <c r="B482" s="46" t="str">
        <f t="shared" si="251"/>
        <v>ГБУЗ АО Областной врачебно-физкультурный диспансер</v>
      </c>
      <c r="C482" s="206"/>
      <c r="D482" s="19" t="str">
        <f t="shared" si="252"/>
        <v>ПМСП, включенная в базовую программу ОМС</v>
      </c>
      <c r="E482" s="220"/>
      <c r="F482" s="46" t="str">
        <f t="shared" si="259"/>
        <v>амбулаторно</v>
      </c>
      <c r="G482" s="220"/>
      <c r="H482" s="46" t="str">
        <f t="shared" si="260"/>
        <v>спортсмены спортивных сборных команд</v>
      </c>
      <c r="I482" s="220"/>
      <c r="J482" s="46" t="str">
        <f t="shared" si="261"/>
        <v>травматология</v>
      </c>
      <c r="K482" s="74" t="s">
        <v>40</v>
      </c>
      <c r="L482" s="75" t="s">
        <v>123</v>
      </c>
      <c r="M482" s="71" t="s">
        <v>42</v>
      </c>
      <c r="N482" s="104">
        <v>5086</v>
      </c>
      <c r="O482" s="104">
        <v>2441</v>
      </c>
      <c r="P482" s="56" t="str">
        <f t="shared" si="284"/>
        <v/>
      </c>
      <c r="Q482" s="128">
        <f t="shared" ref="Q482:Q484" si="286">IF(AND(N482&lt;&gt;0,M482="объем"),(O482/N482*100)/$Y$2*12,"")</f>
        <v>95.988989382618954</v>
      </c>
      <c r="R482" s="229"/>
      <c r="S482" s="232"/>
      <c r="T482" s="239"/>
      <c r="U482" s="218"/>
      <c r="V482" s="220"/>
      <c r="W482" s="209"/>
      <c r="X482" s="200"/>
    </row>
    <row r="483" spans="1:24" s="4" customFormat="1" ht="14.45" customHeight="1" thickBot="1" x14ac:dyDescent="0.3">
      <c r="A483" s="212"/>
      <c r="B483" s="46" t="str">
        <f t="shared" si="251"/>
        <v>ГБУЗ АО Областной врачебно-физкультурный диспансер</v>
      </c>
      <c r="C483" s="206"/>
      <c r="D483" s="19" t="str">
        <f t="shared" si="252"/>
        <v>ПМСП, включенная в базовую программу ОМС</v>
      </c>
      <c r="E483" s="194"/>
      <c r="F483" s="46" t="str">
        <f t="shared" si="259"/>
        <v>амбулаторно</v>
      </c>
      <c r="G483" s="194"/>
      <c r="H483" s="46" t="str">
        <f t="shared" si="260"/>
        <v>спортсмены спортивных сборных команд</v>
      </c>
      <c r="I483" s="194"/>
      <c r="J483" s="46" t="str">
        <f t="shared" si="261"/>
        <v>травматология</v>
      </c>
      <c r="K483" s="74" t="s">
        <v>138</v>
      </c>
      <c r="L483" s="75" t="s">
        <v>123</v>
      </c>
      <c r="M483" s="71" t="s">
        <v>42</v>
      </c>
      <c r="N483" s="104">
        <v>16</v>
      </c>
      <c r="O483" s="104">
        <v>8</v>
      </c>
      <c r="P483" s="56" t="str">
        <f t="shared" si="284"/>
        <v/>
      </c>
      <c r="Q483" s="128">
        <f t="shared" si="286"/>
        <v>100</v>
      </c>
      <c r="R483" s="229"/>
      <c r="S483" s="232"/>
      <c r="T483" s="239"/>
      <c r="U483" s="218"/>
      <c r="V483" s="220"/>
      <c r="W483" s="209"/>
      <c r="X483" s="200"/>
    </row>
    <row r="484" spans="1:24" s="4" customFormat="1" ht="24" customHeight="1" thickBot="1" x14ac:dyDescent="0.3">
      <c r="A484" s="212"/>
      <c r="B484" s="46" t="str">
        <f t="shared" si="251"/>
        <v>ГБУЗ АО Областной врачебно-физкультурный диспансер</v>
      </c>
      <c r="C484" s="206"/>
      <c r="D484" s="19" t="str">
        <f t="shared" si="252"/>
        <v>ПМСП, включенная в базовую программу ОМС</v>
      </c>
      <c r="E484" s="193" t="s">
        <v>142</v>
      </c>
      <c r="F484" s="46" t="str">
        <f t="shared" si="259"/>
        <v>амбулаторно</v>
      </c>
      <c r="G484" s="193" t="s">
        <v>212</v>
      </c>
      <c r="H484" s="46" t="str">
        <f t="shared" si="260"/>
        <v>спортсмены спортивных сборных команд</v>
      </c>
      <c r="I484" s="193" t="s">
        <v>97</v>
      </c>
      <c r="J484" s="46" t="str">
        <f t="shared" si="261"/>
        <v xml:space="preserve">хирургия </v>
      </c>
      <c r="K484" s="72" t="s">
        <v>133</v>
      </c>
      <c r="L484" s="73" t="s">
        <v>3</v>
      </c>
      <c r="M484" s="73" t="s">
        <v>5</v>
      </c>
      <c r="N484" s="106">
        <v>99</v>
      </c>
      <c r="O484" s="106">
        <v>100</v>
      </c>
      <c r="P484" s="54">
        <f t="shared" ref="P484:P486" si="287">IF(AND(N484&lt;&gt;0,M484="Кач."),O484/N484*100,"")</f>
        <v>101.01010101010101</v>
      </c>
      <c r="Q484" s="54" t="str">
        <f t="shared" si="286"/>
        <v/>
      </c>
      <c r="R484" s="229">
        <f>IFERROR(AVERAGE(P484:P517),"")</f>
        <v>100.43290043290044</v>
      </c>
      <c r="S484" s="232">
        <f>AVERAGE(Q485:Q486)</f>
        <v>92.439687393815831</v>
      </c>
      <c r="T484" s="239"/>
      <c r="U484" s="218"/>
      <c r="V484" s="220"/>
      <c r="W484" s="209"/>
      <c r="X484" s="200"/>
    </row>
    <row r="485" spans="1:24" s="4" customFormat="1" ht="24" customHeight="1" thickBot="1" x14ac:dyDescent="0.3">
      <c r="A485" s="212"/>
      <c r="B485" s="46" t="str">
        <f t="shared" si="251"/>
        <v>ГБУЗ АО Областной врачебно-физкультурный диспансер</v>
      </c>
      <c r="C485" s="206"/>
      <c r="D485" s="19" t="str">
        <f t="shared" si="252"/>
        <v>ПМСП, включенная в базовую программу ОМС</v>
      </c>
      <c r="E485" s="220"/>
      <c r="F485" s="46" t="str">
        <f t="shared" si="259"/>
        <v>амбулаторно</v>
      </c>
      <c r="G485" s="220"/>
      <c r="H485" s="46" t="str">
        <f t="shared" si="260"/>
        <v>спортсмены спортивных сборных команд</v>
      </c>
      <c r="I485" s="220"/>
      <c r="J485" s="46" t="str">
        <f t="shared" si="261"/>
        <v xml:space="preserve">хирургия </v>
      </c>
      <c r="K485" s="74" t="s">
        <v>40</v>
      </c>
      <c r="L485" s="75" t="s">
        <v>123</v>
      </c>
      <c r="M485" s="71" t="s">
        <v>42</v>
      </c>
      <c r="N485" s="104">
        <v>5886</v>
      </c>
      <c r="O485" s="103">
        <v>2825</v>
      </c>
      <c r="P485" s="56" t="str">
        <f t="shared" si="287"/>
        <v/>
      </c>
      <c r="Q485" s="128">
        <f t="shared" ref="Q485:Q487" si="288">IF(AND(N485&lt;&gt;0,M485="объем"),(O485/N485*100)/$Y$2*12,"")</f>
        <v>95.99048589874279</v>
      </c>
      <c r="R485" s="229"/>
      <c r="S485" s="232"/>
      <c r="T485" s="239"/>
      <c r="U485" s="218"/>
      <c r="V485" s="220"/>
      <c r="W485" s="209"/>
      <c r="X485" s="200"/>
    </row>
    <row r="486" spans="1:24" s="4" customFormat="1" ht="18.600000000000001" customHeight="1" thickBot="1" x14ac:dyDescent="0.3">
      <c r="A486" s="212"/>
      <c r="B486" s="46" t="str">
        <f t="shared" si="251"/>
        <v>ГБУЗ АО Областной врачебно-физкультурный диспансер</v>
      </c>
      <c r="C486" s="206"/>
      <c r="D486" s="19" t="str">
        <f t="shared" si="252"/>
        <v>ПМСП, включенная в базовую программу ОМС</v>
      </c>
      <c r="E486" s="194"/>
      <c r="F486" s="46" t="str">
        <f t="shared" si="259"/>
        <v>амбулаторно</v>
      </c>
      <c r="G486" s="194"/>
      <c r="H486" s="46" t="str">
        <f t="shared" si="260"/>
        <v>спортсмены спортивных сборных команд</v>
      </c>
      <c r="I486" s="194"/>
      <c r="J486" s="46" t="str">
        <f t="shared" si="261"/>
        <v xml:space="preserve">хирургия </v>
      </c>
      <c r="K486" s="74" t="s">
        <v>138</v>
      </c>
      <c r="L486" s="75" t="s">
        <v>123</v>
      </c>
      <c r="M486" s="71" t="s">
        <v>42</v>
      </c>
      <c r="N486" s="104">
        <v>9</v>
      </c>
      <c r="O486" s="104">
        <v>4</v>
      </c>
      <c r="P486" s="56" t="str">
        <f t="shared" si="287"/>
        <v/>
      </c>
      <c r="Q486" s="128">
        <f t="shared" si="288"/>
        <v>88.888888888888886</v>
      </c>
      <c r="R486" s="229"/>
      <c r="S486" s="232"/>
      <c r="T486" s="239"/>
      <c r="U486" s="218"/>
      <c r="V486" s="220"/>
      <c r="W486" s="209"/>
      <c r="X486" s="200"/>
    </row>
    <row r="487" spans="1:24" s="4" customFormat="1" ht="21" customHeight="1" thickBot="1" x14ac:dyDescent="0.3">
      <c r="A487" s="212"/>
      <c r="B487" s="46" t="str">
        <f t="shared" si="251"/>
        <v>ГБУЗ АО Областной врачебно-физкультурный диспансер</v>
      </c>
      <c r="C487" s="206"/>
      <c r="D487" s="19" t="str">
        <f t="shared" si="252"/>
        <v>ПМСП, включенная в базовую программу ОМС</v>
      </c>
      <c r="E487" s="193" t="s">
        <v>142</v>
      </c>
      <c r="F487" s="46" t="str">
        <f t="shared" si="259"/>
        <v>амбулаторно</v>
      </c>
      <c r="G487" s="193" t="s">
        <v>212</v>
      </c>
      <c r="H487" s="46" t="str">
        <f t="shared" si="260"/>
        <v>спортсмены спортивных сборных команд</v>
      </c>
      <c r="I487" s="193" t="s">
        <v>69</v>
      </c>
      <c r="J487" s="46" t="str">
        <f t="shared" si="261"/>
        <v>дерматология</v>
      </c>
      <c r="K487" s="72" t="s">
        <v>133</v>
      </c>
      <c r="L487" s="73" t="s">
        <v>3</v>
      </c>
      <c r="M487" s="73" t="s">
        <v>5</v>
      </c>
      <c r="N487" s="106">
        <v>99</v>
      </c>
      <c r="O487" s="106">
        <v>100</v>
      </c>
      <c r="P487" s="54">
        <f t="shared" ref="P487:P489" si="289">IF(AND(N487&lt;&gt;0,M487="Кач."),O487/N487*100,"")</f>
        <v>101.01010101010101</v>
      </c>
      <c r="Q487" s="54" t="str">
        <f t="shared" si="288"/>
        <v/>
      </c>
      <c r="R487" s="229">
        <f>IFERROR(AVERAGE(P487:P520),"")</f>
        <v>100.36075036075036</v>
      </c>
      <c r="S487" s="232">
        <f>AVERAGE(Q488:Q489)</f>
        <v>97.994494691309484</v>
      </c>
      <c r="T487" s="239"/>
      <c r="U487" s="218"/>
      <c r="V487" s="220"/>
      <c r="W487" s="209"/>
      <c r="X487" s="200"/>
    </row>
    <row r="488" spans="1:24" s="4" customFormat="1" ht="21" customHeight="1" thickBot="1" x14ac:dyDescent="0.3">
      <c r="A488" s="212"/>
      <c r="B488" s="46" t="str">
        <f t="shared" ref="B488:B557" si="290">IF(A488="",B487,A488)</f>
        <v>ГБУЗ АО Областной врачебно-физкультурный диспансер</v>
      </c>
      <c r="C488" s="206"/>
      <c r="D488" s="19" t="str">
        <f t="shared" ref="D488:D557" si="291">IF(C488="",D487,C488)</f>
        <v>ПМСП, включенная в базовую программу ОМС</v>
      </c>
      <c r="E488" s="220"/>
      <c r="F488" s="46" t="str">
        <f t="shared" si="259"/>
        <v>амбулаторно</v>
      </c>
      <c r="G488" s="220"/>
      <c r="H488" s="46" t="str">
        <f t="shared" si="260"/>
        <v>спортсмены спортивных сборных команд</v>
      </c>
      <c r="I488" s="220"/>
      <c r="J488" s="46" t="str">
        <f t="shared" si="261"/>
        <v>дерматология</v>
      </c>
      <c r="K488" s="74" t="s">
        <v>40</v>
      </c>
      <c r="L488" s="75" t="s">
        <v>123</v>
      </c>
      <c r="M488" s="71" t="s">
        <v>42</v>
      </c>
      <c r="N488" s="104">
        <v>5086</v>
      </c>
      <c r="O488" s="103">
        <v>2441</v>
      </c>
      <c r="P488" s="56" t="str">
        <f t="shared" si="289"/>
        <v/>
      </c>
      <c r="Q488" s="128">
        <f t="shared" ref="Q488:Q490" si="292">IF(AND(N488&lt;&gt;0,M488="объем"),(O488/N488*100)/$Y$2*12,"")</f>
        <v>95.988989382618954</v>
      </c>
      <c r="R488" s="229"/>
      <c r="S488" s="232"/>
      <c r="T488" s="239"/>
      <c r="U488" s="218"/>
      <c r="V488" s="220"/>
      <c r="W488" s="209"/>
      <c r="X488" s="200"/>
    </row>
    <row r="489" spans="1:24" s="4" customFormat="1" ht="18" customHeight="1" thickBot="1" x14ac:dyDescent="0.3">
      <c r="A489" s="212"/>
      <c r="B489" s="46" t="str">
        <f t="shared" si="290"/>
        <v>ГБУЗ АО Областной врачебно-физкультурный диспансер</v>
      </c>
      <c r="C489" s="206"/>
      <c r="D489" s="19" t="str">
        <f t="shared" si="291"/>
        <v>ПМСП, включенная в базовую программу ОМС</v>
      </c>
      <c r="E489" s="194"/>
      <c r="F489" s="46" t="str">
        <f t="shared" si="259"/>
        <v>амбулаторно</v>
      </c>
      <c r="G489" s="194"/>
      <c r="H489" s="46" t="str">
        <f t="shared" si="260"/>
        <v>спортсмены спортивных сборных команд</v>
      </c>
      <c r="I489" s="194"/>
      <c r="J489" s="46" t="str">
        <f t="shared" si="261"/>
        <v>дерматология</v>
      </c>
      <c r="K489" s="74" t="s">
        <v>138</v>
      </c>
      <c r="L489" s="75" t="s">
        <v>123</v>
      </c>
      <c r="M489" s="71" t="s">
        <v>42</v>
      </c>
      <c r="N489" s="104">
        <v>16</v>
      </c>
      <c r="O489" s="104">
        <v>8</v>
      </c>
      <c r="P489" s="56" t="str">
        <f t="shared" si="289"/>
        <v/>
      </c>
      <c r="Q489" s="128">
        <f t="shared" si="292"/>
        <v>100</v>
      </c>
      <c r="R489" s="229"/>
      <c r="S489" s="232"/>
      <c r="T489" s="239"/>
      <c r="U489" s="218"/>
      <c r="V489" s="220"/>
      <c r="W489" s="209"/>
      <c r="X489" s="200"/>
    </row>
    <row r="490" spans="1:24" s="4" customFormat="1" ht="16.149999999999999" customHeight="1" thickBot="1" x14ac:dyDescent="0.3">
      <c r="A490" s="212"/>
      <c r="B490" s="46" t="str">
        <f t="shared" si="290"/>
        <v>ГБУЗ АО Областной врачебно-физкультурный диспансер</v>
      </c>
      <c r="C490" s="206"/>
      <c r="D490" s="19" t="str">
        <f t="shared" si="291"/>
        <v>ПМСП, включенная в базовую программу ОМС</v>
      </c>
      <c r="E490" s="193" t="s">
        <v>142</v>
      </c>
      <c r="F490" s="46" t="str">
        <f t="shared" si="259"/>
        <v>амбулаторно</v>
      </c>
      <c r="G490" s="193" t="s">
        <v>212</v>
      </c>
      <c r="H490" s="46" t="str">
        <f t="shared" si="260"/>
        <v>спортсмены спортивных сборных команд</v>
      </c>
      <c r="I490" s="193" t="s">
        <v>89</v>
      </c>
      <c r="J490" s="46" t="str">
        <f t="shared" si="261"/>
        <v>акушерство-гинекология</v>
      </c>
      <c r="K490" s="72" t="s">
        <v>133</v>
      </c>
      <c r="L490" s="73" t="s">
        <v>3</v>
      </c>
      <c r="M490" s="73" t="s">
        <v>5</v>
      </c>
      <c r="N490" s="106">
        <v>99</v>
      </c>
      <c r="O490" s="106">
        <v>100</v>
      </c>
      <c r="P490" s="54">
        <f t="shared" ref="P490:P492" si="293">IF(AND(N490&lt;&gt;0,M490="Кач."),O490/N490*100,"")</f>
        <v>101.01010101010101</v>
      </c>
      <c r="Q490" s="54" t="str">
        <f t="shared" si="292"/>
        <v/>
      </c>
      <c r="R490" s="229">
        <f>IFERROR(AVERAGE(P490:P523),"")</f>
        <v>100.28860028860029</v>
      </c>
      <c r="S490" s="232">
        <f>AVERAGE(Q491:Q492)</f>
        <v>92.466422466422472</v>
      </c>
      <c r="T490" s="239"/>
      <c r="U490" s="218"/>
      <c r="V490" s="220"/>
      <c r="W490" s="209"/>
      <c r="X490" s="200"/>
    </row>
    <row r="491" spans="1:24" s="4" customFormat="1" ht="16.149999999999999" customHeight="1" thickBot="1" x14ac:dyDescent="0.3">
      <c r="A491" s="212"/>
      <c r="B491" s="46" t="str">
        <f t="shared" si="290"/>
        <v>ГБУЗ АО Областной врачебно-физкультурный диспансер</v>
      </c>
      <c r="C491" s="206"/>
      <c r="D491" s="19" t="str">
        <f t="shared" si="291"/>
        <v>ПМСП, включенная в базовую программу ОМС</v>
      </c>
      <c r="E491" s="220"/>
      <c r="F491" s="46" t="str">
        <f t="shared" si="259"/>
        <v>амбулаторно</v>
      </c>
      <c r="G491" s="220"/>
      <c r="H491" s="46" t="str">
        <f t="shared" si="260"/>
        <v>спортсмены спортивных сборных команд</v>
      </c>
      <c r="I491" s="220"/>
      <c r="J491" s="46" t="str">
        <f t="shared" si="261"/>
        <v>акушерство-гинекология</v>
      </c>
      <c r="K491" s="74" t="s">
        <v>40</v>
      </c>
      <c r="L491" s="75" t="s">
        <v>123</v>
      </c>
      <c r="M491" s="71" t="s">
        <v>42</v>
      </c>
      <c r="N491" s="104">
        <v>1820</v>
      </c>
      <c r="O491" s="103">
        <v>874</v>
      </c>
      <c r="P491" s="56" t="str">
        <f t="shared" si="293"/>
        <v/>
      </c>
      <c r="Q491" s="128">
        <f t="shared" ref="Q491:Q493" si="294">IF(AND(N491&lt;&gt;0,M491="объем"),(O491/N491*100)/$Y$2*12,"")</f>
        <v>96.043956043956044</v>
      </c>
      <c r="R491" s="229"/>
      <c r="S491" s="232"/>
      <c r="T491" s="239"/>
      <c r="U491" s="218"/>
      <c r="V491" s="220"/>
      <c r="W491" s="209"/>
      <c r="X491" s="200"/>
    </row>
    <row r="492" spans="1:24" s="4" customFormat="1" ht="17.45" customHeight="1" thickBot="1" x14ac:dyDescent="0.3">
      <c r="A492" s="212"/>
      <c r="B492" s="46" t="str">
        <f t="shared" si="290"/>
        <v>ГБУЗ АО Областной врачебно-физкультурный диспансер</v>
      </c>
      <c r="C492" s="206"/>
      <c r="D492" s="19" t="str">
        <f t="shared" si="291"/>
        <v>ПМСП, включенная в базовую программу ОМС</v>
      </c>
      <c r="E492" s="194"/>
      <c r="F492" s="46" t="str">
        <f t="shared" si="259"/>
        <v>амбулаторно</v>
      </c>
      <c r="G492" s="194"/>
      <c r="H492" s="46" t="str">
        <f t="shared" si="260"/>
        <v>спортсмены спортивных сборных команд</v>
      </c>
      <c r="I492" s="194"/>
      <c r="J492" s="46" t="str">
        <f t="shared" si="261"/>
        <v>акушерство-гинекология</v>
      </c>
      <c r="K492" s="74" t="s">
        <v>138</v>
      </c>
      <c r="L492" s="75" t="s">
        <v>123</v>
      </c>
      <c r="M492" s="71" t="s">
        <v>42</v>
      </c>
      <c r="N492" s="104">
        <v>9</v>
      </c>
      <c r="O492" s="104">
        <v>4</v>
      </c>
      <c r="P492" s="56" t="str">
        <f t="shared" si="293"/>
        <v/>
      </c>
      <c r="Q492" s="128">
        <f t="shared" si="294"/>
        <v>88.888888888888886</v>
      </c>
      <c r="R492" s="229"/>
      <c r="S492" s="232"/>
      <c r="T492" s="239"/>
      <c r="U492" s="218"/>
      <c r="V492" s="220"/>
      <c r="W492" s="209"/>
      <c r="X492" s="200"/>
    </row>
    <row r="493" spans="1:24" s="4" customFormat="1" ht="17.45" customHeight="1" thickBot="1" x14ac:dyDescent="0.3">
      <c r="A493" s="212"/>
      <c r="B493" s="46" t="str">
        <f t="shared" si="290"/>
        <v>ГБУЗ АО Областной врачебно-физкультурный диспансер</v>
      </c>
      <c r="C493" s="206"/>
      <c r="D493" s="19" t="str">
        <f t="shared" si="291"/>
        <v>ПМСП, включенная в базовую программу ОМС</v>
      </c>
      <c r="E493" s="193" t="s">
        <v>142</v>
      </c>
      <c r="F493" s="46" t="str">
        <f t="shared" si="259"/>
        <v>амбулаторно</v>
      </c>
      <c r="G493" s="193" t="s">
        <v>212</v>
      </c>
      <c r="H493" s="46" t="str">
        <f t="shared" si="260"/>
        <v>спортсмены спортивных сборных команд</v>
      </c>
      <c r="I493" s="193" t="s">
        <v>96</v>
      </c>
      <c r="J493" s="46" t="str">
        <f t="shared" si="261"/>
        <v>урология</v>
      </c>
      <c r="K493" s="72" t="s">
        <v>133</v>
      </c>
      <c r="L493" s="73" t="s">
        <v>3</v>
      </c>
      <c r="M493" s="73" t="s">
        <v>5</v>
      </c>
      <c r="N493" s="106">
        <v>99</v>
      </c>
      <c r="O493" s="106">
        <v>100</v>
      </c>
      <c r="P493" s="54">
        <f t="shared" ref="P493:P495" si="295">IF(AND(N493&lt;&gt;0,M493="Кач."),O493/N493*100,"")</f>
        <v>101.01010101010101</v>
      </c>
      <c r="Q493" s="54" t="str">
        <f t="shared" si="294"/>
        <v/>
      </c>
      <c r="R493" s="229">
        <f>IFERROR(AVERAGE(P493:P526),"")</f>
        <v>100.14430014430015</v>
      </c>
      <c r="S493" s="232">
        <f>AVERAGE(Q494:Q495)</f>
        <v>92.439687393815831</v>
      </c>
      <c r="T493" s="239"/>
      <c r="U493" s="218"/>
      <c r="V493" s="220"/>
      <c r="W493" s="209"/>
      <c r="X493" s="200"/>
    </row>
    <row r="494" spans="1:24" s="4" customFormat="1" ht="17.45" customHeight="1" thickBot="1" x14ac:dyDescent="0.3">
      <c r="A494" s="212"/>
      <c r="B494" s="46" t="str">
        <f t="shared" si="290"/>
        <v>ГБУЗ АО Областной врачебно-физкультурный диспансер</v>
      </c>
      <c r="C494" s="206"/>
      <c r="D494" s="19" t="str">
        <f t="shared" si="291"/>
        <v>ПМСП, включенная в базовую программу ОМС</v>
      </c>
      <c r="E494" s="220"/>
      <c r="F494" s="46" t="str">
        <f t="shared" si="259"/>
        <v>амбулаторно</v>
      </c>
      <c r="G494" s="220"/>
      <c r="H494" s="46" t="str">
        <f t="shared" si="260"/>
        <v>спортсмены спортивных сборных команд</v>
      </c>
      <c r="I494" s="220"/>
      <c r="J494" s="46" t="str">
        <f t="shared" si="261"/>
        <v>урология</v>
      </c>
      <c r="K494" s="74" t="s">
        <v>40</v>
      </c>
      <c r="L494" s="75" t="s">
        <v>123</v>
      </c>
      <c r="M494" s="71" t="s">
        <v>42</v>
      </c>
      <c r="N494" s="104">
        <v>5886</v>
      </c>
      <c r="O494" s="103">
        <v>2825</v>
      </c>
      <c r="P494" s="56" t="str">
        <f t="shared" si="295"/>
        <v/>
      </c>
      <c r="Q494" s="128">
        <f t="shared" ref="Q494:Q496" si="296">IF(AND(N494&lt;&gt;0,M494="объем"),(O494/N494*100)/$Y$2*12,"")</f>
        <v>95.99048589874279</v>
      </c>
      <c r="R494" s="229"/>
      <c r="S494" s="232"/>
      <c r="T494" s="239"/>
      <c r="U494" s="218"/>
      <c r="V494" s="220"/>
      <c r="W494" s="209"/>
      <c r="X494" s="200"/>
    </row>
    <row r="495" spans="1:24" s="4" customFormat="1" ht="17.45" customHeight="1" thickBot="1" x14ac:dyDescent="0.3">
      <c r="A495" s="212"/>
      <c r="B495" s="46" t="str">
        <f t="shared" si="290"/>
        <v>ГБУЗ АО Областной врачебно-физкультурный диспансер</v>
      </c>
      <c r="C495" s="206"/>
      <c r="D495" s="19" t="str">
        <f t="shared" si="291"/>
        <v>ПМСП, включенная в базовую программу ОМС</v>
      </c>
      <c r="E495" s="194"/>
      <c r="F495" s="46" t="str">
        <f t="shared" si="259"/>
        <v>амбулаторно</v>
      </c>
      <c r="G495" s="194"/>
      <c r="H495" s="46" t="str">
        <f t="shared" si="260"/>
        <v>спортсмены спортивных сборных команд</v>
      </c>
      <c r="I495" s="194"/>
      <c r="J495" s="46" t="str">
        <f t="shared" si="261"/>
        <v>урология</v>
      </c>
      <c r="K495" s="74" t="s">
        <v>138</v>
      </c>
      <c r="L495" s="75" t="s">
        <v>123</v>
      </c>
      <c r="M495" s="71" t="s">
        <v>42</v>
      </c>
      <c r="N495" s="104">
        <v>9</v>
      </c>
      <c r="O495" s="104">
        <v>4</v>
      </c>
      <c r="P495" s="56" t="str">
        <f t="shared" si="295"/>
        <v/>
      </c>
      <c r="Q495" s="128">
        <f t="shared" si="296"/>
        <v>88.888888888888886</v>
      </c>
      <c r="R495" s="229"/>
      <c r="S495" s="232"/>
      <c r="T495" s="239"/>
      <c r="U495" s="218"/>
      <c r="V495" s="220"/>
      <c r="W495" s="209"/>
      <c r="X495" s="200"/>
    </row>
    <row r="496" spans="1:24" s="4" customFormat="1" ht="17.45" customHeight="1" thickBot="1" x14ac:dyDescent="0.3">
      <c r="A496" s="212"/>
      <c r="B496" s="46" t="str">
        <f t="shared" si="290"/>
        <v>ГБУЗ АО Областной врачебно-физкультурный диспансер</v>
      </c>
      <c r="C496" s="206"/>
      <c r="D496" s="19" t="str">
        <f t="shared" si="291"/>
        <v>ПМСП, включенная в базовую программу ОМС</v>
      </c>
      <c r="E496" s="193" t="s">
        <v>142</v>
      </c>
      <c r="F496" s="46" t="str">
        <f t="shared" si="259"/>
        <v>амбулаторно</v>
      </c>
      <c r="G496" s="193" t="s">
        <v>212</v>
      </c>
      <c r="H496" s="46" t="str">
        <f t="shared" si="260"/>
        <v>спортсмены спортивных сборных команд</v>
      </c>
      <c r="I496" s="193" t="s">
        <v>235</v>
      </c>
      <c r="J496" s="46" t="str">
        <f t="shared" si="261"/>
        <v>педиатрия</v>
      </c>
      <c r="K496" s="72" t="s">
        <v>133</v>
      </c>
      <c r="L496" s="73" t="s">
        <v>3</v>
      </c>
      <c r="M496" s="73" t="s">
        <v>5</v>
      </c>
      <c r="N496" s="106">
        <v>99</v>
      </c>
      <c r="O496" s="106">
        <v>100</v>
      </c>
      <c r="P496" s="54">
        <f t="shared" ref="P496:P502" si="297">IF(AND(N496&lt;&gt;0,M496="Кач."),O496/N496*100,"")</f>
        <v>101.01010101010101</v>
      </c>
      <c r="Q496" s="54" t="str">
        <f t="shared" si="296"/>
        <v/>
      </c>
      <c r="R496" s="229">
        <f>IFERROR(AVERAGE(P496:P497),"")</f>
        <v>101.01010101010101</v>
      </c>
      <c r="S496" s="232">
        <f>AVERAGE(Q496:Q497)</f>
        <v>96</v>
      </c>
      <c r="T496" s="239"/>
      <c r="U496" s="218"/>
      <c r="V496" s="220"/>
      <c r="W496" s="209"/>
      <c r="X496" s="200"/>
    </row>
    <row r="497" spans="1:24" s="4" customFormat="1" ht="17.45" customHeight="1" thickBot="1" x14ac:dyDescent="0.3">
      <c r="A497" s="212"/>
      <c r="B497" s="46" t="str">
        <f t="shared" si="290"/>
        <v>ГБУЗ АО Областной врачебно-физкультурный диспансер</v>
      </c>
      <c r="C497" s="207"/>
      <c r="D497" s="19" t="str">
        <f t="shared" si="291"/>
        <v>ПМСП, включенная в базовую программу ОМС</v>
      </c>
      <c r="E497" s="194"/>
      <c r="F497" s="46" t="str">
        <f t="shared" si="259"/>
        <v>амбулаторно</v>
      </c>
      <c r="G497" s="194"/>
      <c r="H497" s="46" t="str">
        <f t="shared" si="260"/>
        <v>спортсмены спортивных сборных команд</v>
      </c>
      <c r="I497" s="194"/>
      <c r="J497" s="46" t="str">
        <f t="shared" si="261"/>
        <v>педиатрия</v>
      </c>
      <c r="K497" s="74" t="s">
        <v>40</v>
      </c>
      <c r="L497" s="75" t="s">
        <v>123</v>
      </c>
      <c r="M497" s="71" t="s">
        <v>42</v>
      </c>
      <c r="N497" s="104">
        <v>4300</v>
      </c>
      <c r="O497" s="103">
        <v>2064</v>
      </c>
      <c r="P497" s="56" t="str">
        <f t="shared" si="297"/>
        <v/>
      </c>
      <c r="Q497" s="128">
        <f t="shared" ref="Q497:Q503" si="298">IF(AND(N497&lt;&gt;0,M497="объем"),(O497/N497*100)/$Y$2*12,"")</f>
        <v>96</v>
      </c>
      <c r="R497" s="229"/>
      <c r="S497" s="232"/>
      <c r="T497" s="239"/>
      <c r="U497" s="219"/>
      <c r="V497" s="220"/>
      <c r="W497" s="209"/>
      <c r="X497" s="200"/>
    </row>
    <row r="498" spans="1:24" s="4" customFormat="1" ht="17.45" customHeight="1" thickBot="1" x14ac:dyDescent="0.3">
      <c r="A498" s="212"/>
      <c r="B498" s="46" t="str">
        <f t="shared" ref="B498:B503" si="299">IF(A498="",B497,A498)</f>
        <v>ГБУЗ АО Областной врачебно-физкультурный диспансер</v>
      </c>
      <c r="C498" s="344" t="s">
        <v>129</v>
      </c>
      <c r="D498" s="19" t="str">
        <f t="shared" si="29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8" s="193" t="s">
        <v>260</v>
      </c>
      <c r="F498" s="46" t="str">
        <f t="shared" si="259"/>
        <v>дневной стационар</v>
      </c>
      <c r="G498" s="193" t="s">
        <v>212</v>
      </c>
      <c r="H498" s="46" t="str">
        <f t="shared" si="260"/>
        <v>спортсмены спортивных сборных команд</v>
      </c>
      <c r="I498" s="193" t="s">
        <v>76</v>
      </c>
      <c r="J498" s="46" t="str">
        <f t="shared" si="261"/>
        <v>неврология</v>
      </c>
      <c r="K498" s="72" t="s">
        <v>133</v>
      </c>
      <c r="L498" s="73" t="s">
        <v>3</v>
      </c>
      <c r="M498" s="73" t="s">
        <v>5</v>
      </c>
      <c r="N498" s="106">
        <v>99</v>
      </c>
      <c r="O498" s="106">
        <v>100</v>
      </c>
      <c r="P498" s="176">
        <f t="shared" si="297"/>
        <v>101.01010101010101</v>
      </c>
      <c r="Q498" s="175"/>
      <c r="R498" s="229">
        <f>IFERROR(AVERAGE(P498:P499),"")</f>
        <v>101.01010101010101</v>
      </c>
      <c r="S498" s="232">
        <f>AVERAGE(Q498:Q499)</f>
        <v>100</v>
      </c>
      <c r="T498" s="238">
        <f>IFERROR((R498*0.7+S498*0.3)*2,S498*2)</f>
        <v>201.4141414141414</v>
      </c>
      <c r="U498" s="218" t="str">
        <f t="shared" ref="U498" si="300">IF(T498&lt;170,"ГЗ по услуге (работе) НЕ выполнено","")&amp;IF(AND(T498&gt;=170,T498&lt;=200),"ГЗ по услуге (работе) выполнено","")&amp;IF(T498&gt;200,"ГЗ по услуге (работе) ПЕРЕвыполнено","")</f>
        <v>ГЗ по услуге (работе) ПЕРЕвыполнено</v>
      </c>
      <c r="V498" s="220"/>
      <c r="W498" s="209"/>
      <c r="X498" s="200"/>
    </row>
    <row r="499" spans="1:24" s="4" customFormat="1" ht="17.45" customHeight="1" thickBot="1" x14ac:dyDescent="0.3">
      <c r="A499" s="212"/>
      <c r="B499" s="46" t="str">
        <f t="shared" si="299"/>
        <v>ГБУЗ АО Областной врачебно-физкультурный диспансер</v>
      </c>
      <c r="C499" s="345"/>
      <c r="D499" s="19" t="str">
        <f t="shared" si="29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9" s="220"/>
      <c r="F499" s="46" t="str">
        <f t="shared" si="259"/>
        <v>дневной стационар</v>
      </c>
      <c r="G499" s="194"/>
      <c r="H499" s="46" t="str">
        <f t="shared" si="260"/>
        <v>спортсмены спортивных сборных команд</v>
      </c>
      <c r="I499" s="194"/>
      <c r="J499" s="46" t="str">
        <f t="shared" si="261"/>
        <v>неврология</v>
      </c>
      <c r="K499" s="74" t="s">
        <v>285</v>
      </c>
      <c r="L499" s="75" t="s">
        <v>123</v>
      </c>
      <c r="M499" s="71" t="s">
        <v>42</v>
      </c>
      <c r="N499" s="104">
        <v>40</v>
      </c>
      <c r="O499" s="103">
        <v>20</v>
      </c>
      <c r="P499" s="56"/>
      <c r="Q499" s="175">
        <f t="shared" si="298"/>
        <v>100</v>
      </c>
      <c r="R499" s="229"/>
      <c r="S499" s="232"/>
      <c r="T499" s="239"/>
      <c r="U499" s="218"/>
      <c r="V499" s="220"/>
      <c r="W499" s="209"/>
      <c r="X499" s="200"/>
    </row>
    <row r="500" spans="1:24" s="4" customFormat="1" ht="17.45" customHeight="1" thickBot="1" x14ac:dyDescent="0.3">
      <c r="A500" s="212"/>
      <c r="B500" s="46" t="str">
        <f t="shared" si="299"/>
        <v>ГБУЗ АО Областной врачебно-физкультурный диспансер</v>
      </c>
      <c r="C500" s="345"/>
      <c r="D500" s="19" t="str">
        <f t="shared" si="29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500" s="220"/>
      <c r="F500" s="46" t="str">
        <f t="shared" si="259"/>
        <v>дневной стационар</v>
      </c>
      <c r="G500" s="193" t="s">
        <v>212</v>
      </c>
      <c r="H500" s="46" t="str">
        <f t="shared" si="260"/>
        <v>спортсмены спортивных сборных команд</v>
      </c>
      <c r="I500" s="193" t="s">
        <v>51</v>
      </c>
      <c r="J500" s="46" t="str">
        <f t="shared" si="261"/>
        <v>терапия</v>
      </c>
      <c r="K500" s="72" t="s">
        <v>133</v>
      </c>
      <c r="L500" s="73" t="s">
        <v>3</v>
      </c>
      <c r="M500" s="73" t="s">
        <v>5</v>
      </c>
      <c r="N500" s="106">
        <v>99</v>
      </c>
      <c r="O500" s="106">
        <v>100</v>
      </c>
      <c r="P500" s="176">
        <f t="shared" si="297"/>
        <v>101.01010101010101</v>
      </c>
      <c r="Q500" s="175"/>
      <c r="R500" s="229">
        <f>IFERROR(AVERAGE(P500:P501),"")</f>
        <v>101.01010101010101</v>
      </c>
      <c r="S500" s="232">
        <f>AVERAGE(Q500:Q501)</f>
        <v>100</v>
      </c>
      <c r="T500" s="239">
        <f t="shared" ref="T500" si="301">IFERROR((R500*0.7+S500*0.3)*2,S500*2)</f>
        <v>201.4141414141414</v>
      </c>
      <c r="U500" s="218" t="str">
        <f t="shared" ref="U500" si="302">IF(T500&lt;170,"ГЗ по услуге (работе) НЕ выполнено","")&amp;IF(AND(T500&gt;=170,T500&lt;=200),"ГЗ по услуге (работе) выполнено","")&amp;IF(T500&gt;200,"ГЗ по услуге (работе) ПЕРЕвыполнено","")</f>
        <v>ГЗ по услуге (работе) ПЕРЕвыполнено</v>
      </c>
      <c r="V500" s="220"/>
      <c r="W500" s="209"/>
      <c r="X500" s="200"/>
    </row>
    <row r="501" spans="1:24" s="4" customFormat="1" ht="17.45" customHeight="1" thickBot="1" x14ac:dyDescent="0.3">
      <c r="A501" s="212"/>
      <c r="B501" s="46" t="str">
        <f t="shared" si="299"/>
        <v>ГБУЗ АО Областной врачебно-физкультурный диспансер</v>
      </c>
      <c r="C501" s="345"/>
      <c r="D501" s="19" t="str">
        <f t="shared" si="29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501" s="220"/>
      <c r="F501" s="46" t="str">
        <f t="shared" si="259"/>
        <v>дневной стационар</v>
      </c>
      <c r="G501" s="194"/>
      <c r="H501" s="46" t="str">
        <f t="shared" si="260"/>
        <v>спортсмены спортивных сборных команд</v>
      </c>
      <c r="I501" s="194"/>
      <c r="J501" s="46" t="str">
        <f t="shared" si="261"/>
        <v>терапия</v>
      </c>
      <c r="K501" s="74" t="s">
        <v>285</v>
      </c>
      <c r="L501" s="75" t="s">
        <v>123</v>
      </c>
      <c r="M501" s="71" t="s">
        <v>42</v>
      </c>
      <c r="N501" s="104">
        <v>40</v>
      </c>
      <c r="O501" s="103">
        <v>20</v>
      </c>
      <c r="P501" s="56"/>
      <c r="Q501" s="175">
        <f t="shared" si="298"/>
        <v>100</v>
      </c>
      <c r="R501" s="229"/>
      <c r="S501" s="232"/>
      <c r="T501" s="239"/>
      <c r="U501" s="218"/>
      <c r="V501" s="220"/>
      <c r="W501" s="209"/>
      <c r="X501" s="200"/>
    </row>
    <row r="502" spans="1:24" s="4" customFormat="1" ht="17.45" customHeight="1" thickBot="1" x14ac:dyDescent="0.3">
      <c r="A502" s="212"/>
      <c r="B502" s="46" t="str">
        <f t="shared" si="299"/>
        <v>ГБУЗ АО Областной врачебно-физкультурный диспансер</v>
      </c>
      <c r="C502" s="345"/>
      <c r="D502" s="19" t="str">
        <f t="shared" si="29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502" s="220"/>
      <c r="F502" s="46" t="str">
        <f t="shared" si="259"/>
        <v>дневной стационар</v>
      </c>
      <c r="G502" s="193" t="s">
        <v>212</v>
      </c>
      <c r="H502" s="46" t="str">
        <f t="shared" si="260"/>
        <v>спортсмены спортивных сборных команд</v>
      </c>
      <c r="I502" s="193" t="s">
        <v>286</v>
      </c>
      <c r="J502" s="46" t="str">
        <f t="shared" si="261"/>
        <v>травматология</v>
      </c>
      <c r="K502" s="72" t="s">
        <v>133</v>
      </c>
      <c r="L502" s="73" t="s">
        <v>3</v>
      </c>
      <c r="M502" s="73" t="s">
        <v>5</v>
      </c>
      <c r="N502" s="106">
        <v>99</v>
      </c>
      <c r="O502" s="106">
        <v>100</v>
      </c>
      <c r="P502" s="176">
        <f t="shared" si="297"/>
        <v>101.01010101010101</v>
      </c>
      <c r="Q502" s="175"/>
      <c r="R502" s="229">
        <f>IFERROR(AVERAGE(P502:P503),"")</f>
        <v>101.01010101010101</v>
      </c>
      <c r="S502" s="232">
        <f>AVERAGE(Q502:Q503)</f>
        <v>100</v>
      </c>
      <c r="T502" s="239">
        <f t="shared" ref="T502" si="303">IFERROR((R502*0.7+S502*0.3)*2,S502*2)</f>
        <v>201.4141414141414</v>
      </c>
      <c r="U502" s="218" t="str">
        <f t="shared" ref="U502" si="304">IF(T502&lt;170,"ГЗ по услуге (работе) НЕ выполнено","")&amp;IF(AND(T502&gt;=170,T502&lt;=200),"ГЗ по услуге (работе) выполнено","")&amp;IF(T502&gt;200,"ГЗ по услуге (работе) ПЕРЕвыполнено","")</f>
        <v>ГЗ по услуге (работе) ПЕРЕвыполнено</v>
      </c>
      <c r="V502" s="220"/>
      <c r="W502" s="209"/>
      <c r="X502" s="200"/>
    </row>
    <row r="503" spans="1:24" s="4" customFormat="1" ht="17.45" customHeight="1" thickBot="1" x14ac:dyDescent="0.3">
      <c r="A503" s="212"/>
      <c r="B503" s="46" t="str">
        <f t="shared" si="299"/>
        <v>ГБУЗ АО Областной врачебно-физкультурный диспансер</v>
      </c>
      <c r="C503" s="346"/>
      <c r="D503" s="19" t="str">
        <f t="shared" si="29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503" s="194"/>
      <c r="F503" s="46" t="str">
        <f t="shared" si="259"/>
        <v>дневной стационар</v>
      </c>
      <c r="G503" s="194"/>
      <c r="H503" s="46" t="str">
        <f t="shared" si="260"/>
        <v>спортсмены спортивных сборных команд</v>
      </c>
      <c r="I503" s="194"/>
      <c r="J503" s="46" t="str">
        <f t="shared" si="261"/>
        <v>травматология</v>
      </c>
      <c r="K503" s="74" t="s">
        <v>285</v>
      </c>
      <c r="L503" s="75" t="s">
        <v>123</v>
      </c>
      <c r="M503" s="71" t="s">
        <v>42</v>
      </c>
      <c r="N503" s="104">
        <v>80</v>
      </c>
      <c r="O503" s="103">
        <v>40</v>
      </c>
      <c r="P503" s="56"/>
      <c r="Q503" s="175">
        <f t="shared" si="298"/>
        <v>100</v>
      </c>
      <c r="R503" s="241"/>
      <c r="S503" s="242"/>
      <c r="T503" s="243"/>
      <c r="U503" s="219"/>
      <c r="V503" s="194"/>
      <c r="W503" s="209"/>
      <c r="X503" s="200"/>
    </row>
    <row r="504" spans="1:24" s="4" customFormat="1" ht="17.45" customHeight="1" thickBot="1" x14ac:dyDescent="0.3">
      <c r="A504" s="212"/>
      <c r="B504" s="46" t="str">
        <f>IF(A504="",B497,A504)</f>
        <v>ГБУЗ АО Областной врачебно-физкультурный диспансер</v>
      </c>
      <c r="C504" s="246" t="s">
        <v>267</v>
      </c>
      <c r="D504" s="19" t="str">
        <f>IF(C504="",D497,C504)</f>
        <v xml:space="preserve">Обеспечение мероприятий, направленных на охрану здоровья граждан </v>
      </c>
      <c r="E504" s="217" t="s">
        <v>47</v>
      </c>
      <c r="F504" s="46" t="str">
        <f>IF(E504="",F497,E504)</f>
        <v>Не предусмотрено</v>
      </c>
      <c r="G504" s="217" t="s">
        <v>47</v>
      </c>
      <c r="H504" s="46" t="str">
        <f>IF(G504="",H497,G504)</f>
        <v>Не предусмотрено</v>
      </c>
      <c r="I504" s="217" t="s">
        <v>47</v>
      </c>
      <c r="J504" s="46" t="str">
        <f>IF(I504="",J497,I504)</f>
        <v>Не предусмотрено</v>
      </c>
      <c r="K504" s="73" t="s">
        <v>180</v>
      </c>
      <c r="L504" s="73" t="s">
        <v>3</v>
      </c>
      <c r="M504" s="73" t="s">
        <v>5</v>
      </c>
      <c r="N504" s="106">
        <v>99</v>
      </c>
      <c r="O504" s="106">
        <v>98</v>
      </c>
      <c r="P504" s="60">
        <f t="shared" si="238"/>
        <v>98.98989898989899</v>
      </c>
      <c r="Q504" s="60"/>
      <c r="R504" s="228">
        <f>IFERROR(AVERAGE(P504:P505),"")</f>
        <v>98.98989898989899</v>
      </c>
      <c r="S504" s="231">
        <f>AVERAGE(Q504:Q505)</f>
        <v>99.926416482707864</v>
      </c>
      <c r="T504" s="238">
        <f>IFERROR((R504*0.7+S504*0.3)*2,S504*2)</f>
        <v>198.54170847548329</v>
      </c>
      <c r="U504" s="195" t="str">
        <f>IF(T504&lt;170,"ГЗ по услуге (работе) НЕ выполнено","")&amp;IF(AND(T504&gt;=170,T504&lt;=200),"ГЗ по услуге (работе) выполнено","")&amp;IF(T504&gt;200,"ГЗ по услуге (работе) ПЕРЕвыполнено","")</f>
        <v>ГЗ по услуге (работе) выполнено</v>
      </c>
      <c r="V504" s="192"/>
      <c r="W504" s="209"/>
      <c r="X504" s="200"/>
    </row>
    <row r="505" spans="1:24" s="4" customFormat="1" ht="17.45" customHeight="1" thickBot="1" x14ac:dyDescent="0.3">
      <c r="A505" s="212"/>
      <c r="B505" s="46" t="str">
        <f t="shared" si="290"/>
        <v>ГБУЗ АО Областной врачебно-физкультурный диспансер</v>
      </c>
      <c r="C505" s="246"/>
      <c r="D505" s="19" t="str">
        <f t="shared" si="291"/>
        <v xml:space="preserve">Обеспечение мероприятий, направленных на охрану здоровья граждан </v>
      </c>
      <c r="E505" s="219"/>
      <c r="F505" s="46" t="str">
        <f t="shared" si="259"/>
        <v>Не предусмотрено</v>
      </c>
      <c r="G505" s="219"/>
      <c r="H505" s="46" t="str">
        <f t="shared" si="260"/>
        <v>Не предусмотрено</v>
      </c>
      <c r="I505" s="219"/>
      <c r="J505" s="46" t="str">
        <f t="shared" si="261"/>
        <v>Не предусмотрено</v>
      </c>
      <c r="K505" s="74" t="s">
        <v>179</v>
      </c>
      <c r="L505" s="86" t="s">
        <v>58</v>
      </c>
      <c r="M505" s="81" t="s">
        <v>42</v>
      </c>
      <c r="N505" s="104">
        <v>27180</v>
      </c>
      <c r="O505" s="103">
        <v>13580</v>
      </c>
      <c r="P505" s="61" t="str">
        <f t="shared" si="238"/>
        <v/>
      </c>
      <c r="Q505" s="62">
        <f t="shared" ref="Q505" si="305">IF(AND(N505&lt;&gt;0,M505="объем"),(O505/N505*100)/$Y$2*12,"")</f>
        <v>99.926416482707864</v>
      </c>
      <c r="R505" s="241"/>
      <c r="S505" s="242"/>
      <c r="T505" s="243"/>
      <c r="U505" s="195"/>
      <c r="V505" s="192"/>
      <c r="W505" s="209"/>
      <c r="X505" s="200"/>
    </row>
    <row r="506" spans="1:24" s="4" customFormat="1" ht="17.45" customHeight="1" thickBot="1" x14ac:dyDescent="0.3">
      <c r="A506" s="212"/>
      <c r="B506" s="46" t="str">
        <f t="shared" si="290"/>
        <v>ГБУЗ АО Областной врачебно-физкультурный диспансер</v>
      </c>
      <c r="C506" s="246" t="s">
        <v>236</v>
      </c>
      <c r="D506" s="19" t="str">
        <f t="shared" si="29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06" s="217" t="s">
        <v>170</v>
      </c>
      <c r="F506" s="46" t="str">
        <f t="shared" si="259"/>
        <v>не предусмотрено</v>
      </c>
      <c r="G506" s="217" t="s">
        <v>170</v>
      </c>
      <c r="H506" s="46" t="str">
        <f t="shared" si="260"/>
        <v>не предусмотрено</v>
      </c>
      <c r="I506" s="217" t="s">
        <v>47</v>
      </c>
      <c r="J506" s="46" t="str">
        <f t="shared" si="261"/>
        <v>Не предусмотрено</v>
      </c>
      <c r="K506" s="76" t="s">
        <v>237</v>
      </c>
      <c r="L506" s="75" t="s">
        <v>3</v>
      </c>
      <c r="M506" s="73" t="s">
        <v>5</v>
      </c>
      <c r="N506" s="106">
        <v>100</v>
      </c>
      <c r="O506" s="106">
        <v>100</v>
      </c>
      <c r="P506" s="60">
        <f t="shared" ref="P506:P507" si="306">IF(AND(N506&lt;&gt;0,M506="Кач."),O506/N506*100,"")</f>
        <v>100</v>
      </c>
      <c r="Q506" s="60"/>
      <c r="R506" s="228">
        <f>IFERROR(AVERAGE(P506:P507),"")</f>
        <v>100</v>
      </c>
      <c r="S506" s="231">
        <f>AVERAGE(Q506:Q507)</f>
        <v>100</v>
      </c>
      <c r="T506" s="238">
        <f>IFERROR((R506*0.7+S506*0.3)*2,S506*2)</f>
        <v>200</v>
      </c>
      <c r="U506" s="195" t="str">
        <f>IF(T506&lt;170,"ГЗ по услуге (работе) НЕ выполнено","")&amp;IF(AND(T506&gt;=170,T506&lt;=200),"ГЗ по услуге (работе) выполнено","")&amp;IF(T506&gt;200,"ГЗ по услуге (работе) ПЕРЕвыполнено","")</f>
        <v>ГЗ по услуге (работе) выполнено</v>
      </c>
      <c r="V506" s="193"/>
      <c r="W506" s="209"/>
      <c r="X506" s="200"/>
    </row>
    <row r="507" spans="1:24" s="4" customFormat="1" ht="29.25" customHeight="1" thickBot="1" x14ac:dyDescent="0.3">
      <c r="A507" s="213"/>
      <c r="B507" s="46" t="str">
        <f t="shared" si="290"/>
        <v>ГБУЗ АО Областной врачебно-физкультурный диспансер</v>
      </c>
      <c r="C507" s="246"/>
      <c r="D507" s="19" t="str">
        <f t="shared" si="29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07" s="219"/>
      <c r="F507" s="46" t="str">
        <f t="shared" si="259"/>
        <v>не предусмотрено</v>
      </c>
      <c r="G507" s="219"/>
      <c r="H507" s="46" t="str">
        <f t="shared" si="260"/>
        <v>не предусмотрено</v>
      </c>
      <c r="I507" s="219"/>
      <c r="J507" s="46" t="str">
        <f t="shared" si="261"/>
        <v>Не предусмотрено</v>
      </c>
      <c r="K507" s="77" t="s">
        <v>248</v>
      </c>
      <c r="L507" s="75" t="s">
        <v>238</v>
      </c>
      <c r="M507" s="81" t="s">
        <v>42</v>
      </c>
      <c r="N507" s="104">
        <v>0.93</v>
      </c>
      <c r="O507" s="104">
        <v>0.93</v>
      </c>
      <c r="P507" s="61" t="str">
        <f t="shared" si="306"/>
        <v/>
      </c>
      <c r="Q507" s="58">
        <f>IF(AND(N507&lt;&gt;0,M507="объем"),(O507/N507*100),"")</f>
        <v>100</v>
      </c>
      <c r="R507" s="241"/>
      <c r="S507" s="242"/>
      <c r="T507" s="243"/>
      <c r="U507" s="195"/>
      <c r="V507" s="194"/>
      <c r="W507" s="210"/>
      <c r="X507" s="201"/>
    </row>
    <row r="508" spans="1:24" s="4" customFormat="1" ht="17.45" customHeight="1" thickBot="1" x14ac:dyDescent="0.3">
      <c r="A508" s="297" t="s">
        <v>34</v>
      </c>
      <c r="B508" s="46" t="str">
        <f t="shared" si="290"/>
        <v xml:space="preserve">ГБУЗ АО Областной центр по профилактике и борьбе со СПИД </v>
      </c>
      <c r="C508" s="291" t="s">
        <v>124</v>
      </c>
      <c r="D508" s="19" t="str">
        <f t="shared" si="291"/>
        <v>ПМСП, не включенная в базовую программу ОМС</v>
      </c>
      <c r="E508" s="192" t="s">
        <v>142</v>
      </c>
      <c r="F508" s="46" t="str">
        <f t="shared" si="259"/>
        <v>амбулаторно</v>
      </c>
      <c r="G508" s="192" t="s">
        <v>171</v>
      </c>
      <c r="H508" s="46" t="str">
        <f t="shared" si="260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08" s="192" t="s">
        <v>168</v>
      </c>
      <c r="J508" s="46" t="str">
        <f t="shared" si="261"/>
        <v>по профилю дерматовенерология (в части венерологии)</v>
      </c>
      <c r="K508" s="72" t="s">
        <v>133</v>
      </c>
      <c r="L508" s="73" t="s">
        <v>3</v>
      </c>
      <c r="M508" s="73" t="s">
        <v>5</v>
      </c>
      <c r="N508" s="106">
        <v>99</v>
      </c>
      <c r="O508" s="106">
        <v>99</v>
      </c>
      <c r="P508" s="54">
        <f t="shared" si="238"/>
        <v>100</v>
      </c>
      <c r="Q508" s="54"/>
      <c r="R508" s="214">
        <f>IFERROR(AVERAGE(P508:P510),"")</f>
        <v>100</v>
      </c>
      <c r="S508" s="215">
        <f>AVERAGE(Q508:Q510)</f>
        <v>101.11773472429209</v>
      </c>
      <c r="T508" s="216">
        <f>IFERROR((R508*0.7+S508*0.3)*2,S508*2)</f>
        <v>200.67064083457524</v>
      </c>
      <c r="U508" s="195" t="str">
        <f>IF(T508&lt;170,"ГЗ по услуге (работе) НЕ выполнено","")&amp;IF(AND(T508&gt;=170,T508&lt;=200),"ГЗ по услуге (работе) выполнено","")&amp;IF(T508&gt;200,"ГЗ по услуге (работе) ПЕРЕвыполнено","")</f>
        <v>ГЗ по услуге (работе) ПЕРЕвыполнено</v>
      </c>
      <c r="V508" s="192"/>
      <c r="W508" s="279">
        <f>AVERAGE(T508:T542)</f>
        <v>207.8473701293195</v>
      </c>
      <c r="X508" s="278" t="str">
        <f>IF(W508&lt;170,"ГЗ по учреждению не выполнено","")&amp;IF(AND(W508&gt;=170,W508&lt;=200),"ГЗ по учреждению выполнено","")&amp;IF(W508&gt;200,"ГЗ по учреждению перевыполнено","")</f>
        <v>ГЗ по учреждению перевыполнено</v>
      </c>
    </row>
    <row r="509" spans="1:24" s="4" customFormat="1" ht="32.25" customHeight="1" thickBot="1" x14ac:dyDescent="0.3">
      <c r="A509" s="297"/>
      <c r="B509" s="46" t="str">
        <f t="shared" si="290"/>
        <v xml:space="preserve">ГБУЗ АО Областной центр по профилактике и борьбе со СПИД </v>
      </c>
      <c r="C509" s="291"/>
      <c r="D509" s="19" t="str">
        <f t="shared" si="291"/>
        <v>ПМСП, не включенная в базовую программу ОМС</v>
      </c>
      <c r="E509" s="192"/>
      <c r="F509" s="46" t="str">
        <f t="shared" si="259"/>
        <v>амбулаторно</v>
      </c>
      <c r="G509" s="192"/>
      <c r="H509" s="46" t="str">
        <f t="shared" si="260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09" s="192"/>
      <c r="J509" s="46" t="str">
        <f t="shared" si="261"/>
        <v>по профилю дерматовенерология (в части венерологии)</v>
      </c>
      <c r="K509" s="74" t="s">
        <v>40</v>
      </c>
      <c r="L509" s="75" t="s">
        <v>123</v>
      </c>
      <c r="M509" s="71" t="s">
        <v>42</v>
      </c>
      <c r="N509" s="104">
        <v>671</v>
      </c>
      <c r="O509" s="103">
        <v>343</v>
      </c>
      <c r="P509" s="56" t="str">
        <f t="shared" si="238"/>
        <v/>
      </c>
      <c r="Q509" s="55">
        <f t="shared" ref="Q509:Q513" si="307">IF(AND(N509&lt;&gt;0,M509="объем"),(O509/N509*100)/$Y$2*12,"")</f>
        <v>102.2354694485842</v>
      </c>
      <c r="R509" s="214"/>
      <c r="S509" s="215"/>
      <c r="T509" s="216"/>
      <c r="U509" s="195"/>
      <c r="V509" s="192"/>
      <c r="W509" s="279"/>
      <c r="X509" s="278"/>
    </row>
    <row r="510" spans="1:24" s="4" customFormat="1" ht="59.25" customHeight="1" thickBot="1" x14ac:dyDescent="0.3">
      <c r="A510" s="297"/>
      <c r="B510" s="46" t="str">
        <f t="shared" si="290"/>
        <v xml:space="preserve">ГБУЗ АО Областной центр по профилактике и борьбе со СПИД </v>
      </c>
      <c r="C510" s="291"/>
      <c r="D510" s="19" t="str">
        <f t="shared" si="291"/>
        <v>ПМСП, не включенная в базовую программу ОМС</v>
      </c>
      <c r="E510" s="192"/>
      <c r="F510" s="46" t="str">
        <f t="shared" si="259"/>
        <v>амбулаторно</v>
      </c>
      <c r="G510" s="192"/>
      <c r="H510" s="46" t="str">
        <f t="shared" si="260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10" s="192"/>
      <c r="J510" s="46" t="str">
        <f t="shared" si="261"/>
        <v>по профилю дерматовенерология (в части венерологии)</v>
      </c>
      <c r="K510" s="69" t="s">
        <v>138</v>
      </c>
      <c r="L510" s="70" t="s">
        <v>123</v>
      </c>
      <c r="M510" s="71" t="s">
        <v>42</v>
      </c>
      <c r="N510" s="104">
        <v>20</v>
      </c>
      <c r="O510" s="104">
        <v>10</v>
      </c>
      <c r="P510" s="56"/>
      <c r="Q510" s="55">
        <f t="shared" si="307"/>
        <v>100</v>
      </c>
      <c r="R510" s="214"/>
      <c r="S510" s="215"/>
      <c r="T510" s="216"/>
      <c r="U510" s="195"/>
      <c r="V510" s="192"/>
      <c r="W510" s="279"/>
      <c r="X510" s="278"/>
    </row>
    <row r="511" spans="1:24" s="4" customFormat="1" ht="18" customHeight="1" thickBot="1" x14ac:dyDescent="0.3">
      <c r="A511" s="297"/>
      <c r="B511" s="46" t="str">
        <f t="shared" si="290"/>
        <v xml:space="preserve">ГБУЗ АО Областной центр по профилактике и борьбе со СПИД </v>
      </c>
      <c r="C511" s="291"/>
      <c r="D511" s="19" t="str">
        <f t="shared" si="291"/>
        <v>ПМСП, не включенная в базовую программу ОМС</v>
      </c>
      <c r="E511" s="192" t="s">
        <v>142</v>
      </c>
      <c r="F511" s="46" t="str">
        <f t="shared" si="259"/>
        <v>амбулаторно</v>
      </c>
      <c r="G511" s="192" t="s">
        <v>145</v>
      </c>
      <c r="H511" s="46" t="str">
        <f t="shared" si="26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11" s="192" t="s">
        <v>144</v>
      </c>
      <c r="J511" s="46" t="str">
        <f t="shared" si="261"/>
        <v>по профилю Фтизиатрия</v>
      </c>
      <c r="K511" s="72" t="s">
        <v>133</v>
      </c>
      <c r="L511" s="72" t="s">
        <v>3</v>
      </c>
      <c r="M511" s="72" t="s">
        <v>5</v>
      </c>
      <c r="N511" s="106">
        <v>99</v>
      </c>
      <c r="O511" s="106">
        <v>99</v>
      </c>
      <c r="P511" s="54">
        <f t="shared" si="238"/>
        <v>100</v>
      </c>
      <c r="Q511" s="54"/>
      <c r="R511" s="214">
        <f>IFERROR(AVERAGE(P511:P513),"")</f>
        <v>100</v>
      </c>
      <c r="S511" s="215">
        <f>AVERAGE(Q511:Q513)</f>
        <v>102.0585615675796</v>
      </c>
      <c r="T511" s="216">
        <f>IFERROR((R511*0.7+S511*0.3)*2,S511*2)</f>
        <v>201.23513694054776</v>
      </c>
      <c r="U511" s="195" t="str">
        <f>IF(T511&lt;170,"ГЗ по услуге (работе) НЕ выполнено","")&amp;IF(AND(T511&gt;=170,T511&lt;=200),"ГЗ по услуге (работе) выполнено","")&amp;IF(T511&gt;200,"ГЗ по услуге (работе) ПЕРЕвыполнено","")</f>
        <v>ГЗ по услуге (работе) ПЕРЕвыполнено</v>
      </c>
      <c r="V511" s="192"/>
      <c r="W511" s="279"/>
      <c r="X511" s="278"/>
    </row>
    <row r="512" spans="1:24" s="4" customFormat="1" ht="78" customHeight="1" thickBot="1" x14ac:dyDescent="0.3">
      <c r="A512" s="297"/>
      <c r="B512" s="46" t="str">
        <f t="shared" si="290"/>
        <v xml:space="preserve">ГБУЗ АО Областной центр по профилактике и борьбе со СПИД </v>
      </c>
      <c r="C512" s="291"/>
      <c r="D512" s="19" t="str">
        <f t="shared" si="291"/>
        <v>ПМСП, не включенная в базовую программу ОМС</v>
      </c>
      <c r="E512" s="192"/>
      <c r="F512" s="46" t="str">
        <f t="shared" ref="F512:F577" si="308">IF(E512="",F511,E512)</f>
        <v>амбулаторно</v>
      </c>
      <c r="G512" s="192"/>
      <c r="H512" s="46" t="str">
        <f t="shared" ref="H512:H577" si="309">IF(G512="",H511,G512)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12" s="192"/>
      <c r="J512" s="46" t="str">
        <f t="shared" ref="J512:J577" si="310">IF(I512="",J511,I512)</f>
        <v>по профилю Фтизиатрия</v>
      </c>
      <c r="K512" s="69" t="s">
        <v>40</v>
      </c>
      <c r="L512" s="70" t="s">
        <v>123</v>
      </c>
      <c r="M512" s="71" t="s">
        <v>42</v>
      </c>
      <c r="N512" s="109">
        <v>1996</v>
      </c>
      <c r="O512" s="105">
        <v>1028</v>
      </c>
      <c r="P512" s="56"/>
      <c r="Q512" s="55">
        <f t="shared" si="307"/>
        <v>103.00601202404809</v>
      </c>
      <c r="R512" s="214"/>
      <c r="S512" s="215"/>
      <c r="T512" s="216"/>
      <c r="U512" s="195"/>
      <c r="V512" s="192"/>
      <c r="W512" s="279"/>
      <c r="X512" s="278"/>
    </row>
    <row r="513" spans="1:24" s="4" customFormat="1" ht="40.5" customHeight="1" thickBot="1" x14ac:dyDescent="0.3">
      <c r="A513" s="297"/>
      <c r="B513" s="46" t="str">
        <f t="shared" si="290"/>
        <v xml:space="preserve">ГБУЗ АО Областной центр по профилактике и борьбе со СПИД </v>
      </c>
      <c r="C513" s="291"/>
      <c r="D513" s="19" t="str">
        <f t="shared" si="291"/>
        <v>ПМСП, не включенная в базовую программу ОМС</v>
      </c>
      <c r="E513" s="192"/>
      <c r="F513" s="46" t="str">
        <f t="shared" si="308"/>
        <v>амбулаторно</v>
      </c>
      <c r="G513" s="192"/>
      <c r="H513" s="46" t="str">
        <f t="shared" si="309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13" s="192"/>
      <c r="J513" s="46" t="str">
        <f t="shared" si="310"/>
        <v>по профилю Фтизиатрия</v>
      </c>
      <c r="K513" s="69" t="s">
        <v>138</v>
      </c>
      <c r="L513" s="70" t="s">
        <v>123</v>
      </c>
      <c r="M513" s="71" t="s">
        <v>42</v>
      </c>
      <c r="N513" s="104">
        <v>360</v>
      </c>
      <c r="O513" s="104">
        <v>182</v>
      </c>
      <c r="P513" s="56"/>
      <c r="Q513" s="55">
        <f t="shared" si="307"/>
        <v>101.11111111111111</v>
      </c>
      <c r="R513" s="214"/>
      <c r="S513" s="215"/>
      <c r="T513" s="216"/>
      <c r="U513" s="195"/>
      <c r="V513" s="192"/>
      <c r="W513" s="279"/>
      <c r="X513" s="278"/>
    </row>
    <row r="514" spans="1:24" s="4" customFormat="1" ht="25.15" customHeight="1" thickBot="1" x14ac:dyDescent="0.3">
      <c r="A514" s="297"/>
      <c r="B514" s="46" t="str">
        <f t="shared" si="290"/>
        <v xml:space="preserve">ГБУЗ АО Областной центр по профилактике и борьбе со СПИД </v>
      </c>
      <c r="C514" s="291"/>
      <c r="D514" s="19" t="str">
        <f t="shared" si="291"/>
        <v>ПМСП, не включенная в базовую программу ОМС</v>
      </c>
      <c r="E514" s="192" t="s">
        <v>142</v>
      </c>
      <c r="F514" s="46" t="str">
        <f t="shared" si="308"/>
        <v>амбулаторно</v>
      </c>
      <c r="G514" s="192" t="s">
        <v>167</v>
      </c>
      <c r="H514" s="46" t="str">
        <f t="shared" si="309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14" s="192" t="s">
        <v>287</v>
      </c>
      <c r="J514" s="46" t="str">
        <f t="shared" si="310"/>
        <v>по профилю психиатрия-наркология</v>
      </c>
      <c r="K514" s="72" t="s">
        <v>133</v>
      </c>
      <c r="L514" s="72" t="s">
        <v>3</v>
      </c>
      <c r="M514" s="72" t="s">
        <v>5</v>
      </c>
      <c r="N514" s="106">
        <v>99</v>
      </c>
      <c r="O514" s="106">
        <v>99</v>
      </c>
      <c r="P514" s="54">
        <f t="shared" ref="P514" si="311">IF(AND(N514&lt;&gt;0,M514="Кач."),O514/N514*100,"")</f>
        <v>100</v>
      </c>
      <c r="Q514" s="54"/>
      <c r="R514" s="214">
        <f>IFERROR(AVERAGE(P514:P516),"")</f>
        <v>100</v>
      </c>
      <c r="S514" s="215">
        <f>AVERAGE(Q514:Q516)</f>
        <v>103.10907888606683</v>
      </c>
      <c r="T514" s="216">
        <f>IFERROR((R514*0.7+S514*0.3)*2,S514*2)</f>
        <v>201.8654473316401</v>
      </c>
      <c r="U514" s="195" t="str">
        <f>IF(T514&lt;170,"ГЗ по услуге (работе) НЕ выполнено","")&amp;IF(AND(T514&gt;=170,T514&lt;=200),"ГЗ по услуге (работе) выполнено","")&amp;IF(T514&gt;200,"ГЗ по услуге (работе) ПЕРЕвыполнено","")</f>
        <v>ГЗ по услуге (работе) ПЕРЕвыполнено</v>
      </c>
      <c r="V514" s="192"/>
      <c r="W514" s="279"/>
      <c r="X514" s="278"/>
    </row>
    <row r="515" spans="1:24" s="4" customFormat="1" ht="43.5" customHeight="1" thickBot="1" x14ac:dyDescent="0.3">
      <c r="A515" s="297"/>
      <c r="B515" s="46" t="str">
        <f t="shared" si="290"/>
        <v xml:space="preserve">ГБУЗ АО Областной центр по профилактике и борьбе со СПИД </v>
      </c>
      <c r="C515" s="291"/>
      <c r="D515" s="19" t="str">
        <f t="shared" si="291"/>
        <v>ПМСП, не включенная в базовую программу ОМС</v>
      </c>
      <c r="E515" s="192"/>
      <c r="F515" s="46" t="str">
        <f t="shared" si="308"/>
        <v>амбулаторно</v>
      </c>
      <c r="G515" s="192"/>
      <c r="H515" s="46" t="str">
        <f t="shared" si="309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15" s="192"/>
      <c r="J515" s="46" t="str">
        <f t="shared" si="310"/>
        <v>по профилю психиатрия-наркология</v>
      </c>
      <c r="K515" s="69" t="s">
        <v>40</v>
      </c>
      <c r="L515" s="70" t="s">
        <v>123</v>
      </c>
      <c r="M515" s="71" t="s">
        <v>42</v>
      </c>
      <c r="N515" s="109">
        <v>2893</v>
      </c>
      <c r="O515" s="109">
        <v>1505</v>
      </c>
      <c r="P515" s="56"/>
      <c r="Q515" s="55">
        <f>IF(AND(N515&lt;&gt;0,M515="объем"),(O515/N515*100)/$Y$2*12,"")</f>
        <v>104.04424472865537</v>
      </c>
      <c r="R515" s="214"/>
      <c r="S515" s="215"/>
      <c r="T515" s="216"/>
      <c r="U515" s="195"/>
      <c r="V515" s="192"/>
      <c r="W515" s="279"/>
      <c r="X515" s="278"/>
    </row>
    <row r="516" spans="1:24" s="4" customFormat="1" ht="60.75" customHeight="1" thickBot="1" x14ac:dyDescent="0.3">
      <c r="A516" s="297"/>
      <c r="B516" s="46" t="str">
        <f t="shared" si="290"/>
        <v xml:space="preserve">ГБУЗ АО Областной центр по профилактике и борьбе со СПИД </v>
      </c>
      <c r="C516" s="291"/>
      <c r="D516" s="19" t="str">
        <f t="shared" si="291"/>
        <v>ПМСП, не включенная в базовую программу ОМС</v>
      </c>
      <c r="E516" s="192"/>
      <c r="F516" s="46" t="str">
        <f t="shared" si="308"/>
        <v>амбулаторно</v>
      </c>
      <c r="G516" s="192"/>
      <c r="H516" s="46" t="str">
        <f t="shared" si="309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16" s="192"/>
      <c r="J516" s="46" t="str">
        <f t="shared" si="310"/>
        <v>по профилю психиатрия-наркология</v>
      </c>
      <c r="K516" s="69" t="s">
        <v>138</v>
      </c>
      <c r="L516" s="70" t="s">
        <v>123</v>
      </c>
      <c r="M516" s="71" t="s">
        <v>42</v>
      </c>
      <c r="N516" s="104">
        <v>184</v>
      </c>
      <c r="O516" s="109">
        <v>94</v>
      </c>
      <c r="P516" s="56"/>
      <c r="Q516" s="55">
        <f>IF(AND(N516&lt;&gt;0,M516="объем"),(O516/N516*100)/$Y$2*12,"")</f>
        <v>102.17391304347828</v>
      </c>
      <c r="R516" s="214"/>
      <c r="S516" s="215"/>
      <c r="T516" s="216"/>
      <c r="U516" s="195"/>
      <c r="V516" s="192"/>
      <c r="W516" s="279"/>
      <c r="X516" s="278"/>
    </row>
    <row r="517" spans="1:24" s="4" customFormat="1" ht="25.9" customHeight="1" thickBot="1" x14ac:dyDescent="0.3">
      <c r="A517" s="297"/>
      <c r="B517" s="46" t="str">
        <f t="shared" si="290"/>
        <v xml:space="preserve">ГБУЗ АО Областной центр по профилактике и борьбе со СПИД </v>
      </c>
      <c r="C517" s="291"/>
      <c r="D517" s="19" t="str">
        <f t="shared" si="291"/>
        <v>ПМСП, не включенная в базовую программу ОМС</v>
      </c>
      <c r="E517" s="192" t="s">
        <v>142</v>
      </c>
      <c r="F517" s="46" t="str">
        <f t="shared" si="308"/>
        <v>амбулаторно</v>
      </c>
      <c r="G517" s="192" t="s">
        <v>172</v>
      </c>
      <c r="H517" s="46" t="str">
        <f t="shared" si="309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17" s="192" t="s">
        <v>173</v>
      </c>
      <c r="J517" s="46" t="str">
        <f t="shared" si="310"/>
        <v xml:space="preserve"> по профилю ВИЧ-инфекции</v>
      </c>
      <c r="K517" s="72" t="s">
        <v>133</v>
      </c>
      <c r="L517" s="72" t="s">
        <v>3</v>
      </c>
      <c r="M517" s="72" t="s">
        <v>5</v>
      </c>
      <c r="N517" s="106">
        <v>99</v>
      </c>
      <c r="O517" s="106">
        <v>98</v>
      </c>
      <c r="P517" s="54">
        <f t="shared" ref="P517" si="312">IF(AND(N517&lt;&gt;0,M517="Кач."),O517/N517*100,"")</f>
        <v>98.98989898989899</v>
      </c>
      <c r="Q517" s="54"/>
      <c r="R517" s="214">
        <f>IFERROR(AVERAGE(P517:P519),"")</f>
        <v>98.98989898989899</v>
      </c>
      <c r="S517" s="215">
        <f>AVERAGE(Q517:Q519)</f>
        <v>99.988726962583883</v>
      </c>
      <c r="T517" s="216">
        <f>IFERROR((R517*0.7+S517*0.3)*2,S517*2)</f>
        <v>198.5790947634089</v>
      </c>
      <c r="U517" s="195" t="str">
        <f>IF(T517&lt;170,"ГЗ по услуге (работе) НЕ выполнено","")&amp;IF(AND(T517&gt;=170,T517&lt;=200),"ГЗ по услуге (работе) выполнено","")&amp;IF(T517&gt;200,"ГЗ по услуге (работе) ПЕРЕвыполнено","")</f>
        <v>ГЗ по услуге (работе) выполнено</v>
      </c>
      <c r="V517" s="192"/>
      <c r="W517" s="279"/>
      <c r="X517" s="278"/>
    </row>
    <row r="518" spans="1:24" s="4" customFormat="1" ht="39" customHeight="1" thickBot="1" x14ac:dyDescent="0.3">
      <c r="A518" s="297"/>
      <c r="B518" s="46" t="str">
        <f t="shared" si="290"/>
        <v xml:space="preserve">ГБУЗ АО Областной центр по профилактике и борьбе со СПИД </v>
      </c>
      <c r="C518" s="291"/>
      <c r="D518" s="19" t="str">
        <f t="shared" si="291"/>
        <v>ПМСП, не включенная в базовую программу ОМС</v>
      </c>
      <c r="E518" s="192"/>
      <c r="F518" s="46" t="str">
        <f t="shared" si="308"/>
        <v>амбулаторно</v>
      </c>
      <c r="G518" s="192"/>
      <c r="H518" s="46" t="str">
        <f t="shared" si="309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18" s="192"/>
      <c r="J518" s="46" t="str">
        <f t="shared" si="310"/>
        <v xml:space="preserve"> по профилю ВИЧ-инфекции</v>
      </c>
      <c r="K518" s="69" t="s">
        <v>40</v>
      </c>
      <c r="L518" s="70" t="s">
        <v>123</v>
      </c>
      <c r="M518" s="71" t="s">
        <v>42</v>
      </c>
      <c r="N518" s="104">
        <v>7575</v>
      </c>
      <c r="O518" s="109">
        <v>3676</v>
      </c>
      <c r="P518" s="56"/>
      <c r="Q518" s="55">
        <f>IF(AND(N518&lt;&gt;0,M518="объем"),(O518/N518*100)/$Y$2*12,"")</f>
        <v>97.056105610561048</v>
      </c>
      <c r="R518" s="214"/>
      <c r="S518" s="215"/>
      <c r="T518" s="216"/>
      <c r="U518" s="195"/>
      <c r="V518" s="192"/>
      <c r="W518" s="279"/>
      <c r="X518" s="278"/>
    </row>
    <row r="519" spans="1:24" s="4" customFormat="1" ht="51.75" customHeight="1" thickBot="1" x14ac:dyDescent="0.3">
      <c r="A519" s="297"/>
      <c r="B519" s="46" t="str">
        <f t="shared" si="290"/>
        <v xml:space="preserve">ГБУЗ АО Областной центр по профилактике и борьбе со СПИД </v>
      </c>
      <c r="C519" s="291"/>
      <c r="D519" s="19" t="str">
        <f t="shared" si="291"/>
        <v>ПМСП, не включенная в базовую программу ОМС</v>
      </c>
      <c r="E519" s="192"/>
      <c r="F519" s="46" t="str">
        <f t="shared" si="308"/>
        <v>амбулаторно</v>
      </c>
      <c r="G519" s="192"/>
      <c r="H519" s="46" t="str">
        <f t="shared" si="309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19" s="192"/>
      <c r="J519" s="46" t="str">
        <f t="shared" si="310"/>
        <v xml:space="preserve"> по профилю ВИЧ-инфекции</v>
      </c>
      <c r="K519" s="69" t="s">
        <v>138</v>
      </c>
      <c r="L519" s="70" t="s">
        <v>123</v>
      </c>
      <c r="M519" s="71" t="s">
        <v>42</v>
      </c>
      <c r="N519" s="109">
        <v>890</v>
      </c>
      <c r="O519" s="109">
        <v>458</v>
      </c>
      <c r="P519" s="56"/>
      <c r="Q519" s="55">
        <f>IF(AND(N519&lt;&gt;0,M519="объем"),(O519/N519*100)/$Y$2*12,"")</f>
        <v>102.92134831460673</v>
      </c>
      <c r="R519" s="214"/>
      <c r="S519" s="215"/>
      <c r="T519" s="216"/>
      <c r="U519" s="195"/>
      <c r="V519" s="192"/>
      <c r="W519" s="279"/>
      <c r="X519" s="278"/>
    </row>
    <row r="520" spans="1:24" s="4" customFormat="1" ht="21.6" customHeight="1" thickBot="1" x14ac:dyDescent="0.3">
      <c r="A520" s="297"/>
      <c r="B520" s="46" t="str">
        <f t="shared" si="290"/>
        <v xml:space="preserve">ГБУЗ АО Областной центр по профилактике и борьбе со СПИД </v>
      </c>
      <c r="C520" s="291"/>
      <c r="D520" s="19" t="str">
        <f t="shared" si="291"/>
        <v>ПМСП, не включенная в базовую программу ОМС</v>
      </c>
      <c r="E520" s="192" t="s">
        <v>142</v>
      </c>
      <c r="F520" s="46" t="str">
        <f t="shared" si="308"/>
        <v>амбулаторно</v>
      </c>
      <c r="G520" s="192" t="s">
        <v>39</v>
      </c>
      <c r="H520" s="46" t="str">
        <f t="shared" si="309"/>
        <v>Первичная медико-санитарная помощь, в части диагностики и лечения</v>
      </c>
      <c r="I520" s="192" t="s">
        <v>68</v>
      </c>
      <c r="J520" s="46" t="str">
        <f t="shared" si="310"/>
        <v>психотерапия</v>
      </c>
      <c r="K520" s="72" t="s">
        <v>133</v>
      </c>
      <c r="L520" s="72" t="s">
        <v>3</v>
      </c>
      <c r="M520" s="72" t="s">
        <v>5</v>
      </c>
      <c r="N520" s="106">
        <v>99</v>
      </c>
      <c r="O520" s="106">
        <v>99</v>
      </c>
      <c r="P520" s="54">
        <f t="shared" ref="P520" si="313">IF(AND(N520&lt;&gt;0,M520="Кач."),O520/N520*100,"")</f>
        <v>100</v>
      </c>
      <c r="Q520" s="54" t="str">
        <f>IF(AND(N520&lt;&gt;0,M520="объем"),(O520/N520*100)/$Y$2*12,"")</f>
        <v/>
      </c>
      <c r="R520" s="214">
        <f>IFERROR(AVERAGE(P520:P521),"")</f>
        <v>100</v>
      </c>
      <c r="S520" s="215">
        <f>AVERAGE(Q520:Q521)</f>
        <v>104.6</v>
      </c>
      <c r="T520" s="216">
        <f>IFERROR((R520*0.7+S520*0.3)*2,S520*2)</f>
        <v>202.76</v>
      </c>
      <c r="U520" s="195" t="str">
        <f>IF(T520&lt;170,"ГЗ по услуге (работе) НЕ выполнено","")&amp;IF(AND(T520&gt;=170,T520&lt;=200),"ГЗ по услуге (работе) выполнено","")&amp;IF(T520&gt;200,"ГЗ по услуге (работе) ПЕРЕвыполнено","")</f>
        <v>ГЗ по услуге (работе) ПЕРЕвыполнено</v>
      </c>
      <c r="V520" s="192"/>
      <c r="W520" s="279"/>
      <c r="X520" s="278"/>
    </row>
    <row r="521" spans="1:24" s="4" customFormat="1" ht="28.5" customHeight="1" thickBot="1" x14ac:dyDescent="0.3">
      <c r="A521" s="297"/>
      <c r="B521" s="46" t="str">
        <f t="shared" si="290"/>
        <v xml:space="preserve">ГБУЗ АО Областной центр по профилактике и борьбе со СПИД </v>
      </c>
      <c r="C521" s="291"/>
      <c r="D521" s="19" t="str">
        <f t="shared" si="291"/>
        <v>ПМСП, не включенная в базовую программу ОМС</v>
      </c>
      <c r="E521" s="192"/>
      <c r="F521" s="46" t="str">
        <f t="shared" si="308"/>
        <v>амбулаторно</v>
      </c>
      <c r="G521" s="192"/>
      <c r="H521" s="46" t="str">
        <f t="shared" si="309"/>
        <v>Первичная медико-санитарная помощь, в части диагностики и лечения</v>
      </c>
      <c r="I521" s="192"/>
      <c r="J521" s="46" t="str">
        <f t="shared" si="310"/>
        <v>психотерапия</v>
      </c>
      <c r="K521" s="69" t="s">
        <v>40</v>
      </c>
      <c r="L521" s="70" t="s">
        <v>123</v>
      </c>
      <c r="M521" s="71" t="s">
        <v>42</v>
      </c>
      <c r="N521" s="109">
        <v>1000</v>
      </c>
      <c r="O521" s="109">
        <v>523</v>
      </c>
      <c r="P521" s="56"/>
      <c r="Q521" s="55">
        <f t="shared" ref="Q521:Q528" si="314">IF(AND(N521&lt;&gt;0,M521="объем"),(O521/N521*100)/$Y$2*12,"")</f>
        <v>104.6</v>
      </c>
      <c r="R521" s="214"/>
      <c r="S521" s="215"/>
      <c r="T521" s="216"/>
      <c r="U521" s="195"/>
      <c r="V521" s="192"/>
      <c r="W521" s="279"/>
      <c r="X521" s="278"/>
    </row>
    <row r="522" spans="1:24" s="4" customFormat="1" ht="22.15" customHeight="1" thickBot="1" x14ac:dyDescent="0.3">
      <c r="A522" s="297"/>
      <c r="B522" s="46" t="str">
        <f t="shared" si="290"/>
        <v xml:space="preserve">ГБУЗ АО Областной центр по профилактике и борьбе со СПИД </v>
      </c>
      <c r="C522" s="246" t="s">
        <v>125</v>
      </c>
      <c r="D522" s="19" t="str">
        <f t="shared" si="291"/>
        <v>ПМСП, включенная в базовую программу ОМС</v>
      </c>
      <c r="E522" s="192" t="s">
        <v>142</v>
      </c>
      <c r="F522" s="46" t="str">
        <f t="shared" si="308"/>
        <v>амбулаторно</v>
      </c>
      <c r="G522" s="192" t="s">
        <v>47</v>
      </c>
      <c r="H522" s="46" t="str">
        <f t="shared" si="309"/>
        <v>Не предусмотрено</v>
      </c>
      <c r="I522" s="192" t="s">
        <v>69</v>
      </c>
      <c r="J522" s="46" t="str">
        <f t="shared" si="310"/>
        <v>дерматология</v>
      </c>
      <c r="K522" s="72" t="s">
        <v>133</v>
      </c>
      <c r="L522" s="72" t="s">
        <v>3</v>
      </c>
      <c r="M522" s="72" t="s">
        <v>5</v>
      </c>
      <c r="N522" s="106">
        <v>99</v>
      </c>
      <c r="O522" s="106">
        <v>99</v>
      </c>
      <c r="P522" s="54">
        <f t="shared" ref="P522" si="315">IF(AND(N522&lt;&gt;0,M522="Кач."),O522/N522*100,"")</f>
        <v>100</v>
      </c>
      <c r="Q522" s="54" t="str">
        <f t="shared" si="314"/>
        <v/>
      </c>
      <c r="R522" s="228">
        <f>IFERROR(AVERAGE(P522:P536),"")</f>
        <v>99.797979797979792</v>
      </c>
      <c r="S522" s="231">
        <f>AVERAGE(Q522:Q536)</f>
        <v>101.28849180267521</v>
      </c>
      <c r="T522" s="238">
        <f>IFERROR((R522*0.7+S522*0.3)*2,S522*2)</f>
        <v>200.49026679877682</v>
      </c>
      <c r="U522" s="217" t="str">
        <f>IF(T522&lt;170,"ГЗ по услуге (работе) НЕ выполнено","")&amp;IF(AND(T522&gt;=170,T522&lt;=200),"ГЗ по услуге (работе) выполнено","")&amp;IF(T522&gt;200,"ГЗ по услуге (работе) ПЕРЕвыполнено","")</f>
        <v>ГЗ по услуге (работе) ПЕРЕвыполнено</v>
      </c>
      <c r="V522" s="193"/>
      <c r="W522" s="279"/>
      <c r="X522" s="278"/>
    </row>
    <row r="523" spans="1:24" s="4" customFormat="1" ht="36.75" customHeight="1" thickBot="1" x14ac:dyDescent="0.3">
      <c r="A523" s="297"/>
      <c r="B523" s="46" t="str">
        <f t="shared" si="290"/>
        <v xml:space="preserve">ГБУЗ АО Областной центр по профилактике и борьбе со СПИД </v>
      </c>
      <c r="C523" s="246"/>
      <c r="D523" s="19" t="str">
        <f t="shared" si="291"/>
        <v>ПМСП, включенная в базовую программу ОМС</v>
      </c>
      <c r="E523" s="192"/>
      <c r="F523" s="46" t="str">
        <f t="shared" si="308"/>
        <v>амбулаторно</v>
      </c>
      <c r="G523" s="192"/>
      <c r="H523" s="46" t="str">
        <f t="shared" si="309"/>
        <v>Не предусмотрено</v>
      </c>
      <c r="I523" s="192"/>
      <c r="J523" s="46" t="str">
        <f t="shared" si="310"/>
        <v>дерматология</v>
      </c>
      <c r="K523" s="69" t="s">
        <v>40</v>
      </c>
      <c r="L523" s="70" t="s">
        <v>123</v>
      </c>
      <c r="M523" s="71" t="s">
        <v>42</v>
      </c>
      <c r="N523" s="109">
        <v>650</v>
      </c>
      <c r="O523" s="109">
        <v>335</v>
      </c>
      <c r="P523" s="56"/>
      <c r="Q523" s="55">
        <f t="shared" si="314"/>
        <v>103.07692307692307</v>
      </c>
      <c r="R523" s="229"/>
      <c r="S523" s="232"/>
      <c r="T523" s="239"/>
      <c r="U523" s="218"/>
      <c r="V523" s="220"/>
      <c r="W523" s="279"/>
      <c r="X523" s="278"/>
    </row>
    <row r="524" spans="1:24" s="4" customFormat="1" ht="43.5" customHeight="1" thickBot="1" x14ac:dyDescent="0.3">
      <c r="A524" s="297"/>
      <c r="B524" s="46" t="str">
        <f t="shared" si="290"/>
        <v xml:space="preserve">ГБУЗ АО Областной центр по профилактике и борьбе со СПИД </v>
      </c>
      <c r="C524" s="246"/>
      <c r="D524" s="19" t="str">
        <f t="shared" si="291"/>
        <v>ПМСП, включенная в базовую программу ОМС</v>
      </c>
      <c r="E524" s="192"/>
      <c r="F524" s="46" t="str">
        <f t="shared" si="308"/>
        <v>амбулаторно</v>
      </c>
      <c r="G524" s="192"/>
      <c r="H524" s="46" t="str">
        <f t="shared" si="309"/>
        <v>Не предусмотрено</v>
      </c>
      <c r="I524" s="192"/>
      <c r="J524" s="46" t="str">
        <f t="shared" si="310"/>
        <v>дерматология</v>
      </c>
      <c r="K524" s="69" t="s">
        <v>138</v>
      </c>
      <c r="L524" s="70" t="s">
        <v>123</v>
      </c>
      <c r="M524" s="71" t="s">
        <v>42</v>
      </c>
      <c r="N524" s="104">
        <v>20</v>
      </c>
      <c r="O524" s="109">
        <v>10</v>
      </c>
      <c r="P524" s="56"/>
      <c r="Q524" s="55">
        <f t="shared" si="314"/>
        <v>100</v>
      </c>
      <c r="R524" s="229"/>
      <c r="S524" s="232"/>
      <c r="T524" s="239"/>
      <c r="U524" s="218"/>
      <c r="V524" s="220"/>
      <c r="W524" s="279"/>
      <c r="X524" s="278"/>
    </row>
    <row r="525" spans="1:24" s="4" customFormat="1" ht="65.25" customHeight="1" thickBot="1" x14ac:dyDescent="0.3">
      <c r="A525" s="297"/>
      <c r="B525" s="46" t="str">
        <f t="shared" si="290"/>
        <v xml:space="preserve">ГБУЗ АО Областной центр по профилактике и борьбе со СПИД </v>
      </c>
      <c r="C525" s="246"/>
      <c r="D525" s="19" t="str">
        <f t="shared" si="291"/>
        <v>ПМСП, включенная в базовую программу ОМС</v>
      </c>
      <c r="E525" s="192"/>
      <c r="F525" s="46" t="str">
        <f t="shared" si="308"/>
        <v>амбулаторно</v>
      </c>
      <c r="G525" s="192"/>
      <c r="H525" s="46" t="str">
        <f t="shared" si="309"/>
        <v>Не предусмотрено</v>
      </c>
      <c r="I525" s="192" t="s">
        <v>89</v>
      </c>
      <c r="J525" s="46" t="str">
        <f t="shared" si="310"/>
        <v>акушерство-гинекология</v>
      </c>
      <c r="K525" s="72" t="s">
        <v>133</v>
      </c>
      <c r="L525" s="72" t="s">
        <v>3</v>
      </c>
      <c r="M525" s="72" t="s">
        <v>5</v>
      </c>
      <c r="N525" s="106">
        <v>99</v>
      </c>
      <c r="O525" s="106">
        <v>98</v>
      </c>
      <c r="P525" s="54">
        <f t="shared" ref="P525" si="316">IF(AND(N525&lt;&gt;0,M525="Кач."),O525/N525*100,"")</f>
        <v>98.98989898989899</v>
      </c>
      <c r="Q525" s="54" t="str">
        <f t="shared" si="314"/>
        <v/>
      </c>
      <c r="R525" s="229"/>
      <c r="S525" s="232"/>
      <c r="T525" s="239"/>
      <c r="U525" s="218"/>
      <c r="V525" s="220"/>
      <c r="W525" s="279"/>
      <c r="X525" s="278"/>
    </row>
    <row r="526" spans="1:24" s="4" customFormat="1" ht="24.75" customHeight="1" thickBot="1" x14ac:dyDescent="0.3">
      <c r="A526" s="297"/>
      <c r="B526" s="46" t="str">
        <f t="shared" si="290"/>
        <v xml:space="preserve">ГБУЗ АО Областной центр по профилактике и борьбе со СПИД </v>
      </c>
      <c r="C526" s="246"/>
      <c r="D526" s="19" t="str">
        <f t="shared" si="291"/>
        <v>ПМСП, включенная в базовую программу ОМС</v>
      </c>
      <c r="E526" s="192"/>
      <c r="F526" s="46" t="str">
        <f t="shared" si="308"/>
        <v>амбулаторно</v>
      </c>
      <c r="G526" s="192"/>
      <c r="H526" s="46" t="str">
        <f t="shared" si="309"/>
        <v>Не предусмотрено</v>
      </c>
      <c r="I526" s="192"/>
      <c r="J526" s="46" t="str">
        <f t="shared" si="310"/>
        <v>акушерство-гинекология</v>
      </c>
      <c r="K526" s="69" t="s">
        <v>40</v>
      </c>
      <c r="L526" s="70" t="s">
        <v>123</v>
      </c>
      <c r="M526" s="71" t="s">
        <v>42</v>
      </c>
      <c r="N526" s="109">
        <v>215</v>
      </c>
      <c r="O526" s="109">
        <v>112</v>
      </c>
      <c r="P526" s="56"/>
      <c r="Q526" s="55">
        <f t="shared" si="314"/>
        <v>104.18604651162789</v>
      </c>
      <c r="R526" s="229"/>
      <c r="S526" s="232"/>
      <c r="T526" s="239"/>
      <c r="U526" s="218"/>
      <c r="V526" s="220"/>
      <c r="W526" s="279"/>
      <c r="X526" s="278"/>
    </row>
    <row r="527" spans="1:24" s="4" customFormat="1" ht="17.45" customHeight="1" thickBot="1" x14ac:dyDescent="0.3">
      <c r="A527" s="297"/>
      <c r="B527" s="46" t="str">
        <f t="shared" si="290"/>
        <v xml:space="preserve">ГБУЗ АО Областной центр по профилактике и борьбе со СПИД </v>
      </c>
      <c r="C527" s="246"/>
      <c r="D527" s="19" t="str">
        <f t="shared" si="291"/>
        <v>ПМСП, включенная в базовую программу ОМС</v>
      </c>
      <c r="E527" s="192"/>
      <c r="F527" s="46" t="str">
        <f t="shared" si="308"/>
        <v>амбулаторно</v>
      </c>
      <c r="G527" s="192"/>
      <c r="H527" s="46" t="str">
        <f t="shared" si="309"/>
        <v>Не предусмотрено</v>
      </c>
      <c r="I527" s="192"/>
      <c r="J527" s="46" t="str">
        <f t="shared" si="310"/>
        <v>акушерство-гинекология</v>
      </c>
      <c r="K527" s="69" t="s">
        <v>138</v>
      </c>
      <c r="L527" s="70" t="s">
        <v>123</v>
      </c>
      <c r="M527" s="71" t="s">
        <v>42</v>
      </c>
      <c r="N527" s="104">
        <v>315</v>
      </c>
      <c r="O527" s="109">
        <v>165</v>
      </c>
      <c r="P527" s="56"/>
      <c r="Q527" s="55">
        <f t="shared" si="314"/>
        <v>104.76190476190477</v>
      </c>
      <c r="R527" s="229"/>
      <c r="S527" s="232"/>
      <c r="T527" s="239"/>
      <c r="U527" s="218"/>
      <c r="V527" s="220"/>
      <c r="W527" s="279"/>
      <c r="X527" s="278"/>
    </row>
    <row r="528" spans="1:24" s="4" customFormat="1" ht="31.5" customHeight="1" thickBot="1" x14ac:dyDescent="0.3">
      <c r="A528" s="297"/>
      <c r="B528" s="46" t="str">
        <f t="shared" si="290"/>
        <v xml:space="preserve">ГБУЗ АО Областной центр по профилактике и борьбе со СПИД </v>
      </c>
      <c r="C528" s="246"/>
      <c r="D528" s="19" t="str">
        <f t="shared" si="291"/>
        <v>ПМСП, включенная в базовую программу ОМС</v>
      </c>
      <c r="E528" s="192" t="s">
        <v>142</v>
      </c>
      <c r="F528" s="46" t="str">
        <f t="shared" si="308"/>
        <v>амбулаторно</v>
      </c>
      <c r="G528" s="192" t="s">
        <v>47</v>
      </c>
      <c r="H528" s="46" t="str">
        <f t="shared" si="309"/>
        <v>Не предусмотрено</v>
      </c>
      <c r="I528" s="192" t="s">
        <v>76</v>
      </c>
      <c r="J528" s="46" t="str">
        <f t="shared" si="310"/>
        <v>неврология</v>
      </c>
      <c r="K528" s="72" t="s">
        <v>133</v>
      </c>
      <c r="L528" s="72" t="s">
        <v>3</v>
      </c>
      <c r="M528" s="72" t="s">
        <v>5</v>
      </c>
      <c r="N528" s="106">
        <v>99</v>
      </c>
      <c r="O528" s="106">
        <v>100</v>
      </c>
      <c r="P528" s="54">
        <f t="shared" ref="P528" si="317">IF(AND(N528&lt;&gt;0,M528="Кач."),O528/N528*100,"")</f>
        <v>101.01010101010101</v>
      </c>
      <c r="Q528" s="54" t="str">
        <f t="shared" si="314"/>
        <v/>
      </c>
      <c r="R528" s="229"/>
      <c r="S528" s="232"/>
      <c r="T528" s="239"/>
      <c r="U528" s="218"/>
      <c r="V528" s="220"/>
      <c r="W528" s="279"/>
      <c r="X528" s="278"/>
    </row>
    <row r="529" spans="1:24" s="4" customFormat="1" ht="21" customHeight="1" thickBot="1" x14ac:dyDescent="0.3">
      <c r="A529" s="297"/>
      <c r="B529" s="46" t="str">
        <f t="shared" si="290"/>
        <v xml:space="preserve">ГБУЗ АО Областной центр по профилактике и борьбе со СПИД </v>
      </c>
      <c r="C529" s="246"/>
      <c r="D529" s="19" t="str">
        <f t="shared" si="291"/>
        <v>ПМСП, включенная в базовую программу ОМС</v>
      </c>
      <c r="E529" s="192"/>
      <c r="F529" s="46" t="str">
        <f t="shared" si="308"/>
        <v>амбулаторно</v>
      </c>
      <c r="G529" s="192"/>
      <c r="H529" s="46" t="str">
        <f t="shared" si="309"/>
        <v>Не предусмотрено</v>
      </c>
      <c r="I529" s="192"/>
      <c r="J529" s="46" t="str">
        <f t="shared" si="310"/>
        <v>неврология</v>
      </c>
      <c r="K529" s="69" t="s">
        <v>40</v>
      </c>
      <c r="L529" s="70" t="s">
        <v>123</v>
      </c>
      <c r="M529" s="71" t="s">
        <v>42</v>
      </c>
      <c r="N529" s="109">
        <v>440</v>
      </c>
      <c r="O529" s="109">
        <v>225</v>
      </c>
      <c r="P529" s="56"/>
      <c r="Q529" s="55">
        <f t="shared" ref="Q529:Q536" si="318">IF(AND(N529&lt;&gt;0,M529="объем"),(O529/N529*100)/$Y$2*12,"")</f>
        <v>102.27272727272725</v>
      </c>
      <c r="R529" s="229"/>
      <c r="S529" s="232"/>
      <c r="T529" s="239"/>
      <c r="U529" s="218"/>
      <c r="V529" s="220"/>
      <c r="W529" s="279"/>
      <c r="X529" s="278"/>
    </row>
    <row r="530" spans="1:24" s="4" customFormat="1" ht="18" customHeight="1" thickBot="1" x14ac:dyDescent="0.3">
      <c r="A530" s="297"/>
      <c r="B530" s="46" t="str">
        <f t="shared" si="290"/>
        <v xml:space="preserve">ГБУЗ АО Областной центр по профилактике и борьбе со СПИД </v>
      </c>
      <c r="C530" s="246"/>
      <c r="D530" s="19" t="str">
        <f t="shared" si="291"/>
        <v>ПМСП, включенная в базовую программу ОМС</v>
      </c>
      <c r="E530" s="192"/>
      <c r="F530" s="46" t="str">
        <f t="shared" si="308"/>
        <v>амбулаторно</v>
      </c>
      <c r="G530" s="192"/>
      <c r="H530" s="46" t="str">
        <f t="shared" si="309"/>
        <v>Не предусмотрено</v>
      </c>
      <c r="I530" s="192"/>
      <c r="J530" s="46" t="str">
        <f t="shared" si="310"/>
        <v>неврология</v>
      </c>
      <c r="K530" s="69" t="s">
        <v>138</v>
      </c>
      <c r="L530" s="70" t="s">
        <v>123</v>
      </c>
      <c r="M530" s="71" t="s">
        <v>42</v>
      </c>
      <c r="N530" s="104">
        <v>217</v>
      </c>
      <c r="O530" s="109">
        <v>108</v>
      </c>
      <c r="P530" s="56"/>
      <c r="Q530" s="55">
        <f t="shared" si="318"/>
        <v>99.539170506912455</v>
      </c>
      <c r="R530" s="229"/>
      <c r="S530" s="232"/>
      <c r="T530" s="239"/>
      <c r="U530" s="218"/>
      <c r="V530" s="220"/>
      <c r="W530" s="279"/>
      <c r="X530" s="278"/>
    </row>
    <row r="531" spans="1:24" s="4" customFormat="1" ht="30" customHeight="1" thickBot="1" x14ac:dyDescent="0.3">
      <c r="A531" s="297"/>
      <c r="B531" s="46" t="str">
        <f t="shared" si="290"/>
        <v xml:space="preserve">ГБУЗ АО Областной центр по профилактике и борьбе со СПИД </v>
      </c>
      <c r="C531" s="246"/>
      <c r="D531" s="19" t="str">
        <f t="shared" si="291"/>
        <v>ПМСП, включенная в базовую программу ОМС</v>
      </c>
      <c r="E531" s="192" t="s">
        <v>142</v>
      </c>
      <c r="F531" s="46" t="str">
        <f t="shared" si="308"/>
        <v>амбулаторно</v>
      </c>
      <c r="G531" s="192" t="s">
        <v>47</v>
      </c>
      <c r="H531" s="46" t="str">
        <f t="shared" si="309"/>
        <v>Не предусмотрено</v>
      </c>
      <c r="I531" s="192" t="s">
        <v>74</v>
      </c>
      <c r="J531" s="46" t="str">
        <f t="shared" si="310"/>
        <v>Педиатрия</v>
      </c>
      <c r="K531" s="72" t="s">
        <v>133</v>
      </c>
      <c r="L531" s="72" t="s">
        <v>3</v>
      </c>
      <c r="M531" s="72" t="s">
        <v>5</v>
      </c>
      <c r="N531" s="106">
        <v>99</v>
      </c>
      <c r="O531" s="106">
        <v>98</v>
      </c>
      <c r="P531" s="54">
        <f t="shared" ref="P531" si="319">IF(AND(N531&lt;&gt;0,M531="Кач."),O531/N531*100,"")</f>
        <v>98.98989898989899</v>
      </c>
      <c r="Q531" s="54" t="str">
        <f t="shared" si="318"/>
        <v/>
      </c>
      <c r="R531" s="229"/>
      <c r="S531" s="232"/>
      <c r="T531" s="239"/>
      <c r="U531" s="218"/>
      <c r="V531" s="220"/>
      <c r="W531" s="279"/>
      <c r="X531" s="278"/>
    </row>
    <row r="532" spans="1:24" s="4" customFormat="1" ht="20.45" customHeight="1" thickBot="1" x14ac:dyDescent="0.3">
      <c r="A532" s="297"/>
      <c r="B532" s="46" t="str">
        <f t="shared" si="290"/>
        <v xml:space="preserve">ГБУЗ АО Областной центр по профилактике и борьбе со СПИД </v>
      </c>
      <c r="C532" s="246"/>
      <c r="D532" s="19" t="str">
        <f t="shared" si="291"/>
        <v>ПМСП, включенная в базовую программу ОМС</v>
      </c>
      <c r="E532" s="192"/>
      <c r="F532" s="46" t="str">
        <f t="shared" si="308"/>
        <v>амбулаторно</v>
      </c>
      <c r="G532" s="192"/>
      <c r="H532" s="46" t="str">
        <f t="shared" si="309"/>
        <v>Не предусмотрено</v>
      </c>
      <c r="I532" s="192"/>
      <c r="J532" s="46" t="str">
        <f t="shared" si="310"/>
        <v>Педиатрия</v>
      </c>
      <c r="K532" s="69" t="s">
        <v>40</v>
      </c>
      <c r="L532" s="70" t="s">
        <v>123</v>
      </c>
      <c r="M532" s="71" t="s">
        <v>42</v>
      </c>
      <c r="N532" s="109">
        <v>2000</v>
      </c>
      <c r="O532" s="109">
        <v>982</v>
      </c>
      <c r="P532" s="56"/>
      <c r="Q532" s="55">
        <f t="shared" si="318"/>
        <v>98.2</v>
      </c>
      <c r="R532" s="229"/>
      <c r="S532" s="232"/>
      <c r="T532" s="239"/>
      <c r="U532" s="218"/>
      <c r="V532" s="220"/>
      <c r="W532" s="279"/>
      <c r="X532" s="278"/>
    </row>
    <row r="533" spans="1:24" s="4" customFormat="1" ht="21" customHeight="1" thickBot="1" x14ac:dyDescent="0.3">
      <c r="A533" s="297"/>
      <c r="B533" s="46" t="str">
        <f t="shared" si="290"/>
        <v xml:space="preserve">ГБУЗ АО Областной центр по профилактике и борьбе со СПИД </v>
      </c>
      <c r="C533" s="246"/>
      <c r="D533" s="19" t="str">
        <f t="shared" si="291"/>
        <v>ПМСП, включенная в базовую программу ОМС</v>
      </c>
      <c r="E533" s="192"/>
      <c r="F533" s="46" t="str">
        <f t="shared" si="308"/>
        <v>амбулаторно</v>
      </c>
      <c r="G533" s="192"/>
      <c r="H533" s="46" t="str">
        <f t="shared" si="309"/>
        <v>Не предусмотрено</v>
      </c>
      <c r="I533" s="192"/>
      <c r="J533" s="46" t="str">
        <f t="shared" si="310"/>
        <v>Педиатрия</v>
      </c>
      <c r="K533" s="69" t="s">
        <v>138</v>
      </c>
      <c r="L533" s="70" t="s">
        <v>123</v>
      </c>
      <c r="M533" s="71" t="s">
        <v>42</v>
      </c>
      <c r="N533" s="104">
        <v>150</v>
      </c>
      <c r="O533" s="109">
        <v>75</v>
      </c>
      <c r="P533" s="56"/>
      <c r="Q533" s="55">
        <f t="shared" si="318"/>
        <v>100</v>
      </c>
      <c r="R533" s="229"/>
      <c r="S533" s="232"/>
      <c r="T533" s="239"/>
      <c r="U533" s="218"/>
      <c r="V533" s="220"/>
      <c r="W533" s="279"/>
      <c r="X533" s="278"/>
    </row>
    <row r="534" spans="1:24" s="4" customFormat="1" ht="35.25" customHeight="1" thickBot="1" x14ac:dyDescent="0.3">
      <c r="A534" s="297"/>
      <c r="B534" s="46" t="str">
        <f t="shared" si="290"/>
        <v xml:space="preserve">ГБУЗ АО Областной центр по профилактике и борьбе со СПИД </v>
      </c>
      <c r="C534" s="246"/>
      <c r="D534" s="19" t="str">
        <f t="shared" si="291"/>
        <v>ПМСП, включенная в базовую программу ОМС</v>
      </c>
      <c r="E534" s="192" t="s">
        <v>142</v>
      </c>
      <c r="F534" s="46" t="str">
        <f t="shared" si="308"/>
        <v>амбулаторно</v>
      </c>
      <c r="G534" s="192" t="s">
        <v>47</v>
      </c>
      <c r="H534" s="46" t="str">
        <f t="shared" si="309"/>
        <v>Не предусмотрено</v>
      </c>
      <c r="I534" s="192" t="s">
        <v>51</v>
      </c>
      <c r="J534" s="46" t="str">
        <f t="shared" si="310"/>
        <v>терапия</v>
      </c>
      <c r="K534" s="72" t="s">
        <v>133</v>
      </c>
      <c r="L534" s="72" t="s">
        <v>3</v>
      </c>
      <c r="M534" s="72" t="s">
        <v>5</v>
      </c>
      <c r="N534" s="106">
        <v>99</v>
      </c>
      <c r="O534" s="106">
        <v>99</v>
      </c>
      <c r="P534" s="54">
        <f t="shared" ref="P534" si="320">IF(AND(N534&lt;&gt;0,M534="Кач."),O534/N534*100,"")</f>
        <v>100</v>
      </c>
      <c r="Q534" s="54" t="str">
        <f t="shared" si="318"/>
        <v/>
      </c>
      <c r="R534" s="229"/>
      <c r="S534" s="232"/>
      <c r="T534" s="239"/>
      <c r="U534" s="218"/>
      <c r="V534" s="220"/>
      <c r="W534" s="279"/>
      <c r="X534" s="278"/>
    </row>
    <row r="535" spans="1:24" s="4" customFormat="1" ht="21.6" customHeight="1" thickBot="1" x14ac:dyDescent="0.3">
      <c r="A535" s="297"/>
      <c r="B535" s="46" t="str">
        <f t="shared" si="290"/>
        <v xml:space="preserve">ГБУЗ АО Областной центр по профилактике и борьбе со СПИД </v>
      </c>
      <c r="C535" s="246"/>
      <c r="D535" s="19" t="str">
        <f t="shared" si="291"/>
        <v>ПМСП, включенная в базовую программу ОМС</v>
      </c>
      <c r="E535" s="192"/>
      <c r="F535" s="46" t="str">
        <f t="shared" si="308"/>
        <v>амбулаторно</v>
      </c>
      <c r="G535" s="192"/>
      <c r="H535" s="46" t="str">
        <f t="shared" si="309"/>
        <v>Не предусмотрено</v>
      </c>
      <c r="I535" s="192"/>
      <c r="J535" s="46" t="str">
        <f t="shared" si="310"/>
        <v>терапия</v>
      </c>
      <c r="K535" s="69" t="s">
        <v>40</v>
      </c>
      <c r="L535" s="70" t="s">
        <v>123</v>
      </c>
      <c r="M535" s="71" t="s">
        <v>42</v>
      </c>
      <c r="N535" s="109">
        <v>2961</v>
      </c>
      <c r="O535" s="109">
        <v>1467</v>
      </c>
      <c r="P535" s="56"/>
      <c r="Q535" s="55">
        <f t="shared" si="318"/>
        <v>99.088145896656528</v>
      </c>
      <c r="R535" s="229"/>
      <c r="S535" s="232"/>
      <c r="T535" s="239"/>
      <c r="U535" s="218"/>
      <c r="V535" s="220"/>
      <c r="W535" s="279"/>
      <c r="X535" s="278"/>
    </row>
    <row r="536" spans="1:24" s="4" customFormat="1" ht="18" customHeight="1" thickBot="1" x14ac:dyDescent="0.3">
      <c r="A536" s="297"/>
      <c r="B536" s="46" t="str">
        <f t="shared" si="290"/>
        <v xml:space="preserve">ГБУЗ АО Областной центр по профилактике и борьбе со СПИД </v>
      </c>
      <c r="C536" s="246"/>
      <c r="D536" s="19" t="str">
        <f t="shared" si="291"/>
        <v>ПМСП, включенная в базовую программу ОМС</v>
      </c>
      <c r="E536" s="192"/>
      <c r="F536" s="46" t="str">
        <f t="shared" si="308"/>
        <v>амбулаторно</v>
      </c>
      <c r="G536" s="192"/>
      <c r="H536" s="46" t="str">
        <f t="shared" si="309"/>
        <v>Не предусмотрено</v>
      </c>
      <c r="I536" s="192"/>
      <c r="J536" s="46" t="str">
        <f t="shared" si="310"/>
        <v>терапия</v>
      </c>
      <c r="K536" s="69" t="s">
        <v>138</v>
      </c>
      <c r="L536" s="70" t="s">
        <v>123</v>
      </c>
      <c r="M536" s="71" t="s">
        <v>42</v>
      </c>
      <c r="N536" s="104">
        <v>625</v>
      </c>
      <c r="O536" s="109">
        <v>318</v>
      </c>
      <c r="P536" s="56"/>
      <c r="Q536" s="55">
        <f t="shared" si="318"/>
        <v>101.76</v>
      </c>
      <c r="R536" s="241"/>
      <c r="S536" s="242"/>
      <c r="T536" s="243"/>
      <c r="U536" s="219"/>
      <c r="V536" s="194"/>
      <c r="W536" s="279"/>
      <c r="X536" s="278"/>
    </row>
    <row r="537" spans="1:24" s="4" customFormat="1" ht="31.5" customHeight="1" thickBot="1" x14ac:dyDescent="0.3">
      <c r="A537" s="297"/>
      <c r="B537" s="46" t="str">
        <f t="shared" si="290"/>
        <v xml:space="preserve">ГБУЗ АО Областной центр по профилактике и борьбе со СПИД </v>
      </c>
      <c r="C537" s="246" t="s">
        <v>90</v>
      </c>
      <c r="D537" s="19" t="str">
        <f t="shared" si="291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37" s="192" t="s">
        <v>142</v>
      </c>
      <c r="F537" s="46" t="str">
        <f t="shared" si="308"/>
        <v>амбулаторно</v>
      </c>
      <c r="G537" s="192" t="s">
        <v>47</v>
      </c>
      <c r="H537" s="46" t="str">
        <f t="shared" si="309"/>
        <v>Не предусмотрено</v>
      </c>
      <c r="I537" s="192" t="s">
        <v>47</v>
      </c>
      <c r="J537" s="46" t="str">
        <f t="shared" si="310"/>
        <v>Не предусмотрено</v>
      </c>
      <c r="K537" s="73" t="s">
        <v>91</v>
      </c>
      <c r="L537" s="73" t="s">
        <v>3</v>
      </c>
      <c r="M537" s="73" t="s">
        <v>5</v>
      </c>
      <c r="N537" s="106">
        <v>100</v>
      </c>
      <c r="O537" s="106">
        <v>100</v>
      </c>
      <c r="P537" s="54">
        <f t="shared" ref="P537:P561" si="321">IF(AND(N537&lt;&gt;0,M537="Кач."),O537/N537*100,"")</f>
        <v>100</v>
      </c>
      <c r="Q537" s="54" t="str">
        <f>IF(AND(N537&lt;&gt;0,M537="объем"),(O537/N537*100)/$Y$2*12,"")</f>
        <v/>
      </c>
      <c r="R537" s="214">
        <f>IFERROR(AVERAGE(P537:P538),"")</f>
        <v>100</v>
      </c>
      <c r="S537" s="215">
        <f>AVERAGE(Q537:Q538)</f>
        <v>182.12389380530973</v>
      </c>
      <c r="T537" s="216">
        <f>IFERROR((R537*0.7+S537*0.3)*2,S537*2)</f>
        <v>249.27433628318585</v>
      </c>
      <c r="U537" s="195" t="str">
        <f>IF(T537&lt;170,"ГЗ по услуге (работе) НЕ выполнено","")&amp;IF(AND(T537&gt;=170,T537&lt;=200),"ГЗ по услуге (работе) выполнено","")&amp;IF(T537&gt;200,"ГЗ по услуге (работе) ПЕРЕвыполнено","")</f>
        <v>ГЗ по услуге (работе) ПЕРЕвыполнено</v>
      </c>
      <c r="V537" s="192"/>
      <c r="W537" s="279"/>
      <c r="X537" s="278"/>
    </row>
    <row r="538" spans="1:24" s="4" customFormat="1" ht="22.9" customHeight="1" thickBot="1" x14ac:dyDescent="0.3">
      <c r="A538" s="297"/>
      <c r="B538" s="46" t="str">
        <f t="shared" si="290"/>
        <v xml:space="preserve">ГБУЗ АО Областной центр по профилактике и борьбе со СПИД </v>
      </c>
      <c r="C538" s="246"/>
      <c r="D538" s="19" t="str">
        <f t="shared" si="291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38" s="192"/>
      <c r="F538" s="46" t="str">
        <f t="shared" si="308"/>
        <v>амбулаторно</v>
      </c>
      <c r="G538" s="192"/>
      <c r="H538" s="46" t="str">
        <f t="shared" si="309"/>
        <v>Не предусмотрено</v>
      </c>
      <c r="I538" s="192"/>
      <c r="J538" s="46" t="str">
        <f t="shared" si="310"/>
        <v>Не предусмотрено</v>
      </c>
      <c r="K538" s="74" t="s">
        <v>44</v>
      </c>
      <c r="L538" s="70" t="s">
        <v>45</v>
      </c>
      <c r="M538" s="71" t="s">
        <v>42</v>
      </c>
      <c r="N538" s="102">
        <v>1130</v>
      </c>
      <c r="O538" s="109">
        <v>1029</v>
      </c>
      <c r="P538" s="56" t="str">
        <f t="shared" si="321"/>
        <v/>
      </c>
      <c r="Q538" s="55">
        <f t="shared" ref="Q538:Q545" si="322">IF(AND(N538&lt;&gt;0,M538="объем"),(O538/N538*100)/$Y$2*12,"")</f>
        <v>182.12389380530973</v>
      </c>
      <c r="R538" s="214"/>
      <c r="S538" s="215"/>
      <c r="T538" s="216"/>
      <c r="U538" s="195"/>
      <c r="V538" s="192"/>
      <c r="W538" s="279"/>
      <c r="X538" s="278"/>
    </row>
    <row r="539" spans="1:24" s="4" customFormat="1" ht="22.9" customHeight="1" thickBot="1" x14ac:dyDescent="0.3">
      <c r="A539" s="297"/>
      <c r="B539" s="46" t="str">
        <f t="shared" si="290"/>
        <v xml:space="preserve">ГБУЗ АО Областной центр по профилактике и борьбе со СПИД </v>
      </c>
      <c r="C539" s="246" t="s">
        <v>189</v>
      </c>
      <c r="D539" s="19" t="str">
        <f t="shared" si="291"/>
        <v>Диспансерное наблюдение</v>
      </c>
      <c r="E539" s="192" t="s">
        <v>142</v>
      </c>
      <c r="F539" s="46" t="str">
        <f t="shared" si="308"/>
        <v>амбулаторно</v>
      </c>
      <c r="G539" s="192" t="s">
        <v>47</v>
      </c>
      <c r="H539" s="46" t="str">
        <f t="shared" si="309"/>
        <v>Не предусмотрено</v>
      </c>
      <c r="I539" s="192" t="s">
        <v>47</v>
      </c>
      <c r="J539" s="46" t="str">
        <f t="shared" si="310"/>
        <v>Не предусмотрено</v>
      </c>
      <c r="K539" s="73" t="s">
        <v>190</v>
      </c>
      <c r="L539" s="73" t="s">
        <v>3</v>
      </c>
      <c r="M539" s="73" t="s">
        <v>5</v>
      </c>
      <c r="N539" s="106">
        <v>99</v>
      </c>
      <c r="O539" s="106">
        <v>99</v>
      </c>
      <c r="P539" s="54">
        <f t="shared" si="321"/>
        <v>100</v>
      </c>
      <c r="Q539" s="54" t="str">
        <f t="shared" si="322"/>
        <v/>
      </c>
      <c r="R539" s="214">
        <f>IFERROR(AVERAGE(P539:P540),"")</f>
        <v>100</v>
      </c>
      <c r="S539" s="215">
        <f>AVERAGE(Q539:Q540)</f>
        <v>114.01425178147268</v>
      </c>
      <c r="T539" s="216">
        <f>IFERROR((R539*0.7+S539*0.3)*2,S539*2)</f>
        <v>208.40855106888361</v>
      </c>
      <c r="U539" s="195" t="str">
        <f>IF(T539&lt;170,"ГЗ по услуге (работе) НЕ выполнено","")&amp;IF(AND(T539&gt;=170,T539&lt;=200),"ГЗ по услуге (работе) выполнено","")&amp;IF(T539&gt;200,"ГЗ по услуге (работе) ПЕРЕвыполнено","")</f>
        <v>ГЗ по услуге (работе) ПЕРЕвыполнено</v>
      </c>
      <c r="V539" s="192"/>
      <c r="W539" s="279"/>
      <c r="X539" s="278"/>
    </row>
    <row r="540" spans="1:24" s="4" customFormat="1" ht="23.45" customHeight="1" thickBot="1" x14ac:dyDescent="0.3">
      <c r="A540" s="297"/>
      <c r="B540" s="46" t="str">
        <f t="shared" si="290"/>
        <v xml:space="preserve">ГБУЗ АО Областной центр по профилактике и борьбе со СПИД </v>
      </c>
      <c r="C540" s="246"/>
      <c r="D540" s="19" t="str">
        <f t="shared" si="291"/>
        <v>Диспансерное наблюдение</v>
      </c>
      <c r="E540" s="192"/>
      <c r="F540" s="46" t="str">
        <f t="shared" si="308"/>
        <v>амбулаторно</v>
      </c>
      <c r="G540" s="192"/>
      <c r="H540" s="46" t="str">
        <f t="shared" si="309"/>
        <v>Не предусмотрено</v>
      </c>
      <c r="I540" s="192"/>
      <c r="J540" s="46" t="str">
        <f t="shared" si="310"/>
        <v>Не предусмотрено</v>
      </c>
      <c r="K540" s="74" t="s">
        <v>174</v>
      </c>
      <c r="L540" s="70" t="s">
        <v>45</v>
      </c>
      <c r="M540" s="71" t="s">
        <v>42</v>
      </c>
      <c r="N540" s="102">
        <v>1263</v>
      </c>
      <c r="O540" s="109">
        <v>720</v>
      </c>
      <c r="P540" s="56" t="str">
        <f t="shared" si="321"/>
        <v/>
      </c>
      <c r="Q540" s="55">
        <f t="shared" si="322"/>
        <v>114.01425178147268</v>
      </c>
      <c r="R540" s="214"/>
      <c r="S540" s="215"/>
      <c r="T540" s="216"/>
      <c r="U540" s="195"/>
      <c r="V540" s="192"/>
      <c r="W540" s="279"/>
      <c r="X540" s="278"/>
    </row>
    <row r="541" spans="1:24" s="4" customFormat="1" ht="23.45" customHeight="1" thickBot="1" x14ac:dyDescent="0.3">
      <c r="A541" s="297"/>
      <c r="B541" s="46" t="str">
        <f t="shared" si="290"/>
        <v xml:space="preserve">ГБУЗ АО Областной центр по профилактике и борьбе со СПИД </v>
      </c>
      <c r="C541" s="246" t="s">
        <v>191</v>
      </c>
      <c r="D541" s="19" t="str">
        <f t="shared" si="291"/>
        <v>Медицинское освидетельствование на ВИЧ-инфекцию</v>
      </c>
      <c r="E541" s="192" t="s">
        <v>142</v>
      </c>
      <c r="F541" s="46" t="str">
        <f t="shared" si="308"/>
        <v>амбулаторно</v>
      </c>
      <c r="G541" s="192" t="s">
        <v>47</v>
      </c>
      <c r="H541" s="46" t="str">
        <f t="shared" si="309"/>
        <v>Не предусмотрено</v>
      </c>
      <c r="I541" s="192" t="s">
        <v>47</v>
      </c>
      <c r="J541" s="46" t="str">
        <f t="shared" si="310"/>
        <v>Не предусмотрено</v>
      </c>
      <c r="K541" s="85" t="s">
        <v>57</v>
      </c>
      <c r="L541" s="72" t="s">
        <v>57</v>
      </c>
      <c r="M541" s="73"/>
      <c r="N541" s="106"/>
      <c r="O541" s="106"/>
      <c r="P541" s="60" t="str">
        <f t="shared" si="321"/>
        <v/>
      </c>
      <c r="Q541" s="60"/>
      <c r="R541" s="214" t="str">
        <f>IFERROR(AVERAGE(P541:P542),"")</f>
        <v/>
      </c>
      <c r="S541" s="215">
        <f>AVERAGE(Q541:Q542)</f>
        <v>103.67142857142858</v>
      </c>
      <c r="T541" s="216">
        <f>IFERROR((R541*0.7+S541*0.3)*2,S541*2)</f>
        <v>207.34285714285716</v>
      </c>
      <c r="U541" s="195" t="str">
        <f>IF(T541&lt;170,"ГЗ по услуге (работе) НЕ выполнено","")&amp;IF(AND(T541&gt;=170,T541&lt;=200),"ГЗ по услуге (работе) выполнено","")&amp;IF(T541&gt;200,"ГЗ по услуге (работе) ПЕРЕвыполнено","")</f>
        <v>ГЗ по услуге (работе) ПЕРЕвыполнено</v>
      </c>
      <c r="V541" s="192"/>
      <c r="W541" s="279"/>
      <c r="X541" s="278"/>
    </row>
    <row r="542" spans="1:24" s="4" customFormat="1" ht="23.45" customHeight="1" thickBot="1" x14ac:dyDescent="0.3">
      <c r="A542" s="297"/>
      <c r="B542" s="46" t="str">
        <f t="shared" si="290"/>
        <v xml:space="preserve">ГБУЗ АО Областной центр по профилактике и борьбе со СПИД </v>
      </c>
      <c r="C542" s="246"/>
      <c r="D542" s="19" t="str">
        <f t="shared" si="291"/>
        <v>Медицинское освидетельствование на ВИЧ-инфекцию</v>
      </c>
      <c r="E542" s="192"/>
      <c r="F542" s="46" t="str">
        <f t="shared" si="308"/>
        <v>амбулаторно</v>
      </c>
      <c r="G542" s="192"/>
      <c r="H542" s="46" t="str">
        <f t="shared" si="309"/>
        <v>Не предусмотрено</v>
      </c>
      <c r="I542" s="192"/>
      <c r="J542" s="46" t="str">
        <f t="shared" si="310"/>
        <v>Не предусмотрено</v>
      </c>
      <c r="K542" s="74" t="s">
        <v>192</v>
      </c>
      <c r="L542" s="70" t="s">
        <v>58</v>
      </c>
      <c r="M542" s="71" t="s">
        <v>42</v>
      </c>
      <c r="N542" s="102">
        <v>308000</v>
      </c>
      <c r="O542" s="109">
        <v>159654</v>
      </c>
      <c r="P542" s="56" t="str">
        <f t="shared" si="321"/>
        <v/>
      </c>
      <c r="Q542" s="55">
        <f t="shared" si="322"/>
        <v>103.67142857142858</v>
      </c>
      <c r="R542" s="214"/>
      <c r="S542" s="215"/>
      <c r="T542" s="216"/>
      <c r="U542" s="195"/>
      <c r="V542" s="192"/>
      <c r="W542" s="279"/>
      <c r="X542" s="278"/>
    </row>
    <row r="543" spans="1:24" s="4" customFormat="1" ht="23.45" customHeight="1" thickBot="1" x14ac:dyDescent="0.3">
      <c r="A543" s="296" t="s">
        <v>9</v>
      </c>
      <c r="B543" s="46" t="str">
        <f t="shared" si="290"/>
        <v>ГБУЗ АО Областная клиническая психиатрическая больница</v>
      </c>
      <c r="C543" s="291" t="s">
        <v>124</v>
      </c>
      <c r="D543" s="19" t="str">
        <f t="shared" si="291"/>
        <v>ПМСП, не включенная в базовую программу ОМС</v>
      </c>
      <c r="E543" s="192" t="s">
        <v>142</v>
      </c>
      <c r="F543" s="46" t="str">
        <f t="shared" si="308"/>
        <v>амбулаторно</v>
      </c>
      <c r="G543" s="192" t="s">
        <v>165</v>
      </c>
      <c r="H543" s="46" t="str">
        <f t="shared" si="309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43" s="192" t="s">
        <v>92</v>
      </c>
      <c r="J543" s="46" t="str">
        <f t="shared" si="310"/>
        <v>психиатрия</v>
      </c>
      <c r="K543" s="72" t="s">
        <v>133</v>
      </c>
      <c r="L543" s="73" t="s">
        <v>3</v>
      </c>
      <c r="M543" s="73" t="s">
        <v>5</v>
      </c>
      <c r="N543" s="106">
        <v>99</v>
      </c>
      <c r="O543" s="106">
        <v>100</v>
      </c>
      <c r="P543" s="54">
        <f t="shared" si="321"/>
        <v>101.01010101010101</v>
      </c>
      <c r="Q543" s="54" t="str">
        <f t="shared" si="322"/>
        <v/>
      </c>
      <c r="R543" s="214">
        <f>IFERROR(AVERAGE(P543:P545),"")</f>
        <v>101.01010101010101</v>
      </c>
      <c r="S543" s="215">
        <f>AVERAGE(Q543:Q545)</f>
        <v>100.60997836630233</v>
      </c>
      <c r="T543" s="216">
        <f>IFERROR((R543*0.7+S543*0.3)*2,S543*2)</f>
        <v>201.78012843392278</v>
      </c>
      <c r="U543" s="195" t="str">
        <f>IF(T543&lt;170,"ГЗ по услуге (работе) НЕ выполнено","")&amp;IF(AND(T543&gt;=170,T543&lt;=200),"ГЗ по услуге (работе) выполнено","")&amp;IF(T543&gt;200,"ГЗ по услуге (работе) ПЕРЕвыполнено","")</f>
        <v>ГЗ по услуге (работе) ПЕРЕвыполнено</v>
      </c>
      <c r="V543" s="192"/>
      <c r="W543" s="279">
        <f>AVERAGE(T543:T555)</f>
        <v>200.91191608555758</v>
      </c>
      <c r="X543" s="278" t="str">
        <f>IF(W543&lt;170,"ГЗ по учреждению не выполнено","")&amp;IF(AND(W543&gt;=170,W543&lt;=200),"ГЗ по учреждению выполнено","")&amp;IF(W543&gt;200,"ГЗ по учреждению перевыполнено","")</f>
        <v>ГЗ по учреждению перевыполнено</v>
      </c>
    </row>
    <row r="544" spans="1:24" s="4" customFormat="1" ht="75" customHeight="1" thickBot="1" x14ac:dyDescent="0.3">
      <c r="A544" s="296"/>
      <c r="B544" s="46" t="str">
        <f t="shared" si="290"/>
        <v>ГБУЗ АО Областная клиническая психиатрическая больница</v>
      </c>
      <c r="C544" s="291"/>
      <c r="D544" s="19" t="str">
        <f t="shared" si="291"/>
        <v>ПМСП, не включенная в базовую программу ОМС</v>
      </c>
      <c r="E544" s="192"/>
      <c r="F544" s="46" t="str">
        <f t="shared" si="308"/>
        <v>амбулаторно</v>
      </c>
      <c r="G544" s="192"/>
      <c r="H544" s="46" t="str">
        <f t="shared" si="309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44" s="192"/>
      <c r="J544" s="46" t="str">
        <f t="shared" si="310"/>
        <v>психиатрия</v>
      </c>
      <c r="K544" s="69" t="s">
        <v>40</v>
      </c>
      <c r="L544" s="70" t="s">
        <v>123</v>
      </c>
      <c r="M544" s="71" t="s">
        <v>42</v>
      </c>
      <c r="N544" s="171">
        <v>71800</v>
      </c>
      <c r="O544" s="103">
        <v>36194</v>
      </c>
      <c r="P544" s="56" t="str">
        <f t="shared" si="321"/>
        <v/>
      </c>
      <c r="Q544" s="55">
        <f t="shared" si="322"/>
        <v>100.81894150417827</v>
      </c>
      <c r="R544" s="214"/>
      <c r="S544" s="215"/>
      <c r="T544" s="216"/>
      <c r="U544" s="195"/>
      <c r="V544" s="192"/>
      <c r="W544" s="279"/>
      <c r="X544" s="278"/>
    </row>
    <row r="545" spans="1:24" s="4" customFormat="1" ht="28.5" customHeight="1" thickBot="1" x14ac:dyDescent="0.3">
      <c r="A545" s="296"/>
      <c r="B545" s="46" t="str">
        <f t="shared" si="290"/>
        <v>ГБУЗ АО Областная клиническая психиатрическая больница</v>
      </c>
      <c r="C545" s="291"/>
      <c r="D545" s="19" t="str">
        <f t="shared" si="291"/>
        <v>ПМСП, не включенная в базовую программу ОМС</v>
      </c>
      <c r="E545" s="192"/>
      <c r="F545" s="46" t="str">
        <f t="shared" si="308"/>
        <v>амбулаторно</v>
      </c>
      <c r="G545" s="192"/>
      <c r="H545" s="46" t="str">
        <f t="shared" si="309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45" s="192"/>
      <c r="J545" s="46" t="str">
        <f t="shared" si="310"/>
        <v>психиатрия</v>
      </c>
      <c r="K545" s="69" t="s">
        <v>138</v>
      </c>
      <c r="L545" s="70" t="s">
        <v>123</v>
      </c>
      <c r="M545" s="71" t="s">
        <v>42</v>
      </c>
      <c r="N545" s="104">
        <v>39400</v>
      </c>
      <c r="O545" s="104">
        <v>19779</v>
      </c>
      <c r="P545" s="56"/>
      <c r="Q545" s="55">
        <f t="shared" si="322"/>
        <v>100.40101522842639</v>
      </c>
      <c r="R545" s="214"/>
      <c r="S545" s="215"/>
      <c r="T545" s="216"/>
      <c r="U545" s="195"/>
      <c r="V545" s="192"/>
      <c r="W545" s="279"/>
      <c r="X545" s="278"/>
    </row>
    <row r="546" spans="1:24" s="4" customFormat="1" ht="20.45" customHeight="1" thickBot="1" x14ac:dyDescent="0.3">
      <c r="A546" s="296"/>
      <c r="B546" s="46" t="str">
        <f t="shared" si="290"/>
        <v>ГБУЗ АО Областная клиническая психиатрическая больница</v>
      </c>
      <c r="C546" s="291"/>
      <c r="D546" s="19" t="str">
        <f t="shared" si="291"/>
        <v>ПМСП, не включенная в базовую программу ОМС</v>
      </c>
      <c r="E546" s="195" t="s">
        <v>142</v>
      </c>
      <c r="F546" s="46" t="str">
        <f t="shared" si="308"/>
        <v>амбулаторно</v>
      </c>
      <c r="G546" s="192" t="s">
        <v>39</v>
      </c>
      <c r="H546" s="46" t="str">
        <f t="shared" si="309"/>
        <v>Первичная медико-санитарная помощь, в части диагностики и лечения</v>
      </c>
      <c r="I546" s="195" t="s">
        <v>68</v>
      </c>
      <c r="J546" s="46" t="str">
        <f t="shared" si="310"/>
        <v>психотерапия</v>
      </c>
      <c r="K546" s="73" t="s">
        <v>133</v>
      </c>
      <c r="L546" s="73" t="s">
        <v>3</v>
      </c>
      <c r="M546" s="73" t="s">
        <v>5</v>
      </c>
      <c r="N546" s="106">
        <v>99</v>
      </c>
      <c r="O546" s="106">
        <v>100</v>
      </c>
      <c r="P546" s="54">
        <f t="shared" ref="P546" si="323">IF(AND(N546&lt;&gt;0,M546="Кач."),O546/N546*100,"")</f>
        <v>101.01010101010101</v>
      </c>
      <c r="Q546" s="54"/>
      <c r="R546" s="214">
        <f>IFERROR(AVERAGE(P546:P547),"")</f>
        <v>101.01010101010101</v>
      </c>
      <c r="S546" s="215">
        <f>AVERAGE(Q546:Q547)</f>
        <v>100.28571428571429</v>
      </c>
      <c r="T546" s="216">
        <f>IFERROR((R546*0.7+S546*0.3)*2,S546*2)</f>
        <v>201.58556998556998</v>
      </c>
      <c r="U546" s="262" t="str">
        <f>IF(T546&lt;170,"ГЗ по услуге (работе) НЕ выполнено","")&amp;IF(AND(T546&gt;=170,T546&lt;=200),"ГЗ по услуге (работе) выполнено","")&amp;IF(T546&gt;200,"ГЗ по услуге (работе) ПЕРЕвыполнено","")</f>
        <v>ГЗ по услуге (работе) ПЕРЕвыполнено</v>
      </c>
      <c r="V546" s="192"/>
      <c r="W546" s="279"/>
      <c r="X546" s="278"/>
    </row>
    <row r="547" spans="1:24" s="4" customFormat="1" ht="16.899999999999999" customHeight="1" thickBot="1" x14ac:dyDescent="0.3">
      <c r="A547" s="296"/>
      <c r="B547" s="46" t="str">
        <f t="shared" si="290"/>
        <v>ГБУЗ АО Областная клиническая психиатрическая больница</v>
      </c>
      <c r="C547" s="291"/>
      <c r="D547" s="19" t="str">
        <f t="shared" si="291"/>
        <v>ПМСП, не включенная в базовую программу ОМС</v>
      </c>
      <c r="E547" s="195"/>
      <c r="F547" s="46" t="str">
        <f t="shared" si="308"/>
        <v>амбулаторно</v>
      </c>
      <c r="G547" s="192"/>
      <c r="H547" s="46" t="str">
        <f t="shared" si="309"/>
        <v>Первичная медико-санитарная помощь, в части диагностики и лечения</v>
      </c>
      <c r="I547" s="195"/>
      <c r="J547" s="46" t="str">
        <f t="shared" si="310"/>
        <v>психотерапия</v>
      </c>
      <c r="K547" s="74" t="s">
        <v>40</v>
      </c>
      <c r="L547" s="75" t="s">
        <v>123</v>
      </c>
      <c r="M547" s="81" t="s">
        <v>42</v>
      </c>
      <c r="N547" s="172">
        <v>4200</v>
      </c>
      <c r="O547" s="104">
        <v>2106</v>
      </c>
      <c r="P547" s="56"/>
      <c r="Q547" s="55">
        <f t="shared" ref="Q547:Q564" si="324">IF(AND(N547&lt;&gt;0,M547="объем"),(O547/N547*100)/$Y$2*12,"")</f>
        <v>100.28571428571429</v>
      </c>
      <c r="R547" s="214"/>
      <c r="S547" s="215"/>
      <c r="T547" s="216"/>
      <c r="U547" s="262"/>
      <c r="V547" s="192"/>
      <c r="W547" s="279"/>
      <c r="X547" s="278"/>
    </row>
    <row r="548" spans="1:24" s="4" customFormat="1" ht="28.5" customHeight="1" thickBot="1" x14ac:dyDescent="0.3">
      <c r="A548" s="296"/>
      <c r="B548" s="46" t="str">
        <f t="shared" si="290"/>
        <v>ГБУЗ АО Областная клиническая психиатрическая больница</v>
      </c>
      <c r="C548" s="291" t="s">
        <v>130</v>
      </c>
      <c r="D548" s="19" t="str">
        <f t="shared" si="291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8" s="192" t="s">
        <v>147</v>
      </c>
      <c r="F548" s="46" t="str">
        <f t="shared" si="308"/>
        <v>Дневной стационар</v>
      </c>
      <c r="G548" s="192" t="s">
        <v>47</v>
      </c>
      <c r="H548" s="46" t="str">
        <f t="shared" si="309"/>
        <v>Не предусмотрено</v>
      </c>
      <c r="I548" s="192" t="s">
        <v>92</v>
      </c>
      <c r="J548" s="46" t="str">
        <f t="shared" si="310"/>
        <v>психиатрия</v>
      </c>
      <c r="K548" s="72" t="s">
        <v>133</v>
      </c>
      <c r="L548" s="73" t="s">
        <v>3</v>
      </c>
      <c r="M548" s="73" t="s">
        <v>5</v>
      </c>
      <c r="N548" s="106">
        <v>99</v>
      </c>
      <c r="O548" s="106">
        <v>100</v>
      </c>
      <c r="P548" s="54">
        <f t="shared" si="321"/>
        <v>101.01010101010101</v>
      </c>
      <c r="Q548" s="54"/>
      <c r="R548" s="214">
        <f>IFERROR(AVERAGE(P548:P549),"")</f>
        <v>101.01010101010101</v>
      </c>
      <c r="S548" s="215">
        <f>AVERAGE(Q548:Q549)</f>
        <v>101.08108108108107</v>
      </c>
      <c r="T548" s="216">
        <f>IFERROR((R548*0.7+S548*0.3)*2,S548*2)</f>
        <v>202.06279006279004</v>
      </c>
      <c r="U548" s="262" t="str">
        <f>IF(T548&lt;170,"ГЗ по услуге (работе) НЕ выполнено","")&amp;IF(AND(T548&gt;=170,T548&lt;=200),"ГЗ по услуге (работе) выполнено","")&amp;IF(T548&gt;200,"ГЗ по услуге (работе) ПЕРЕвыполнено","")</f>
        <v>ГЗ по услуге (работе) ПЕРЕвыполнено</v>
      </c>
      <c r="V548" s="192"/>
      <c r="W548" s="279"/>
      <c r="X548" s="278"/>
    </row>
    <row r="549" spans="1:24" s="4" customFormat="1" ht="40.5" customHeight="1" thickBot="1" x14ac:dyDescent="0.3">
      <c r="A549" s="296"/>
      <c r="B549" s="46" t="str">
        <f t="shared" si="290"/>
        <v>ГБУЗ АО Областная клиническая психиатрическая больница</v>
      </c>
      <c r="C549" s="291"/>
      <c r="D549" s="19" t="str">
        <f t="shared" si="291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9" s="192"/>
      <c r="F549" s="46" t="str">
        <f t="shared" si="308"/>
        <v>Дневной стационар</v>
      </c>
      <c r="G549" s="192"/>
      <c r="H549" s="46" t="str">
        <f t="shared" si="309"/>
        <v>Не предусмотрено</v>
      </c>
      <c r="I549" s="192"/>
      <c r="J549" s="46" t="str">
        <f t="shared" si="310"/>
        <v>психиатрия</v>
      </c>
      <c r="K549" s="164" t="s">
        <v>149</v>
      </c>
      <c r="L549" s="165" t="s">
        <v>123</v>
      </c>
      <c r="M549" s="166" t="s">
        <v>42</v>
      </c>
      <c r="N549" s="104">
        <v>370</v>
      </c>
      <c r="O549" s="104">
        <v>187</v>
      </c>
      <c r="P549" s="56" t="str">
        <f t="shared" si="321"/>
        <v/>
      </c>
      <c r="Q549" s="55">
        <f t="shared" si="324"/>
        <v>101.08108108108107</v>
      </c>
      <c r="R549" s="214"/>
      <c r="S549" s="215"/>
      <c r="T549" s="216"/>
      <c r="U549" s="262"/>
      <c r="V549" s="192"/>
      <c r="W549" s="279"/>
      <c r="X549" s="278"/>
    </row>
    <row r="550" spans="1:24" s="4" customFormat="1" ht="53.25" customHeight="1" thickBot="1" x14ac:dyDescent="0.3">
      <c r="A550" s="296"/>
      <c r="B550" s="46" t="str">
        <f t="shared" si="290"/>
        <v>ГБУЗ АО Областная клиническая психиатрическая больница</v>
      </c>
      <c r="C550" s="291"/>
      <c r="D550" s="19" t="str">
        <f t="shared" si="291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0" s="192" t="s">
        <v>143</v>
      </c>
      <c r="F550" s="46" t="str">
        <f t="shared" si="308"/>
        <v>стационар</v>
      </c>
      <c r="G550" s="192" t="s">
        <v>47</v>
      </c>
      <c r="H550" s="46" t="str">
        <f t="shared" si="309"/>
        <v>Не предусмотрено</v>
      </c>
      <c r="I550" s="192" t="s">
        <v>92</v>
      </c>
      <c r="J550" s="46" t="str">
        <f t="shared" si="310"/>
        <v>психиатрия</v>
      </c>
      <c r="K550" s="72" t="s">
        <v>133</v>
      </c>
      <c r="L550" s="73" t="s">
        <v>3</v>
      </c>
      <c r="M550" s="73" t="s">
        <v>5</v>
      </c>
      <c r="N550" s="106">
        <v>99</v>
      </c>
      <c r="O550" s="106">
        <v>100</v>
      </c>
      <c r="P550" s="54">
        <f t="shared" si="321"/>
        <v>101.01010101010101</v>
      </c>
      <c r="Q550" s="54"/>
      <c r="R550" s="214">
        <f>IFERROR(AVERAGE(P550:P551),"")</f>
        <v>101.01010101010101</v>
      </c>
      <c r="S550" s="215">
        <f>AVERAGE(Q550:Q551)</f>
        <v>92.807424593967511</v>
      </c>
      <c r="T550" s="216">
        <f>IFERROR((R550*0.7+S550*0.3)*2,S550*2)</f>
        <v>197.09859617052189</v>
      </c>
      <c r="U550" s="262" t="str">
        <f>IF(T550&lt;170,"ГЗ по услуге (работе) НЕ выполнено","")&amp;IF(AND(T550&gt;=170,T550&lt;=200),"ГЗ по услуге (работе) выполнено","")&amp;IF(T550&gt;200,"ГЗ по услуге (работе) ПЕРЕвыполнено","")</f>
        <v>ГЗ по услуге (работе) выполнено</v>
      </c>
      <c r="V550" s="192"/>
      <c r="W550" s="279"/>
      <c r="X550" s="278"/>
    </row>
    <row r="551" spans="1:24" s="4" customFormat="1" ht="36" customHeight="1" thickBot="1" x14ac:dyDescent="0.3">
      <c r="A551" s="296"/>
      <c r="B551" s="46" t="str">
        <f t="shared" si="290"/>
        <v>ГБУЗ АО Областная клиническая психиатрическая больница</v>
      </c>
      <c r="C551" s="291"/>
      <c r="D551" s="19" t="str">
        <f t="shared" si="291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1" s="192"/>
      <c r="F551" s="46" t="str">
        <f t="shared" si="308"/>
        <v>стационар</v>
      </c>
      <c r="G551" s="192"/>
      <c r="H551" s="46" t="str">
        <f t="shared" si="309"/>
        <v>Не предусмотрено</v>
      </c>
      <c r="I551" s="192"/>
      <c r="J551" s="46" t="str">
        <f t="shared" si="310"/>
        <v>психиатрия</v>
      </c>
      <c r="K551" s="74" t="s">
        <v>175</v>
      </c>
      <c r="L551" s="75" t="s">
        <v>123</v>
      </c>
      <c r="M551" s="71" t="s">
        <v>42</v>
      </c>
      <c r="N551" s="104">
        <v>5603</v>
      </c>
      <c r="O551" s="104">
        <v>2600</v>
      </c>
      <c r="P551" s="56" t="str">
        <f t="shared" si="321"/>
        <v/>
      </c>
      <c r="Q551" s="55">
        <f t="shared" si="324"/>
        <v>92.807424593967511</v>
      </c>
      <c r="R551" s="214"/>
      <c r="S551" s="215"/>
      <c r="T551" s="216"/>
      <c r="U551" s="262"/>
      <c r="V551" s="192"/>
      <c r="W551" s="279"/>
      <c r="X551" s="278"/>
    </row>
    <row r="552" spans="1:24" s="4" customFormat="1" ht="21.6" customHeight="1" thickBot="1" x14ac:dyDescent="0.3">
      <c r="A552" s="296"/>
      <c r="B552" s="46" t="str">
        <f t="shared" si="290"/>
        <v>ГБУЗ АО Областная клиническая психиатрическая больница</v>
      </c>
      <c r="C552" s="291" t="s">
        <v>193</v>
      </c>
      <c r="D552" s="19" t="str">
        <f t="shared" si="291"/>
        <v>Судебно-психиатрическая экспертиза</v>
      </c>
      <c r="E552" s="192" t="s">
        <v>142</v>
      </c>
      <c r="F552" s="46" t="str">
        <f t="shared" si="308"/>
        <v>амбулаторно</v>
      </c>
      <c r="G552" s="192" t="s">
        <v>47</v>
      </c>
      <c r="H552" s="46" t="str">
        <f t="shared" si="309"/>
        <v>Не предусмотрено</v>
      </c>
      <c r="I552" s="192" t="s">
        <v>92</v>
      </c>
      <c r="J552" s="46" t="str">
        <f t="shared" si="310"/>
        <v>психиатрия</v>
      </c>
      <c r="K552" s="87" t="s">
        <v>194</v>
      </c>
      <c r="L552" s="73" t="s">
        <v>3</v>
      </c>
      <c r="M552" s="73" t="s">
        <v>5</v>
      </c>
      <c r="N552" s="106">
        <v>99</v>
      </c>
      <c r="O552" s="106">
        <v>100</v>
      </c>
      <c r="P552" s="54">
        <f t="shared" si="321"/>
        <v>101.01010101010101</v>
      </c>
      <c r="Q552" s="54"/>
      <c r="R552" s="214">
        <f>IFERROR(AVERAGE(P552:P553),"")</f>
        <v>101.01010101010101</v>
      </c>
      <c r="S552" s="215">
        <f>AVERAGE(Q552:Q553)</f>
        <v>100.19354838709677</v>
      </c>
      <c r="T552" s="216">
        <f>IFERROR((R552*0.7+S552*0.3)*2,S552*2)</f>
        <v>201.53027044639947</v>
      </c>
      <c r="U552" s="262" t="str">
        <f>IF(T552&lt;170,"ГЗ по услуге (работе) НЕ выполнено","")&amp;IF(AND(T552&gt;=170,T552&lt;=200),"ГЗ по услуге (работе) выполнено","")&amp;IF(T552&gt;200,"ГЗ по услуге (работе) ПЕРЕвыполнено","")</f>
        <v>ГЗ по услуге (работе) ПЕРЕвыполнено</v>
      </c>
      <c r="V552" s="192"/>
      <c r="W552" s="279"/>
      <c r="X552" s="278"/>
    </row>
    <row r="553" spans="1:24" s="4" customFormat="1" ht="26.45" customHeight="1" thickBot="1" x14ac:dyDescent="0.3">
      <c r="A553" s="296"/>
      <c r="B553" s="46" t="str">
        <f t="shared" si="290"/>
        <v>ГБУЗ АО Областная клиническая психиатрическая больница</v>
      </c>
      <c r="C553" s="291"/>
      <c r="D553" s="19" t="str">
        <f t="shared" si="291"/>
        <v>Судебно-психиатрическая экспертиза</v>
      </c>
      <c r="E553" s="192"/>
      <c r="F553" s="46" t="str">
        <f t="shared" si="308"/>
        <v>амбулаторно</v>
      </c>
      <c r="G553" s="192"/>
      <c r="H553" s="46" t="str">
        <f t="shared" si="309"/>
        <v>Не предусмотрено</v>
      </c>
      <c r="I553" s="192"/>
      <c r="J553" s="46" t="str">
        <f t="shared" si="310"/>
        <v>психиатрия</v>
      </c>
      <c r="K553" s="74" t="s">
        <v>174</v>
      </c>
      <c r="L553" s="75" t="s">
        <v>123</v>
      </c>
      <c r="M553" s="81" t="s">
        <v>42</v>
      </c>
      <c r="N553" s="102">
        <v>3100</v>
      </c>
      <c r="O553" s="104">
        <v>1553</v>
      </c>
      <c r="P553" s="56" t="str">
        <f t="shared" si="321"/>
        <v/>
      </c>
      <c r="Q553" s="55">
        <f t="shared" ref="Q553" si="325">IF(AND(N553&lt;&gt;0,M553="объем"),(O553/N553*100)/$Y$2*12,"")</f>
        <v>100.19354838709677</v>
      </c>
      <c r="R553" s="214"/>
      <c r="S553" s="215"/>
      <c r="T553" s="216"/>
      <c r="U553" s="262"/>
      <c r="V553" s="192"/>
      <c r="W553" s="279"/>
      <c r="X553" s="278"/>
    </row>
    <row r="554" spans="1:24" s="4" customFormat="1" ht="22.15" customHeight="1" thickBot="1" x14ac:dyDescent="0.3">
      <c r="A554" s="296"/>
      <c r="B554" s="46" t="str">
        <f t="shared" si="290"/>
        <v>ГБУЗ АО Областная клиническая психиатрическая больница</v>
      </c>
      <c r="C554" s="291" t="s">
        <v>120</v>
      </c>
      <c r="D554" s="19" t="str">
        <f t="shared" si="291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54" s="192" t="s">
        <v>50</v>
      </c>
      <c r="F554" s="46" t="str">
        <f t="shared" si="308"/>
        <v>Вне медицинской организации</v>
      </c>
      <c r="G554" s="192" t="s">
        <v>47</v>
      </c>
      <c r="H554" s="46" t="str">
        <f t="shared" si="309"/>
        <v>Не предусмотрено</v>
      </c>
      <c r="I554" s="192" t="s">
        <v>166</v>
      </c>
      <c r="J554" s="46" t="str">
        <f t="shared" si="310"/>
        <v>Скорая, в том числе скорая специализированная, медицинская помощь (за исключением санитарно-авиационной эвакуации)</v>
      </c>
      <c r="K554" s="72" t="s">
        <v>133</v>
      </c>
      <c r="L554" s="73" t="s">
        <v>3</v>
      </c>
      <c r="M554" s="73" t="s">
        <v>5</v>
      </c>
      <c r="N554" s="106">
        <v>99</v>
      </c>
      <c r="O554" s="106">
        <v>100</v>
      </c>
      <c r="P554" s="54">
        <f t="shared" si="321"/>
        <v>101.01010101010101</v>
      </c>
      <c r="Q554" s="54"/>
      <c r="R554" s="214">
        <f>IFERROR(AVERAGE(P554:P555),"")</f>
        <v>101.01010101010101</v>
      </c>
      <c r="S554" s="215">
        <f>AVERAGE(Q554:Q555)</f>
        <v>100</v>
      </c>
      <c r="T554" s="216">
        <f>IFERROR((R554*0.7+S554*0.3)*2,S554*2)</f>
        <v>201.4141414141414</v>
      </c>
      <c r="U554" s="195" t="str">
        <f>IF(T554&lt;170,"ГЗ по услуге (работе) НЕ выполнено","")&amp;IF(AND(T554&gt;=170,T554&lt;=200),"ГЗ по услуге (работе) выполнено","")&amp;IF(T554&gt;200,"ГЗ по услуге (работе) ПЕРЕвыполнено","")</f>
        <v>ГЗ по услуге (работе) ПЕРЕвыполнено</v>
      </c>
      <c r="V554" s="192"/>
      <c r="W554" s="279"/>
      <c r="X554" s="278"/>
    </row>
    <row r="555" spans="1:24" s="4" customFormat="1" ht="22.15" customHeight="1" thickBot="1" x14ac:dyDescent="0.3">
      <c r="A555" s="296"/>
      <c r="B555" s="46" t="str">
        <f t="shared" si="290"/>
        <v>ГБУЗ АО Областная клиническая психиатрическая больница</v>
      </c>
      <c r="C555" s="291"/>
      <c r="D555" s="19" t="str">
        <f t="shared" si="291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55" s="192"/>
      <c r="F555" s="46" t="str">
        <f t="shared" si="308"/>
        <v>Вне медицинской организации</v>
      </c>
      <c r="G555" s="192"/>
      <c r="H555" s="46" t="str">
        <f t="shared" si="309"/>
        <v>Не предусмотрено</v>
      </c>
      <c r="I555" s="192"/>
      <c r="J555" s="46" t="str">
        <f t="shared" si="310"/>
        <v>Скорая, в том числе скорая специализированная, медицинская помощь (за исключением санитарно-авиационной эвакуации)</v>
      </c>
      <c r="K555" s="74" t="s">
        <v>44</v>
      </c>
      <c r="L555" s="70" t="s">
        <v>45</v>
      </c>
      <c r="M555" s="71" t="s">
        <v>42</v>
      </c>
      <c r="N555" s="105">
        <v>5200</v>
      </c>
      <c r="O555" s="104">
        <v>2600</v>
      </c>
      <c r="P555" s="56" t="str">
        <f t="shared" si="321"/>
        <v/>
      </c>
      <c r="Q555" s="55">
        <f t="shared" si="324"/>
        <v>100</v>
      </c>
      <c r="R555" s="214"/>
      <c r="S555" s="215"/>
      <c r="T555" s="216"/>
      <c r="U555" s="195"/>
      <c r="V555" s="192"/>
      <c r="W555" s="279"/>
      <c r="X555" s="278"/>
    </row>
    <row r="556" spans="1:24" s="4" customFormat="1" ht="21.6" customHeight="1" thickBot="1" x14ac:dyDescent="0.3">
      <c r="A556" s="211" t="s">
        <v>10</v>
      </c>
      <c r="B556" s="46" t="str">
        <f t="shared" si="290"/>
        <v>ГБУЗ АО Областной наркологический диспансер</v>
      </c>
      <c r="C556" s="205" t="s">
        <v>124</v>
      </c>
      <c r="D556" s="19" t="str">
        <f t="shared" si="291"/>
        <v>ПМСП, не включенная в базовую программу ОМС</v>
      </c>
      <c r="E556" s="192" t="s">
        <v>142</v>
      </c>
      <c r="F556" s="46" t="str">
        <f t="shared" si="308"/>
        <v>амбулаторно</v>
      </c>
      <c r="G556" s="192" t="s">
        <v>167</v>
      </c>
      <c r="H556" s="46" t="str">
        <f t="shared" si="309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56" s="192" t="s">
        <v>289</v>
      </c>
      <c r="J556" s="46" t="str">
        <f t="shared" si="310"/>
        <v>По профилю психиатрия-наркология (в части наркологии)</v>
      </c>
      <c r="K556" s="72" t="s">
        <v>133</v>
      </c>
      <c r="L556" s="73" t="s">
        <v>3</v>
      </c>
      <c r="M556" s="73" t="s">
        <v>5</v>
      </c>
      <c r="N556" s="106">
        <v>99</v>
      </c>
      <c r="O556" s="106">
        <v>99</v>
      </c>
      <c r="P556" s="54">
        <f t="shared" si="321"/>
        <v>100</v>
      </c>
      <c r="Q556" s="54"/>
      <c r="R556" s="214">
        <f>IFERROR(AVERAGE(P556:P558),"")</f>
        <v>100</v>
      </c>
      <c r="S556" s="215">
        <f>AVERAGE(Q556:Q558)</f>
        <v>100.07005157568287</v>
      </c>
      <c r="T556" s="216">
        <f>IFERROR((R556*0.7+S556*0.3)*2,S556*2)</f>
        <v>200.04203094540972</v>
      </c>
      <c r="U556" s="195" t="str">
        <f>IF(T556&lt;170,"ГЗ по услуге (работе) НЕ выполнено","")&amp;IF(AND(T556&gt;=170,T556&lt;=200),"ГЗ по услуге (работе) выполнено","")&amp;IF(T556&gt;200,"ГЗ по услуге (работе) ПЕРЕвыполнено","")</f>
        <v>ГЗ по услуге (работе) ПЕРЕвыполнено</v>
      </c>
      <c r="V556" s="192"/>
      <c r="W556" s="208">
        <f>AVERAGE(T556:T568)</f>
        <v>197.90927032005212</v>
      </c>
      <c r="X556" s="199" t="str">
        <f>IF(W556&lt;170,"ГЗ по учреждению не выполнено","")&amp;IF(AND(W556&gt;=170,W556&lt;=200),"ГЗ по учреждению выполнено","")&amp;IF(W556&gt;200,"ГЗ по учреждению перевыполнено","")</f>
        <v>ГЗ по учреждению выполнено</v>
      </c>
    </row>
    <row r="557" spans="1:24" s="4" customFormat="1" ht="23.45" customHeight="1" thickBot="1" x14ac:dyDescent="0.3">
      <c r="A557" s="212"/>
      <c r="B557" s="46" t="str">
        <f t="shared" si="290"/>
        <v>ГБУЗ АО Областной наркологический диспансер</v>
      </c>
      <c r="C557" s="206"/>
      <c r="D557" s="19" t="str">
        <f t="shared" si="291"/>
        <v>ПМСП, не включенная в базовую программу ОМС</v>
      </c>
      <c r="E557" s="192"/>
      <c r="F557" s="46" t="str">
        <f t="shared" si="308"/>
        <v>амбулаторно</v>
      </c>
      <c r="G557" s="192"/>
      <c r="H557" s="46" t="str">
        <f t="shared" si="309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57" s="192"/>
      <c r="J557" s="46" t="str">
        <f t="shared" si="310"/>
        <v>По профилю психиатрия-наркология (в части наркологии)</v>
      </c>
      <c r="K557" s="69" t="s">
        <v>40</v>
      </c>
      <c r="L557" s="70" t="s">
        <v>123</v>
      </c>
      <c r="M557" s="71" t="s">
        <v>42</v>
      </c>
      <c r="N557" s="109">
        <v>23859</v>
      </c>
      <c r="O557" s="109">
        <v>11939</v>
      </c>
      <c r="P557" s="56"/>
      <c r="Q557" s="55">
        <f t="shared" si="324"/>
        <v>100.07963451946856</v>
      </c>
      <c r="R557" s="214"/>
      <c r="S557" s="215"/>
      <c r="T557" s="216"/>
      <c r="U557" s="195"/>
      <c r="V557" s="192"/>
      <c r="W557" s="209"/>
      <c r="X557" s="200"/>
    </row>
    <row r="558" spans="1:24" s="4" customFormat="1" ht="22.9" customHeight="1" thickBot="1" x14ac:dyDescent="0.3">
      <c r="A558" s="212"/>
      <c r="B558" s="46" t="str">
        <f t="shared" ref="B558:B621" si="326">IF(A558="",B557,A558)</f>
        <v>ГБУЗ АО Областной наркологический диспансер</v>
      </c>
      <c r="C558" s="206"/>
      <c r="D558" s="19" t="str">
        <f t="shared" ref="D558:D621" si="327">IF(C558="",D557,C558)</f>
        <v>ПМСП, не включенная в базовую программу ОМС</v>
      </c>
      <c r="E558" s="192"/>
      <c r="F558" s="46" t="str">
        <f t="shared" si="308"/>
        <v>амбулаторно</v>
      </c>
      <c r="G558" s="192"/>
      <c r="H558" s="46" t="str">
        <f t="shared" si="309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58" s="192"/>
      <c r="J558" s="46" t="str">
        <f t="shared" si="310"/>
        <v>По профилю психиатрия-наркология (в части наркологии)</v>
      </c>
      <c r="K558" s="69" t="s">
        <v>138</v>
      </c>
      <c r="L558" s="70" t="s">
        <v>123</v>
      </c>
      <c r="M558" s="71" t="s">
        <v>42</v>
      </c>
      <c r="N558" s="104">
        <v>26460</v>
      </c>
      <c r="O558" s="104">
        <v>13238</v>
      </c>
      <c r="P558" s="56"/>
      <c r="Q558" s="55">
        <f t="shared" si="324"/>
        <v>100.06046863189718</v>
      </c>
      <c r="R558" s="214"/>
      <c r="S558" s="215"/>
      <c r="T558" s="216"/>
      <c r="U558" s="195"/>
      <c r="V558" s="192"/>
      <c r="W558" s="209"/>
      <c r="X558" s="200"/>
    </row>
    <row r="559" spans="1:24" s="4" customFormat="1" ht="21" customHeight="1" thickBot="1" x14ac:dyDescent="0.3">
      <c r="A559" s="212"/>
      <c r="B559" s="46" t="str">
        <f t="shared" si="326"/>
        <v>ГБУЗ АО Областной наркологический диспансер</v>
      </c>
      <c r="C559" s="206"/>
      <c r="D559" s="19" t="str">
        <f t="shared" si="327"/>
        <v>ПМСП, не включенная в базовую программу ОМС</v>
      </c>
      <c r="E559" s="217" t="s">
        <v>142</v>
      </c>
      <c r="F559" s="46" t="str">
        <f t="shared" si="308"/>
        <v>амбулаторно</v>
      </c>
      <c r="G559" s="193" t="s">
        <v>39</v>
      </c>
      <c r="H559" s="46" t="str">
        <f t="shared" si="309"/>
        <v>Первичная медико-санитарная помощь, в части диагностики и лечения</v>
      </c>
      <c r="I559" s="217" t="s">
        <v>68</v>
      </c>
      <c r="J559" s="46" t="str">
        <f t="shared" si="310"/>
        <v>психотерапия</v>
      </c>
      <c r="K559" s="73" t="s">
        <v>133</v>
      </c>
      <c r="L559" s="73" t="s">
        <v>3</v>
      </c>
      <c r="M559" s="73" t="s">
        <v>5</v>
      </c>
      <c r="N559" s="106">
        <v>99</v>
      </c>
      <c r="O559" s="106">
        <v>99</v>
      </c>
      <c r="P559" s="54">
        <f t="shared" si="321"/>
        <v>100</v>
      </c>
      <c r="Q559" s="54"/>
      <c r="R559" s="228">
        <f>IFERROR(AVERAGE(P559:P560),"")</f>
        <v>100</v>
      </c>
      <c r="S559" s="231">
        <f>AVERAGE(Q559:Q560)</f>
        <v>99.877450980392155</v>
      </c>
      <c r="T559" s="238">
        <f>IFERROR((R559*0.7+S559*0.3)*2,S559*2)</f>
        <v>199.9264705882353</v>
      </c>
      <c r="U559" s="217" t="str">
        <f>IF(T559&lt;170,"ГЗ по услуге (работе) НЕ выполнено","")&amp;IF(AND(T559&gt;=170,T559&lt;=200),"ГЗ по услуге (работе) выполнено","")&amp;IF(T559&gt;200,"ГЗ по услуге (работе) ПЕРЕвыполнено","")</f>
        <v>ГЗ по услуге (работе) выполнено</v>
      </c>
      <c r="V559" s="193"/>
      <c r="W559" s="209"/>
      <c r="X559" s="200"/>
    </row>
    <row r="560" spans="1:24" s="4" customFormat="1" ht="25.9" customHeight="1" thickBot="1" x14ac:dyDescent="0.3">
      <c r="A560" s="212"/>
      <c r="B560" s="46" t="str">
        <f t="shared" si="326"/>
        <v>ГБУЗ АО Областной наркологический диспансер</v>
      </c>
      <c r="C560" s="206"/>
      <c r="D560" s="19" t="str">
        <f t="shared" si="327"/>
        <v>ПМСП, не включенная в базовую программу ОМС</v>
      </c>
      <c r="E560" s="218"/>
      <c r="F560" s="46" t="str">
        <f t="shared" si="308"/>
        <v>амбулаторно</v>
      </c>
      <c r="G560" s="220"/>
      <c r="H560" s="46" t="str">
        <f t="shared" si="309"/>
        <v>Первичная медико-санитарная помощь, в части диагностики и лечения</v>
      </c>
      <c r="I560" s="218"/>
      <c r="J560" s="46" t="str">
        <f t="shared" si="310"/>
        <v>психотерапия</v>
      </c>
      <c r="K560" s="74" t="s">
        <v>40</v>
      </c>
      <c r="L560" s="75" t="s">
        <v>123</v>
      </c>
      <c r="M560" s="81" t="s">
        <v>42</v>
      </c>
      <c r="N560" s="102">
        <v>4896</v>
      </c>
      <c r="O560" s="104">
        <v>2445</v>
      </c>
      <c r="P560" s="56" t="str">
        <f t="shared" si="321"/>
        <v/>
      </c>
      <c r="Q560" s="55">
        <f t="shared" si="324"/>
        <v>99.877450980392155</v>
      </c>
      <c r="R560" s="229"/>
      <c r="S560" s="232"/>
      <c r="T560" s="239"/>
      <c r="U560" s="218"/>
      <c r="V560" s="220"/>
      <c r="W560" s="209"/>
      <c r="X560" s="200"/>
    </row>
    <row r="561" spans="1:24" s="4" customFormat="1" ht="111" customHeight="1" thickBot="1" x14ac:dyDescent="0.3">
      <c r="A561" s="212"/>
      <c r="B561" s="46" t="str">
        <f t="shared" si="326"/>
        <v>ГБУЗ АО Областной наркологический диспансер</v>
      </c>
      <c r="C561" s="291" t="s">
        <v>130</v>
      </c>
      <c r="D561" s="19" t="str">
        <f t="shared" si="327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1" s="192" t="s">
        <v>147</v>
      </c>
      <c r="F561" s="46" t="str">
        <f t="shared" si="308"/>
        <v>Дневной стационар</v>
      </c>
      <c r="G561" s="192" t="s">
        <v>47</v>
      </c>
      <c r="H561" s="46" t="str">
        <f t="shared" si="309"/>
        <v>Не предусмотрено</v>
      </c>
      <c r="I561" s="192" t="s">
        <v>289</v>
      </c>
      <c r="J561" s="46" t="str">
        <f t="shared" si="310"/>
        <v>По профилю психиатрия-наркология (в части наркологии)</v>
      </c>
      <c r="K561" s="72" t="s">
        <v>133</v>
      </c>
      <c r="L561" s="73" t="s">
        <v>3</v>
      </c>
      <c r="M561" s="73" t="s">
        <v>5</v>
      </c>
      <c r="N561" s="106">
        <v>99</v>
      </c>
      <c r="O561" s="106">
        <v>99</v>
      </c>
      <c r="P561" s="54">
        <f t="shared" si="321"/>
        <v>100</v>
      </c>
      <c r="Q561" s="54"/>
      <c r="R561" s="214">
        <f>IFERROR(AVERAGE(P561:P562),"")</f>
        <v>100</v>
      </c>
      <c r="S561" s="215">
        <f>AVERAGE(Q561:Q562)</f>
        <v>50</v>
      </c>
      <c r="T561" s="216">
        <f>IFERROR((R561*0.7+S561*0.3)*2,S561*2)</f>
        <v>170</v>
      </c>
      <c r="U561" s="195" t="str">
        <f>IF(T561&lt;170,"ГЗ по услуге (работе) НЕ выполнено","")&amp;IF(AND(T561&gt;=170,T561&lt;=200),"ГЗ по услуге (работе) выполнено","")&amp;IF(T561&gt;200,"ГЗ по услуге (работе) ПЕРЕвыполнено","")</f>
        <v>ГЗ по услуге (работе) выполнено</v>
      </c>
      <c r="V561" s="192"/>
      <c r="W561" s="209"/>
      <c r="X561" s="200"/>
    </row>
    <row r="562" spans="1:24" s="4" customFormat="1" ht="25.15" customHeight="1" thickBot="1" x14ac:dyDescent="0.3">
      <c r="A562" s="212"/>
      <c r="B562" s="46" t="str">
        <f t="shared" si="326"/>
        <v>ГБУЗ АО Областной наркологический диспансер</v>
      </c>
      <c r="C562" s="291"/>
      <c r="D562" s="19" t="str">
        <f t="shared" si="327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2" s="192"/>
      <c r="F562" s="46" t="str">
        <f t="shared" si="308"/>
        <v>Дневной стационар</v>
      </c>
      <c r="G562" s="192"/>
      <c r="H562" s="46" t="str">
        <f t="shared" si="309"/>
        <v>Не предусмотрено</v>
      </c>
      <c r="I562" s="192"/>
      <c r="J562" s="46" t="str">
        <f t="shared" si="310"/>
        <v>По профилю психиатрия-наркология (в части наркологии)</v>
      </c>
      <c r="K562" s="74" t="s">
        <v>149</v>
      </c>
      <c r="L562" s="75" t="s">
        <v>123</v>
      </c>
      <c r="M562" s="71" t="s">
        <v>42</v>
      </c>
      <c r="N562" s="104">
        <v>24</v>
      </c>
      <c r="O562" s="104">
        <v>6</v>
      </c>
      <c r="P562" s="56" t="str">
        <f t="shared" ref="P562:P665" si="328">IF(AND(N562&lt;&gt;0,M562="Кач."),O562/N562*100,"")</f>
        <v/>
      </c>
      <c r="Q562" s="55">
        <f t="shared" si="324"/>
        <v>50</v>
      </c>
      <c r="R562" s="214"/>
      <c r="S562" s="215"/>
      <c r="T562" s="216"/>
      <c r="U562" s="195"/>
      <c r="V562" s="192"/>
      <c r="W562" s="209"/>
      <c r="X562" s="200"/>
    </row>
    <row r="563" spans="1:24" s="4" customFormat="1" ht="20.45" customHeight="1" thickBot="1" x14ac:dyDescent="0.3">
      <c r="A563" s="212"/>
      <c r="B563" s="46" t="str">
        <f t="shared" si="326"/>
        <v>ГБУЗ АО Областной наркологический диспансер</v>
      </c>
      <c r="C563" s="291"/>
      <c r="D563" s="19" t="str">
        <f t="shared" si="327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3" s="192" t="s">
        <v>143</v>
      </c>
      <c r="F563" s="46" t="str">
        <f t="shared" si="308"/>
        <v>стационар</v>
      </c>
      <c r="G563" s="192" t="s">
        <v>47</v>
      </c>
      <c r="H563" s="46" t="str">
        <f t="shared" si="309"/>
        <v>Не предусмотрено</v>
      </c>
      <c r="I563" s="192" t="s">
        <v>289</v>
      </c>
      <c r="J563" s="46" t="str">
        <f t="shared" si="310"/>
        <v>По профилю психиатрия-наркология (в части наркологии)</v>
      </c>
      <c r="K563" s="72" t="s">
        <v>133</v>
      </c>
      <c r="L563" s="73" t="s">
        <v>3</v>
      </c>
      <c r="M563" s="73" t="s">
        <v>5</v>
      </c>
      <c r="N563" s="106">
        <v>99</v>
      </c>
      <c r="O563" s="106">
        <v>99</v>
      </c>
      <c r="P563" s="54">
        <f t="shared" si="328"/>
        <v>100</v>
      </c>
      <c r="Q563" s="54"/>
      <c r="R563" s="214">
        <f>IFERROR(AVERAGE(P563:P564),"")</f>
        <v>100</v>
      </c>
      <c r="S563" s="215">
        <f>AVERAGE(Q563:Q564)</f>
        <v>91.274830274075939</v>
      </c>
      <c r="T563" s="216">
        <f>IFERROR((R563*0.7+S563*0.3)*2,S563*2)</f>
        <v>194.76489816444555</v>
      </c>
      <c r="U563" s="195" t="str">
        <f>IF(T563&lt;170,"ГЗ по услуге (работе) НЕ выполнено","")&amp;IF(AND(T563&gt;=170,T563&lt;=200),"ГЗ по услуге (работе) выполнено","")&amp;IF(T563&gt;200,"ГЗ по услуге (работе) ПЕРЕвыполнено","")</f>
        <v>ГЗ по услуге (работе) выполнено</v>
      </c>
      <c r="V563" s="192"/>
      <c r="W563" s="209"/>
      <c r="X563" s="200"/>
    </row>
    <row r="564" spans="1:24" s="4" customFormat="1" ht="60" customHeight="1" thickBot="1" x14ac:dyDescent="0.3">
      <c r="A564" s="212"/>
      <c r="B564" s="46" t="str">
        <f t="shared" si="326"/>
        <v>ГБУЗ АО Областной наркологический диспансер</v>
      </c>
      <c r="C564" s="291"/>
      <c r="D564" s="19" t="str">
        <f t="shared" si="327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4" s="192"/>
      <c r="F564" s="46" t="str">
        <f t="shared" si="308"/>
        <v>стационар</v>
      </c>
      <c r="G564" s="192"/>
      <c r="H564" s="46" t="str">
        <f t="shared" si="309"/>
        <v>Не предусмотрено</v>
      </c>
      <c r="I564" s="192"/>
      <c r="J564" s="46" t="str">
        <f t="shared" si="310"/>
        <v>По профилю психиатрия-наркология (в части наркологии)</v>
      </c>
      <c r="K564" s="74" t="s">
        <v>175</v>
      </c>
      <c r="L564" s="75" t="s">
        <v>123</v>
      </c>
      <c r="M564" s="71" t="s">
        <v>42</v>
      </c>
      <c r="N564" s="104">
        <v>3977</v>
      </c>
      <c r="O564" s="104">
        <v>1815</v>
      </c>
      <c r="P564" s="56" t="str">
        <f t="shared" si="328"/>
        <v/>
      </c>
      <c r="Q564" s="55">
        <f t="shared" si="324"/>
        <v>91.274830274075939</v>
      </c>
      <c r="R564" s="214"/>
      <c r="S564" s="215"/>
      <c r="T564" s="216"/>
      <c r="U564" s="195"/>
      <c r="V564" s="192"/>
      <c r="W564" s="209"/>
      <c r="X564" s="200"/>
    </row>
    <row r="565" spans="1:24" s="4" customFormat="1" ht="25.15" customHeight="1" thickBot="1" x14ac:dyDescent="0.3">
      <c r="A565" s="212"/>
      <c r="B565" s="46" t="str">
        <f t="shared" si="326"/>
        <v>ГБУЗ АО Областной наркологический диспансер</v>
      </c>
      <c r="C565" s="246" t="s">
        <v>274</v>
      </c>
      <c r="D565" s="19" t="str">
        <f t="shared" si="327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565" s="195" t="s">
        <v>47</v>
      </c>
      <c r="F565" s="46" t="str">
        <f t="shared" si="308"/>
        <v>Не предусмотрено</v>
      </c>
      <c r="G565" s="195" t="s">
        <v>47</v>
      </c>
      <c r="H565" s="46" t="str">
        <f t="shared" si="309"/>
        <v>Не предусмотрено</v>
      </c>
      <c r="I565" s="195" t="s">
        <v>47</v>
      </c>
      <c r="J565" s="46" t="str">
        <f t="shared" si="310"/>
        <v>Не предусмотрено</v>
      </c>
      <c r="K565" s="73" t="s">
        <v>181</v>
      </c>
      <c r="L565" s="73" t="s">
        <v>3</v>
      </c>
      <c r="M565" s="73" t="s">
        <v>5</v>
      </c>
      <c r="N565" s="106">
        <v>99</v>
      </c>
      <c r="O565" s="106">
        <v>99</v>
      </c>
      <c r="P565" s="60">
        <f t="shared" si="328"/>
        <v>100</v>
      </c>
      <c r="Q565" s="60"/>
      <c r="R565" s="214">
        <f>IFERROR(AVERAGE(P565:P566),"")</f>
        <v>100</v>
      </c>
      <c r="S565" s="215">
        <f>AVERAGE(Q565:Q566)</f>
        <v>100</v>
      </c>
      <c r="T565" s="216">
        <f>IFERROR((R565*0.7+S565*0.3)*2,S565*2)</f>
        <v>200</v>
      </c>
      <c r="U565" s="195" t="str">
        <f>IF(T565&lt;170,"ГЗ по услуге (работе) НЕ выполнено","")&amp;IF(AND(T565&gt;=170,T565&lt;=200),"ГЗ по услуге (работе) выполнено","")&amp;IF(T565&gt;200,"ГЗ по услуге (работе) ПЕРЕвыполнено","")</f>
        <v>ГЗ по услуге (работе) выполнено</v>
      </c>
      <c r="V565" s="195"/>
      <c r="W565" s="209"/>
      <c r="X565" s="200"/>
    </row>
    <row r="566" spans="1:24" s="4" customFormat="1" ht="40.5" customHeight="1" thickBot="1" x14ac:dyDescent="0.3">
      <c r="A566" s="212"/>
      <c r="B566" s="46" t="str">
        <f t="shared" si="326"/>
        <v>ГБУЗ АО Областной наркологический диспансер</v>
      </c>
      <c r="C566" s="246"/>
      <c r="D566" s="19" t="str">
        <f t="shared" si="327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566" s="195"/>
      <c r="F566" s="46" t="str">
        <f t="shared" si="308"/>
        <v>Не предусмотрено</v>
      </c>
      <c r="G566" s="195"/>
      <c r="H566" s="46" t="str">
        <f t="shared" si="309"/>
        <v>Не предусмотрено</v>
      </c>
      <c r="I566" s="195"/>
      <c r="J566" s="46" t="str">
        <f t="shared" si="310"/>
        <v>Не предусмотрено</v>
      </c>
      <c r="K566" s="74" t="s">
        <v>179</v>
      </c>
      <c r="L566" s="86" t="s">
        <v>58</v>
      </c>
      <c r="M566" s="81" t="s">
        <v>42</v>
      </c>
      <c r="N566" s="104">
        <v>60</v>
      </c>
      <c r="O566" s="105">
        <v>30</v>
      </c>
      <c r="P566" s="61" t="str">
        <f t="shared" si="328"/>
        <v/>
      </c>
      <c r="Q566" s="62">
        <f t="shared" ref="Q566" si="329">IF(AND(N566&lt;&gt;0,M566="объем"),(O566/N566*100)/$Y$2*12,"")</f>
        <v>100</v>
      </c>
      <c r="R566" s="214"/>
      <c r="S566" s="215"/>
      <c r="T566" s="216"/>
      <c r="U566" s="195"/>
      <c r="V566" s="195"/>
      <c r="W566" s="209"/>
      <c r="X566" s="200"/>
    </row>
    <row r="567" spans="1:24" s="4" customFormat="1" ht="21.6" customHeight="1" thickBot="1" x14ac:dyDescent="0.3">
      <c r="A567" s="212"/>
      <c r="B567" s="46" t="str">
        <f t="shared" si="326"/>
        <v>ГБУЗ АО Областной наркологический диспансер</v>
      </c>
      <c r="C567" s="291" t="s">
        <v>195</v>
      </c>
      <c r="D567" s="19" t="str">
        <f t="shared" si="327"/>
        <v>Медицинское освидетельствование на состояние опьянения (алкогольного, наркотического или иного токсического)</v>
      </c>
      <c r="E567" s="192" t="s">
        <v>47</v>
      </c>
      <c r="F567" s="46" t="str">
        <f t="shared" si="308"/>
        <v>Не предусмотрено</v>
      </c>
      <c r="G567" s="192" t="s">
        <v>47</v>
      </c>
      <c r="H567" s="46" t="str">
        <f t="shared" si="309"/>
        <v>Не предусмотрено</v>
      </c>
      <c r="I567" s="192" t="s">
        <v>47</v>
      </c>
      <c r="J567" s="46" t="str">
        <f t="shared" si="310"/>
        <v>Не предусмотрено</v>
      </c>
      <c r="K567" s="85" t="s">
        <v>57</v>
      </c>
      <c r="L567" s="72" t="s">
        <v>57</v>
      </c>
      <c r="M567" s="73"/>
      <c r="N567" s="106"/>
      <c r="O567" s="106"/>
      <c r="P567" s="60" t="str">
        <f t="shared" si="328"/>
        <v/>
      </c>
      <c r="Q567" s="54"/>
      <c r="R567" s="214" t="str">
        <f>IFERROR(AVERAGE(P567:P568),"")</f>
        <v/>
      </c>
      <c r="S567" s="215">
        <f>AVERAGE(Q567:Q568)</f>
        <v>111.36111111111111</v>
      </c>
      <c r="T567" s="216">
        <f>IFERROR((R567*0.7+S567*0.3)*2,S567*2)</f>
        <v>222.72222222222223</v>
      </c>
      <c r="U567" s="195" t="str">
        <f>IF(T567&lt;170,"ГЗ по услуге (работе) НЕ выполнено","")&amp;IF(AND(T567&gt;=170,T567&lt;=200),"ГЗ по услуге (работе) выполнено","")&amp;IF(T567&gt;200,"ГЗ по услуге (работе) ПЕРЕвыполнено","")</f>
        <v>ГЗ по услуге (работе) ПЕРЕвыполнено</v>
      </c>
      <c r="V567" s="192"/>
      <c r="W567" s="209"/>
      <c r="X567" s="200"/>
    </row>
    <row r="568" spans="1:24" s="4" customFormat="1" ht="36" customHeight="1" thickBot="1" x14ac:dyDescent="0.3">
      <c r="A568" s="212"/>
      <c r="B568" s="46" t="str">
        <f t="shared" si="326"/>
        <v>ГБУЗ АО Областной наркологический диспансер</v>
      </c>
      <c r="C568" s="291"/>
      <c r="D568" s="19" t="str">
        <f t="shared" si="327"/>
        <v>Медицинское освидетельствование на состояние опьянения (алкогольного, наркотического или иного токсического)</v>
      </c>
      <c r="E568" s="192"/>
      <c r="F568" s="46" t="str">
        <f t="shared" si="308"/>
        <v>Не предусмотрено</v>
      </c>
      <c r="G568" s="192"/>
      <c r="H568" s="46" t="str">
        <f t="shared" si="309"/>
        <v>Не предусмотрено</v>
      </c>
      <c r="I568" s="192"/>
      <c r="J568" s="46" t="str">
        <f t="shared" si="310"/>
        <v>Не предусмотрено</v>
      </c>
      <c r="K568" s="74" t="s">
        <v>196</v>
      </c>
      <c r="L568" s="75" t="s">
        <v>58</v>
      </c>
      <c r="M568" s="71" t="s">
        <v>42</v>
      </c>
      <c r="N568" s="104">
        <v>7200</v>
      </c>
      <c r="O568" s="104">
        <v>4009</v>
      </c>
      <c r="P568" s="56"/>
      <c r="Q568" s="55">
        <f t="shared" ref="Q568" si="330">IF(AND(N568&lt;&gt;0,M568="объем"),(O568/N568*100)/$Y$2*12,"")</f>
        <v>111.36111111111111</v>
      </c>
      <c r="R568" s="214"/>
      <c r="S568" s="215"/>
      <c r="T568" s="216"/>
      <c r="U568" s="195"/>
      <c r="V568" s="192"/>
      <c r="W568" s="209"/>
      <c r="X568" s="200"/>
    </row>
    <row r="569" spans="1:24" s="4" customFormat="1" ht="20.45" customHeight="1" thickBot="1" x14ac:dyDescent="0.3">
      <c r="A569" s="212"/>
      <c r="B569" s="46" t="str">
        <f t="shared" si="326"/>
        <v>ГБУЗ АО Областной наркологический диспансер</v>
      </c>
      <c r="C569" s="205" t="s">
        <v>294</v>
      </c>
      <c r="D569" s="321" t="s">
        <v>294</v>
      </c>
      <c r="E569" s="192" t="s">
        <v>47</v>
      </c>
      <c r="F569" s="46" t="str">
        <f t="shared" si="308"/>
        <v>Не предусмотрено</v>
      </c>
      <c r="G569" s="192" t="s">
        <v>47</v>
      </c>
      <c r="H569" s="46" t="str">
        <f t="shared" si="309"/>
        <v>Не предусмотрено</v>
      </c>
      <c r="I569" s="192" t="s">
        <v>47</v>
      </c>
      <c r="J569" s="46" t="str">
        <f t="shared" si="310"/>
        <v>Не предусмотрено</v>
      </c>
      <c r="K569" s="85" t="s">
        <v>57</v>
      </c>
      <c r="L569" s="73" t="s">
        <v>3</v>
      </c>
      <c r="M569" s="73" t="s">
        <v>5</v>
      </c>
      <c r="N569" s="106">
        <v>99</v>
      </c>
      <c r="O569" s="106">
        <v>99</v>
      </c>
      <c r="P569" s="56">
        <f t="shared" si="328"/>
        <v>100</v>
      </c>
      <c r="Q569" s="186"/>
      <c r="R569" s="228">
        <f>IFERROR(AVERAGE(P569:P570),"")</f>
        <v>100</v>
      </c>
      <c r="S569" s="231">
        <f>AVERAGE(Q569:Q570)</f>
        <v>206.66666666666669</v>
      </c>
      <c r="T569" s="238">
        <f>IFERROR((R569*0.7+S569*0.3)*2,S569*2)</f>
        <v>264</v>
      </c>
      <c r="U569" s="217" t="str">
        <f>IF(T569&lt;170,"ГЗ по услуге (работе) НЕ выполнено","")&amp;IF(AND(T569&gt;=170,T569&lt;=200),"ГЗ по услуге (работе) выполнено","")&amp;IF(T569&gt;200,"ГЗ по услуге (работе) ПЕРЕвыполнено","")</f>
        <v>ГЗ по услуге (работе) ПЕРЕвыполнено</v>
      </c>
      <c r="V569" s="193"/>
      <c r="W569" s="209"/>
      <c r="X569" s="200"/>
    </row>
    <row r="570" spans="1:24" s="4" customFormat="1" ht="33" customHeight="1" thickBot="1" x14ac:dyDescent="0.3">
      <c r="A570" s="213"/>
      <c r="B570" s="46" t="str">
        <f t="shared" si="326"/>
        <v>ГБУЗ АО Областной наркологический диспансер</v>
      </c>
      <c r="C570" s="207"/>
      <c r="D570" s="322"/>
      <c r="E570" s="192"/>
      <c r="F570" s="46" t="str">
        <f t="shared" si="308"/>
        <v>Не предусмотрено</v>
      </c>
      <c r="G570" s="192"/>
      <c r="H570" s="46" t="str">
        <f t="shared" si="309"/>
        <v>Не предусмотрено</v>
      </c>
      <c r="I570" s="192"/>
      <c r="J570" s="46" t="str">
        <f t="shared" si="310"/>
        <v>Не предусмотрено</v>
      </c>
      <c r="K570" s="74" t="s">
        <v>295</v>
      </c>
      <c r="L570" s="75" t="s">
        <v>58</v>
      </c>
      <c r="M570" s="81" t="s">
        <v>42</v>
      </c>
      <c r="N570" s="104">
        <v>3000</v>
      </c>
      <c r="O570" s="104">
        <v>3100</v>
      </c>
      <c r="P570" s="56"/>
      <c r="Q570" s="186">
        <f t="shared" ref="Q570" si="331">IF(AND(N570&lt;&gt;0,M570="объем"),(O570/N570*100)/$Y$2*12,"")</f>
        <v>206.66666666666669</v>
      </c>
      <c r="R570" s="241"/>
      <c r="S570" s="242"/>
      <c r="T570" s="243"/>
      <c r="U570" s="219"/>
      <c r="V570" s="194"/>
      <c r="W570" s="210"/>
      <c r="X570" s="201"/>
    </row>
    <row r="571" spans="1:24" s="4" customFormat="1" ht="33" customHeight="1" thickBot="1" x14ac:dyDescent="0.3">
      <c r="A571" s="290" t="s">
        <v>271</v>
      </c>
      <c r="B571" s="46" t="str">
        <f>IF(A571="",B568,A571)</f>
        <v>ГБУЗ АО Областной клинический онкологический диспансер</v>
      </c>
      <c r="C571" s="224" t="s">
        <v>75</v>
      </c>
      <c r="D571" s="19" t="str">
        <f>IF(C571="",D568,C571)</f>
        <v>Паллиативная медицинская помощь</v>
      </c>
      <c r="E571" s="195" t="s">
        <v>143</v>
      </c>
      <c r="F571" s="46" t="str">
        <f>IF(E571="",F568,E571)</f>
        <v>стационар</v>
      </c>
      <c r="G571" s="195" t="s">
        <v>43</v>
      </c>
      <c r="H571" s="46" t="str">
        <f>IF(G571="",H568,G571)</f>
        <v>паллиативная медицинская помощь</v>
      </c>
      <c r="I571" s="195" t="s">
        <v>197</v>
      </c>
      <c r="J571" s="46" t="str">
        <f>IF(I571="",J568,I571)</f>
        <v>по профилю онкология</v>
      </c>
      <c r="K571" s="72" t="s">
        <v>133</v>
      </c>
      <c r="L571" s="72" t="s">
        <v>3</v>
      </c>
      <c r="M571" s="72" t="s">
        <v>5</v>
      </c>
      <c r="N571" s="106">
        <v>99</v>
      </c>
      <c r="O571" s="106">
        <v>99</v>
      </c>
      <c r="P571" s="54">
        <f t="shared" ref="P571" si="332">IF(AND(N571&lt;&gt;0,M571="Кач."),O571/N571*100,"")</f>
        <v>100</v>
      </c>
      <c r="Q571" s="54"/>
      <c r="R571" s="214">
        <f>IFERROR(AVERAGE(P571:P572),"")</f>
        <v>100</v>
      </c>
      <c r="S571" s="215">
        <f>AVERAGE(Q571:Q572)</f>
        <v>87.009523809523813</v>
      </c>
      <c r="T571" s="216">
        <f>IFERROR((R571*0.7+S571*0.3)*2,S571*2)</f>
        <v>192.20571428571429</v>
      </c>
      <c r="U571" s="195" t="str">
        <f>IF(T571&lt;170,"ГЗ по услуге (работе) НЕ выполнено","")&amp;IF(AND(T571&gt;=170,T571&lt;=200),"ГЗ по услуге (работе) выполнено","")&amp;IF(T571&gt;200,"ГЗ по услуге (работе) ПЕРЕвыполнено","")</f>
        <v>ГЗ по услуге (работе) выполнено</v>
      </c>
      <c r="V571" s="192"/>
      <c r="W571" s="208">
        <f>AVERAGE(T571:T576)</f>
        <v>198.34590476190476</v>
      </c>
      <c r="X571" s="330" t="str">
        <f>IF(W571&lt;170,"ГЗ по учреждению не выполнено","")&amp;IF(AND(W571&gt;=170,W571&lt;=200),"ГЗ по учреждению выполнено","")&amp;IF(W571&gt;200,"ГЗ по учреждению перевыполнено","")</f>
        <v>ГЗ по учреждению выполнено</v>
      </c>
    </row>
    <row r="572" spans="1:24" s="4" customFormat="1" ht="33" customHeight="1" thickBot="1" x14ac:dyDescent="0.3">
      <c r="A572" s="197"/>
      <c r="B572" s="46" t="str">
        <f t="shared" si="326"/>
        <v>ГБУЗ АО Областной клинический онкологический диспансер</v>
      </c>
      <c r="C572" s="225"/>
      <c r="D572" s="19" t="str">
        <f t="shared" si="327"/>
        <v>Паллиативная медицинская помощь</v>
      </c>
      <c r="E572" s="195"/>
      <c r="F572" s="46" t="str">
        <f t="shared" si="308"/>
        <v>стационар</v>
      </c>
      <c r="G572" s="195"/>
      <c r="H572" s="46" t="str">
        <f t="shared" si="309"/>
        <v>паллиативная медицинская помощь</v>
      </c>
      <c r="I572" s="195"/>
      <c r="J572" s="46" t="str">
        <f t="shared" si="310"/>
        <v>по профилю онкология</v>
      </c>
      <c r="K572" s="69" t="s">
        <v>139</v>
      </c>
      <c r="L572" s="70" t="s">
        <v>140</v>
      </c>
      <c r="M572" s="71" t="s">
        <v>42</v>
      </c>
      <c r="N572" s="105">
        <v>10500</v>
      </c>
      <c r="O572" s="104">
        <v>4568</v>
      </c>
      <c r="P572" s="56"/>
      <c r="Q572" s="55">
        <f>IF(AND(N572&lt;&gt;0,M572="объем"),(O572/N572*100)/$Y$2*12,"")</f>
        <v>87.009523809523813</v>
      </c>
      <c r="R572" s="214"/>
      <c r="S572" s="215"/>
      <c r="T572" s="216"/>
      <c r="U572" s="195"/>
      <c r="V572" s="192"/>
      <c r="W572" s="209"/>
      <c r="X572" s="331"/>
    </row>
    <row r="573" spans="1:24" s="4" customFormat="1" ht="22.15" customHeight="1" thickBot="1" x14ac:dyDescent="0.3">
      <c r="A573" s="197"/>
      <c r="B573" s="46" t="str">
        <f t="shared" si="326"/>
        <v>ГБУЗ АО Областной клинический онкологический диспансер</v>
      </c>
      <c r="C573" s="291" t="s">
        <v>98</v>
      </c>
      <c r="D573" s="19" t="str">
        <f t="shared" si="327"/>
        <v>Патологическая анатомия</v>
      </c>
      <c r="E573" s="192" t="s">
        <v>98</v>
      </c>
      <c r="F573" s="46" t="str">
        <f t="shared" si="308"/>
        <v>Патологическая анатомия</v>
      </c>
      <c r="G573" s="192" t="s">
        <v>47</v>
      </c>
      <c r="H573" s="46" t="str">
        <f t="shared" si="309"/>
        <v>Не предусмотрено</v>
      </c>
      <c r="I573" s="192" t="s">
        <v>98</v>
      </c>
      <c r="J573" s="46" t="str">
        <f t="shared" si="310"/>
        <v>Патологическая анатомия</v>
      </c>
      <c r="K573" s="73" t="s">
        <v>93</v>
      </c>
      <c r="L573" s="73" t="s">
        <v>3</v>
      </c>
      <c r="M573" s="73" t="s">
        <v>5</v>
      </c>
      <c r="N573" s="106">
        <v>100</v>
      </c>
      <c r="O573" s="106">
        <v>100</v>
      </c>
      <c r="P573" s="60">
        <f t="shared" ref="P573" si="333">IF(AND(N573&lt;&gt;0,M573="Кач."),O573/N573*100,"")</f>
        <v>100</v>
      </c>
      <c r="Q573" s="54"/>
      <c r="R573" s="214">
        <f>IFERROR(AVERAGE(P573:P574),"")</f>
        <v>100</v>
      </c>
      <c r="S573" s="215">
        <f>AVERAGE(Q573:Q574)</f>
        <v>104.71999999999997</v>
      </c>
      <c r="T573" s="216">
        <f>IFERROR((R573*0.7+S573*0.3)*2,S573*2)</f>
        <v>202.83199999999999</v>
      </c>
      <c r="U573" s="195" t="str">
        <f>IF(T573&lt;170,"ГЗ по услуге (работе) НЕ выполнено","")&amp;IF(AND(T573&gt;=170,T573&lt;=200),"ГЗ по услуге (работе) выполнено","")&amp;IF(T573&gt;200,"ГЗ по услуге (работе) ПЕРЕвыполнено","")</f>
        <v>ГЗ по услуге (работе) ПЕРЕвыполнено</v>
      </c>
      <c r="V573" s="192"/>
      <c r="W573" s="209"/>
      <c r="X573" s="331"/>
    </row>
    <row r="574" spans="1:24" s="4" customFormat="1" ht="88.5" customHeight="1" thickBot="1" x14ac:dyDescent="0.3">
      <c r="A574" s="197"/>
      <c r="B574" s="46" t="str">
        <f t="shared" si="326"/>
        <v>ГБУЗ АО Областной клинический онкологический диспансер</v>
      </c>
      <c r="C574" s="291"/>
      <c r="D574" s="19" t="str">
        <f t="shared" si="327"/>
        <v>Патологическая анатомия</v>
      </c>
      <c r="E574" s="192"/>
      <c r="F574" s="46" t="str">
        <f t="shared" si="308"/>
        <v>Патологическая анатомия</v>
      </c>
      <c r="G574" s="192"/>
      <c r="H574" s="46" t="str">
        <f t="shared" si="309"/>
        <v>Не предусмотрено</v>
      </c>
      <c r="I574" s="192"/>
      <c r="J574" s="46" t="str">
        <f t="shared" si="310"/>
        <v>Патологическая анатомия</v>
      </c>
      <c r="K574" s="74" t="s">
        <v>94</v>
      </c>
      <c r="L574" s="75" t="s">
        <v>41</v>
      </c>
      <c r="M574" s="71" t="s">
        <v>42</v>
      </c>
      <c r="N574" s="105">
        <v>17500</v>
      </c>
      <c r="O574" s="105">
        <v>9163</v>
      </c>
      <c r="P574" s="56" t="str">
        <f t="shared" si="328"/>
        <v/>
      </c>
      <c r="Q574" s="55">
        <f t="shared" ref="Q574:Q581" si="334">IF(AND(N574&lt;&gt;0,M574="объем"),(O574/N574*100)/$Y$2*12,"")</f>
        <v>104.71999999999997</v>
      </c>
      <c r="R574" s="214"/>
      <c r="S574" s="215"/>
      <c r="T574" s="216"/>
      <c r="U574" s="195"/>
      <c r="V574" s="192"/>
      <c r="W574" s="209"/>
      <c r="X574" s="331"/>
    </row>
    <row r="575" spans="1:24" s="4" customFormat="1" ht="16.899999999999999" customHeight="1" thickBot="1" x14ac:dyDescent="0.3">
      <c r="A575" s="197"/>
      <c r="B575" s="46" t="str">
        <f t="shared" si="326"/>
        <v>ГБУЗ АО Областной клинический онкологический диспансер</v>
      </c>
      <c r="C575" s="246" t="s">
        <v>236</v>
      </c>
      <c r="D575" s="19" t="str">
        <f t="shared" si="32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75" s="195" t="s">
        <v>170</v>
      </c>
      <c r="F575" s="46" t="str">
        <f t="shared" si="308"/>
        <v>не предусмотрено</v>
      </c>
      <c r="G575" s="195" t="s">
        <v>170</v>
      </c>
      <c r="H575" s="46" t="str">
        <f t="shared" si="309"/>
        <v>не предусмотрено</v>
      </c>
      <c r="I575" s="195" t="s">
        <v>47</v>
      </c>
      <c r="J575" s="46" t="str">
        <f t="shared" si="310"/>
        <v>Не предусмотрено</v>
      </c>
      <c r="K575" s="76" t="s">
        <v>237</v>
      </c>
      <c r="L575" s="75" t="s">
        <v>3</v>
      </c>
      <c r="M575" s="72" t="s">
        <v>5</v>
      </c>
      <c r="N575" s="106">
        <v>100</v>
      </c>
      <c r="O575" s="106">
        <v>100</v>
      </c>
      <c r="P575" s="60">
        <f t="shared" si="328"/>
        <v>100</v>
      </c>
      <c r="Q575" s="54"/>
      <c r="R575" s="214">
        <f>IFERROR(AVERAGE(P575:P576),"")</f>
        <v>100</v>
      </c>
      <c r="S575" s="215">
        <f>AVERAGE(Q575:Q576)</f>
        <v>100</v>
      </c>
      <c r="T575" s="216">
        <f>IFERROR((R575*0.7+S575*0.3)*2,S575*2)</f>
        <v>200</v>
      </c>
      <c r="U575" s="195" t="str">
        <f>IF(T575&lt;170,"ГЗ по услуге (работе) НЕ выполнено","")&amp;IF(AND(T575&gt;=170,T575&lt;=200),"ГЗ по услуге (работе) выполнено","")&amp;IF(T575&gt;200,"ГЗ по услуге (работе) ПЕРЕвыполнено","")</f>
        <v>ГЗ по услуге (работе) выполнено</v>
      </c>
      <c r="V575" s="192"/>
      <c r="W575" s="209"/>
      <c r="X575" s="331"/>
    </row>
    <row r="576" spans="1:24" s="4" customFormat="1" ht="51" customHeight="1" thickBot="1" x14ac:dyDescent="0.3">
      <c r="A576" s="197"/>
      <c r="B576" s="46" t="str">
        <f t="shared" si="326"/>
        <v>ГБУЗ АО Областной клинический онкологический диспансер</v>
      </c>
      <c r="C576" s="246"/>
      <c r="D576" s="19" t="str">
        <f t="shared" si="32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76" s="195"/>
      <c r="F576" s="46" t="str">
        <f t="shared" si="308"/>
        <v>не предусмотрено</v>
      </c>
      <c r="G576" s="195"/>
      <c r="H576" s="46" t="str">
        <f t="shared" si="309"/>
        <v>не предусмотрено</v>
      </c>
      <c r="I576" s="195"/>
      <c r="J576" s="46" t="str">
        <f t="shared" si="310"/>
        <v>Не предусмотрено</v>
      </c>
      <c r="K576" s="77" t="s">
        <v>248</v>
      </c>
      <c r="L576" s="75" t="s">
        <v>238</v>
      </c>
      <c r="M576" s="81" t="s">
        <v>42</v>
      </c>
      <c r="N576" s="105">
        <v>4.9000000000000004</v>
      </c>
      <c r="O576" s="105">
        <v>4.9000000000000004</v>
      </c>
      <c r="P576" s="56" t="str">
        <f t="shared" ref="P576:P578" si="335">IF(AND(N576&lt;&gt;0,M576="Кач."),O576/N576*100,"")</f>
        <v/>
      </c>
      <c r="Q576" s="58">
        <f>IF(AND(N576&lt;&gt;0,M576="объем"),(O576/N576*100),"")</f>
        <v>100</v>
      </c>
      <c r="R576" s="214"/>
      <c r="S576" s="215"/>
      <c r="T576" s="216"/>
      <c r="U576" s="195"/>
      <c r="V576" s="192"/>
      <c r="W576" s="209"/>
      <c r="X576" s="331"/>
    </row>
    <row r="577" spans="1:24" s="4" customFormat="1" ht="24.6" customHeight="1" thickBot="1" x14ac:dyDescent="0.3">
      <c r="A577" s="197"/>
      <c r="B577" s="46" t="str">
        <f t="shared" si="326"/>
        <v>ГБУЗ АО Областной клинический онкологический диспансер</v>
      </c>
      <c r="C577" s="224" t="s">
        <v>125</v>
      </c>
      <c r="D577" s="19" t="str">
        <f t="shared" si="327"/>
        <v>ПМСП, включенная в базовую программу ОМС</v>
      </c>
      <c r="E577" s="217" t="s">
        <v>142</v>
      </c>
      <c r="F577" s="46" t="str">
        <f t="shared" si="308"/>
        <v>амбулаторно</v>
      </c>
      <c r="G577" s="192" t="s">
        <v>47</v>
      </c>
      <c r="H577" s="46" t="str">
        <f t="shared" si="309"/>
        <v>Не предусмотрено</v>
      </c>
      <c r="I577" s="193" t="s">
        <v>246</v>
      </c>
      <c r="J577" s="46" t="str">
        <f t="shared" si="310"/>
        <v>онкология (для стомированных)</v>
      </c>
      <c r="K577" s="72" t="s">
        <v>133</v>
      </c>
      <c r="L577" s="73" t="s">
        <v>3</v>
      </c>
      <c r="M577" s="73" t="s">
        <v>5</v>
      </c>
      <c r="N577" s="106">
        <v>99</v>
      </c>
      <c r="O577" s="106">
        <v>99</v>
      </c>
      <c r="P577" s="54">
        <f t="shared" si="335"/>
        <v>100</v>
      </c>
      <c r="Q577" s="54"/>
      <c r="R577" s="214">
        <f>IFERROR(AVERAGE(P577:P578),"")</f>
        <v>100</v>
      </c>
      <c r="S577" s="215">
        <f>AVERAGE(Q577:Q578)</f>
        <v>111.42857142857144</v>
      </c>
      <c r="T577" s="216">
        <f>IFERROR((R577*0.7+S577*0.3)*2,S577*2)</f>
        <v>206.85714285714286</v>
      </c>
      <c r="U577" s="195" t="str">
        <f>IF(T577&lt;170,"ГЗ по услуге (работе) НЕ выполнено","")&amp;IF(AND(T577&gt;=170,T577&lt;=200),"ГЗ по услуге (работе) выполнено","")&amp;IF(T577&gt;200,"ГЗ по услуге (работе) ПЕРЕвыполнено","")</f>
        <v>ГЗ по услуге (работе) ПЕРЕвыполнено</v>
      </c>
      <c r="V577" s="192"/>
      <c r="W577" s="209"/>
      <c r="X577" s="331"/>
    </row>
    <row r="578" spans="1:24" s="4" customFormat="1" ht="26.45" customHeight="1" thickBot="1" x14ac:dyDescent="0.3">
      <c r="A578" s="198"/>
      <c r="B578" s="46" t="str">
        <f t="shared" si="326"/>
        <v>ГБУЗ АО Областной клинический онкологический диспансер</v>
      </c>
      <c r="C578" s="225"/>
      <c r="D578" s="19" t="str">
        <f t="shared" si="327"/>
        <v>ПМСП, включенная в базовую программу ОМС</v>
      </c>
      <c r="E578" s="219"/>
      <c r="F578" s="46" t="str">
        <f t="shared" ref="F578:F641" si="336">IF(E578="",F577,E578)</f>
        <v>амбулаторно</v>
      </c>
      <c r="G578" s="192"/>
      <c r="H578" s="46" t="str">
        <f t="shared" ref="H578:H641" si="337">IF(G578="",H577,G578)</f>
        <v>Не предусмотрено</v>
      </c>
      <c r="I578" s="194"/>
      <c r="J578" s="46" t="str">
        <f t="shared" ref="J578:J641" si="338">IF(I578="",J577,I578)</f>
        <v>онкология (для стомированных)</v>
      </c>
      <c r="K578" s="74" t="s">
        <v>40</v>
      </c>
      <c r="L578" s="70" t="s">
        <v>123</v>
      </c>
      <c r="M578" s="71" t="s">
        <v>42</v>
      </c>
      <c r="N578" s="104">
        <v>700</v>
      </c>
      <c r="O578" s="104">
        <v>390</v>
      </c>
      <c r="P578" s="56" t="str">
        <f t="shared" si="335"/>
        <v/>
      </c>
      <c r="Q578" s="55">
        <f t="shared" ref="Q578" si="339">IF(AND(N578&lt;&gt;0,M578="объем"),(O578/N578*100)/$Y$2*12,"")</f>
        <v>111.42857142857144</v>
      </c>
      <c r="R578" s="214"/>
      <c r="S578" s="215"/>
      <c r="T578" s="216"/>
      <c r="U578" s="195"/>
      <c r="V578" s="192"/>
      <c r="W578" s="210"/>
      <c r="X578" s="332"/>
    </row>
    <row r="579" spans="1:24" s="4" customFormat="1" ht="28.5" customHeight="1" thickBot="1" x14ac:dyDescent="0.3">
      <c r="A579" s="221" t="s">
        <v>11</v>
      </c>
      <c r="B579" s="46" t="str">
        <f t="shared" si="326"/>
        <v>ГБУЗ АО Областной клинический противотуберкулезный диспансер</v>
      </c>
      <c r="C579" s="291" t="s">
        <v>124</v>
      </c>
      <c r="D579" s="19" t="str">
        <f t="shared" si="327"/>
        <v>ПМСП, не включенная в базовую программу ОМС</v>
      </c>
      <c r="E579" s="192" t="s">
        <v>142</v>
      </c>
      <c r="F579" s="46" t="str">
        <f t="shared" si="336"/>
        <v>амбулаторно</v>
      </c>
      <c r="G579" s="192" t="s">
        <v>145</v>
      </c>
      <c r="H579" s="46" t="str">
        <f t="shared" si="33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79" s="192" t="s">
        <v>144</v>
      </c>
      <c r="J579" s="46" t="str">
        <f t="shared" si="338"/>
        <v>по профилю Фтизиатрия</v>
      </c>
      <c r="K579" s="72" t="s">
        <v>133</v>
      </c>
      <c r="L579" s="73" t="s">
        <v>3</v>
      </c>
      <c r="M579" s="73" t="s">
        <v>5</v>
      </c>
      <c r="N579" s="106">
        <v>99</v>
      </c>
      <c r="O579" s="106">
        <v>99</v>
      </c>
      <c r="P579" s="54">
        <f t="shared" si="328"/>
        <v>100</v>
      </c>
      <c r="Q579" s="54"/>
      <c r="R579" s="214">
        <f>IFERROR(AVERAGE(P579:P581),"")</f>
        <v>100</v>
      </c>
      <c r="S579" s="215">
        <f>AVERAGE(Q579:Q581)</f>
        <v>100.31117170239099</v>
      </c>
      <c r="T579" s="216">
        <f>IFERROR((R579*0.7+S579*0.3)*2,S579*2)</f>
        <v>200.1867030214346</v>
      </c>
      <c r="U579" s="195" t="str">
        <f>IF(T579&lt;170,"ГЗ по услуге (работе) НЕ выполнено","")&amp;IF(AND(T579&gt;=170,T579&lt;=200),"ГЗ по услуге (работе) выполнено","")&amp;IF(T579&gt;200,"ГЗ по услуге (работе) ПЕРЕвыполнено","")</f>
        <v>ГЗ по услуге (работе) ПЕРЕвыполнено</v>
      </c>
      <c r="V579" s="192"/>
      <c r="W579" s="208">
        <f>AVERAGE(T579:T601)</f>
        <v>201.71267147296535</v>
      </c>
      <c r="X579" s="199" t="str">
        <f>IF(W579&lt;170,"ГЗ по учреждению не выполнено","")&amp;IF(AND(W579&gt;=170,W579&lt;=200),"ГЗ по учреждению выполнено","")&amp;IF(W579&gt;200,"ГЗ по учреждению перевыполнено","")</f>
        <v>ГЗ по учреждению перевыполнено</v>
      </c>
    </row>
    <row r="580" spans="1:24" s="4" customFormat="1" ht="24" customHeight="1" thickBot="1" x14ac:dyDescent="0.3">
      <c r="A580" s="222"/>
      <c r="B580" s="46" t="str">
        <f t="shared" si="326"/>
        <v>ГБУЗ АО Областной клинический противотуберкулезный диспансер</v>
      </c>
      <c r="C580" s="291"/>
      <c r="D580" s="19" t="str">
        <f t="shared" si="327"/>
        <v>ПМСП, не включенная в базовую программу ОМС</v>
      </c>
      <c r="E580" s="192"/>
      <c r="F580" s="46" t="str">
        <f t="shared" si="336"/>
        <v>амбулаторно</v>
      </c>
      <c r="G580" s="192"/>
      <c r="H580" s="46" t="str">
        <f t="shared" si="33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0" s="192"/>
      <c r="J580" s="46" t="str">
        <f t="shared" si="338"/>
        <v>по профилю Фтизиатрия</v>
      </c>
      <c r="K580" s="69" t="s">
        <v>40</v>
      </c>
      <c r="L580" s="70" t="s">
        <v>123</v>
      </c>
      <c r="M580" s="71" t="s">
        <v>42</v>
      </c>
      <c r="N580" s="109">
        <v>27297</v>
      </c>
      <c r="O580" s="104">
        <v>13656</v>
      </c>
      <c r="P580" s="56" t="str">
        <f t="shared" si="328"/>
        <v/>
      </c>
      <c r="Q580" s="55">
        <f t="shared" si="334"/>
        <v>100.05495109352677</v>
      </c>
      <c r="R580" s="214"/>
      <c r="S580" s="215"/>
      <c r="T580" s="216"/>
      <c r="U580" s="195"/>
      <c r="V580" s="192"/>
      <c r="W580" s="209"/>
      <c r="X580" s="200"/>
    </row>
    <row r="581" spans="1:24" s="4" customFormat="1" ht="24" customHeight="1" thickBot="1" x14ac:dyDescent="0.3">
      <c r="A581" s="222"/>
      <c r="B581" s="46" t="str">
        <f t="shared" si="326"/>
        <v>ГБУЗ АО Областной клинический противотуберкулезный диспансер</v>
      </c>
      <c r="C581" s="291"/>
      <c r="D581" s="19" t="str">
        <f t="shared" si="327"/>
        <v>ПМСП, не включенная в базовую программу ОМС</v>
      </c>
      <c r="E581" s="192"/>
      <c r="F581" s="46" t="str">
        <f t="shared" si="336"/>
        <v>амбулаторно</v>
      </c>
      <c r="G581" s="192"/>
      <c r="H581" s="46" t="str">
        <f t="shared" si="33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1" s="192"/>
      <c r="J581" s="46" t="str">
        <f t="shared" si="338"/>
        <v>по профилю Фтизиатрия</v>
      </c>
      <c r="K581" s="69" t="s">
        <v>138</v>
      </c>
      <c r="L581" s="70" t="s">
        <v>123</v>
      </c>
      <c r="M581" s="71" t="s">
        <v>42</v>
      </c>
      <c r="N581" s="104">
        <v>17272</v>
      </c>
      <c r="O581" s="104">
        <v>8685</v>
      </c>
      <c r="P581" s="56"/>
      <c r="Q581" s="55">
        <f t="shared" si="334"/>
        <v>100.56739231125522</v>
      </c>
      <c r="R581" s="214"/>
      <c r="S581" s="215"/>
      <c r="T581" s="216"/>
      <c r="U581" s="195"/>
      <c r="V581" s="192"/>
      <c r="W581" s="209"/>
      <c r="X581" s="200"/>
    </row>
    <row r="582" spans="1:24" s="4" customFormat="1" ht="24" customHeight="1" thickBot="1" x14ac:dyDescent="0.3">
      <c r="A582" s="222"/>
      <c r="B582" s="46" t="str">
        <f t="shared" si="326"/>
        <v>ГБУЗ АО Областной клинический противотуберкулезный диспансер</v>
      </c>
      <c r="C582" s="291"/>
      <c r="D582" s="19" t="str">
        <f t="shared" si="327"/>
        <v>ПМСП, не включенная в базовую программу ОМС</v>
      </c>
      <c r="E582" s="192" t="s">
        <v>147</v>
      </c>
      <c r="F582" s="46" t="str">
        <f t="shared" si="336"/>
        <v>Дневной стационар</v>
      </c>
      <c r="G582" s="192" t="s">
        <v>145</v>
      </c>
      <c r="H582" s="46" t="str">
        <f t="shared" si="33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2" s="192" t="s">
        <v>144</v>
      </c>
      <c r="J582" s="46" t="str">
        <f t="shared" si="338"/>
        <v>по профилю Фтизиатрия</v>
      </c>
      <c r="K582" s="72" t="s">
        <v>133</v>
      </c>
      <c r="L582" s="73" t="s">
        <v>3</v>
      </c>
      <c r="M582" s="73" t="s">
        <v>5</v>
      </c>
      <c r="N582" s="106">
        <v>99</v>
      </c>
      <c r="O582" s="106">
        <v>99</v>
      </c>
      <c r="P582" s="54">
        <f t="shared" ref="P582" si="340">IF(AND(N582&lt;&gt;0,M582="Кач."),O582/N582*100,"")</f>
        <v>100</v>
      </c>
      <c r="Q582" s="54"/>
      <c r="R582" s="214">
        <f>IFERROR(AVERAGE(P582:P583),"")</f>
        <v>100</v>
      </c>
      <c r="S582" s="215">
        <f>AVERAGE(Q582:Q583)</f>
        <v>99.276410998552819</v>
      </c>
      <c r="T582" s="216">
        <f>IFERROR((R582*0.7+S582*0.3)*2,S582*2)</f>
        <v>199.5658465991317</v>
      </c>
      <c r="U582" s="195" t="str">
        <f>IF(T582&lt;170,"ГЗ по услуге (работе) НЕ выполнено","")&amp;IF(AND(T582&gt;=170,T582&lt;=200),"ГЗ по услуге (работе) выполнено","")&amp;IF(T582&gt;200,"ГЗ по услуге (работе) ПЕРЕвыполнено","")</f>
        <v>ГЗ по услуге (работе) выполнено</v>
      </c>
      <c r="V582" s="192"/>
      <c r="W582" s="209"/>
      <c r="X582" s="200"/>
    </row>
    <row r="583" spans="1:24" s="4" customFormat="1" ht="24" customHeight="1" thickBot="1" x14ac:dyDescent="0.3">
      <c r="A583" s="222"/>
      <c r="B583" s="46" t="str">
        <f t="shared" si="326"/>
        <v>ГБУЗ АО Областной клинический противотуберкулезный диспансер</v>
      </c>
      <c r="C583" s="291"/>
      <c r="D583" s="19" t="str">
        <f t="shared" si="327"/>
        <v>ПМСП, не включенная в базовую программу ОМС</v>
      </c>
      <c r="E583" s="192"/>
      <c r="F583" s="46" t="str">
        <f t="shared" si="336"/>
        <v>Дневной стационар</v>
      </c>
      <c r="G583" s="192"/>
      <c r="H583" s="46" t="str">
        <f t="shared" si="33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3" s="192"/>
      <c r="J583" s="46" t="str">
        <f t="shared" si="338"/>
        <v>по профилю Фтизиатрия</v>
      </c>
      <c r="K583" s="74" t="s">
        <v>149</v>
      </c>
      <c r="L583" s="75" t="s">
        <v>123</v>
      </c>
      <c r="M583" s="71" t="s">
        <v>42</v>
      </c>
      <c r="N583" s="103">
        <v>691</v>
      </c>
      <c r="O583" s="104">
        <v>343</v>
      </c>
      <c r="P583" s="56"/>
      <c r="Q583" s="55">
        <f t="shared" ref="Q583:Q633" si="341">IF(AND(N583&lt;&gt;0,M583="объем"),(O583/N583*100)/$Y$2*12,"")</f>
        <v>99.276410998552819</v>
      </c>
      <c r="R583" s="214"/>
      <c r="S583" s="215"/>
      <c r="T583" s="216"/>
      <c r="U583" s="195"/>
      <c r="V583" s="192"/>
      <c r="W583" s="209"/>
      <c r="X583" s="200"/>
    </row>
    <row r="584" spans="1:24" s="4" customFormat="1" ht="24" customHeight="1" thickBot="1" x14ac:dyDescent="0.3">
      <c r="A584" s="222"/>
      <c r="B584" s="46" t="str">
        <f t="shared" si="326"/>
        <v>ГБУЗ АО Областной клинический противотуберкулезный диспансер</v>
      </c>
      <c r="C584" s="205" t="s">
        <v>125</v>
      </c>
      <c r="D584" s="19" t="str">
        <f t="shared" si="327"/>
        <v>ПМСП, включенная в базовую программу ОМС</v>
      </c>
      <c r="E584" s="193" t="s">
        <v>142</v>
      </c>
      <c r="F584" s="46" t="str">
        <f t="shared" si="336"/>
        <v>амбулаторно</v>
      </c>
      <c r="G584" s="193" t="s">
        <v>47</v>
      </c>
      <c r="H584" s="46" t="str">
        <f t="shared" si="337"/>
        <v>Не предусмотрено</v>
      </c>
      <c r="I584" s="192" t="s">
        <v>89</v>
      </c>
      <c r="J584" s="46" t="str">
        <f t="shared" si="338"/>
        <v>акушерство-гинекология</v>
      </c>
      <c r="K584" s="72" t="s">
        <v>133</v>
      </c>
      <c r="L584" s="73" t="s">
        <v>3</v>
      </c>
      <c r="M584" s="73" t="s">
        <v>5</v>
      </c>
      <c r="N584" s="106">
        <v>99</v>
      </c>
      <c r="O584" s="106">
        <v>99</v>
      </c>
      <c r="P584" s="54">
        <f t="shared" si="328"/>
        <v>100</v>
      </c>
      <c r="Q584" s="54"/>
      <c r="R584" s="228">
        <f>IFERROR(AVERAGE(P584:P593),"")</f>
        <v>100</v>
      </c>
      <c r="S584" s="231">
        <f>AVERAGE(Q584:Q593)</f>
        <v>100.03529117465631</v>
      </c>
      <c r="T584" s="238">
        <f>IFERROR((R584*0.7+S584*0.3)*2,S584*2)</f>
        <v>200.02117470479379</v>
      </c>
      <c r="U584" s="217" t="str">
        <f>IF(T584&lt;170,"ГЗ по услуге (работе) НЕ выполнено","")&amp;IF(AND(T584&gt;=170,T584&lt;=200),"ГЗ по услуге (работе) выполнено","")&amp;IF(T584&gt;200,"ГЗ по услуге (работе) ПЕРЕвыполнено","")</f>
        <v>ГЗ по услуге (работе) ПЕРЕвыполнено</v>
      </c>
      <c r="V584" s="193"/>
      <c r="W584" s="209"/>
      <c r="X584" s="200"/>
    </row>
    <row r="585" spans="1:24" s="14" customFormat="1" ht="20.45" customHeight="1" thickBot="1" x14ac:dyDescent="0.3">
      <c r="A585" s="222"/>
      <c r="B585" s="46" t="str">
        <f t="shared" si="326"/>
        <v>ГБУЗ АО Областной клинический противотуберкулезный диспансер</v>
      </c>
      <c r="C585" s="206"/>
      <c r="D585" s="19" t="str">
        <f t="shared" si="327"/>
        <v>ПМСП, включенная в базовую программу ОМС</v>
      </c>
      <c r="E585" s="220"/>
      <c r="F585" s="46" t="str">
        <f t="shared" si="336"/>
        <v>амбулаторно</v>
      </c>
      <c r="G585" s="220"/>
      <c r="H585" s="46" t="str">
        <f t="shared" si="337"/>
        <v>Не предусмотрено</v>
      </c>
      <c r="I585" s="192"/>
      <c r="J585" s="46" t="str">
        <f t="shared" si="338"/>
        <v>акушерство-гинекология</v>
      </c>
      <c r="K585" s="74" t="s">
        <v>40</v>
      </c>
      <c r="L585" s="70" t="s">
        <v>123</v>
      </c>
      <c r="M585" s="71" t="s">
        <v>42</v>
      </c>
      <c r="N585" s="104">
        <v>2857</v>
      </c>
      <c r="O585" s="104">
        <v>1429</v>
      </c>
      <c r="P585" s="56" t="str">
        <f t="shared" si="328"/>
        <v/>
      </c>
      <c r="Q585" s="55">
        <f t="shared" si="341"/>
        <v>100.0350017500875</v>
      </c>
      <c r="R585" s="229"/>
      <c r="S585" s="232"/>
      <c r="T585" s="239"/>
      <c r="U585" s="218"/>
      <c r="V585" s="220"/>
      <c r="W585" s="209"/>
      <c r="X585" s="200"/>
    </row>
    <row r="586" spans="1:24" s="4" customFormat="1" ht="21.6" customHeight="1" thickBot="1" x14ac:dyDescent="0.3">
      <c r="A586" s="222"/>
      <c r="B586" s="46" t="str">
        <f t="shared" si="326"/>
        <v>ГБУЗ АО Областной клинический противотуберкулезный диспансер</v>
      </c>
      <c r="C586" s="206"/>
      <c r="D586" s="19" t="str">
        <f t="shared" si="327"/>
        <v>ПМСП, включенная в базовую программу ОМС</v>
      </c>
      <c r="E586" s="220"/>
      <c r="F586" s="46" t="str">
        <f t="shared" si="336"/>
        <v>амбулаторно</v>
      </c>
      <c r="G586" s="220"/>
      <c r="H586" s="46" t="str">
        <f t="shared" si="337"/>
        <v>Не предусмотрено</v>
      </c>
      <c r="I586" s="192" t="s">
        <v>95</v>
      </c>
      <c r="J586" s="46" t="str">
        <f t="shared" si="338"/>
        <v>офтальмология</v>
      </c>
      <c r="K586" s="72" t="s">
        <v>133</v>
      </c>
      <c r="L586" s="73" t="s">
        <v>3</v>
      </c>
      <c r="M586" s="73" t="s">
        <v>5</v>
      </c>
      <c r="N586" s="106">
        <v>99</v>
      </c>
      <c r="O586" s="106">
        <v>99</v>
      </c>
      <c r="P586" s="54">
        <f t="shared" si="328"/>
        <v>100</v>
      </c>
      <c r="Q586" s="54"/>
      <c r="R586" s="229"/>
      <c r="S586" s="232"/>
      <c r="T586" s="239"/>
      <c r="U586" s="218"/>
      <c r="V586" s="220"/>
      <c r="W586" s="209"/>
      <c r="X586" s="200"/>
    </row>
    <row r="587" spans="1:24" s="4" customFormat="1" ht="69" customHeight="1" thickBot="1" x14ac:dyDescent="0.3">
      <c r="A587" s="222"/>
      <c r="B587" s="46" t="str">
        <f t="shared" si="326"/>
        <v>ГБУЗ АО Областной клинический противотуберкулезный диспансер</v>
      </c>
      <c r="C587" s="206"/>
      <c r="D587" s="19" t="str">
        <f t="shared" si="327"/>
        <v>ПМСП, включенная в базовую программу ОМС</v>
      </c>
      <c r="E587" s="220"/>
      <c r="F587" s="46" t="str">
        <f t="shared" si="336"/>
        <v>амбулаторно</v>
      </c>
      <c r="G587" s="220"/>
      <c r="H587" s="46" t="str">
        <f t="shared" si="337"/>
        <v>Не предусмотрено</v>
      </c>
      <c r="I587" s="192"/>
      <c r="J587" s="46" t="str">
        <f t="shared" si="338"/>
        <v>офтальмология</v>
      </c>
      <c r="K587" s="74" t="s">
        <v>40</v>
      </c>
      <c r="L587" s="70" t="s">
        <v>123</v>
      </c>
      <c r="M587" s="71" t="s">
        <v>42</v>
      </c>
      <c r="N587" s="104">
        <v>3403</v>
      </c>
      <c r="O587" s="104">
        <v>1702</v>
      </c>
      <c r="P587" s="56" t="str">
        <f t="shared" si="328"/>
        <v/>
      </c>
      <c r="Q587" s="55">
        <f t="shared" si="341"/>
        <v>100.02938583602703</v>
      </c>
      <c r="R587" s="229"/>
      <c r="S587" s="232"/>
      <c r="T587" s="239"/>
      <c r="U587" s="218"/>
      <c r="V587" s="220"/>
      <c r="W587" s="209"/>
      <c r="X587" s="200"/>
    </row>
    <row r="588" spans="1:24" s="4" customFormat="1" ht="58.5" customHeight="1" thickBot="1" x14ac:dyDescent="0.3">
      <c r="A588" s="222"/>
      <c r="B588" s="46" t="str">
        <f t="shared" si="326"/>
        <v>ГБУЗ АО Областной клинический противотуберкулезный диспансер</v>
      </c>
      <c r="C588" s="206"/>
      <c r="D588" s="19" t="str">
        <f t="shared" si="327"/>
        <v>ПМСП, включенная в базовую программу ОМС</v>
      </c>
      <c r="E588" s="220"/>
      <c r="F588" s="46" t="str">
        <f t="shared" si="336"/>
        <v>амбулаторно</v>
      </c>
      <c r="G588" s="220"/>
      <c r="H588" s="46" t="str">
        <f t="shared" si="337"/>
        <v>Не предусмотрено</v>
      </c>
      <c r="I588" s="192" t="s">
        <v>96</v>
      </c>
      <c r="J588" s="46" t="str">
        <f t="shared" si="338"/>
        <v>урология</v>
      </c>
      <c r="K588" s="72" t="s">
        <v>133</v>
      </c>
      <c r="L588" s="73" t="s">
        <v>3</v>
      </c>
      <c r="M588" s="73" t="s">
        <v>5</v>
      </c>
      <c r="N588" s="106">
        <v>99</v>
      </c>
      <c r="O588" s="106">
        <v>99</v>
      </c>
      <c r="P588" s="54">
        <f t="shared" si="328"/>
        <v>100</v>
      </c>
      <c r="Q588" s="54"/>
      <c r="R588" s="229"/>
      <c r="S588" s="232"/>
      <c r="T588" s="239"/>
      <c r="U588" s="218"/>
      <c r="V588" s="220"/>
      <c r="W588" s="209"/>
      <c r="X588" s="200"/>
    </row>
    <row r="589" spans="1:24" s="4" customFormat="1" ht="63.75" customHeight="1" thickBot="1" x14ac:dyDescent="0.3">
      <c r="A589" s="222"/>
      <c r="B589" s="46" t="str">
        <f t="shared" si="326"/>
        <v>ГБУЗ АО Областной клинический противотуберкулезный диспансер</v>
      </c>
      <c r="C589" s="206"/>
      <c r="D589" s="19" t="str">
        <f t="shared" si="327"/>
        <v>ПМСП, включенная в базовую программу ОМС</v>
      </c>
      <c r="E589" s="220"/>
      <c r="F589" s="46" t="str">
        <f t="shared" si="336"/>
        <v>амбулаторно</v>
      </c>
      <c r="G589" s="220"/>
      <c r="H589" s="46" t="str">
        <f t="shared" si="337"/>
        <v>Не предусмотрено</v>
      </c>
      <c r="I589" s="192"/>
      <c r="J589" s="46" t="str">
        <f t="shared" si="338"/>
        <v>урология</v>
      </c>
      <c r="K589" s="74" t="s">
        <v>40</v>
      </c>
      <c r="L589" s="70" t="s">
        <v>123</v>
      </c>
      <c r="M589" s="71" t="s">
        <v>42</v>
      </c>
      <c r="N589" s="104">
        <v>1343</v>
      </c>
      <c r="O589" s="104">
        <v>672</v>
      </c>
      <c r="P589" s="56" t="str">
        <f t="shared" si="328"/>
        <v/>
      </c>
      <c r="Q589" s="55">
        <f t="shared" si="341"/>
        <v>100.07446016381238</v>
      </c>
      <c r="R589" s="229"/>
      <c r="S589" s="232"/>
      <c r="T589" s="239"/>
      <c r="U589" s="218"/>
      <c r="V589" s="220"/>
      <c r="W589" s="209"/>
      <c r="X589" s="200"/>
    </row>
    <row r="590" spans="1:24" s="4" customFormat="1" ht="22.15" customHeight="1" thickBot="1" x14ac:dyDescent="0.3">
      <c r="A590" s="222"/>
      <c r="B590" s="46" t="str">
        <f t="shared" si="326"/>
        <v>ГБУЗ АО Областной клинический противотуберкулезный диспансер</v>
      </c>
      <c r="C590" s="206"/>
      <c r="D590" s="19" t="str">
        <f t="shared" si="327"/>
        <v>ПМСП, включенная в базовую программу ОМС</v>
      </c>
      <c r="E590" s="220"/>
      <c r="F590" s="46" t="str">
        <f t="shared" si="336"/>
        <v>амбулаторно</v>
      </c>
      <c r="G590" s="220"/>
      <c r="H590" s="46" t="str">
        <f t="shared" si="337"/>
        <v>Не предусмотрено</v>
      </c>
      <c r="I590" s="192" t="s">
        <v>286</v>
      </c>
      <c r="J590" s="46" t="str">
        <f t="shared" si="338"/>
        <v>травматология</v>
      </c>
      <c r="K590" s="72" t="s">
        <v>133</v>
      </c>
      <c r="L590" s="73" t="s">
        <v>3</v>
      </c>
      <c r="M590" s="73" t="s">
        <v>5</v>
      </c>
      <c r="N590" s="106">
        <v>99</v>
      </c>
      <c r="O590" s="106">
        <v>99</v>
      </c>
      <c r="P590" s="54">
        <f>IF(AND(N590&lt;&gt;0,M590="Кач."),O590/N590*100,"")</f>
        <v>100</v>
      </c>
      <c r="Q590" s="54"/>
      <c r="R590" s="229"/>
      <c r="S590" s="232"/>
      <c r="T590" s="239"/>
      <c r="U590" s="218"/>
      <c r="V590" s="220"/>
      <c r="W590" s="209"/>
      <c r="X590" s="200"/>
    </row>
    <row r="591" spans="1:24" s="4" customFormat="1" ht="15.6" customHeight="1" thickBot="1" x14ac:dyDescent="0.3">
      <c r="A591" s="222"/>
      <c r="B591" s="46" t="str">
        <f t="shared" si="326"/>
        <v>ГБУЗ АО Областной клинический противотуберкулезный диспансер</v>
      </c>
      <c r="C591" s="206"/>
      <c r="D591" s="19" t="str">
        <f t="shared" si="327"/>
        <v>ПМСП, включенная в базовую программу ОМС</v>
      </c>
      <c r="E591" s="220"/>
      <c r="F591" s="46" t="str">
        <f t="shared" si="336"/>
        <v>амбулаторно</v>
      </c>
      <c r="G591" s="220"/>
      <c r="H591" s="46" t="str">
        <f t="shared" si="337"/>
        <v>Не предусмотрено</v>
      </c>
      <c r="I591" s="192"/>
      <c r="J591" s="46" t="str">
        <f t="shared" si="338"/>
        <v>травматология</v>
      </c>
      <c r="K591" s="74" t="s">
        <v>40</v>
      </c>
      <c r="L591" s="70" t="s">
        <v>123</v>
      </c>
      <c r="M591" s="71" t="s">
        <v>42</v>
      </c>
      <c r="N591" s="104">
        <v>2659</v>
      </c>
      <c r="O591" s="104">
        <v>1330</v>
      </c>
      <c r="P591" s="56" t="str">
        <f t="shared" ref="P591" si="342">IF(AND(N591&lt;&gt;0,M591="Кач."),O591/N591*100,"")</f>
        <v/>
      </c>
      <c r="Q591" s="55">
        <f t="shared" ref="Q591" si="343">IF(AND(N591&lt;&gt;0,M591="объем"),(O591/N591*100)/$Y$2*12,"")</f>
        <v>100.03760812335463</v>
      </c>
      <c r="R591" s="229"/>
      <c r="S591" s="232"/>
      <c r="T591" s="239"/>
      <c r="U591" s="218"/>
      <c r="V591" s="220"/>
      <c r="W591" s="209"/>
      <c r="X591" s="200"/>
    </row>
    <row r="592" spans="1:24" s="4" customFormat="1" ht="21" customHeight="1" thickBot="1" x14ac:dyDescent="0.3">
      <c r="A592" s="222"/>
      <c r="B592" s="46" t="str">
        <f t="shared" si="326"/>
        <v>ГБУЗ АО Областной клинический противотуберкулезный диспансер</v>
      </c>
      <c r="C592" s="206"/>
      <c r="D592" s="19" t="str">
        <f t="shared" si="327"/>
        <v>ПМСП, включенная в базовую программу ОМС</v>
      </c>
      <c r="E592" s="220"/>
      <c r="F592" s="46" t="str">
        <f t="shared" si="336"/>
        <v>амбулаторно</v>
      </c>
      <c r="G592" s="220"/>
      <c r="H592" s="46" t="str">
        <f t="shared" si="337"/>
        <v>Не предусмотрено</v>
      </c>
      <c r="I592" s="192" t="s">
        <v>97</v>
      </c>
      <c r="J592" s="46" t="str">
        <f t="shared" si="338"/>
        <v xml:space="preserve">хирургия </v>
      </c>
      <c r="K592" s="72" t="s">
        <v>133</v>
      </c>
      <c r="L592" s="73" t="s">
        <v>3</v>
      </c>
      <c r="M592" s="73" t="s">
        <v>5</v>
      </c>
      <c r="N592" s="106">
        <v>99</v>
      </c>
      <c r="O592" s="106">
        <v>99</v>
      </c>
      <c r="P592" s="54">
        <f t="shared" si="328"/>
        <v>100</v>
      </c>
      <c r="Q592" s="54"/>
      <c r="R592" s="229"/>
      <c r="S592" s="232"/>
      <c r="T592" s="239"/>
      <c r="U592" s="218"/>
      <c r="V592" s="220"/>
      <c r="W592" s="209"/>
      <c r="X592" s="200"/>
    </row>
    <row r="593" spans="1:24" s="4" customFormat="1" ht="18.600000000000001" customHeight="1" thickBot="1" x14ac:dyDescent="0.3">
      <c r="A593" s="222"/>
      <c r="B593" s="46" t="str">
        <f t="shared" si="326"/>
        <v>ГБУЗ АО Областной клинический противотуберкулезный диспансер</v>
      </c>
      <c r="C593" s="206"/>
      <c r="D593" s="19" t="str">
        <f t="shared" si="327"/>
        <v>ПМСП, включенная в базовую программу ОМС</v>
      </c>
      <c r="E593" s="220"/>
      <c r="F593" s="46" t="str">
        <f t="shared" si="336"/>
        <v>амбулаторно</v>
      </c>
      <c r="G593" s="220"/>
      <c r="H593" s="46" t="str">
        <f t="shared" si="337"/>
        <v>Не предусмотрено</v>
      </c>
      <c r="I593" s="192"/>
      <c r="J593" s="46" t="str">
        <f t="shared" si="338"/>
        <v xml:space="preserve">хирургия </v>
      </c>
      <c r="K593" s="74" t="s">
        <v>40</v>
      </c>
      <c r="L593" s="70" t="s">
        <v>123</v>
      </c>
      <c r="M593" s="71" t="s">
        <v>42</v>
      </c>
      <c r="N593" s="104">
        <v>1330</v>
      </c>
      <c r="O593" s="104">
        <v>665</v>
      </c>
      <c r="P593" s="56" t="str">
        <f t="shared" si="328"/>
        <v/>
      </c>
      <c r="Q593" s="55">
        <f t="shared" si="341"/>
        <v>100</v>
      </c>
      <c r="R593" s="241"/>
      <c r="S593" s="242"/>
      <c r="T593" s="243"/>
      <c r="U593" s="219"/>
      <c r="V593" s="194"/>
      <c r="W593" s="209"/>
      <c r="X593" s="200"/>
    </row>
    <row r="594" spans="1:24" s="4" customFormat="1" ht="20.45" customHeight="1" thickBot="1" x14ac:dyDescent="0.3">
      <c r="A594" s="222"/>
      <c r="B594" s="46" t="str">
        <f t="shared" si="326"/>
        <v>ГБУЗ АО Областной клинический противотуберкулезный диспансер</v>
      </c>
      <c r="C594" s="206"/>
      <c r="D594" s="19" t="str">
        <f t="shared" si="327"/>
        <v>ПМСП, включенная в базовую программу ОМС</v>
      </c>
      <c r="E594" s="195" t="s">
        <v>143</v>
      </c>
      <c r="F594" s="46" t="str">
        <f>IF(E594="",#REF!,E594)</f>
        <v>стационар</v>
      </c>
      <c r="G594" s="195" t="s">
        <v>47</v>
      </c>
      <c r="H594" s="46" t="str">
        <f>IF(G594="",#REF!,G594)</f>
        <v>Не предусмотрено</v>
      </c>
      <c r="I594" s="195" t="s">
        <v>144</v>
      </c>
      <c r="J594" s="46" t="str">
        <f>IF(I594="",#REF!,I594)</f>
        <v>по профилю Фтизиатрия</v>
      </c>
      <c r="K594" s="72" t="s">
        <v>133</v>
      </c>
      <c r="L594" s="73" t="s">
        <v>3</v>
      </c>
      <c r="M594" s="73" t="s">
        <v>5</v>
      </c>
      <c r="N594" s="106">
        <v>99</v>
      </c>
      <c r="O594" s="106">
        <v>99</v>
      </c>
      <c r="P594" s="54">
        <f t="shared" si="328"/>
        <v>100</v>
      </c>
      <c r="Q594" s="54"/>
      <c r="R594" s="214">
        <f>IFERROR(AVERAGE(P594:P595),"")</f>
        <v>100</v>
      </c>
      <c r="S594" s="215">
        <f>AVERAGE(Q594:Q595)</f>
        <v>119.89276139410188</v>
      </c>
      <c r="T594" s="216">
        <f>IFERROR((R594*0.7+S594*0.3)*2,S594*2)</f>
        <v>211.93565683646113</v>
      </c>
      <c r="U594" s="195" t="str">
        <f>IF(T594&lt;170,"ГЗ по услуге (работе) НЕ выполнено","")&amp;IF(AND(T594&gt;=170,T594&lt;=200),"ГЗ по услуге (работе) выполнено","")&amp;IF(T594&gt;200,"ГЗ по услуге (работе) ПЕРЕвыполнено","")</f>
        <v>ГЗ по услуге (работе) ПЕРЕвыполнено</v>
      </c>
      <c r="V594" s="192"/>
      <c r="W594" s="209"/>
      <c r="X594" s="200"/>
    </row>
    <row r="595" spans="1:24" s="4" customFormat="1" ht="21" customHeight="1" thickBot="1" x14ac:dyDescent="0.3">
      <c r="A595" s="222"/>
      <c r="B595" s="46" t="str">
        <f t="shared" si="326"/>
        <v>ГБУЗ АО Областной клинический противотуберкулезный диспансер</v>
      </c>
      <c r="C595" s="207"/>
      <c r="D595" s="19" t="str">
        <f t="shared" si="327"/>
        <v>ПМСП, включенная в базовую программу ОМС</v>
      </c>
      <c r="E595" s="195"/>
      <c r="F595" s="46" t="str">
        <f t="shared" si="336"/>
        <v>стационар</v>
      </c>
      <c r="G595" s="195"/>
      <c r="H595" s="46" t="str">
        <f t="shared" si="337"/>
        <v>Не предусмотрено</v>
      </c>
      <c r="I595" s="195"/>
      <c r="J595" s="46" t="str">
        <f t="shared" si="338"/>
        <v>по профилю Фтизиатрия</v>
      </c>
      <c r="K595" s="74" t="s">
        <v>175</v>
      </c>
      <c r="L595" s="75" t="s">
        <v>123</v>
      </c>
      <c r="M595" s="71" t="s">
        <v>42</v>
      </c>
      <c r="N595" s="104">
        <v>1865</v>
      </c>
      <c r="O595" s="104">
        <v>1118</v>
      </c>
      <c r="P595" s="56" t="str">
        <f t="shared" si="328"/>
        <v/>
      </c>
      <c r="Q595" s="55">
        <f t="shared" si="341"/>
        <v>119.89276139410188</v>
      </c>
      <c r="R595" s="214"/>
      <c r="S595" s="215"/>
      <c r="T595" s="216"/>
      <c r="U595" s="195"/>
      <c r="V595" s="192"/>
      <c r="W595" s="209"/>
      <c r="X595" s="200"/>
    </row>
    <row r="596" spans="1:24" s="4" customFormat="1" ht="28.5" customHeight="1" thickBot="1" x14ac:dyDescent="0.3">
      <c r="A596" s="222"/>
      <c r="B596" s="46" t="str">
        <f t="shared" si="326"/>
        <v>ГБУЗ АО Областной клинический противотуберкулезный диспансер</v>
      </c>
      <c r="C596" s="246" t="s">
        <v>90</v>
      </c>
      <c r="D596" s="19" t="str">
        <f t="shared" si="327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96" s="192" t="s">
        <v>142</v>
      </c>
      <c r="F596" s="46" t="str">
        <f t="shared" si="336"/>
        <v>амбулаторно</v>
      </c>
      <c r="G596" s="192" t="s">
        <v>47</v>
      </c>
      <c r="H596" s="46" t="str">
        <f t="shared" si="337"/>
        <v>Не предусмотрено</v>
      </c>
      <c r="I596" s="192" t="s">
        <v>47</v>
      </c>
      <c r="J596" s="46" t="str">
        <f t="shared" si="338"/>
        <v>Не предусмотрено</v>
      </c>
      <c r="K596" s="73" t="s">
        <v>91</v>
      </c>
      <c r="L596" s="73" t="s">
        <v>3</v>
      </c>
      <c r="M596" s="73" t="s">
        <v>5</v>
      </c>
      <c r="N596" s="106">
        <v>100</v>
      </c>
      <c r="O596" s="106">
        <v>100</v>
      </c>
      <c r="P596" s="54">
        <f t="shared" si="328"/>
        <v>100</v>
      </c>
      <c r="Q596" s="54"/>
      <c r="R596" s="214">
        <f>IFERROR(AVERAGE(P596:P597),"")</f>
        <v>100</v>
      </c>
      <c r="S596" s="215">
        <f>AVERAGE(Q596:Q597)</f>
        <v>100.42553191489361</v>
      </c>
      <c r="T596" s="216">
        <f>IFERROR((R596*0.7+S596*0.3)*2,S596*2)</f>
        <v>200.25531914893617</v>
      </c>
      <c r="U596" s="262" t="str">
        <f>IF(T596&lt;170,"ГЗ по услуге (работе) НЕ выполнено","")&amp;IF(AND(T596&gt;=170,T596&lt;=200),"ГЗ по услуге (работе) выполнено","")&amp;IF(T596&gt;200,"ГЗ по услуге (работе) ПЕРЕвыполнено","")</f>
        <v>ГЗ по услуге (работе) ПЕРЕвыполнено</v>
      </c>
      <c r="V596" s="192"/>
      <c r="W596" s="209"/>
      <c r="X596" s="200"/>
    </row>
    <row r="597" spans="1:24" s="4" customFormat="1" ht="23.45" customHeight="1" thickBot="1" x14ac:dyDescent="0.3">
      <c r="A597" s="222"/>
      <c r="B597" s="46" t="str">
        <f t="shared" si="326"/>
        <v>ГБУЗ АО Областной клинический противотуберкулезный диспансер</v>
      </c>
      <c r="C597" s="246"/>
      <c r="D597" s="19" t="str">
        <f t="shared" si="327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97" s="192"/>
      <c r="F597" s="46" t="str">
        <f t="shared" si="336"/>
        <v>амбулаторно</v>
      </c>
      <c r="G597" s="192"/>
      <c r="H597" s="46" t="str">
        <f t="shared" si="337"/>
        <v>Не предусмотрено</v>
      </c>
      <c r="I597" s="192"/>
      <c r="J597" s="46" t="str">
        <f t="shared" si="338"/>
        <v>Не предусмотрено</v>
      </c>
      <c r="K597" s="74" t="s">
        <v>44</v>
      </c>
      <c r="L597" s="70" t="s">
        <v>45</v>
      </c>
      <c r="M597" s="71" t="s">
        <v>42</v>
      </c>
      <c r="N597" s="102">
        <v>705</v>
      </c>
      <c r="O597" s="109">
        <v>354</v>
      </c>
      <c r="P597" s="56" t="str">
        <f t="shared" si="328"/>
        <v/>
      </c>
      <c r="Q597" s="55">
        <f t="shared" si="341"/>
        <v>100.42553191489361</v>
      </c>
      <c r="R597" s="214"/>
      <c r="S597" s="215"/>
      <c r="T597" s="216"/>
      <c r="U597" s="262"/>
      <c r="V597" s="192"/>
      <c r="W597" s="209"/>
      <c r="X597" s="200"/>
    </row>
    <row r="598" spans="1:24" s="4" customFormat="1" ht="28.5" customHeight="1" thickBot="1" x14ac:dyDescent="0.3">
      <c r="A598" s="222"/>
      <c r="B598" s="46" t="str">
        <f t="shared" si="326"/>
        <v>ГБУЗ АО Областной клинический противотуберкулезный диспансер</v>
      </c>
      <c r="C598" s="246" t="s">
        <v>201</v>
      </c>
      <c r="D598" s="19" t="str">
        <f t="shared" si="327"/>
        <v>Организация и проведение дезинфекции в очагах инфекционных и паразитарных заболеваний</v>
      </c>
      <c r="E598" s="192" t="s">
        <v>47</v>
      </c>
      <c r="F598" s="46" t="str">
        <f t="shared" si="336"/>
        <v>Не предусмотрено</v>
      </c>
      <c r="G598" s="192" t="s">
        <v>47</v>
      </c>
      <c r="H598" s="46" t="str">
        <f t="shared" si="337"/>
        <v>Не предусмотрено</v>
      </c>
      <c r="I598" s="192" t="s">
        <v>80</v>
      </c>
      <c r="J598" s="46" t="str">
        <f t="shared" si="338"/>
        <v>Обработка площади очагов</v>
      </c>
      <c r="K598" s="73" t="s">
        <v>81</v>
      </c>
      <c r="L598" s="73" t="s">
        <v>3</v>
      </c>
      <c r="M598" s="73" t="s">
        <v>5</v>
      </c>
      <c r="N598" s="106">
        <v>99</v>
      </c>
      <c r="O598" s="106">
        <v>99</v>
      </c>
      <c r="P598" s="54">
        <f t="shared" si="328"/>
        <v>100</v>
      </c>
      <c r="Q598" s="54"/>
      <c r="R598" s="214">
        <f>IFERROR(AVERAGE(P598:P599),"")</f>
        <v>100</v>
      </c>
      <c r="S598" s="215">
        <f>AVERAGE(Q598:Q599)</f>
        <v>100.03999999999999</v>
      </c>
      <c r="T598" s="216">
        <f>IFERROR((R598*0.7+S598*0.3)*2,S598*2)</f>
        <v>200.024</v>
      </c>
      <c r="U598" s="262" t="str">
        <f>IF(T598&lt;170,"ГЗ по услуге (работе) НЕ выполнено","")&amp;IF(AND(T598&gt;=170,T598&lt;=200),"ГЗ по услуге (работе) выполнено","")&amp;IF(T598&gt;200,"ГЗ по услуге (работе) ПЕРЕвыполнено","")</f>
        <v>ГЗ по услуге (работе) ПЕРЕвыполнено</v>
      </c>
      <c r="V598" s="192"/>
      <c r="W598" s="209"/>
      <c r="X598" s="200"/>
    </row>
    <row r="599" spans="1:24" s="4" customFormat="1" ht="46.5" customHeight="1" thickBot="1" x14ac:dyDescent="0.3">
      <c r="A599" s="222"/>
      <c r="B599" s="46" t="str">
        <f t="shared" si="326"/>
        <v>ГБУЗ АО Областной клинический противотуберкулезный диспансер</v>
      </c>
      <c r="C599" s="246"/>
      <c r="D599" s="19" t="str">
        <f t="shared" si="327"/>
        <v>Организация и проведение дезинфекции в очагах инфекционных и паразитарных заболеваний</v>
      </c>
      <c r="E599" s="192"/>
      <c r="F599" s="46" t="str">
        <f t="shared" si="336"/>
        <v>Не предусмотрено</v>
      </c>
      <c r="G599" s="192"/>
      <c r="H599" s="46" t="str">
        <f t="shared" si="337"/>
        <v>Не предусмотрено</v>
      </c>
      <c r="I599" s="192"/>
      <c r="J599" s="46" t="str">
        <f t="shared" si="338"/>
        <v>Обработка площади очагов</v>
      </c>
      <c r="K599" s="74" t="s">
        <v>83</v>
      </c>
      <c r="L599" s="75" t="s">
        <v>84</v>
      </c>
      <c r="M599" s="71" t="s">
        <v>42</v>
      </c>
      <c r="N599" s="103">
        <v>60000</v>
      </c>
      <c r="O599" s="105">
        <v>30012</v>
      </c>
      <c r="P599" s="56" t="str">
        <f t="shared" si="328"/>
        <v/>
      </c>
      <c r="Q599" s="55">
        <f t="shared" si="341"/>
        <v>100.03999999999999</v>
      </c>
      <c r="R599" s="214"/>
      <c r="S599" s="215"/>
      <c r="T599" s="216"/>
      <c r="U599" s="262"/>
      <c r="V599" s="192"/>
      <c r="W599" s="209"/>
      <c r="X599" s="200"/>
    </row>
    <row r="600" spans="1:24" s="4" customFormat="1" ht="30" customHeight="1" thickBot="1" x14ac:dyDescent="0.3">
      <c r="A600" s="222"/>
      <c r="B600" s="46" t="str">
        <f t="shared" si="326"/>
        <v>ГБУЗ АО Областной клинический противотуберкулезный диспансер</v>
      </c>
      <c r="C600" s="246"/>
      <c r="D600" s="19" t="str">
        <f t="shared" si="327"/>
        <v>Организация и проведение дезинфекции в очагах инфекционных и паразитарных заболеваний</v>
      </c>
      <c r="E600" s="192" t="s">
        <v>47</v>
      </c>
      <c r="F600" s="46" t="str">
        <f t="shared" si="336"/>
        <v>Не предусмотрено</v>
      </c>
      <c r="G600" s="192" t="s">
        <v>47</v>
      </c>
      <c r="H600" s="46" t="str">
        <f t="shared" si="337"/>
        <v>Не предусмотрено</v>
      </c>
      <c r="I600" s="192" t="s">
        <v>121</v>
      </c>
      <c r="J600" s="46" t="str">
        <f t="shared" si="338"/>
        <v>Обработка вещей из  очагов</v>
      </c>
      <c r="K600" s="73" t="s">
        <v>82</v>
      </c>
      <c r="L600" s="73" t="s">
        <v>3</v>
      </c>
      <c r="M600" s="73" t="s">
        <v>5</v>
      </c>
      <c r="N600" s="106">
        <v>100</v>
      </c>
      <c r="O600" s="106">
        <v>100</v>
      </c>
      <c r="P600" s="60">
        <f t="shared" si="328"/>
        <v>100</v>
      </c>
      <c r="Q600" s="54"/>
      <c r="R600" s="214">
        <f>IFERROR(AVERAGE(P600:P601),"")</f>
        <v>100</v>
      </c>
      <c r="S600" s="215">
        <f>AVERAGE(Q600:Q601)</f>
        <v>100</v>
      </c>
      <c r="T600" s="216">
        <f>IFERROR((R600*0.7+S600*0.3)*2,S600*2)</f>
        <v>200</v>
      </c>
      <c r="U600" s="262" t="str">
        <f>IF(T600&lt;170,"ГЗ по услуге (работе) НЕ выполнено","")&amp;IF(AND(T600&gt;=170,T600&lt;=200),"ГЗ по услуге (работе) выполнено","")&amp;IF(T600&gt;200,"ГЗ по услуге (работе) ПЕРЕвыполнено","")</f>
        <v>ГЗ по услуге (работе) выполнено</v>
      </c>
      <c r="V600" s="192"/>
      <c r="W600" s="209"/>
      <c r="X600" s="200"/>
    </row>
    <row r="601" spans="1:24" s="4" customFormat="1" ht="32.25" customHeight="1" thickBot="1" x14ac:dyDescent="0.3">
      <c r="A601" s="223"/>
      <c r="B601" s="46" t="str">
        <f t="shared" si="326"/>
        <v>ГБУЗ АО Областной клинический противотуберкулезный диспансер</v>
      </c>
      <c r="C601" s="246"/>
      <c r="D601" s="19" t="str">
        <f t="shared" si="327"/>
        <v>Организация и проведение дезинфекции в очагах инфекционных и паразитарных заболеваний</v>
      </c>
      <c r="E601" s="192"/>
      <c r="F601" s="46" t="str">
        <f t="shared" si="336"/>
        <v>Не предусмотрено</v>
      </c>
      <c r="G601" s="192"/>
      <c r="H601" s="46" t="str">
        <f t="shared" si="337"/>
        <v>Не предусмотрено</v>
      </c>
      <c r="I601" s="192"/>
      <c r="J601" s="46" t="str">
        <f t="shared" si="338"/>
        <v>Обработка вещей из  очагов</v>
      </c>
      <c r="K601" s="74" t="s">
        <v>85</v>
      </c>
      <c r="L601" s="75" t="s">
        <v>86</v>
      </c>
      <c r="M601" s="71" t="s">
        <v>42</v>
      </c>
      <c r="N601" s="103">
        <v>1000</v>
      </c>
      <c r="O601" s="105">
        <v>500</v>
      </c>
      <c r="P601" s="56" t="str">
        <f t="shared" ref="P601" si="344">IF(AND(N601&lt;&gt;0,M601="Кач."),O601/N601*100,"")</f>
        <v/>
      </c>
      <c r="Q601" s="55">
        <f t="shared" si="341"/>
        <v>100</v>
      </c>
      <c r="R601" s="214"/>
      <c r="S601" s="215"/>
      <c r="T601" s="216"/>
      <c r="U601" s="262"/>
      <c r="V601" s="192"/>
      <c r="W601" s="210"/>
      <c r="X601" s="201"/>
    </row>
    <row r="602" spans="1:24" s="4" customFormat="1" ht="22.9" customHeight="1" thickBot="1" x14ac:dyDescent="0.3">
      <c r="A602" s="298" t="s">
        <v>213</v>
      </c>
      <c r="B602" s="46" t="str">
        <f t="shared" si="326"/>
        <v>ГБУЗ АО Областной кожно-венерологический диспансер</v>
      </c>
      <c r="C602" s="291" t="s">
        <v>124</v>
      </c>
      <c r="D602" s="19" t="str">
        <f t="shared" si="327"/>
        <v>ПМСП, не включенная в базовую программу ОМС</v>
      </c>
      <c r="E602" s="192" t="s">
        <v>142</v>
      </c>
      <c r="F602" s="46" t="str">
        <f t="shared" si="336"/>
        <v>амбулаторно</v>
      </c>
      <c r="G602" s="192" t="s">
        <v>137</v>
      </c>
      <c r="H602" s="46" t="str">
        <f t="shared" si="33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2" s="192" t="s">
        <v>168</v>
      </c>
      <c r="J602" s="46" t="str">
        <f t="shared" si="338"/>
        <v>по профилю дерматовенерология (в части венерологии)</v>
      </c>
      <c r="K602" s="72" t="s">
        <v>133</v>
      </c>
      <c r="L602" s="73" t="s">
        <v>3</v>
      </c>
      <c r="M602" s="73" t="s">
        <v>5</v>
      </c>
      <c r="N602" s="106">
        <v>99</v>
      </c>
      <c r="O602" s="106">
        <v>99</v>
      </c>
      <c r="P602" s="54">
        <f>IF(AND(N602&lt;&gt;0,M602="Кач."),O602/N602*100,"")</f>
        <v>100</v>
      </c>
      <c r="Q602" s="54"/>
      <c r="R602" s="214">
        <f>IFERROR(AVERAGE(P602:P604),"")</f>
        <v>100</v>
      </c>
      <c r="S602" s="215">
        <f>AVERAGE(Q602:Q604)</f>
        <v>61.432637868230842</v>
      </c>
      <c r="T602" s="216">
        <f>IFERROR((R602*0.7+S602*0.3)*2,S602*2)</f>
        <v>176.8595827209385</v>
      </c>
      <c r="U602" s="195" t="str">
        <f>IF(T602&lt;170,"ГЗ по услуге (работе) НЕ выполнено","")&amp;IF(AND(T602&gt;=170,T602&lt;=200),"ГЗ по услуге (работе) выполнено","")&amp;IF(T602&gt;200,"ГЗ по услуге (работе) ПЕРЕвыполнено","")</f>
        <v>ГЗ по услуге (работе) выполнено</v>
      </c>
      <c r="V602" s="192"/>
      <c r="W602" s="208">
        <f>AVERAGE(T602:T615)</f>
        <v>168.67842346608083</v>
      </c>
      <c r="X602" s="199" t="str">
        <f>IF(W602&lt;170,"ГЗ по учреждению не выполнено","")&amp;IF(AND(W602&gt;=170,W602&lt;=200),"ГЗ по учреждению выполнено","")&amp;IF(W602&gt;200,"ГЗ по учреждению перевыполнено","")</f>
        <v>ГЗ по учреждению не выполнено</v>
      </c>
    </row>
    <row r="603" spans="1:24" s="4" customFormat="1" ht="72" customHeight="1" thickBot="1" x14ac:dyDescent="0.3">
      <c r="A603" s="298"/>
      <c r="B603" s="46" t="str">
        <f t="shared" si="326"/>
        <v>ГБУЗ АО Областной кожно-венерологический диспансер</v>
      </c>
      <c r="C603" s="291"/>
      <c r="D603" s="19" t="str">
        <f t="shared" si="327"/>
        <v>ПМСП, не включенная в базовую программу ОМС</v>
      </c>
      <c r="E603" s="192"/>
      <c r="F603" s="46" t="str">
        <f t="shared" si="336"/>
        <v>амбулаторно</v>
      </c>
      <c r="G603" s="192"/>
      <c r="H603" s="46" t="str">
        <f t="shared" si="33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3" s="192"/>
      <c r="J603" s="46" t="str">
        <f t="shared" si="338"/>
        <v>по профилю дерматовенерология (в части венерологии)</v>
      </c>
      <c r="K603" s="69" t="s">
        <v>40</v>
      </c>
      <c r="L603" s="70" t="s">
        <v>123</v>
      </c>
      <c r="M603" s="71" t="s">
        <v>42</v>
      </c>
      <c r="N603" s="109">
        <v>27997</v>
      </c>
      <c r="O603" s="104">
        <v>8902</v>
      </c>
      <c r="P603" s="56"/>
      <c r="Q603" s="55">
        <f t="shared" si="341"/>
        <v>63.592527770832582</v>
      </c>
      <c r="R603" s="214"/>
      <c r="S603" s="215"/>
      <c r="T603" s="216"/>
      <c r="U603" s="195"/>
      <c r="V603" s="192"/>
      <c r="W603" s="209"/>
      <c r="X603" s="200"/>
    </row>
    <row r="604" spans="1:24" s="4" customFormat="1" ht="28.5" customHeight="1" thickBot="1" x14ac:dyDescent="0.3">
      <c r="A604" s="298"/>
      <c r="B604" s="46" t="str">
        <f t="shared" si="326"/>
        <v>ГБУЗ АО Областной кожно-венерологический диспансер</v>
      </c>
      <c r="C604" s="291"/>
      <c r="D604" s="19" t="str">
        <f t="shared" si="327"/>
        <v>ПМСП, не включенная в базовую программу ОМС</v>
      </c>
      <c r="E604" s="192"/>
      <c r="F604" s="46" t="str">
        <f t="shared" si="336"/>
        <v>амбулаторно</v>
      </c>
      <c r="G604" s="192"/>
      <c r="H604" s="46" t="str">
        <f t="shared" si="33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4" s="192"/>
      <c r="J604" s="46" t="str">
        <f t="shared" si="338"/>
        <v>по профилю дерматовенерология (в части венерологии)</v>
      </c>
      <c r="K604" s="69" t="s">
        <v>138</v>
      </c>
      <c r="L604" s="70" t="s">
        <v>123</v>
      </c>
      <c r="M604" s="71" t="s">
        <v>42</v>
      </c>
      <c r="N604" s="104">
        <v>17573</v>
      </c>
      <c r="O604" s="104">
        <v>5208</v>
      </c>
      <c r="P604" s="56"/>
      <c r="Q604" s="55">
        <f t="shared" si="341"/>
        <v>59.272747965629094</v>
      </c>
      <c r="R604" s="214"/>
      <c r="S604" s="215"/>
      <c r="T604" s="216"/>
      <c r="U604" s="195"/>
      <c r="V604" s="192"/>
      <c r="W604" s="209"/>
      <c r="X604" s="200"/>
    </row>
    <row r="605" spans="1:24" s="4" customFormat="1" ht="28.5" customHeight="1" thickBot="1" x14ac:dyDescent="0.3">
      <c r="A605" s="298"/>
      <c r="B605" s="46" t="str">
        <f t="shared" si="326"/>
        <v>ГБУЗ АО Областной кожно-венерологический диспансер</v>
      </c>
      <c r="C605" s="291"/>
      <c r="D605" s="19" t="str">
        <f t="shared" si="327"/>
        <v>ПМСП, не включенная в базовую программу ОМС</v>
      </c>
      <c r="E605" s="192" t="s">
        <v>142</v>
      </c>
      <c r="F605" s="46" t="str">
        <f t="shared" si="336"/>
        <v>амбулаторно</v>
      </c>
      <c r="G605" s="192" t="s">
        <v>39</v>
      </c>
      <c r="H605" s="46" t="str">
        <f t="shared" si="337"/>
        <v>Первичная медико-санитарная помощь, в части диагностики и лечения</v>
      </c>
      <c r="I605" s="192" t="s">
        <v>68</v>
      </c>
      <c r="J605" s="46" t="str">
        <f t="shared" si="338"/>
        <v>психотерапия</v>
      </c>
      <c r="K605" s="72" t="s">
        <v>133</v>
      </c>
      <c r="L605" s="73" t="s">
        <v>3</v>
      </c>
      <c r="M605" s="73" t="s">
        <v>5</v>
      </c>
      <c r="N605" s="106">
        <v>99</v>
      </c>
      <c r="O605" s="106">
        <v>99</v>
      </c>
      <c r="P605" s="54">
        <f t="shared" ref="P605" si="345">IF(AND(N605&lt;&gt;0,M605="Кач."),O605/N605*100,"")</f>
        <v>100</v>
      </c>
      <c r="Q605" s="54"/>
      <c r="R605" s="214">
        <f>IFERROR(AVERAGE(P605:P607),"")</f>
        <v>100</v>
      </c>
      <c r="S605" s="215">
        <f>AVERAGE(Q605:Q607)</f>
        <v>26.200000000000003</v>
      </c>
      <c r="T605" s="216">
        <f>IFERROR((R605*0.7+S605*0.3)*2,S605*2)</f>
        <v>155.72</v>
      </c>
      <c r="U605" s="262" t="str">
        <f>IF(T605&lt;170,"ГЗ по услуге (работе) НЕ выполнено","")&amp;IF(AND(T605&gt;=170,T605&lt;=200),"ГЗ по услуге (работе) выполнено","")&amp;IF(T605&gt;200,"ГЗ по услуге (работе) ПЕРЕвыполнено","")</f>
        <v>ГЗ по услуге (работе) НЕ выполнено</v>
      </c>
      <c r="V605" s="192"/>
      <c r="W605" s="209"/>
      <c r="X605" s="200"/>
    </row>
    <row r="606" spans="1:24" s="4" customFormat="1" ht="56.25" customHeight="1" thickBot="1" x14ac:dyDescent="0.3">
      <c r="A606" s="298"/>
      <c r="B606" s="46" t="str">
        <f t="shared" si="326"/>
        <v>ГБУЗ АО Областной кожно-венерологический диспансер</v>
      </c>
      <c r="C606" s="291"/>
      <c r="D606" s="19" t="str">
        <f t="shared" si="327"/>
        <v>ПМСП, не включенная в базовую программу ОМС</v>
      </c>
      <c r="E606" s="192"/>
      <c r="F606" s="46" t="str">
        <f t="shared" si="336"/>
        <v>амбулаторно</v>
      </c>
      <c r="G606" s="192"/>
      <c r="H606" s="46" t="str">
        <f t="shared" si="337"/>
        <v>Первичная медико-санитарная помощь, в части диагностики и лечения</v>
      </c>
      <c r="I606" s="192"/>
      <c r="J606" s="46" t="str">
        <f t="shared" si="338"/>
        <v>психотерапия</v>
      </c>
      <c r="K606" s="69" t="s">
        <v>40</v>
      </c>
      <c r="L606" s="70" t="s">
        <v>123</v>
      </c>
      <c r="M606" s="71" t="s">
        <v>42</v>
      </c>
      <c r="N606" s="109">
        <v>500</v>
      </c>
      <c r="O606" s="104">
        <v>131</v>
      </c>
      <c r="P606" s="56"/>
      <c r="Q606" s="128">
        <f t="shared" ref="Q606" si="346">IF(AND(N606&lt;&gt;0,M606="объем"),(O606/N606*100)/$Y$2*12,"")</f>
        <v>52.400000000000006</v>
      </c>
      <c r="R606" s="214"/>
      <c r="S606" s="215"/>
      <c r="T606" s="216"/>
      <c r="U606" s="262"/>
      <c r="V606" s="192"/>
      <c r="W606" s="209"/>
      <c r="X606" s="200"/>
    </row>
    <row r="607" spans="1:24" s="15" customFormat="1" ht="41.25" customHeight="1" thickBot="1" x14ac:dyDescent="0.3">
      <c r="A607" s="298"/>
      <c r="B607" s="46" t="str">
        <f t="shared" si="326"/>
        <v>ГБУЗ АО Областной кожно-венерологический диспансер</v>
      </c>
      <c r="C607" s="291"/>
      <c r="D607" s="19" t="str">
        <f t="shared" si="327"/>
        <v>ПМСП, не включенная в базовую программу ОМС</v>
      </c>
      <c r="E607" s="192"/>
      <c r="F607" s="46" t="str">
        <f t="shared" si="336"/>
        <v>амбулаторно</v>
      </c>
      <c r="G607" s="192"/>
      <c r="H607" s="46" t="str">
        <f t="shared" si="337"/>
        <v>Первичная медико-санитарная помощь, в части диагностики и лечения</v>
      </c>
      <c r="I607" s="192"/>
      <c r="J607" s="46" t="str">
        <f t="shared" si="338"/>
        <v>психотерапия</v>
      </c>
      <c r="K607" s="69" t="s">
        <v>138</v>
      </c>
      <c r="L607" s="70" t="s">
        <v>123</v>
      </c>
      <c r="M607" s="71" t="s">
        <v>42</v>
      </c>
      <c r="N607" s="109">
        <v>100</v>
      </c>
      <c r="O607" s="104">
        <v>0</v>
      </c>
      <c r="P607" s="56"/>
      <c r="Q607" s="55">
        <f t="shared" si="341"/>
        <v>0</v>
      </c>
      <c r="R607" s="214"/>
      <c r="S607" s="215"/>
      <c r="T607" s="216"/>
      <c r="U607" s="262"/>
      <c r="V607" s="192"/>
      <c r="W607" s="209"/>
      <c r="X607" s="200"/>
    </row>
    <row r="608" spans="1:24" s="4" customFormat="1" ht="33.75" customHeight="1" thickBot="1" x14ac:dyDescent="0.3">
      <c r="A608" s="298"/>
      <c r="B608" s="46" t="str">
        <f t="shared" si="326"/>
        <v>ГБУЗ АО Областной кожно-венерологический диспансер</v>
      </c>
      <c r="C608" s="291" t="s">
        <v>125</v>
      </c>
      <c r="D608" s="19" t="str">
        <f t="shared" si="327"/>
        <v>ПМСП, включенная в базовую программу ОМС</v>
      </c>
      <c r="E608" s="192" t="s">
        <v>142</v>
      </c>
      <c r="F608" s="46" t="str">
        <f t="shared" si="336"/>
        <v>амбулаторно</v>
      </c>
      <c r="G608" s="192" t="s">
        <v>47</v>
      </c>
      <c r="H608" s="46" t="str">
        <f t="shared" si="337"/>
        <v>Не предусмотрено</v>
      </c>
      <c r="I608" s="192" t="s">
        <v>96</v>
      </c>
      <c r="J608" s="46" t="str">
        <f t="shared" si="338"/>
        <v>урология</v>
      </c>
      <c r="K608" s="72" t="s">
        <v>133</v>
      </c>
      <c r="L608" s="73" t="s">
        <v>3</v>
      </c>
      <c r="M608" s="73" t="s">
        <v>5</v>
      </c>
      <c r="N608" s="106">
        <v>99</v>
      </c>
      <c r="O608" s="106">
        <v>99</v>
      </c>
      <c r="P608" s="54">
        <f t="shared" si="328"/>
        <v>100</v>
      </c>
      <c r="Q608" s="54" t="str">
        <f t="shared" si="341"/>
        <v/>
      </c>
      <c r="R608" s="214">
        <f>IFERROR(AVERAGE(P608:P609),"")</f>
        <v>100</v>
      </c>
      <c r="S608" s="215">
        <f>AVERAGE(Q608:Q609)</f>
        <v>50.198150594451775</v>
      </c>
      <c r="T608" s="216">
        <f>IFERROR((R608*0.7+S608*0.3)*2,S608*2)</f>
        <v>170.11889035667107</v>
      </c>
      <c r="U608" s="195" t="str">
        <f>IF(T608&lt;170,"ГЗ по услуге (работе) НЕ выполнено","")&amp;IF(AND(T608&gt;=170,T608&lt;=200),"ГЗ по услуге (работе) выполнено","")&amp;IF(T608&gt;200,"ГЗ по услуге (работе) ПЕРЕвыполнено","")</f>
        <v>ГЗ по услуге (работе) выполнено</v>
      </c>
      <c r="V608" s="192"/>
      <c r="W608" s="209"/>
      <c r="X608" s="200"/>
    </row>
    <row r="609" spans="1:417" s="4" customFormat="1" ht="39.75" customHeight="1" thickBot="1" x14ac:dyDescent="0.3">
      <c r="A609" s="298"/>
      <c r="B609" s="46" t="str">
        <f t="shared" si="326"/>
        <v>ГБУЗ АО Областной кожно-венерологический диспансер</v>
      </c>
      <c r="C609" s="291"/>
      <c r="D609" s="19" t="str">
        <f t="shared" si="327"/>
        <v>ПМСП, включенная в базовую программу ОМС</v>
      </c>
      <c r="E609" s="192"/>
      <c r="F609" s="46" t="str">
        <f t="shared" si="336"/>
        <v>амбулаторно</v>
      </c>
      <c r="G609" s="192"/>
      <c r="H609" s="46" t="str">
        <f t="shared" si="337"/>
        <v>Не предусмотрено</v>
      </c>
      <c r="I609" s="192"/>
      <c r="J609" s="46" t="str">
        <f t="shared" si="338"/>
        <v>урология</v>
      </c>
      <c r="K609" s="69" t="s">
        <v>40</v>
      </c>
      <c r="L609" s="70" t="s">
        <v>123</v>
      </c>
      <c r="M609" s="71" t="s">
        <v>42</v>
      </c>
      <c r="N609" s="109">
        <v>757</v>
      </c>
      <c r="O609" s="104">
        <v>190</v>
      </c>
      <c r="P609" s="56"/>
      <c r="Q609" s="55">
        <f t="shared" si="341"/>
        <v>50.198150594451775</v>
      </c>
      <c r="R609" s="214"/>
      <c r="S609" s="215"/>
      <c r="T609" s="216"/>
      <c r="U609" s="195"/>
      <c r="V609" s="192"/>
      <c r="W609" s="209"/>
      <c r="X609" s="200"/>
    </row>
    <row r="610" spans="1:417" s="4" customFormat="1" ht="48" customHeight="1" thickBot="1" x14ac:dyDescent="0.3">
      <c r="A610" s="298"/>
      <c r="B610" s="46" t="str">
        <f t="shared" si="326"/>
        <v>ГБУЗ АО Областной кожно-венерологический диспансер</v>
      </c>
      <c r="C610" s="291" t="s">
        <v>130</v>
      </c>
      <c r="D610" s="19" t="str">
        <f t="shared" si="327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0" s="195" t="s">
        <v>147</v>
      </c>
      <c r="F610" s="46" t="str">
        <f t="shared" si="336"/>
        <v>Дневной стационар</v>
      </c>
      <c r="G610" s="192" t="s">
        <v>47</v>
      </c>
      <c r="H610" s="46" t="str">
        <f t="shared" si="337"/>
        <v>Не предусмотрено</v>
      </c>
      <c r="I610" s="195" t="s">
        <v>168</v>
      </c>
      <c r="J610" s="46" t="str">
        <f t="shared" si="338"/>
        <v>по профилю дерматовенерология (в части венерологии)</v>
      </c>
      <c r="K610" s="72" t="s">
        <v>133</v>
      </c>
      <c r="L610" s="73" t="s">
        <v>3</v>
      </c>
      <c r="M610" s="73" t="s">
        <v>5</v>
      </c>
      <c r="N610" s="106">
        <v>99</v>
      </c>
      <c r="O610" s="106">
        <v>99</v>
      </c>
      <c r="P610" s="60">
        <f t="shared" ref="P610" si="347">IF(AND(N610&lt;&gt;0,M610="Кач."),O610/N610*100,"")</f>
        <v>100</v>
      </c>
      <c r="Q610" s="54" t="str">
        <f t="shared" si="341"/>
        <v/>
      </c>
      <c r="R610" s="214">
        <f>IFERROR(AVERAGE(P610:P611),"")</f>
        <v>100</v>
      </c>
      <c r="S610" s="215">
        <f>AVERAGE(Q610:Q611)</f>
        <v>43.30708661417323</v>
      </c>
      <c r="T610" s="216">
        <f>IFERROR((R610*0.7+S610*0.3)*2,S610*2)</f>
        <v>165.98425196850394</v>
      </c>
      <c r="U610" s="262" t="str">
        <f>IF(T610&lt;170,"ГЗ по услуге (работе) НЕ выполнено","")&amp;IF(AND(T610&gt;=170,T610&lt;=200),"ГЗ по услуге (работе) выполнено","")&amp;IF(T610&gt;200,"ГЗ по услуге (работе) ПЕРЕвыполнено","")</f>
        <v>ГЗ по услуге (работе) НЕ выполнено</v>
      </c>
      <c r="V610" s="192"/>
      <c r="W610" s="209"/>
      <c r="X610" s="200"/>
    </row>
    <row r="611" spans="1:417" s="4" customFormat="1" ht="31.5" customHeight="1" thickBot="1" x14ac:dyDescent="0.3">
      <c r="A611" s="298"/>
      <c r="B611" s="46" t="str">
        <f t="shared" si="326"/>
        <v>ГБУЗ АО Областной кожно-венерологический диспансер</v>
      </c>
      <c r="C611" s="291"/>
      <c r="D611" s="19" t="str">
        <f t="shared" si="327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1" s="195"/>
      <c r="F611" s="46" t="str">
        <f t="shared" si="336"/>
        <v>Дневной стационар</v>
      </c>
      <c r="G611" s="192"/>
      <c r="H611" s="46" t="str">
        <f t="shared" si="337"/>
        <v>Не предусмотрено</v>
      </c>
      <c r="I611" s="195"/>
      <c r="J611" s="46" t="str">
        <f t="shared" si="338"/>
        <v>по профилю дерматовенерология (в части венерологии)</v>
      </c>
      <c r="K611" s="74" t="s">
        <v>149</v>
      </c>
      <c r="L611" s="75" t="s">
        <v>123</v>
      </c>
      <c r="M611" s="71" t="s">
        <v>42</v>
      </c>
      <c r="N611" s="104">
        <v>254</v>
      </c>
      <c r="O611" s="104">
        <v>55</v>
      </c>
      <c r="P611" s="56"/>
      <c r="Q611" s="55">
        <f t="shared" si="341"/>
        <v>43.30708661417323</v>
      </c>
      <c r="R611" s="214"/>
      <c r="S611" s="215"/>
      <c r="T611" s="216"/>
      <c r="U611" s="262"/>
      <c r="V611" s="192"/>
      <c r="W611" s="209"/>
      <c r="X611" s="200"/>
    </row>
    <row r="612" spans="1:417" s="4" customFormat="1" ht="31.5" customHeight="1" thickBot="1" x14ac:dyDescent="0.3">
      <c r="A612" s="298"/>
      <c r="B612" s="46" t="str">
        <f t="shared" si="326"/>
        <v>ГБУЗ АО Областной кожно-венерологический диспансер</v>
      </c>
      <c r="C612" s="291"/>
      <c r="D612" s="19" t="str">
        <f t="shared" si="327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2" s="195" t="s">
        <v>143</v>
      </c>
      <c r="F612" s="46" t="str">
        <f t="shared" si="336"/>
        <v>стационар</v>
      </c>
      <c r="G612" s="195" t="s">
        <v>47</v>
      </c>
      <c r="H612" s="46" t="str">
        <f t="shared" si="337"/>
        <v>Не предусмотрено</v>
      </c>
      <c r="I612" s="195" t="s">
        <v>168</v>
      </c>
      <c r="J612" s="46" t="str">
        <f t="shared" si="338"/>
        <v>по профилю дерматовенерология (в части венерологии)</v>
      </c>
      <c r="K612" s="72" t="s">
        <v>133</v>
      </c>
      <c r="L612" s="73" t="s">
        <v>3</v>
      </c>
      <c r="M612" s="73" t="s">
        <v>5</v>
      </c>
      <c r="N612" s="106">
        <v>99</v>
      </c>
      <c r="O612" s="106">
        <v>99</v>
      </c>
      <c r="P612" s="54">
        <f t="shared" ref="P612" si="348">IF(AND(N612&lt;&gt;0,M612="Кач."),O612/N612*100,"")</f>
        <v>100</v>
      </c>
      <c r="Q612" s="54"/>
      <c r="R612" s="214">
        <f>IFERROR(AVERAGE(P612:P613),"")</f>
        <v>100</v>
      </c>
      <c r="S612" s="215">
        <f>AVERAGE(Q612:Q613)</f>
        <v>5.6463595839524521</v>
      </c>
      <c r="T612" s="216">
        <f>IFERROR((R612*0.7+S612*0.3)*2,S612*2)</f>
        <v>143.38781575037146</v>
      </c>
      <c r="U612" s="262" t="str">
        <f>IF(T612&lt;170,"ГЗ по услуге (работе) НЕ выполнено","")&amp;IF(AND(T612&gt;=170,T612&lt;=200),"ГЗ по услуге (работе) выполнено","")&amp;IF(T612&gt;200,"ГЗ по услуге (работе) ПЕРЕвыполнено","")</f>
        <v>ГЗ по услуге (работе) НЕ выполнено</v>
      </c>
      <c r="V612" s="192"/>
      <c r="W612" s="209"/>
      <c r="X612" s="200"/>
    </row>
    <row r="613" spans="1:417" s="4" customFormat="1" ht="21" customHeight="1" thickBot="1" x14ac:dyDescent="0.3">
      <c r="A613" s="298"/>
      <c r="B613" s="46" t="str">
        <f t="shared" si="326"/>
        <v>ГБУЗ АО Областной кожно-венерологический диспансер</v>
      </c>
      <c r="C613" s="291"/>
      <c r="D613" s="19" t="str">
        <f t="shared" si="327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3" s="195"/>
      <c r="F613" s="46" t="str">
        <f t="shared" si="336"/>
        <v>стационар</v>
      </c>
      <c r="G613" s="195"/>
      <c r="H613" s="46" t="str">
        <f t="shared" si="337"/>
        <v>Не предусмотрено</v>
      </c>
      <c r="I613" s="195"/>
      <c r="J613" s="46" t="str">
        <f t="shared" si="338"/>
        <v>по профилю дерматовенерология (в части венерологии)</v>
      </c>
      <c r="K613" s="74" t="s">
        <v>149</v>
      </c>
      <c r="L613" s="75" t="s">
        <v>123</v>
      </c>
      <c r="M613" s="71" t="s">
        <v>42</v>
      </c>
      <c r="N613" s="104">
        <v>673</v>
      </c>
      <c r="O613" s="104">
        <v>19</v>
      </c>
      <c r="P613" s="56"/>
      <c r="Q613" s="55">
        <f t="shared" ref="Q613:Q614" si="349">IF(AND(N613&lt;&gt;0,M613="объем"),(O613/N613*100)/$Y$2*12,"")</f>
        <v>5.6463595839524521</v>
      </c>
      <c r="R613" s="214"/>
      <c r="S613" s="215"/>
      <c r="T613" s="216"/>
      <c r="U613" s="262"/>
      <c r="V613" s="192"/>
      <c r="W613" s="209"/>
      <c r="X613" s="200"/>
    </row>
    <row r="614" spans="1:417" s="4" customFormat="1" ht="31.5" customHeight="1" thickBot="1" x14ac:dyDescent="0.3">
      <c r="A614" s="298"/>
      <c r="B614" s="46" t="str">
        <f t="shared" si="326"/>
        <v>ГБУЗ АО Областной кожно-венерологический диспансер</v>
      </c>
      <c r="C614" s="246" t="s">
        <v>236</v>
      </c>
      <c r="D614" s="19" t="str">
        <f t="shared" si="32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4" s="195" t="s">
        <v>170</v>
      </c>
      <c r="F614" s="46" t="str">
        <f t="shared" si="336"/>
        <v>не предусмотрено</v>
      </c>
      <c r="G614" s="195" t="s">
        <v>170</v>
      </c>
      <c r="H614" s="46" t="str">
        <f t="shared" si="337"/>
        <v>не предусмотрено</v>
      </c>
      <c r="I614" s="195" t="s">
        <v>47</v>
      </c>
      <c r="J614" s="46" t="str">
        <f t="shared" si="338"/>
        <v>Не предусмотрено</v>
      </c>
      <c r="K614" s="76" t="s">
        <v>237</v>
      </c>
      <c r="L614" s="75" t="s">
        <v>3</v>
      </c>
      <c r="M614" s="72" t="s">
        <v>5</v>
      </c>
      <c r="N614" s="106">
        <v>100</v>
      </c>
      <c r="O614" s="106">
        <v>100</v>
      </c>
      <c r="P614" s="54">
        <f t="shared" ref="P614" si="350">IF(AND(N614&lt;&gt;0,M614="Кач."),O614/N614*100,"")</f>
        <v>100</v>
      </c>
      <c r="Q614" s="54" t="str">
        <f t="shared" si="349"/>
        <v/>
      </c>
      <c r="R614" s="214">
        <f>IFERROR(AVERAGE(P614:P615),"")</f>
        <v>100</v>
      </c>
      <c r="S614" s="215">
        <f>AVERAGE(Q614:Q615)</f>
        <v>100</v>
      </c>
      <c r="T614" s="216">
        <f>IFERROR((R614*0.7+S614*0.3)*2,S614*2)</f>
        <v>200</v>
      </c>
      <c r="U614" s="262" t="str">
        <f>IF(T614&lt;170,"ГЗ по услуге (работе) НЕ выполнено","")&amp;IF(AND(T614&gt;=170,T614&lt;=200),"ГЗ по услуге (работе) выполнено","")&amp;IF(T614&gt;200,"ГЗ по услуге (работе) ПЕРЕвыполнено","")</f>
        <v>ГЗ по услуге (работе) выполнено</v>
      </c>
      <c r="V614" s="192"/>
      <c r="W614" s="209"/>
      <c r="X614" s="200"/>
    </row>
    <row r="615" spans="1:417" s="4" customFormat="1" ht="15.6" customHeight="1" thickBot="1" x14ac:dyDescent="0.3">
      <c r="A615" s="298"/>
      <c r="B615" s="46" t="str">
        <f t="shared" si="326"/>
        <v>ГБУЗ АО Областной кожно-венерологический диспансер</v>
      </c>
      <c r="C615" s="246"/>
      <c r="D615" s="19" t="str">
        <f t="shared" si="32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5" s="195"/>
      <c r="F615" s="46" t="str">
        <f t="shared" si="336"/>
        <v>не предусмотрено</v>
      </c>
      <c r="G615" s="195"/>
      <c r="H615" s="46" t="str">
        <f t="shared" si="337"/>
        <v>не предусмотрено</v>
      </c>
      <c r="I615" s="195"/>
      <c r="J615" s="46" t="str">
        <f t="shared" si="338"/>
        <v>Не предусмотрено</v>
      </c>
      <c r="K615" s="77" t="s">
        <v>248</v>
      </c>
      <c r="L615" s="75" t="s">
        <v>238</v>
      </c>
      <c r="M615" s="81" t="s">
        <v>42</v>
      </c>
      <c r="N615" s="104">
        <v>0.32</v>
      </c>
      <c r="O615" s="104">
        <v>0.32</v>
      </c>
      <c r="P615" s="56"/>
      <c r="Q615" s="58">
        <f>IF(AND(N615&lt;&gt;0,M615="объем"),(O615/N615*100),"")</f>
        <v>100</v>
      </c>
      <c r="R615" s="214"/>
      <c r="S615" s="215"/>
      <c r="T615" s="216"/>
      <c r="U615" s="262"/>
      <c r="V615" s="192"/>
      <c r="W615" s="210"/>
      <c r="X615" s="201"/>
    </row>
    <row r="616" spans="1:417" s="4" customFormat="1" ht="30" customHeight="1" thickBot="1" x14ac:dyDescent="0.3">
      <c r="A616" s="297" t="s">
        <v>12</v>
      </c>
      <c r="B616" s="46" t="str">
        <f t="shared" si="326"/>
        <v>ГБУЗ АО Центр крови</v>
      </c>
      <c r="C616" s="291" t="s">
        <v>46</v>
      </c>
      <c r="D616" s="19" t="str">
        <f t="shared" si="327"/>
        <v>Заготовка, хранение, транспортировка и обеспечение безопасности донорской крови и ее компонентов</v>
      </c>
      <c r="E616" s="192" t="s">
        <v>47</v>
      </c>
      <c r="F616" s="46" t="str">
        <f t="shared" si="336"/>
        <v>Не предусмотрено</v>
      </c>
      <c r="G616" s="192" t="s">
        <v>46</v>
      </c>
      <c r="H616" s="46" t="str">
        <f t="shared" si="337"/>
        <v>Заготовка, хранение, транспортировка и обеспечение безопасности донорской крови и ее компонентов</v>
      </c>
      <c r="I616" s="192" t="s">
        <v>47</v>
      </c>
      <c r="J616" s="46" t="str">
        <f t="shared" si="338"/>
        <v>Не предусмотрено</v>
      </c>
      <c r="K616" s="73" t="s">
        <v>48</v>
      </c>
      <c r="L616" s="73" t="s">
        <v>3</v>
      </c>
      <c r="M616" s="73" t="s">
        <v>5</v>
      </c>
      <c r="N616" s="106">
        <v>100</v>
      </c>
      <c r="O616" s="106">
        <v>100</v>
      </c>
      <c r="P616" s="54">
        <f t="shared" si="328"/>
        <v>100</v>
      </c>
      <c r="Q616" s="54"/>
      <c r="R616" s="214">
        <f>IFERROR(AVERAGE(P616:P617),"")</f>
        <v>100</v>
      </c>
      <c r="S616" s="215">
        <f>AVERAGE(Q616:Q617)</f>
        <v>101.30749999999999</v>
      </c>
      <c r="T616" s="216">
        <f>IFERROR((R616*0.7+S616*0.3)*2,S616*2)</f>
        <v>200.78449999999998</v>
      </c>
      <c r="U616" s="195" t="str">
        <f>IF(T616&lt;170,"ГЗ по услуге (работе) НЕ выполнено","")&amp;IF(AND(T616&gt;=170,T616&lt;=200),"ГЗ по услуге (работе) выполнено","")&amp;IF(T616&gt;200,"ГЗ по услуге (работе) ПЕРЕвыполнено","")</f>
        <v>ГЗ по услуге (работе) ПЕРЕвыполнено</v>
      </c>
      <c r="V616" s="192"/>
      <c r="W616" s="279">
        <f>AVERAGE(T616:T617)</f>
        <v>200.78449999999998</v>
      </c>
      <c r="X616" s="278" t="str">
        <f>IF(W616&lt;170,"ГЗ по учреждению не выполнено","")&amp;IF(AND(W616&gt;=170,W616&lt;=200),"ГЗ по учреждению выполнено","")&amp;IF(W616&gt;200,"ГЗ по учреждению перевыполнено","")</f>
        <v>ГЗ по учреждению перевыполнено</v>
      </c>
    </row>
    <row r="617" spans="1:417" s="4" customFormat="1" ht="41.25" customHeight="1" thickBot="1" x14ac:dyDescent="0.3">
      <c r="A617" s="297"/>
      <c r="B617" s="46" t="str">
        <f t="shared" si="326"/>
        <v>ГБУЗ АО Центр крови</v>
      </c>
      <c r="C617" s="291"/>
      <c r="D617" s="19" t="str">
        <f t="shared" si="327"/>
        <v>Заготовка, хранение, транспортировка и обеспечение безопасности донорской крови и ее компонентов</v>
      </c>
      <c r="E617" s="192"/>
      <c r="F617" s="46" t="str">
        <f t="shared" si="336"/>
        <v>Не предусмотрено</v>
      </c>
      <c r="G617" s="192"/>
      <c r="H617" s="46" t="str">
        <f t="shared" si="337"/>
        <v>Заготовка, хранение, транспортировка и обеспечение безопасности донорской крови и ее компонентов</v>
      </c>
      <c r="I617" s="192"/>
      <c r="J617" s="46" t="str">
        <f t="shared" si="338"/>
        <v>Не предусмотрено</v>
      </c>
      <c r="K617" s="74" t="s">
        <v>49</v>
      </c>
      <c r="L617" s="70" t="s">
        <v>123</v>
      </c>
      <c r="M617" s="71" t="s">
        <v>42</v>
      </c>
      <c r="N617" s="104">
        <v>8000</v>
      </c>
      <c r="O617" s="104">
        <v>4052.3</v>
      </c>
      <c r="P617" s="56" t="str">
        <f t="shared" si="328"/>
        <v/>
      </c>
      <c r="Q617" s="55">
        <f t="shared" si="341"/>
        <v>101.30749999999999</v>
      </c>
      <c r="R617" s="214"/>
      <c r="S617" s="215"/>
      <c r="T617" s="216"/>
      <c r="U617" s="195"/>
      <c r="V617" s="192"/>
      <c r="W617" s="279"/>
      <c r="X617" s="278"/>
    </row>
    <row r="618" spans="1:417" s="4" customFormat="1" ht="38.25" customHeight="1" thickBot="1" x14ac:dyDescent="0.3">
      <c r="A618" s="221" t="s">
        <v>270</v>
      </c>
      <c r="B618" s="46" t="str">
        <f t="shared" si="326"/>
        <v>ГБУЗ АО ОЦОЗ и МП</v>
      </c>
      <c r="C618" s="246" t="s">
        <v>274</v>
      </c>
      <c r="D618" s="19" t="str">
        <f t="shared" si="327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18" s="195" t="s">
        <v>47</v>
      </c>
      <c r="F618" s="46" t="str">
        <f t="shared" si="336"/>
        <v>Не предусмотрено</v>
      </c>
      <c r="G618" s="195" t="s">
        <v>47</v>
      </c>
      <c r="H618" s="46" t="str">
        <f t="shared" si="337"/>
        <v>Не предусмотрено</v>
      </c>
      <c r="I618" s="195" t="s">
        <v>47</v>
      </c>
      <c r="J618" s="46" t="str">
        <f t="shared" si="338"/>
        <v>Не предусмотрено</v>
      </c>
      <c r="K618" s="73" t="s">
        <v>180</v>
      </c>
      <c r="L618" s="73" t="s">
        <v>3</v>
      </c>
      <c r="M618" s="73" t="s">
        <v>5</v>
      </c>
      <c r="N618" s="106">
        <v>99</v>
      </c>
      <c r="O618" s="106">
        <v>99</v>
      </c>
      <c r="P618" s="60">
        <f t="shared" si="328"/>
        <v>100</v>
      </c>
      <c r="Q618" s="60"/>
      <c r="R618" s="214">
        <f>IFERROR(AVERAGE(P618:P619),"")</f>
        <v>100</v>
      </c>
      <c r="S618" s="215">
        <f>AVERAGE(Q618:Q619)</f>
        <v>97.551999999999992</v>
      </c>
      <c r="T618" s="216">
        <f>IFERROR((R618*0.7+S618*0.3)*2,S618*2)</f>
        <v>198.53119999999998</v>
      </c>
      <c r="U618" s="195" t="str">
        <f>IF(T618&lt;170,"ГЗ по услуге (работе) НЕ выполнено","")&amp;IF(AND(T618&gt;=170,T618&lt;=200),"ГЗ по услуге (работе) выполнено","")&amp;IF(T618&gt;200,"ГЗ по услуге (работе) ПЕРЕвыполнено","")</f>
        <v>ГЗ по услуге (работе) выполнено</v>
      </c>
      <c r="V618" s="195"/>
      <c r="W618" s="208">
        <f>AVERAGE(T618:T621)</f>
        <v>199.26560000000001</v>
      </c>
      <c r="X618" s="199" t="str">
        <f>IF(W618&lt;170,"ГЗ по учреждению не выполнено","")&amp;IF(AND(W618&gt;=170,W618&lt;=200),"ГЗ по учреждению выполнено","")&amp;IF(W618&gt;200,"ГЗ по учреждению перевыполнено","")</f>
        <v>ГЗ по учреждению выполнено</v>
      </c>
    </row>
    <row r="619" spans="1:417" s="4" customFormat="1" ht="27.6" customHeight="1" thickBot="1" x14ac:dyDescent="0.3">
      <c r="A619" s="222"/>
      <c r="B619" s="46" t="str">
        <f t="shared" si="326"/>
        <v>ГБУЗ АО ОЦОЗ и МП</v>
      </c>
      <c r="C619" s="246"/>
      <c r="D619" s="19" t="str">
        <f t="shared" si="327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19" s="195"/>
      <c r="F619" s="46" t="str">
        <f t="shared" si="336"/>
        <v>Не предусмотрено</v>
      </c>
      <c r="G619" s="195"/>
      <c r="H619" s="46" t="str">
        <f t="shared" si="337"/>
        <v>Не предусмотрено</v>
      </c>
      <c r="I619" s="195"/>
      <c r="J619" s="46" t="str">
        <f t="shared" si="338"/>
        <v>Не предусмотрено</v>
      </c>
      <c r="K619" s="74" t="s">
        <v>179</v>
      </c>
      <c r="L619" s="86" t="s">
        <v>58</v>
      </c>
      <c r="M619" s="81" t="s">
        <v>42</v>
      </c>
      <c r="N619" s="104">
        <v>12500</v>
      </c>
      <c r="O619" s="105">
        <v>6097</v>
      </c>
      <c r="P619" s="61"/>
      <c r="Q619" s="62">
        <f t="shared" ref="Q619" si="351">IF(AND(N619&lt;&gt;0,M619="объем"),(O619/N619*100)/$Y$2*12,"")</f>
        <v>97.551999999999992</v>
      </c>
      <c r="R619" s="214"/>
      <c r="S619" s="215"/>
      <c r="T619" s="216"/>
      <c r="U619" s="195"/>
      <c r="V619" s="195"/>
      <c r="W619" s="209"/>
      <c r="X619" s="200"/>
    </row>
    <row r="620" spans="1:417" s="4" customFormat="1" ht="88.5" customHeight="1" thickBot="1" x14ac:dyDescent="0.3">
      <c r="A620" s="222"/>
      <c r="B620" s="46" t="str">
        <f t="shared" si="326"/>
        <v>ГБУЗ АО ОЦОЗ и МП</v>
      </c>
      <c r="C620" s="224" t="s">
        <v>236</v>
      </c>
      <c r="D620" s="19" t="str">
        <f t="shared" si="32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0" s="217" t="s">
        <v>170</v>
      </c>
      <c r="F620" s="46" t="str">
        <f t="shared" si="336"/>
        <v>не предусмотрено</v>
      </c>
      <c r="G620" s="217" t="s">
        <v>170</v>
      </c>
      <c r="H620" s="46" t="str">
        <f t="shared" si="337"/>
        <v>не предусмотрено</v>
      </c>
      <c r="I620" s="217" t="s">
        <v>47</v>
      </c>
      <c r="J620" s="46" t="str">
        <f t="shared" si="338"/>
        <v>Не предусмотрено</v>
      </c>
      <c r="K620" s="76" t="s">
        <v>237</v>
      </c>
      <c r="L620" s="75" t="s">
        <v>3</v>
      </c>
      <c r="M620" s="72" t="s">
        <v>5</v>
      </c>
      <c r="N620" s="106">
        <v>100</v>
      </c>
      <c r="O620" s="106">
        <v>100</v>
      </c>
      <c r="P620" s="60">
        <f t="shared" ref="P620" si="352">IF(AND(N620&lt;&gt;0,M620="Кач."),O620/N620*100,"")</f>
        <v>100</v>
      </c>
      <c r="Q620" s="60"/>
      <c r="R620" s="228">
        <f>IFERROR(AVERAGE(P620:P621),"")</f>
        <v>100</v>
      </c>
      <c r="S620" s="231">
        <f>AVERAGE(Q620:Q621)</f>
        <v>100</v>
      </c>
      <c r="T620" s="238">
        <f>IFERROR((R620*0.7+S620*0.3)*2,S620*2)</f>
        <v>200</v>
      </c>
      <c r="U620" s="217" t="str">
        <f>IF(T620&lt;170,"ГЗ по услуге (работе) НЕ выполнено","")&amp;IF(AND(T620&gt;=170,T620&lt;=200),"ГЗ по услуге (работе) выполнено","")&amp;IF(T620&gt;200,"ГЗ по услуге (работе) ПЕРЕвыполнено","")</f>
        <v>ГЗ по услуге (работе) выполнено</v>
      </c>
      <c r="V620" s="217"/>
      <c r="W620" s="209"/>
      <c r="X620" s="200"/>
    </row>
    <row r="621" spans="1:417" s="4" customFormat="1" ht="42.75" customHeight="1" thickBot="1" x14ac:dyDescent="0.3">
      <c r="A621" s="222"/>
      <c r="B621" s="46" t="str">
        <f t="shared" si="326"/>
        <v>ГБУЗ АО ОЦОЗ и МП</v>
      </c>
      <c r="C621" s="261"/>
      <c r="D621" s="19" t="str">
        <f t="shared" si="32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1" s="218"/>
      <c r="F621" s="46" t="str">
        <f t="shared" si="336"/>
        <v>не предусмотрено</v>
      </c>
      <c r="G621" s="218"/>
      <c r="H621" s="46" t="str">
        <f t="shared" si="337"/>
        <v>не предусмотрено</v>
      </c>
      <c r="I621" s="218"/>
      <c r="J621" s="46" t="str">
        <f t="shared" si="338"/>
        <v>Не предусмотрено</v>
      </c>
      <c r="K621" s="77" t="s">
        <v>248</v>
      </c>
      <c r="L621" s="75" t="s">
        <v>238</v>
      </c>
      <c r="M621" s="81" t="s">
        <v>42</v>
      </c>
      <c r="N621" s="104">
        <v>0.59</v>
      </c>
      <c r="O621" s="104">
        <v>0.59</v>
      </c>
      <c r="P621" s="61"/>
      <c r="Q621" s="58">
        <f>IF(AND(N621&lt;&gt;0,M621="объем"),(O621/N621*100),"")</f>
        <v>100</v>
      </c>
      <c r="R621" s="229"/>
      <c r="S621" s="232"/>
      <c r="T621" s="239"/>
      <c r="U621" s="218"/>
      <c r="V621" s="218"/>
      <c r="W621" s="209"/>
      <c r="X621" s="200"/>
    </row>
    <row r="622" spans="1:417" s="4" customFormat="1" ht="75" customHeight="1" thickBot="1" x14ac:dyDescent="0.3">
      <c r="A622" s="222"/>
      <c r="B622" s="46" t="str">
        <f t="shared" ref="B622:B689" si="353">IF(A622="",B621,A622)</f>
        <v>ГБУЗ АО ОЦОЗ и МП</v>
      </c>
      <c r="C622" s="225"/>
      <c r="D622" s="19" t="str">
        <f t="shared" ref="D622:D689" si="354">IF(C622="",D621,C622)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2" s="219"/>
      <c r="F622" s="46" t="str">
        <f t="shared" si="336"/>
        <v>не предусмотрено</v>
      </c>
      <c r="G622" s="219"/>
      <c r="H622" s="46" t="str">
        <f t="shared" si="337"/>
        <v>не предусмотрено</v>
      </c>
      <c r="I622" s="219"/>
      <c r="J622" s="46" t="str">
        <f t="shared" si="338"/>
        <v>Не предусмотрено</v>
      </c>
      <c r="K622" s="77" t="s">
        <v>263</v>
      </c>
      <c r="L622" s="70" t="s">
        <v>123</v>
      </c>
      <c r="M622" s="81" t="s">
        <v>42</v>
      </c>
      <c r="N622" s="104">
        <v>1</v>
      </c>
      <c r="O622" s="104">
        <v>1</v>
      </c>
      <c r="P622" s="151"/>
      <c r="Q622" s="153">
        <f>IF(AND(N622&lt;&gt;0,M622="объем"),(O622/N622*100),"")</f>
        <v>100</v>
      </c>
      <c r="R622" s="241"/>
      <c r="S622" s="242"/>
      <c r="T622" s="243"/>
      <c r="U622" s="219"/>
      <c r="V622" s="219"/>
      <c r="W622" s="209"/>
      <c r="X622" s="200"/>
    </row>
    <row r="623" spans="1:417" s="4" customFormat="1" ht="45.6" customHeight="1" thickBot="1" x14ac:dyDescent="0.3">
      <c r="A623" s="222"/>
      <c r="B623" s="226" t="str">
        <f t="shared" si="353"/>
        <v>ГБУЗ АО ОЦОЗ и МП</v>
      </c>
      <c r="C623" s="224" t="s">
        <v>124</v>
      </c>
      <c r="D623" s="19" t="str">
        <f t="shared" si="354"/>
        <v>ПМСП, не включенная в базовую программу ОМС</v>
      </c>
      <c r="E623" s="217" t="s">
        <v>142</v>
      </c>
      <c r="F623" s="46" t="str">
        <f t="shared" si="336"/>
        <v>амбулаторно</v>
      </c>
      <c r="G623" s="217" t="s">
        <v>39</v>
      </c>
      <c r="H623" s="46" t="str">
        <f t="shared" si="337"/>
        <v>Первичная медико-санитарная помощь, в части диагностики и лечения</v>
      </c>
      <c r="I623" s="217" t="s">
        <v>296</v>
      </c>
      <c r="J623" s="46" t="str">
        <f t="shared" si="338"/>
        <v>Рентгенологическая диагностика</v>
      </c>
      <c r="K623" s="72" t="s">
        <v>99</v>
      </c>
      <c r="L623" s="73" t="s">
        <v>3</v>
      </c>
      <c r="M623" s="72" t="s">
        <v>5</v>
      </c>
      <c r="N623" s="104">
        <v>99</v>
      </c>
      <c r="O623" s="104">
        <v>99</v>
      </c>
      <c r="P623" s="188">
        <f t="shared" si="328"/>
        <v>100</v>
      </c>
      <c r="Q623" s="187"/>
      <c r="R623" s="228">
        <f>IFERROR(AVERAGE(P623:P624),"")</f>
        <v>100</v>
      </c>
      <c r="S623" s="231">
        <f>AVERAGE(Q623:Q624)</f>
        <v>102.64150943396226</v>
      </c>
      <c r="T623" s="238">
        <f>IFERROR((R623*0.7+S623*0.3)*2,S623*2)</f>
        <v>201.58490566037736</v>
      </c>
      <c r="U623" s="217" t="str">
        <f>IF(T623&lt;170,"ГЗ по услуге (работе) НЕ выполнено","")&amp;IF(AND(T623&gt;=170,T623&lt;=200),"ГЗ по услуге (работе) выполнено","")&amp;IF(T623&gt;200,"ГЗ по услуге (работе) ПЕРЕвыполнено","")</f>
        <v>ГЗ по услуге (работе) ПЕРЕвыполнено</v>
      </c>
      <c r="V623" s="217"/>
      <c r="W623" s="209"/>
      <c r="X623" s="200"/>
    </row>
    <row r="624" spans="1:417" s="16" customFormat="1" ht="60.75" customHeight="1" thickBot="1" x14ac:dyDescent="0.3">
      <c r="A624" s="223"/>
      <c r="B624" s="227"/>
      <c r="C624" s="225"/>
      <c r="D624" s="19" t="str">
        <f t="shared" si="354"/>
        <v>ПМСП, не включенная в базовую программу ОМС</v>
      </c>
      <c r="E624" s="219"/>
      <c r="F624" s="46" t="str">
        <f t="shared" si="336"/>
        <v>амбулаторно</v>
      </c>
      <c r="G624" s="219"/>
      <c r="H624" s="46" t="str">
        <f t="shared" si="337"/>
        <v>Первичная медико-санитарная помощь, в части диагностики и лечения</v>
      </c>
      <c r="I624" s="219"/>
      <c r="J624" s="46" t="str">
        <f t="shared" si="338"/>
        <v>Рентгенологическая диагностика</v>
      </c>
      <c r="K624" s="190" t="s">
        <v>297</v>
      </c>
      <c r="L624" s="88" t="s">
        <v>41</v>
      </c>
      <c r="M624" s="81" t="s">
        <v>42</v>
      </c>
      <c r="N624" s="104">
        <v>1060</v>
      </c>
      <c r="O624" s="104">
        <v>544</v>
      </c>
      <c r="P624" s="188"/>
      <c r="Q624" s="187">
        <f t="shared" si="341"/>
        <v>102.64150943396226</v>
      </c>
      <c r="R624" s="241"/>
      <c r="S624" s="242"/>
      <c r="T624" s="243"/>
      <c r="U624" s="219"/>
      <c r="V624" s="219"/>
      <c r="W624" s="210"/>
      <c r="X624" s="201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  <c r="GE624" s="4"/>
      <c r="GF624" s="4"/>
      <c r="GG624" s="4"/>
      <c r="GH624" s="4"/>
      <c r="GI624" s="4"/>
      <c r="GJ624" s="4"/>
      <c r="GK624" s="4"/>
      <c r="GL624" s="4"/>
      <c r="GM624" s="4"/>
      <c r="GN624" s="4"/>
      <c r="GO624" s="4"/>
      <c r="GP624" s="4"/>
      <c r="GQ624" s="4"/>
      <c r="GR624" s="4"/>
      <c r="GS624" s="4"/>
      <c r="GT624" s="4"/>
      <c r="GU624" s="4"/>
      <c r="GV624" s="4"/>
      <c r="GW624" s="4"/>
      <c r="GX624" s="4"/>
      <c r="GY624" s="4"/>
      <c r="GZ624" s="4"/>
      <c r="HA624" s="4"/>
      <c r="HB624" s="4"/>
      <c r="HC624" s="4"/>
      <c r="HD624" s="4"/>
      <c r="HE624" s="4"/>
      <c r="HF624" s="4"/>
      <c r="HG624" s="4"/>
      <c r="HH624" s="4"/>
      <c r="HI624" s="4"/>
      <c r="HJ624" s="4"/>
      <c r="HK624" s="4"/>
      <c r="HL624" s="4"/>
      <c r="HM624" s="4"/>
      <c r="HN624" s="4"/>
      <c r="HO624" s="4"/>
      <c r="HP624" s="4"/>
      <c r="HQ624" s="4"/>
      <c r="HR624" s="4"/>
      <c r="HS624" s="4"/>
      <c r="HT624" s="4"/>
      <c r="HU624" s="4"/>
      <c r="HV624" s="4"/>
      <c r="HW624" s="4"/>
      <c r="HX624" s="4"/>
      <c r="HY624" s="4"/>
      <c r="HZ624" s="4"/>
      <c r="IA624" s="4"/>
      <c r="IB624" s="4"/>
      <c r="IC624" s="4"/>
      <c r="ID624" s="4"/>
      <c r="IE624" s="4"/>
      <c r="IF624" s="4"/>
      <c r="IG624" s="4"/>
      <c r="IH624" s="4"/>
      <c r="II624" s="4"/>
      <c r="IJ624" s="4"/>
      <c r="IK624" s="4"/>
      <c r="IL624" s="4"/>
      <c r="IM624" s="4"/>
      <c r="IN624" s="4"/>
      <c r="IO624" s="4"/>
      <c r="IP624" s="4"/>
      <c r="IQ624" s="4"/>
      <c r="IR624" s="4"/>
      <c r="IS624" s="4"/>
      <c r="IT624" s="4"/>
      <c r="IU624" s="4"/>
      <c r="IV624" s="4"/>
      <c r="IW624" s="4"/>
      <c r="IX624" s="4"/>
      <c r="IY624" s="4"/>
      <c r="IZ624" s="4"/>
      <c r="JA624" s="4"/>
      <c r="JB624" s="4"/>
      <c r="JC624" s="4"/>
      <c r="JD624" s="4"/>
      <c r="JE624" s="4"/>
      <c r="JF624" s="4"/>
      <c r="JG624" s="4"/>
      <c r="JH624" s="4"/>
      <c r="JI624" s="4"/>
      <c r="JJ624" s="4"/>
      <c r="JK624" s="4"/>
      <c r="JL624" s="4"/>
      <c r="JM624" s="4"/>
      <c r="JN624" s="4"/>
      <c r="JO624" s="4"/>
      <c r="JP624" s="4"/>
      <c r="JQ624" s="4"/>
      <c r="JR624" s="4"/>
      <c r="JS624" s="4"/>
      <c r="JT624" s="4"/>
      <c r="JU624" s="4"/>
      <c r="JV624" s="4"/>
      <c r="JW624" s="4"/>
      <c r="JX624" s="4"/>
      <c r="JY624" s="4"/>
      <c r="JZ624" s="4"/>
      <c r="KA624" s="4"/>
      <c r="KB624" s="4"/>
      <c r="KC624" s="4"/>
      <c r="KD624" s="4"/>
      <c r="KE624" s="4"/>
      <c r="KF624" s="4"/>
      <c r="KG624" s="4"/>
      <c r="KH624" s="4"/>
      <c r="KI624" s="4"/>
      <c r="KJ624" s="4"/>
      <c r="KK624" s="4"/>
      <c r="KL624" s="4"/>
      <c r="KM624" s="4"/>
      <c r="KN624" s="4"/>
      <c r="KO624" s="4"/>
      <c r="KP624" s="4"/>
      <c r="KQ624" s="4"/>
      <c r="KR624" s="4"/>
      <c r="KS624" s="4"/>
      <c r="KT624" s="4"/>
      <c r="KU624" s="4"/>
      <c r="KV624" s="4"/>
      <c r="KW624" s="4"/>
      <c r="KX624" s="4"/>
      <c r="KY624" s="4"/>
      <c r="KZ624" s="4"/>
      <c r="LA624" s="4"/>
      <c r="LB624" s="4"/>
      <c r="LC624" s="4"/>
      <c r="LD624" s="4"/>
      <c r="LE624" s="4"/>
      <c r="LF624" s="4"/>
      <c r="LG624" s="4"/>
      <c r="LH624" s="4"/>
      <c r="LI624" s="4"/>
      <c r="LJ624" s="4"/>
      <c r="LK624" s="4"/>
      <c r="LL624" s="4"/>
      <c r="LM624" s="4"/>
      <c r="LN624" s="4"/>
      <c r="LO624" s="4"/>
      <c r="LP624" s="4"/>
      <c r="LQ624" s="4"/>
      <c r="LR624" s="4"/>
      <c r="LS624" s="4"/>
      <c r="LT624" s="4"/>
      <c r="LU624" s="4"/>
      <c r="LV624" s="4"/>
      <c r="LW624" s="4"/>
      <c r="LX624" s="4"/>
      <c r="LY624" s="4"/>
      <c r="LZ624" s="4"/>
      <c r="MA624" s="4"/>
      <c r="MB624" s="4"/>
      <c r="MC624" s="4"/>
      <c r="MD624" s="4"/>
      <c r="ME624" s="4"/>
      <c r="MF624" s="4"/>
      <c r="MG624" s="4"/>
      <c r="MH624" s="4"/>
      <c r="MI624" s="4"/>
      <c r="MJ624" s="4"/>
      <c r="MK624" s="4"/>
      <c r="ML624" s="4"/>
      <c r="MM624" s="4"/>
      <c r="MN624" s="4"/>
      <c r="MO624" s="4"/>
      <c r="MP624" s="4"/>
      <c r="MQ624" s="4"/>
      <c r="MR624" s="4"/>
      <c r="MS624" s="4"/>
      <c r="MT624" s="4"/>
      <c r="MU624" s="4"/>
      <c r="MV624" s="4"/>
      <c r="MW624" s="4"/>
      <c r="MX624" s="4"/>
      <c r="MY624" s="4"/>
      <c r="MZ624" s="4"/>
      <c r="NA624" s="4"/>
      <c r="NB624" s="4"/>
      <c r="NC624" s="4"/>
      <c r="ND624" s="4"/>
      <c r="NE624" s="4"/>
      <c r="NF624" s="4"/>
      <c r="NG624" s="4"/>
      <c r="NH624" s="4"/>
      <c r="NI624" s="4"/>
      <c r="NJ624" s="4"/>
      <c r="NK624" s="4"/>
      <c r="NL624" s="4"/>
      <c r="NM624" s="4"/>
      <c r="NN624" s="4"/>
      <c r="NO624" s="4"/>
      <c r="NP624" s="4"/>
      <c r="NQ624" s="4"/>
      <c r="NR624" s="4"/>
      <c r="NS624" s="4"/>
      <c r="NT624" s="4"/>
      <c r="NU624" s="4"/>
      <c r="NV624" s="4"/>
      <c r="NW624" s="4"/>
      <c r="NX624" s="4"/>
      <c r="NY624" s="4"/>
      <c r="NZ624" s="4"/>
      <c r="OA624" s="4"/>
      <c r="OB624" s="4"/>
      <c r="OC624" s="4"/>
      <c r="OD624" s="4"/>
      <c r="OE624" s="4"/>
      <c r="OF624" s="4"/>
      <c r="OG624" s="4"/>
      <c r="OH624" s="4"/>
      <c r="OI624" s="4"/>
      <c r="OJ624" s="4"/>
      <c r="OK624" s="4"/>
      <c r="OL624" s="4"/>
      <c r="OM624" s="4"/>
      <c r="ON624" s="4"/>
      <c r="OO624" s="4"/>
      <c r="OP624" s="4"/>
      <c r="OQ624" s="4"/>
      <c r="OR624" s="4"/>
      <c r="OS624" s="4"/>
      <c r="OT624" s="4"/>
      <c r="OU624" s="4"/>
      <c r="OV624" s="4"/>
      <c r="OW624" s="4"/>
      <c r="OX624" s="4"/>
      <c r="OY624" s="4"/>
      <c r="OZ624" s="4"/>
      <c r="PA624" s="4"/>
    </row>
    <row r="625" spans="1:417" s="16" customFormat="1" ht="30.75" customHeight="1" thickBot="1" x14ac:dyDescent="0.3">
      <c r="A625" s="298" t="s">
        <v>13</v>
      </c>
      <c r="B625" s="46" t="str">
        <f>IF(A625="",B622,A625)</f>
        <v>ГБУЗ АО Патологоанатомическое бюро</v>
      </c>
      <c r="C625" s="291" t="s">
        <v>98</v>
      </c>
      <c r="D625" s="19" t="str">
        <f>IF(C625="",D622,C625)</f>
        <v>Патологическая анатомия</v>
      </c>
      <c r="E625" s="192" t="s">
        <v>98</v>
      </c>
      <c r="F625" s="46" t="str">
        <f>IF(E625="",F622,E625)</f>
        <v>Патологическая анатомия</v>
      </c>
      <c r="G625" s="192" t="s">
        <v>47</v>
      </c>
      <c r="H625" s="46" t="str">
        <f>IF(G625="",H622,G625)</f>
        <v>Не предусмотрено</v>
      </c>
      <c r="I625" s="192" t="s">
        <v>47</v>
      </c>
      <c r="J625" s="46" t="str">
        <f>IF(I625="",J622,I625)</f>
        <v>Не предусмотрено</v>
      </c>
      <c r="K625" s="72" t="s">
        <v>99</v>
      </c>
      <c r="L625" s="73" t="s">
        <v>3</v>
      </c>
      <c r="M625" s="73" t="s">
        <v>5</v>
      </c>
      <c r="N625" s="106">
        <v>100</v>
      </c>
      <c r="O625" s="106">
        <v>100</v>
      </c>
      <c r="P625" s="54">
        <f t="shared" si="328"/>
        <v>100</v>
      </c>
      <c r="Q625" s="54"/>
      <c r="R625" s="228">
        <f>IFERROR(AVERAGE(P625:P628),"")</f>
        <v>100</v>
      </c>
      <c r="S625" s="231">
        <f>AVERAGE(Q625:Q628)</f>
        <v>70.025609756097566</v>
      </c>
      <c r="T625" s="238">
        <f>IFERROR((R625*0.7+S625*0.3)*2,S625*2)</f>
        <v>182.01536585365852</v>
      </c>
      <c r="U625" s="217" t="str">
        <f>IF(T625&lt;170,"ГЗ по услуге (работе) НЕ выполнено","")&amp;IF(AND(T625&gt;=170,T625&lt;=200),"ГЗ по услуге (работе) выполнено","")&amp;IF(T625&gt;200,"ГЗ по услуге (работе) ПЕРЕвыполнено","")</f>
        <v>ГЗ по услуге (работе) выполнено</v>
      </c>
      <c r="V625" s="217"/>
      <c r="W625" s="279">
        <f>AVERAGE(T625:T628)</f>
        <v>182.01536585365852</v>
      </c>
      <c r="X625" s="278" t="str">
        <f>IF(W625&lt;170,"ГЗ по учреждению не выполнено","")&amp;IF(AND(W625&gt;=170,W625&lt;=200),"ГЗ по учреждению выполнено","")&amp;IF(W625&gt;200,"ГЗ по учреждению перевыполнено","")</f>
        <v>ГЗ по учреждению выполнено</v>
      </c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  <c r="GE625" s="4"/>
      <c r="GF625" s="4"/>
      <c r="GG625" s="4"/>
      <c r="GH625" s="4"/>
      <c r="GI625" s="4"/>
      <c r="GJ625" s="4"/>
      <c r="GK625" s="4"/>
      <c r="GL625" s="4"/>
      <c r="GM625" s="4"/>
      <c r="GN625" s="4"/>
      <c r="GO625" s="4"/>
      <c r="GP625" s="4"/>
      <c r="GQ625" s="4"/>
      <c r="GR625" s="4"/>
      <c r="GS625" s="4"/>
      <c r="GT625" s="4"/>
      <c r="GU625" s="4"/>
      <c r="GV625" s="4"/>
      <c r="GW625" s="4"/>
      <c r="GX625" s="4"/>
      <c r="GY625" s="4"/>
      <c r="GZ625" s="4"/>
      <c r="HA625" s="4"/>
      <c r="HB625" s="4"/>
      <c r="HC625" s="4"/>
      <c r="HD625" s="4"/>
      <c r="HE625" s="4"/>
      <c r="HF625" s="4"/>
      <c r="HG625" s="4"/>
      <c r="HH625" s="4"/>
      <c r="HI625" s="4"/>
      <c r="HJ625" s="4"/>
      <c r="HK625" s="4"/>
      <c r="HL625" s="4"/>
      <c r="HM625" s="4"/>
      <c r="HN625" s="4"/>
      <c r="HO625" s="4"/>
      <c r="HP625" s="4"/>
      <c r="HQ625" s="4"/>
      <c r="HR625" s="4"/>
      <c r="HS625" s="4"/>
      <c r="HT625" s="4"/>
      <c r="HU625" s="4"/>
      <c r="HV625" s="4"/>
      <c r="HW625" s="4"/>
      <c r="HX625" s="4"/>
      <c r="HY625" s="4"/>
      <c r="HZ625" s="4"/>
      <c r="IA625" s="4"/>
      <c r="IB625" s="4"/>
      <c r="IC625" s="4"/>
      <c r="ID625" s="4"/>
      <c r="IE625" s="4"/>
      <c r="IF625" s="4"/>
      <c r="IG625" s="4"/>
      <c r="IH625" s="4"/>
      <c r="II625" s="4"/>
      <c r="IJ625" s="4"/>
      <c r="IK625" s="4"/>
      <c r="IL625" s="4"/>
      <c r="IM625" s="4"/>
      <c r="IN625" s="4"/>
      <c r="IO625" s="4"/>
      <c r="IP625" s="4"/>
      <c r="IQ625" s="4"/>
      <c r="IR625" s="4"/>
      <c r="IS625" s="4"/>
      <c r="IT625" s="4"/>
      <c r="IU625" s="4"/>
      <c r="IV625" s="4"/>
      <c r="IW625" s="4"/>
      <c r="IX625" s="4"/>
      <c r="IY625" s="4"/>
      <c r="IZ625" s="4"/>
      <c r="JA625" s="4"/>
      <c r="JB625" s="4"/>
      <c r="JC625" s="4"/>
      <c r="JD625" s="4"/>
      <c r="JE625" s="4"/>
      <c r="JF625" s="4"/>
      <c r="JG625" s="4"/>
      <c r="JH625" s="4"/>
      <c r="JI625" s="4"/>
      <c r="JJ625" s="4"/>
      <c r="JK625" s="4"/>
      <c r="JL625" s="4"/>
      <c r="JM625" s="4"/>
      <c r="JN625" s="4"/>
      <c r="JO625" s="4"/>
      <c r="JP625" s="4"/>
      <c r="JQ625" s="4"/>
      <c r="JR625" s="4"/>
      <c r="JS625" s="4"/>
      <c r="JT625" s="4"/>
      <c r="JU625" s="4"/>
      <c r="JV625" s="4"/>
      <c r="JW625" s="4"/>
      <c r="JX625" s="4"/>
      <c r="JY625" s="4"/>
      <c r="JZ625" s="4"/>
      <c r="KA625" s="4"/>
      <c r="KB625" s="4"/>
      <c r="KC625" s="4"/>
      <c r="KD625" s="4"/>
      <c r="KE625" s="4"/>
      <c r="KF625" s="4"/>
      <c r="KG625" s="4"/>
      <c r="KH625" s="4"/>
      <c r="KI625" s="4"/>
      <c r="KJ625" s="4"/>
      <c r="KK625" s="4"/>
      <c r="KL625" s="4"/>
      <c r="KM625" s="4"/>
      <c r="KN625" s="4"/>
      <c r="KO625" s="4"/>
      <c r="KP625" s="4"/>
      <c r="KQ625" s="4"/>
      <c r="KR625" s="4"/>
      <c r="KS625" s="4"/>
      <c r="KT625" s="4"/>
      <c r="KU625" s="4"/>
      <c r="KV625" s="4"/>
      <c r="KW625" s="4"/>
      <c r="KX625" s="4"/>
      <c r="KY625" s="4"/>
      <c r="KZ625" s="4"/>
      <c r="LA625" s="4"/>
      <c r="LB625" s="4"/>
      <c r="LC625" s="4"/>
      <c r="LD625" s="4"/>
      <c r="LE625" s="4"/>
      <c r="LF625" s="4"/>
      <c r="LG625" s="4"/>
      <c r="LH625" s="4"/>
      <c r="LI625" s="4"/>
      <c r="LJ625" s="4"/>
      <c r="LK625" s="4"/>
      <c r="LL625" s="4"/>
      <c r="LM625" s="4"/>
      <c r="LN625" s="4"/>
      <c r="LO625" s="4"/>
      <c r="LP625" s="4"/>
      <c r="LQ625" s="4"/>
      <c r="LR625" s="4"/>
      <c r="LS625" s="4"/>
      <c r="LT625" s="4"/>
      <c r="LU625" s="4"/>
      <c r="LV625" s="4"/>
      <c r="LW625" s="4"/>
      <c r="LX625" s="4"/>
      <c r="LY625" s="4"/>
      <c r="LZ625" s="4"/>
      <c r="MA625" s="4"/>
      <c r="MB625" s="4"/>
      <c r="MC625" s="4"/>
      <c r="MD625" s="4"/>
      <c r="ME625" s="4"/>
      <c r="MF625" s="4"/>
      <c r="MG625" s="4"/>
      <c r="MH625" s="4"/>
      <c r="MI625" s="4"/>
      <c r="MJ625" s="4"/>
      <c r="MK625" s="4"/>
      <c r="ML625" s="4"/>
      <c r="MM625" s="4"/>
      <c r="MN625" s="4"/>
      <c r="MO625" s="4"/>
      <c r="MP625" s="4"/>
      <c r="MQ625" s="4"/>
      <c r="MR625" s="4"/>
      <c r="MS625" s="4"/>
      <c r="MT625" s="4"/>
      <c r="MU625" s="4"/>
      <c r="MV625" s="4"/>
      <c r="MW625" s="4"/>
      <c r="MX625" s="4"/>
      <c r="MY625" s="4"/>
      <c r="MZ625" s="4"/>
      <c r="NA625" s="4"/>
      <c r="NB625" s="4"/>
      <c r="NC625" s="4"/>
      <c r="ND625" s="4"/>
      <c r="NE625" s="4"/>
      <c r="NF625" s="4"/>
      <c r="NG625" s="4"/>
      <c r="NH625" s="4"/>
      <c r="NI625" s="4"/>
      <c r="NJ625" s="4"/>
      <c r="NK625" s="4"/>
      <c r="NL625" s="4"/>
      <c r="NM625" s="4"/>
      <c r="NN625" s="4"/>
      <c r="NO625" s="4"/>
      <c r="NP625" s="4"/>
      <c r="NQ625" s="4"/>
      <c r="NR625" s="4"/>
      <c r="NS625" s="4"/>
      <c r="NT625" s="4"/>
      <c r="NU625" s="4"/>
      <c r="NV625" s="4"/>
      <c r="NW625" s="4"/>
      <c r="NX625" s="4"/>
      <c r="NY625" s="4"/>
      <c r="NZ625" s="4"/>
      <c r="OA625" s="4"/>
      <c r="OB625" s="4"/>
      <c r="OC625" s="4"/>
      <c r="OD625" s="4"/>
      <c r="OE625" s="4"/>
      <c r="OF625" s="4"/>
      <c r="OG625" s="4"/>
      <c r="OH625" s="4"/>
      <c r="OI625" s="4"/>
      <c r="OJ625" s="4"/>
      <c r="OK625" s="4"/>
      <c r="OL625" s="4"/>
      <c r="OM625" s="4"/>
      <c r="ON625" s="4"/>
      <c r="OO625" s="4"/>
      <c r="OP625" s="4"/>
      <c r="OQ625" s="4"/>
      <c r="OR625" s="4"/>
      <c r="OS625" s="4"/>
      <c r="OT625" s="4"/>
      <c r="OU625" s="4"/>
      <c r="OV625" s="4"/>
      <c r="OW625" s="4"/>
      <c r="OX625" s="4"/>
      <c r="OY625" s="4"/>
      <c r="OZ625" s="4"/>
      <c r="PA625" s="4"/>
    </row>
    <row r="626" spans="1:417" s="16" customFormat="1" ht="33.75" customHeight="1" thickBot="1" x14ac:dyDescent="0.3">
      <c r="A626" s="298"/>
      <c r="B626" s="46" t="str">
        <f t="shared" si="353"/>
        <v>ГБУЗ АО Патологоанатомическое бюро</v>
      </c>
      <c r="C626" s="291"/>
      <c r="D626" s="19" t="str">
        <f t="shared" si="354"/>
        <v>Патологическая анатомия</v>
      </c>
      <c r="E626" s="192"/>
      <c r="F626" s="46" t="str">
        <f t="shared" si="336"/>
        <v>Патологическая анатомия</v>
      </c>
      <c r="G626" s="192"/>
      <c r="H626" s="46" t="str">
        <f t="shared" si="337"/>
        <v>Не предусмотрено</v>
      </c>
      <c r="I626" s="192"/>
      <c r="J626" s="46" t="str">
        <f t="shared" si="338"/>
        <v>Не предусмотрено</v>
      </c>
      <c r="K626" s="69" t="s">
        <v>188</v>
      </c>
      <c r="L626" s="88" t="s">
        <v>41</v>
      </c>
      <c r="M626" s="71" t="s">
        <v>42</v>
      </c>
      <c r="N626" s="104">
        <v>41000</v>
      </c>
      <c r="O626" s="103">
        <v>17005</v>
      </c>
      <c r="P626" s="56" t="str">
        <f t="shared" si="328"/>
        <v/>
      </c>
      <c r="Q626" s="55">
        <f t="shared" si="341"/>
        <v>82.951219512195124</v>
      </c>
      <c r="R626" s="229"/>
      <c r="S626" s="232"/>
      <c r="T626" s="239"/>
      <c r="U626" s="218"/>
      <c r="V626" s="218"/>
      <c r="W626" s="279"/>
      <c r="X626" s="278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  <c r="GG626" s="4"/>
      <c r="GH626" s="4"/>
      <c r="GI626" s="4"/>
      <c r="GJ626" s="4"/>
      <c r="GK626" s="4"/>
      <c r="GL626" s="4"/>
      <c r="GM626" s="4"/>
      <c r="GN626" s="4"/>
      <c r="GO626" s="4"/>
      <c r="GP626" s="4"/>
      <c r="GQ626" s="4"/>
      <c r="GR626" s="4"/>
      <c r="GS626" s="4"/>
      <c r="GT626" s="4"/>
      <c r="GU626" s="4"/>
      <c r="GV626" s="4"/>
      <c r="GW626" s="4"/>
      <c r="GX626" s="4"/>
      <c r="GY626" s="4"/>
      <c r="GZ626" s="4"/>
      <c r="HA626" s="4"/>
      <c r="HB626" s="4"/>
      <c r="HC626" s="4"/>
      <c r="HD626" s="4"/>
      <c r="HE626" s="4"/>
      <c r="HF626" s="4"/>
      <c r="HG626" s="4"/>
      <c r="HH626" s="4"/>
      <c r="HI626" s="4"/>
      <c r="HJ626" s="4"/>
      <c r="HK626" s="4"/>
      <c r="HL626" s="4"/>
      <c r="HM626" s="4"/>
      <c r="HN626" s="4"/>
      <c r="HO626" s="4"/>
      <c r="HP626" s="4"/>
      <c r="HQ626" s="4"/>
      <c r="HR626" s="4"/>
      <c r="HS626" s="4"/>
      <c r="HT626" s="4"/>
      <c r="HU626" s="4"/>
      <c r="HV626" s="4"/>
      <c r="HW626" s="4"/>
      <c r="HX626" s="4"/>
      <c r="HY626" s="4"/>
      <c r="HZ626" s="4"/>
      <c r="IA626" s="4"/>
      <c r="IB626" s="4"/>
      <c r="IC626" s="4"/>
      <c r="ID626" s="4"/>
      <c r="IE626" s="4"/>
      <c r="IF626" s="4"/>
      <c r="IG626" s="4"/>
      <c r="IH626" s="4"/>
      <c r="II626" s="4"/>
      <c r="IJ626" s="4"/>
      <c r="IK626" s="4"/>
      <c r="IL626" s="4"/>
      <c r="IM626" s="4"/>
      <c r="IN626" s="4"/>
      <c r="IO626" s="4"/>
      <c r="IP626" s="4"/>
      <c r="IQ626" s="4"/>
      <c r="IR626" s="4"/>
      <c r="IS626" s="4"/>
      <c r="IT626" s="4"/>
      <c r="IU626" s="4"/>
      <c r="IV626" s="4"/>
      <c r="IW626" s="4"/>
      <c r="IX626" s="4"/>
      <c r="IY626" s="4"/>
      <c r="IZ626" s="4"/>
      <c r="JA626" s="4"/>
      <c r="JB626" s="4"/>
      <c r="JC626" s="4"/>
      <c r="JD626" s="4"/>
      <c r="JE626" s="4"/>
      <c r="JF626" s="4"/>
      <c r="JG626" s="4"/>
      <c r="JH626" s="4"/>
      <c r="JI626" s="4"/>
      <c r="JJ626" s="4"/>
      <c r="JK626" s="4"/>
      <c r="JL626" s="4"/>
      <c r="JM626" s="4"/>
      <c r="JN626" s="4"/>
      <c r="JO626" s="4"/>
      <c r="JP626" s="4"/>
      <c r="JQ626" s="4"/>
      <c r="JR626" s="4"/>
      <c r="JS626" s="4"/>
      <c r="JT626" s="4"/>
      <c r="JU626" s="4"/>
      <c r="JV626" s="4"/>
      <c r="JW626" s="4"/>
      <c r="JX626" s="4"/>
      <c r="JY626" s="4"/>
      <c r="JZ626" s="4"/>
      <c r="KA626" s="4"/>
      <c r="KB626" s="4"/>
      <c r="KC626" s="4"/>
      <c r="KD626" s="4"/>
      <c r="KE626" s="4"/>
      <c r="KF626" s="4"/>
      <c r="KG626" s="4"/>
      <c r="KH626" s="4"/>
      <c r="KI626" s="4"/>
      <c r="KJ626" s="4"/>
      <c r="KK626" s="4"/>
      <c r="KL626" s="4"/>
      <c r="KM626" s="4"/>
      <c r="KN626" s="4"/>
      <c r="KO626" s="4"/>
      <c r="KP626" s="4"/>
      <c r="KQ626" s="4"/>
      <c r="KR626" s="4"/>
      <c r="KS626" s="4"/>
      <c r="KT626" s="4"/>
      <c r="KU626" s="4"/>
      <c r="KV626" s="4"/>
      <c r="KW626" s="4"/>
      <c r="KX626" s="4"/>
      <c r="KY626" s="4"/>
      <c r="KZ626" s="4"/>
      <c r="LA626" s="4"/>
      <c r="LB626" s="4"/>
      <c r="LC626" s="4"/>
      <c r="LD626" s="4"/>
      <c r="LE626" s="4"/>
      <c r="LF626" s="4"/>
      <c r="LG626" s="4"/>
      <c r="LH626" s="4"/>
      <c r="LI626" s="4"/>
      <c r="LJ626" s="4"/>
      <c r="LK626" s="4"/>
      <c r="LL626" s="4"/>
      <c r="LM626" s="4"/>
      <c r="LN626" s="4"/>
      <c r="LO626" s="4"/>
      <c r="LP626" s="4"/>
      <c r="LQ626" s="4"/>
      <c r="LR626" s="4"/>
      <c r="LS626" s="4"/>
      <c r="LT626" s="4"/>
      <c r="LU626" s="4"/>
      <c r="LV626" s="4"/>
      <c r="LW626" s="4"/>
      <c r="LX626" s="4"/>
      <c r="LY626" s="4"/>
      <c r="LZ626" s="4"/>
      <c r="MA626" s="4"/>
      <c r="MB626" s="4"/>
      <c r="MC626" s="4"/>
      <c r="MD626" s="4"/>
      <c r="ME626" s="4"/>
      <c r="MF626" s="4"/>
      <c r="MG626" s="4"/>
      <c r="MH626" s="4"/>
      <c r="MI626" s="4"/>
      <c r="MJ626" s="4"/>
      <c r="MK626" s="4"/>
      <c r="ML626" s="4"/>
      <c r="MM626" s="4"/>
      <c r="MN626" s="4"/>
      <c r="MO626" s="4"/>
      <c r="MP626" s="4"/>
      <c r="MQ626" s="4"/>
      <c r="MR626" s="4"/>
      <c r="MS626" s="4"/>
      <c r="MT626" s="4"/>
      <c r="MU626" s="4"/>
      <c r="MV626" s="4"/>
      <c r="MW626" s="4"/>
      <c r="MX626" s="4"/>
      <c r="MY626" s="4"/>
      <c r="MZ626" s="4"/>
      <c r="NA626" s="4"/>
      <c r="NB626" s="4"/>
      <c r="NC626" s="4"/>
      <c r="ND626" s="4"/>
      <c r="NE626" s="4"/>
      <c r="NF626" s="4"/>
      <c r="NG626" s="4"/>
      <c r="NH626" s="4"/>
      <c r="NI626" s="4"/>
      <c r="NJ626" s="4"/>
      <c r="NK626" s="4"/>
      <c r="NL626" s="4"/>
      <c r="NM626" s="4"/>
      <c r="NN626" s="4"/>
      <c r="NO626" s="4"/>
      <c r="NP626" s="4"/>
      <c r="NQ626" s="4"/>
      <c r="NR626" s="4"/>
      <c r="NS626" s="4"/>
      <c r="NT626" s="4"/>
      <c r="NU626" s="4"/>
      <c r="NV626" s="4"/>
      <c r="NW626" s="4"/>
      <c r="NX626" s="4"/>
      <c r="NY626" s="4"/>
      <c r="NZ626" s="4"/>
      <c r="OA626" s="4"/>
      <c r="OB626" s="4"/>
      <c r="OC626" s="4"/>
      <c r="OD626" s="4"/>
      <c r="OE626" s="4"/>
      <c r="OF626" s="4"/>
      <c r="OG626" s="4"/>
      <c r="OH626" s="4"/>
      <c r="OI626" s="4"/>
      <c r="OJ626" s="4"/>
      <c r="OK626" s="4"/>
      <c r="OL626" s="4"/>
      <c r="OM626" s="4"/>
      <c r="ON626" s="4"/>
      <c r="OO626" s="4"/>
      <c r="OP626" s="4"/>
      <c r="OQ626" s="4"/>
      <c r="OR626" s="4"/>
      <c r="OS626" s="4"/>
      <c r="OT626" s="4"/>
      <c r="OU626" s="4"/>
      <c r="OV626" s="4"/>
      <c r="OW626" s="4"/>
      <c r="OX626" s="4"/>
      <c r="OY626" s="4"/>
      <c r="OZ626" s="4"/>
      <c r="PA626" s="4"/>
    </row>
    <row r="627" spans="1:417" s="16" customFormat="1" ht="31.9" customHeight="1" thickBot="1" x14ac:dyDescent="0.3">
      <c r="A627" s="298"/>
      <c r="B627" s="46" t="str">
        <f t="shared" si="353"/>
        <v>ГБУЗ АО Патологоанатомическое бюро</v>
      </c>
      <c r="C627" s="291"/>
      <c r="D627" s="19" t="str">
        <f t="shared" si="354"/>
        <v>Патологическая анатомия</v>
      </c>
      <c r="E627" s="192" t="s">
        <v>98</v>
      </c>
      <c r="F627" s="46" t="str">
        <f t="shared" si="336"/>
        <v>Патологическая анатомия</v>
      </c>
      <c r="G627" s="192" t="s">
        <v>47</v>
      </c>
      <c r="H627" s="46" t="str">
        <f t="shared" si="337"/>
        <v>Не предусмотрено</v>
      </c>
      <c r="I627" s="192" t="s">
        <v>47</v>
      </c>
      <c r="J627" s="46" t="str">
        <f t="shared" si="338"/>
        <v>Не предусмотрено</v>
      </c>
      <c r="K627" s="72" t="s">
        <v>99</v>
      </c>
      <c r="L627" s="73" t="s">
        <v>3</v>
      </c>
      <c r="M627" s="73" t="s">
        <v>5</v>
      </c>
      <c r="N627" s="106">
        <v>100</v>
      </c>
      <c r="O627" s="106">
        <v>100</v>
      </c>
      <c r="P627" s="54">
        <f t="shared" si="328"/>
        <v>100</v>
      </c>
      <c r="Q627" s="54"/>
      <c r="R627" s="229"/>
      <c r="S627" s="232"/>
      <c r="T627" s="239"/>
      <c r="U627" s="218"/>
      <c r="V627" s="218"/>
      <c r="W627" s="279"/>
      <c r="X627" s="278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/>
      <c r="GK627" s="4"/>
      <c r="GL627" s="4"/>
      <c r="GM627" s="4"/>
      <c r="GN627" s="4"/>
      <c r="GO627" s="4"/>
      <c r="GP627" s="4"/>
      <c r="GQ627" s="4"/>
      <c r="GR627" s="4"/>
      <c r="GS627" s="4"/>
      <c r="GT627" s="4"/>
      <c r="GU627" s="4"/>
      <c r="GV627" s="4"/>
      <c r="GW627" s="4"/>
      <c r="GX627" s="4"/>
      <c r="GY627" s="4"/>
      <c r="GZ627" s="4"/>
      <c r="HA627" s="4"/>
      <c r="HB627" s="4"/>
      <c r="HC627" s="4"/>
      <c r="HD627" s="4"/>
      <c r="HE627" s="4"/>
      <c r="HF627" s="4"/>
      <c r="HG627" s="4"/>
      <c r="HH627" s="4"/>
      <c r="HI627" s="4"/>
      <c r="HJ627" s="4"/>
      <c r="HK627" s="4"/>
      <c r="HL627" s="4"/>
      <c r="HM627" s="4"/>
      <c r="HN627" s="4"/>
      <c r="HO627" s="4"/>
      <c r="HP627" s="4"/>
      <c r="HQ627" s="4"/>
      <c r="HR627" s="4"/>
      <c r="HS627" s="4"/>
      <c r="HT627" s="4"/>
      <c r="HU627" s="4"/>
      <c r="HV627" s="4"/>
      <c r="HW627" s="4"/>
      <c r="HX627" s="4"/>
      <c r="HY627" s="4"/>
      <c r="HZ627" s="4"/>
      <c r="IA627" s="4"/>
      <c r="IB627" s="4"/>
      <c r="IC627" s="4"/>
      <c r="ID627" s="4"/>
      <c r="IE627" s="4"/>
      <c r="IF627" s="4"/>
      <c r="IG627" s="4"/>
      <c r="IH627" s="4"/>
      <c r="II627" s="4"/>
      <c r="IJ627" s="4"/>
      <c r="IK627" s="4"/>
      <c r="IL627" s="4"/>
      <c r="IM627" s="4"/>
      <c r="IN627" s="4"/>
      <c r="IO627" s="4"/>
      <c r="IP627" s="4"/>
      <c r="IQ627" s="4"/>
      <c r="IR627" s="4"/>
      <c r="IS627" s="4"/>
      <c r="IT627" s="4"/>
      <c r="IU627" s="4"/>
      <c r="IV627" s="4"/>
      <c r="IW627" s="4"/>
      <c r="IX627" s="4"/>
      <c r="IY627" s="4"/>
      <c r="IZ627" s="4"/>
      <c r="JA627" s="4"/>
      <c r="JB627" s="4"/>
      <c r="JC627" s="4"/>
      <c r="JD627" s="4"/>
      <c r="JE627" s="4"/>
      <c r="JF627" s="4"/>
      <c r="JG627" s="4"/>
      <c r="JH627" s="4"/>
      <c r="JI627" s="4"/>
      <c r="JJ627" s="4"/>
      <c r="JK627" s="4"/>
      <c r="JL627" s="4"/>
      <c r="JM627" s="4"/>
      <c r="JN627" s="4"/>
      <c r="JO627" s="4"/>
      <c r="JP627" s="4"/>
      <c r="JQ627" s="4"/>
      <c r="JR627" s="4"/>
      <c r="JS627" s="4"/>
      <c r="JT627" s="4"/>
      <c r="JU627" s="4"/>
      <c r="JV627" s="4"/>
      <c r="JW627" s="4"/>
      <c r="JX627" s="4"/>
      <c r="JY627" s="4"/>
      <c r="JZ627" s="4"/>
      <c r="KA627" s="4"/>
      <c r="KB627" s="4"/>
      <c r="KC627" s="4"/>
      <c r="KD627" s="4"/>
      <c r="KE627" s="4"/>
      <c r="KF627" s="4"/>
      <c r="KG627" s="4"/>
      <c r="KH627" s="4"/>
      <c r="KI627" s="4"/>
      <c r="KJ627" s="4"/>
      <c r="KK627" s="4"/>
      <c r="KL627" s="4"/>
      <c r="KM627" s="4"/>
      <c r="KN627" s="4"/>
      <c r="KO627" s="4"/>
      <c r="KP627" s="4"/>
      <c r="KQ627" s="4"/>
      <c r="KR627" s="4"/>
      <c r="KS627" s="4"/>
      <c r="KT627" s="4"/>
      <c r="KU627" s="4"/>
      <c r="KV627" s="4"/>
      <c r="KW627" s="4"/>
      <c r="KX627" s="4"/>
      <c r="KY627" s="4"/>
      <c r="KZ627" s="4"/>
      <c r="LA627" s="4"/>
      <c r="LB627" s="4"/>
      <c r="LC627" s="4"/>
      <c r="LD627" s="4"/>
      <c r="LE627" s="4"/>
      <c r="LF627" s="4"/>
      <c r="LG627" s="4"/>
      <c r="LH627" s="4"/>
      <c r="LI627" s="4"/>
      <c r="LJ627" s="4"/>
      <c r="LK627" s="4"/>
      <c r="LL627" s="4"/>
      <c r="LM627" s="4"/>
      <c r="LN627" s="4"/>
      <c r="LO627" s="4"/>
      <c r="LP627" s="4"/>
      <c r="LQ627" s="4"/>
      <c r="LR627" s="4"/>
      <c r="LS627" s="4"/>
      <c r="LT627" s="4"/>
      <c r="LU627" s="4"/>
      <c r="LV627" s="4"/>
      <c r="LW627" s="4"/>
      <c r="LX627" s="4"/>
      <c r="LY627" s="4"/>
      <c r="LZ627" s="4"/>
      <c r="MA627" s="4"/>
      <c r="MB627" s="4"/>
      <c r="MC627" s="4"/>
      <c r="MD627" s="4"/>
      <c r="ME627" s="4"/>
      <c r="MF627" s="4"/>
      <c r="MG627" s="4"/>
      <c r="MH627" s="4"/>
      <c r="MI627" s="4"/>
      <c r="MJ627" s="4"/>
      <c r="MK627" s="4"/>
      <c r="ML627" s="4"/>
      <c r="MM627" s="4"/>
      <c r="MN627" s="4"/>
      <c r="MO627" s="4"/>
      <c r="MP627" s="4"/>
      <c r="MQ627" s="4"/>
      <c r="MR627" s="4"/>
      <c r="MS627" s="4"/>
      <c r="MT627" s="4"/>
      <c r="MU627" s="4"/>
      <c r="MV627" s="4"/>
      <c r="MW627" s="4"/>
      <c r="MX627" s="4"/>
      <c r="MY627" s="4"/>
      <c r="MZ627" s="4"/>
      <c r="NA627" s="4"/>
      <c r="NB627" s="4"/>
      <c r="NC627" s="4"/>
      <c r="ND627" s="4"/>
      <c r="NE627" s="4"/>
      <c r="NF627" s="4"/>
      <c r="NG627" s="4"/>
      <c r="NH627" s="4"/>
      <c r="NI627" s="4"/>
      <c r="NJ627" s="4"/>
      <c r="NK627" s="4"/>
      <c r="NL627" s="4"/>
      <c r="NM627" s="4"/>
      <c r="NN627" s="4"/>
      <c r="NO627" s="4"/>
      <c r="NP627" s="4"/>
      <c r="NQ627" s="4"/>
      <c r="NR627" s="4"/>
      <c r="NS627" s="4"/>
      <c r="NT627" s="4"/>
      <c r="NU627" s="4"/>
      <c r="NV627" s="4"/>
      <c r="NW627" s="4"/>
      <c r="NX627" s="4"/>
      <c r="NY627" s="4"/>
      <c r="NZ627" s="4"/>
      <c r="OA627" s="4"/>
      <c r="OB627" s="4"/>
      <c r="OC627" s="4"/>
      <c r="OD627" s="4"/>
      <c r="OE627" s="4"/>
      <c r="OF627" s="4"/>
      <c r="OG627" s="4"/>
      <c r="OH627" s="4"/>
      <c r="OI627" s="4"/>
      <c r="OJ627" s="4"/>
      <c r="OK627" s="4"/>
      <c r="OL627" s="4"/>
      <c r="OM627" s="4"/>
      <c r="ON627" s="4"/>
      <c r="OO627" s="4"/>
      <c r="OP627" s="4"/>
      <c r="OQ627" s="4"/>
      <c r="OR627" s="4"/>
      <c r="OS627" s="4"/>
      <c r="OT627" s="4"/>
      <c r="OU627" s="4"/>
      <c r="OV627" s="4"/>
      <c r="OW627" s="4"/>
      <c r="OX627" s="4"/>
      <c r="OY627" s="4"/>
      <c r="OZ627" s="4"/>
      <c r="PA627" s="4"/>
    </row>
    <row r="628" spans="1:417" s="16" customFormat="1" ht="74.25" customHeight="1" thickBot="1" x14ac:dyDescent="0.3">
      <c r="A628" s="298"/>
      <c r="B628" s="46" t="str">
        <f t="shared" si="353"/>
        <v>ГБУЗ АО Патологоанатомическое бюро</v>
      </c>
      <c r="C628" s="291"/>
      <c r="D628" s="19" t="str">
        <f t="shared" si="354"/>
        <v>Патологическая анатомия</v>
      </c>
      <c r="E628" s="192"/>
      <c r="F628" s="46" t="str">
        <f t="shared" si="336"/>
        <v>Патологическая анатомия</v>
      </c>
      <c r="G628" s="192"/>
      <c r="H628" s="46" t="str">
        <f t="shared" si="337"/>
        <v>Не предусмотрено</v>
      </c>
      <c r="I628" s="192"/>
      <c r="J628" s="46" t="str">
        <f t="shared" si="338"/>
        <v>Не предусмотрено</v>
      </c>
      <c r="K628" s="69" t="s">
        <v>100</v>
      </c>
      <c r="L628" s="88" t="s">
        <v>41</v>
      </c>
      <c r="M628" s="71" t="s">
        <v>42</v>
      </c>
      <c r="N628" s="104">
        <v>6000</v>
      </c>
      <c r="O628" s="103">
        <v>1713</v>
      </c>
      <c r="P628" s="56" t="str">
        <f t="shared" si="328"/>
        <v/>
      </c>
      <c r="Q628" s="55">
        <f t="shared" si="341"/>
        <v>57.099999999999994</v>
      </c>
      <c r="R628" s="241"/>
      <c r="S628" s="242"/>
      <c r="T628" s="243"/>
      <c r="U628" s="219"/>
      <c r="V628" s="219"/>
      <c r="W628" s="279"/>
      <c r="X628" s="278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  <c r="GE628" s="4"/>
      <c r="GF628" s="4"/>
      <c r="GG628" s="4"/>
      <c r="GH628" s="4"/>
      <c r="GI628" s="4"/>
      <c r="GJ628" s="4"/>
      <c r="GK628" s="4"/>
      <c r="GL628" s="4"/>
      <c r="GM628" s="4"/>
      <c r="GN628" s="4"/>
      <c r="GO628" s="4"/>
      <c r="GP628" s="4"/>
      <c r="GQ628" s="4"/>
      <c r="GR628" s="4"/>
      <c r="GS628" s="4"/>
      <c r="GT628" s="4"/>
      <c r="GU628" s="4"/>
      <c r="GV628" s="4"/>
      <c r="GW628" s="4"/>
      <c r="GX628" s="4"/>
      <c r="GY628" s="4"/>
      <c r="GZ628" s="4"/>
      <c r="HA628" s="4"/>
      <c r="HB628" s="4"/>
      <c r="HC628" s="4"/>
      <c r="HD628" s="4"/>
      <c r="HE628" s="4"/>
      <c r="HF628" s="4"/>
      <c r="HG628" s="4"/>
      <c r="HH628" s="4"/>
      <c r="HI628" s="4"/>
      <c r="HJ628" s="4"/>
      <c r="HK628" s="4"/>
      <c r="HL628" s="4"/>
      <c r="HM628" s="4"/>
      <c r="HN628" s="4"/>
      <c r="HO628" s="4"/>
      <c r="HP628" s="4"/>
      <c r="HQ628" s="4"/>
      <c r="HR628" s="4"/>
      <c r="HS628" s="4"/>
      <c r="HT628" s="4"/>
      <c r="HU628" s="4"/>
      <c r="HV628" s="4"/>
      <c r="HW628" s="4"/>
      <c r="HX628" s="4"/>
      <c r="HY628" s="4"/>
      <c r="HZ628" s="4"/>
      <c r="IA628" s="4"/>
      <c r="IB628" s="4"/>
      <c r="IC628" s="4"/>
      <c r="ID628" s="4"/>
      <c r="IE628" s="4"/>
      <c r="IF628" s="4"/>
      <c r="IG628" s="4"/>
      <c r="IH628" s="4"/>
      <c r="II628" s="4"/>
      <c r="IJ628" s="4"/>
      <c r="IK628" s="4"/>
      <c r="IL628" s="4"/>
      <c r="IM628" s="4"/>
      <c r="IN628" s="4"/>
      <c r="IO628" s="4"/>
      <c r="IP628" s="4"/>
      <c r="IQ628" s="4"/>
      <c r="IR628" s="4"/>
      <c r="IS628" s="4"/>
      <c r="IT628" s="4"/>
      <c r="IU628" s="4"/>
      <c r="IV628" s="4"/>
      <c r="IW628" s="4"/>
      <c r="IX628" s="4"/>
      <c r="IY628" s="4"/>
      <c r="IZ628" s="4"/>
      <c r="JA628" s="4"/>
      <c r="JB628" s="4"/>
      <c r="JC628" s="4"/>
      <c r="JD628" s="4"/>
      <c r="JE628" s="4"/>
      <c r="JF628" s="4"/>
      <c r="JG628" s="4"/>
      <c r="JH628" s="4"/>
      <c r="JI628" s="4"/>
      <c r="JJ628" s="4"/>
      <c r="JK628" s="4"/>
      <c r="JL628" s="4"/>
      <c r="JM628" s="4"/>
      <c r="JN628" s="4"/>
      <c r="JO628" s="4"/>
      <c r="JP628" s="4"/>
      <c r="JQ628" s="4"/>
      <c r="JR628" s="4"/>
      <c r="JS628" s="4"/>
      <c r="JT628" s="4"/>
      <c r="JU628" s="4"/>
      <c r="JV628" s="4"/>
      <c r="JW628" s="4"/>
      <c r="JX628" s="4"/>
      <c r="JY628" s="4"/>
      <c r="JZ628" s="4"/>
      <c r="KA628" s="4"/>
      <c r="KB628" s="4"/>
      <c r="KC628" s="4"/>
      <c r="KD628" s="4"/>
      <c r="KE628" s="4"/>
      <c r="KF628" s="4"/>
      <c r="KG628" s="4"/>
      <c r="KH628" s="4"/>
      <c r="KI628" s="4"/>
      <c r="KJ628" s="4"/>
      <c r="KK628" s="4"/>
      <c r="KL628" s="4"/>
      <c r="KM628" s="4"/>
      <c r="KN628" s="4"/>
      <c r="KO628" s="4"/>
      <c r="KP628" s="4"/>
      <c r="KQ628" s="4"/>
      <c r="KR628" s="4"/>
      <c r="KS628" s="4"/>
      <c r="KT628" s="4"/>
      <c r="KU628" s="4"/>
      <c r="KV628" s="4"/>
      <c r="KW628" s="4"/>
      <c r="KX628" s="4"/>
      <c r="KY628" s="4"/>
      <c r="KZ628" s="4"/>
      <c r="LA628" s="4"/>
      <c r="LB628" s="4"/>
      <c r="LC628" s="4"/>
      <c r="LD628" s="4"/>
      <c r="LE628" s="4"/>
      <c r="LF628" s="4"/>
      <c r="LG628" s="4"/>
      <c r="LH628" s="4"/>
      <c r="LI628" s="4"/>
      <c r="LJ628" s="4"/>
      <c r="LK628" s="4"/>
      <c r="LL628" s="4"/>
      <c r="LM628" s="4"/>
      <c r="LN628" s="4"/>
      <c r="LO628" s="4"/>
      <c r="LP628" s="4"/>
      <c r="LQ628" s="4"/>
      <c r="LR628" s="4"/>
      <c r="LS628" s="4"/>
      <c r="LT628" s="4"/>
      <c r="LU628" s="4"/>
      <c r="LV628" s="4"/>
      <c r="LW628" s="4"/>
      <c r="LX628" s="4"/>
      <c r="LY628" s="4"/>
      <c r="LZ628" s="4"/>
      <c r="MA628" s="4"/>
      <c r="MB628" s="4"/>
      <c r="MC628" s="4"/>
      <c r="MD628" s="4"/>
      <c r="ME628" s="4"/>
      <c r="MF628" s="4"/>
      <c r="MG628" s="4"/>
      <c r="MH628" s="4"/>
      <c r="MI628" s="4"/>
      <c r="MJ628" s="4"/>
      <c r="MK628" s="4"/>
      <c r="ML628" s="4"/>
      <c r="MM628" s="4"/>
      <c r="MN628" s="4"/>
      <c r="MO628" s="4"/>
      <c r="MP628" s="4"/>
      <c r="MQ628" s="4"/>
      <c r="MR628" s="4"/>
      <c r="MS628" s="4"/>
      <c r="MT628" s="4"/>
      <c r="MU628" s="4"/>
      <c r="MV628" s="4"/>
      <c r="MW628" s="4"/>
      <c r="MX628" s="4"/>
      <c r="MY628" s="4"/>
      <c r="MZ628" s="4"/>
      <c r="NA628" s="4"/>
      <c r="NB628" s="4"/>
      <c r="NC628" s="4"/>
      <c r="ND628" s="4"/>
      <c r="NE628" s="4"/>
      <c r="NF628" s="4"/>
      <c r="NG628" s="4"/>
      <c r="NH628" s="4"/>
      <c r="NI628" s="4"/>
      <c r="NJ628" s="4"/>
      <c r="NK628" s="4"/>
      <c r="NL628" s="4"/>
      <c r="NM628" s="4"/>
      <c r="NN628" s="4"/>
      <c r="NO628" s="4"/>
      <c r="NP628" s="4"/>
      <c r="NQ628" s="4"/>
      <c r="NR628" s="4"/>
      <c r="NS628" s="4"/>
      <c r="NT628" s="4"/>
      <c r="NU628" s="4"/>
      <c r="NV628" s="4"/>
      <c r="NW628" s="4"/>
      <c r="NX628" s="4"/>
      <c r="NY628" s="4"/>
      <c r="NZ628" s="4"/>
      <c r="OA628" s="4"/>
      <c r="OB628" s="4"/>
      <c r="OC628" s="4"/>
      <c r="OD628" s="4"/>
      <c r="OE628" s="4"/>
      <c r="OF628" s="4"/>
      <c r="OG628" s="4"/>
      <c r="OH628" s="4"/>
      <c r="OI628" s="4"/>
      <c r="OJ628" s="4"/>
      <c r="OK628" s="4"/>
      <c r="OL628" s="4"/>
      <c r="OM628" s="4"/>
      <c r="ON628" s="4"/>
      <c r="OO628" s="4"/>
      <c r="OP628" s="4"/>
      <c r="OQ628" s="4"/>
      <c r="OR628" s="4"/>
      <c r="OS628" s="4"/>
      <c r="OT628" s="4"/>
      <c r="OU628" s="4"/>
      <c r="OV628" s="4"/>
      <c r="OW628" s="4"/>
      <c r="OX628" s="4"/>
      <c r="OY628" s="4"/>
      <c r="OZ628" s="4"/>
      <c r="PA628" s="4"/>
    </row>
    <row r="629" spans="1:417" s="16" customFormat="1" ht="39.75" customHeight="1" thickBot="1" x14ac:dyDescent="0.3">
      <c r="A629" s="297" t="s">
        <v>77</v>
      </c>
      <c r="B629" s="46" t="str">
        <f t="shared" si="353"/>
        <v>ГБУЗ АО Городская поликлиника №1</v>
      </c>
      <c r="C629" s="246" t="s">
        <v>124</v>
      </c>
      <c r="D629" s="19" t="str">
        <f t="shared" si="354"/>
        <v>ПМСП, не включенная в базовую программу ОМС</v>
      </c>
      <c r="E629" s="195" t="s">
        <v>142</v>
      </c>
      <c r="F629" s="46" t="str">
        <f t="shared" si="336"/>
        <v>амбулаторно</v>
      </c>
      <c r="G629" s="195" t="s">
        <v>39</v>
      </c>
      <c r="H629" s="46" t="str">
        <f t="shared" si="337"/>
        <v>Первичная медико-санитарная помощь, в части диагностики и лечения</v>
      </c>
      <c r="I629" s="195" t="s">
        <v>68</v>
      </c>
      <c r="J629" s="46" t="str">
        <f t="shared" si="338"/>
        <v>психотерапия</v>
      </c>
      <c r="K629" s="73" t="s">
        <v>133</v>
      </c>
      <c r="L629" s="73" t="s">
        <v>3</v>
      </c>
      <c r="M629" s="73" t="s">
        <v>5</v>
      </c>
      <c r="N629" s="106">
        <v>99</v>
      </c>
      <c r="O629" s="106">
        <v>99</v>
      </c>
      <c r="P629" s="60">
        <f t="shared" si="328"/>
        <v>100</v>
      </c>
      <c r="Q629" s="60"/>
      <c r="R629" s="214">
        <f>IFERROR(AVERAGE(P629:P631),"")</f>
        <v>100</v>
      </c>
      <c r="S629" s="215">
        <f>AVERAGE(Q629:Q631)</f>
        <v>102.51111111111109</v>
      </c>
      <c r="T629" s="216">
        <f>IFERROR((R629*0.7+S629*0.3)*2,S629*2)</f>
        <v>201.50666666666666</v>
      </c>
      <c r="U629" s="195" t="str">
        <f>IF(T629&lt;170,"ГЗ по услуге (работе) НЕ выполнено","")&amp;IF(AND(T629&gt;=170,T629&lt;=200),"ГЗ по услуге (работе) выполнено","")&amp;IF(T629&gt;200,"ГЗ по услуге (работе) ПЕРЕвыполнено","")</f>
        <v>ГЗ по услуге (работе) ПЕРЕвыполнено</v>
      </c>
      <c r="V629" s="195"/>
      <c r="W629" s="208">
        <f>AVERAGE(T629:T637)</f>
        <v>200.28249275490674</v>
      </c>
      <c r="X629" s="199" t="str">
        <f>IF(W629&lt;170,"ГЗ по учреждению не выполнено","")&amp;IF(AND(W629&gt;=170,W629&lt;=200),"ГЗ по учреждению выполнено","")&amp;IF(W629&gt;200,"ГЗ по учреждению перевыполнено","")</f>
        <v>ГЗ по учреждению перевыполнено</v>
      </c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  <c r="GG629" s="4"/>
      <c r="GH629" s="4"/>
      <c r="GI629" s="4"/>
      <c r="GJ629" s="4"/>
      <c r="GK629" s="4"/>
      <c r="GL629" s="4"/>
      <c r="GM629" s="4"/>
      <c r="GN629" s="4"/>
      <c r="GO629" s="4"/>
      <c r="GP629" s="4"/>
      <c r="GQ629" s="4"/>
      <c r="GR629" s="4"/>
      <c r="GS629" s="4"/>
      <c r="GT629" s="4"/>
      <c r="GU629" s="4"/>
      <c r="GV629" s="4"/>
      <c r="GW629" s="4"/>
      <c r="GX629" s="4"/>
      <c r="GY629" s="4"/>
      <c r="GZ629" s="4"/>
      <c r="HA629" s="4"/>
      <c r="HB629" s="4"/>
      <c r="HC629" s="4"/>
      <c r="HD629" s="4"/>
      <c r="HE629" s="4"/>
      <c r="HF629" s="4"/>
      <c r="HG629" s="4"/>
      <c r="HH629" s="4"/>
      <c r="HI629" s="4"/>
      <c r="HJ629" s="4"/>
      <c r="HK629" s="4"/>
      <c r="HL629" s="4"/>
      <c r="HM629" s="4"/>
      <c r="HN629" s="4"/>
      <c r="HO629" s="4"/>
      <c r="HP629" s="4"/>
      <c r="HQ629" s="4"/>
      <c r="HR629" s="4"/>
      <c r="HS629" s="4"/>
      <c r="HT629" s="4"/>
      <c r="HU629" s="4"/>
      <c r="HV629" s="4"/>
      <c r="HW629" s="4"/>
      <c r="HX629" s="4"/>
      <c r="HY629" s="4"/>
      <c r="HZ629" s="4"/>
      <c r="IA629" s="4"/>
      <c r="IB629" s="4"/>
      <c r="IC629" s="4"/>
      <c r="ID629" s="4"/>
      <c r="IE629" s="4"/>
      <c r="IF629" s="4"/>
      <c r="IG629" s="4"/>
      <c r="IH629" s="4"/>
      <c r="II629" s="4"/>
      <c r="IJ629" s="4"/>
      <c r="IK629" s="4"/>
      <c r="IL629" s="4"/>
      <c r="IM629" s="4"/>
      <c r="IN629" s="4"/>
      <c r="IO629" s="4"/>
      <c r="IP629" s="4"/>
      <c r="IQ629" s="4"/>
      <c r="IR629" s="4"/>
      <c r="IS629" s="4"/>
      <c r="IT629" s="4"/>
      <c r="IU629" s="4"/>
      <c r="IV629" s="4"/>
      <c r="IW629" s="4"/>
      <c r="IX629" s="4"/>
      <c r="IY629" s="4"/>
      <c r="IZ629" s="4"/>
      <c r="JA629" s="4"/>
      <c r="JB629" s="4"/>
      <c r="JC629" s="4"/>
      <c r="JD629" s="4"/>
      <c r="JE629" s="4"/>
      <c r="JF629" s="4"/>
      <c r="JG629" s="4"/>
      <c r="JH629" s="4"/>
      <c r="JI629" s="4"/>
      <c r="JJ629" s="4"/>
      <c r="JK629" s="4"/>
      <c r="JL629" s="4"/>
      <c r="JM629" s="4"/>
      <c r="JN629" s="4"/>
      <c r="JO629" s="4"/>
      <c r="JP629" s="4"/>
      <c r="JQ629" s="4"/>
      <c r="JR629" s="4"/>
      <c r="JS629" s="4"/>
      <c r="JT629" s="4"/>
      <c r="JU629" s="4"/>
      <c r="JV629" s="4"/>
      <c r="JW629" s="4"/>
      <c r="JX629" s="4"/>
      <c r="JY629" s="4"/>
      <c r="JZ629" s="4"/>
      <c r="KA629" s="4"/>
      <c r="KB629" s="4"/>
      <c r="KC629" s="4"/>
      <c r="KD629" s="4"/>
      <c r="KE629" s="4"/>
      <c r="KF629" s="4"/>
      <c r="KG629" s="4"/>
      <c r="KH629" s="4"/>
      <c r="KI629" s="4"/>
      <c r="KJ629" s="4"/>
      <c r="KK629" s="4"/>
      <c r="KL629" s="4"/>
      <c r="KM629" s="4"/>
      <c r="KN629" s="4"/>
      <c r="KO629" s="4"/>
      <c r="KP629" s="4"/>
      <c r="KQ629" s="4"/>
      <c r="KR629" s="4"/>
      <c r="KS629" s="4"/>
      <c r="KT629" s="4"/>
      <c r="KU629" s="4"/>
      <c r="KV629" s="4"/>
      <c r="KW629" s="4"/>
      <c r="KX629" s="4"/>
      <c r="KY629" s="4"/>
      <c r="KZ629" s="4"/>
      <c r="LA629" s="4"/>
      <c r="LB629" s="4"/>
      <c r="LC629" s="4"/>
      <c r="LD629" s="4"/>
      <c r="LE629" s="4"/>
      <c r="LF629" s="4"/>
      <c r="LG629" s="4"/>
      <c r="LH629" s="4"/>
      <c r="LI629" s="4"/>
      <c r="LJ629" s="4"/>
      <c r="LK629" s="4"/>
      <c r="LL629" s="4"/>
      <c r="LM629" s="4"/>
      <c r="LN629" s="4"/>
      <c r="LO629" s="4"/>
      <c r="LP629" s="4"/>
      <c r="LQ629" s="4"/>
      <c r="LR629" s="4"/>
      <c r="LS629" s="4"/>
      <c r="LT629" s="4"/>
      <c r="LU629" s="4"/>
      <c r="LV629" s="4"/>
      <c r="LW629" s="4"/>
      <c r="LX629" s="4"/>
      <c r="LY629" s="4"/>
      <c r="LZ629" s="4"/>
      <c r="MA629" s="4"/>
      <c r="MB629" s="4"/>
      <c r="MC629" s="4"/>
      <c r="MD629" s="4"/>
      <c r="ME629" s="4"/>
      <c r="MF629" s="4"/>
      <c r="MG629" s="4"/>
      <c r="MH629" s="4"/>
      <c r="MI629" s="4"/>
      <c r="MJ629" s="4"/>
      <c r="MK629" s="4"/>
      <c r="ML629" s="4"/>
      <c r="MM629" s="4"/>
      <c r="MN629" s="4"/>
      <c r="MO629" s="4"/>
      <c r="MP629" s="4"/>
      <c r="MQ629" s="4"/>
      <c r="MR629" s="4"/>
      <c r="MS629" s="4"/>
      <c r="MT629" s="4"/>
      <c r="MU629" s="4"/>
      <c r="MV629" s="4"/>
      <c r="MW629" s="4"/>
      <c r="MX629" s="4"/>
      <c r="MY629" s="4"/>
      <c r="MZ629" s="4"/>
      <c r="NA629" s="4"/>
      <c r="NB629" s="4"/>
      <c r="NC629" s="4"/>
      <c r="ND629" s="4"/>
      <c r="NE629" s="4"/>
      <c r="NF629" s="4"/>
      <c r="NG629" s="4"/>
      <c r="NH629" s="4"/>
      <c r="NI629" s="4"/>
      <c r="NJ629" s="4"/>
      <c r="NK629" s="4"/>
      <c r="NL629" s="4"/>
      <c r="NM629" s="4"/>
      <c r="NN629" s="4"/>
      <c r="NO629" s="4"/>
      <c r="NP629" s="4"/>
      <c r="NQ629" s="4"/>
      <c r="NR629" s="4"/>
      <c r="NS629" s="4"/>
      <c r="NT629" s="4"/>
      <c r="NU629" s="4"/>
      <c r="NV629" s="4"/>
      <c r="NW629" s="4"/>
      <c r="NX629" s="4"/>
      <c r="NY629" s="4"/>
      <c r="NZ629" s="4"/>
      <c r="OA629" s="4"/>
      <c r="OB629" s="4"/>
      <c r="OC629" s="4"/>
      <c r="OD629" s="4"/>
      <c r="OE629" s="4"/>
      <c r="OF629" s="4"/>
      <c r="OG629" s="4"/>
      <c r="OH629" s="4"/>
      <c r="OI629" s="4"/>
      <c r="OJ629" s="4"/>
      <c r="OK629" s="4"/>
      <c r="OL629" s="4"/>
      <c r="OM629" s="4"/>
      <c r="ON629" s="4"/>
      <c r="OO629" s="4"/>
      <c r="OP629" s="4"/>
      <c r="OQ629" s="4"/>
      <c r="OR629" s="4"/>
      <c r="OS629" s="4"/>
      <c r="OT629" s="4"/>
      <c r="OU629" s="4"/>
      <c r="OV629" s="4"/>
      <c r="OW629" s="4"/>
      <c r="OX629" s="4"/>
      <c r="OY629" s="4"/>
      <c r="OZ629" s="4"/>
      <c r="PA629" s="4"/>
    </row>
    <row r="630" spans="1:417" s="16" customFormat="1" ht="39.75" customHeight="1" thickBot="1" x14ac:dyDescent="0.3">
      <c r="A630" s="297"/>
      <c r="B630" s="46" t="str">
        <f t="shared" si="353"/>
        <v>ГБУЗ АО Городская поликлиника №1</v>
      </c>
      <c r="C630" s="246"/>
      <c r="D630" s="19" t="str">
        <f t="shared" si="354"/>
        <v>ПМСП, не включенная в базовую программу ОМС</v>
      </c>
      <c r="E630" s="195"/>
      <c r="F630" s="46" t="str">
        <f t="shared" si="336"/>
        <v>амбулаторно</v>
      </c>
      <c r="G630" s="195"/>
      <c r="H630" s="46" t="str">
        <f t="shared" si="337"/>
        <v>Первичная медико-санитарная помощь, в части диагностики и лечения</v>
      </c>
      <c r="I630" s="195"/>
      <c r="J630" s="46" t="str">
        <f t="shared" si="338"/>
        <v>психотерапия</v>
      </c>
      <c r="K630" s="74" t="s">
        <v>40</v>
      </c>
      <c r="L630" s="75" t="s">
        <v>123</v>
      </c>
      <c r="M630" s="81" t="s">
        <v>42</v>
      </c>
      <c r="N630" s="104">
        <v>4000</v>
      </c>
      <c r="O630" s="102">
        <v>2056</v>
      </c>
      <c r="P630" s="136" t="str">
        <f t="shared" ref="P630" si="355">IF(AND(N630&lt;&gt;0,M630="Кач."),O630/N630*100,"")</f>
        <v/>
      </c>
      <c r="Q630" s="132">
        <f t="shared" ref="Q630" si="356">IF(AND(N630&lt;&gt;0,M630="объем"),(O630/N630*100)/$Y$2*12,"")</f>
        <v>102.8</v>
      </c>
      <c r="R630" s="214"/>
      <c r="S630" s="215"/>
      <c r="T630" s="216"/>
      <c r="U630" s="195"/>
      <c r="V630" s="195"/>
      <c r="W630" s="209"/>
      <c r="X630" s="200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  <c r="GK630" s="4"/>
      <c r="GL630" s="4"/>
      <c r="GM630" s="4"/>
      <c r="GN630" s="4"/>
      <c r="GO630" s="4"/>
      <c r="GP630" s="4"/>
      <c r="GQ630" s="4"/>
      <c r="GR630" s="4"/>
      <c r="GS630" s="4"/>
      <c r="GT630" s="4"/>
      <c r="GU630" s="4"/>
      <c r="GV630" s="4"/>
      <c r="GW630" s="4"/>
      <c r="GX630" s="4"/>
      <c r="GY630" s="4"/>
      <c r="GZ630" s="4"/>
      <c r="HA630" s="4"/>
      <c r="HB630" s="4"/>
      <c r="HC630" s="4"/>
      <c r="HD630" s="4"/>
      <c r="HE630" s="4"/>
      <c r="HF630" s="4"/>
      <c r="HG630" s="4"/>
      <c r="HH630" s="4"/>
      <c r="HI630" s="4"/>
      <c r="HJ630" s="4"/>
      <c r="HK630" s="4"/>
      <c r="HL630" s="4"/>
      <c r="HM630" s="4"/>
      <c r="HN630" s="4"/>
      <c r="HO630" s="4"/>
      <c r="HP630" s="4"/>
      <c r="HQ630" s="4"/>
      <c r="HR630" s="4"/>
      <c r="HS630" s="4"/>
      <c r="HT630" s="4"/>
      <c r="HU630" s="4"/>
      <c r="HV630" s="4"/>
      <c r="HW630" s="4"/>
      <c r="HX630" s="4"/>
      <c r="HY630" s="4"/>
      <c r="HZ630" s="4"/>
      <c r="IA630" s="4"/>
      <c r="IB630" s="4"/>
      <c r="IC630" s="4"/>
      <c r="ID630" s="4"/>
      <c r="IE630" s="4"/>
      <c r="IF630" s="4"/>
      <c r="IG630" s="4"/>
      <c r="IH630" s="4"/>
      <c r="II630" s="4"/>
      <c r="IJ630" s="4"/>
      <c r="IK630" s="4"/>
      <c r="IL630" s="4"/>
      <c r="IM630" s="4"/>
      <c r="IN630" s="4"/>
      <c r="IO630" s="4"/>
      <c r="IP630" s="4"/>
      <c r="IQ630" s="4"/>
      <c r="IR630" s="4"/>
      <c r="IS630" s="4"/>
      <c r="IT630" s="4"/>
      <c r="IU630" s="4"/>
      <c r="IV630" s="4"/>
      <c r="IW630" s="4"/>
      <c r="IX630" s="4"/>
      <c r="IY630" s="4"/>
      <c r="IZ630" s="4"/>
      <c r="JA630" s="4"/>
      <c r="JB630" s="4"/>
      <c r="JC630" s="4"/>
      <c r="JD630" s="4"/>
      <c r="JE630" s="4"/>
      <c r="JF630" s="4"/>
      <c r="JG630" s="4"/>
      <c r="JH630" s="4"/>
      <c r="JI630" s="4"/>
      <c r="JJ630" s="4"/>
      <c r="JK630" s="4"/>
      <c r="JL630" s="4"/>
      <c r="JM630" s="4"/>
      <c r="JN630" s="4"/>
      <c r="JO630" s="4"/>
      <c r="JP630" s="4"/>
      <c r="JQ630" s="4"/>
      <c r="JR630" s="4"/>
      <c r="JS630" s="4"/>
      <c r="JT630" s="4"/>
      <c r="JU630" s="4"/>
      <c r="JV630" s="4"/>
      <c r="JW630" s="4"/>
      <c r="JX630" s="4"/>
      <c r="JY630" s="4"/>
      <c r="JZ630" s="4"/>
      <c r="KA630" s="4"/>
      <c r="KB630" s="4"/>
      <c r="KC630" s="4"/>
      <c r="KD630" s="4"/>
      <c r="KE630" s="4"/>
      <c r="KF630" s="4"/>
      <c r="KG630" s="4"/>
      <c r="KH630" s="4"/>
      <c r="KI630" s="4"/>
      <c r="KJ630" s="4"/>
      <c r="KK630" s="4"/>
      <c r="KL630" s="4"/>
      <c r="KM630" s="4"/>
      <c r="KN630" s="4"/>
      <c r="KO630" s="4"/>
      <c r="KP630" s="4"/>
      <c r="KQ630" s="4"/>
      <c r="KR630" s="4"/>
      <c r="KS630" s="4"/>
      <c r="KT630" s="4"/>
      <c r="KU630" s="4"/>
      <c r="KV630" s="4"/>
      <c r="KW630" s="4"/>
      <c r="KX630" s="4"/>
      <c r="KY630" s="4"/>
      <c r="KZ630" s="4"/>
      <c r="LA630" s="4"/>
      <c r="LB630" s="4"/>
      <c r="LC630" s="4"/>
      <c r="LD630" s="4"/>
      <c r="LE630" s="4"/>
      <c r="LF630" s="4"/>
      <c r="LG630" s="4"/>
      <c r="LH630" s="4"/>
      <c r="LI630" s="4"/>
      <c r="LJ630" s="4"/>
      <c r="LK630" s="4"/>
      <c r="LL630" s="4"/>
      <c r="LM630" s="4"/>
      <c r="LN630" s="4"/>
      <c r="LO630" s="4"/>
      <c r="LP630" s="4"/>
      <c r="LQ630" s="4"/>
      <c r="LR630" s="4"/>
      <c r="LS630" s="4"/>
      <c r="LT630" s="4"/>
      <c r="LU630" s="4"/>
      <c r="LV630" s="4"/>
      <c r="LW630" s="4"/>
      <c r="LX630" s="4"/>
      <c r="LY630" s="4"/>
      <c r="LZ630" s="4"/>
      <c r="MA630" s="4"/>
      <c r="MB630" s="4"/>
      <c r="MC630" s="4"/>
      <c r="MD630" s="4"/>
      <c r="ME630" s="4"/>
      <c r="MF630" s="4"/>
      <c r="MG630" s="4"/>
      <c r="MH630" s="4"/>
      <c r="MI630" s="4"/>
      <c r="MJ630" s="4"/>
      <c r="MK630" s="4"/>
      <c r="ML630" s="4"/>
      <c r="MM630" s="4"/>
      <c r="MN630" s="4"/>
      <c r="MO630" s="4"/>
      <c r="MP630" s="4"/>
      <c r="MQ630" s="4"/>
      <c r="MR630" s="4"/>
      <c r="MS630" s="4"/>
      <c r="MT630" s="4"/>
      <c r="MU630" s="4"/>
      <c r="MV630" s="4"/>
      <c r="MW630" s="4"/>
      <c r="MX630" s="4"/>
      <c r="MY630" s="4"/>
      <c r="MZ630" s="4"/>
      <c r="NA630" s="4"/>
      <c r="NB630" s="4"/>
      <c r="NC630" s="4"/>
      <c r="ND630" s="4"/>
      <c r="NE630" s="4"/>
      <c r="NF630" s="4"/>
      <c r="NG630" s="4"/>
      <c r="NH630" s="4"/>
      <c r="NI630" s="4"/>
      <c r="NJ630" s="4"/>
      <c r="NK630" s="4"/>
      <c r="NL630" s="4"/>
      <c r="NM630" s="4"/>
      <c r="NN630" s="4"/>
      <c r="NO630" s="4"/>
      <c r="NP630" s="4"/>
      <c r="NQ630" s="4"/>
      <c r="NR630" s="4"/>
      <c r="NS630" s="4"/>
      <c r="NT630" s="4"/>
      <c r="NU630" s="4"/>
      <c r="NV630" s="4"/>
      <c r="NW630" s="4"/>
      <c r="NX630" s="4"/>
      <c r="NY630" s="4"/>
      <c r="NZ630" s="4"/>
      <c r="OA630" s="4"/>
      <c r="OB630" s="4"/>
      <c r="OC630" s="4"/>
      <c r="OD630" s="4"/>
      <c r="OE630" s="4"/>
      <c r="OF630" s="4"/>
      <c r="OG630" s="4"/>
      <c r="OH630" s="4"/>
      <c r="OI630" s="4"/>
      <c r="OJ630" s="4"/>
      <c r="OK630" s="4"/>
      <c r="OL630" s="4"/>
      <c r="OM630" s="4"/>
      <c r="ON630" s="4"/>
      <c r="OO630" s="4"/>
      <c r="OP630" s="4"/>
      <c r="OQ630" s="4"/>
      <c r="OR630" s="4"/>
      <c r="OS630" s="4"/>
      <c r="OT630" s="4"/>
      <c r="OU630" s="4"/>
      <c r="OV630" s="4"/>
      <c r="OW630" s="4"/>
      <c r="OX630" s="4"/>
      <c r="OY630" s="4"/>
      <c r="OZ630" s="4"/>
      <c r="PA630" s="4"/>
    </row>
    <row r="631" spans="1:417" s="4" customFormat="1" ht="45" customHeight="1" thickBot="1" x14ac:dyDescent="0.3">
      <c r="A631" s="297"/>
      <c r="B631" s="46" t="str">
        <f t="shared" si="353"/>
        <v>ГБУЗ АО Городская поликлиника №1</v>
      </c>
      <c r="C631" s="246"/>
      <c r="D631" s="19" t="str">
        <f t="shared" si="354"/>
        <v>ПМСП, не включенная в базовую программу ОМС</v>
      </c>
      <c r="E631" s="195"/>
      <c r="F631" s="46" t="str">
        <f t="shared" si="336"/>
        <v>амбулаторно</v>
      </c>
      <c r="G631" s="195"/>
      <c r="H631" s="46" t="str">
        <f t="shared" si="337"/>
        <v>Первичная медико-санитарная помощь, в части диагностики и лечения</v>
      </c>
      <c r="I631" s="195"/>
      <c r="J631" s="46" t="str">
        <f t="shared" si="338"/>
        <v>психотерапия</v>
      </c>
      <c r="K631" s="74" t="s">
        <v>138</v>
      </c>
      <c r="L631" s="75" t="s">
        <v>123</v>
      </c>
      <c r="M631" s="81" t="s">
        <v>42</v>
      </c>
      <c r="N631" s="104">
        <v>1800</v>
      </c>
      <c r="O631" s="104">
        <v>920</v>
      </c>
      <c r="P631" s="61" t="str">
        <f t="shared" si="328"/>
        <v/>
      </c>
      <c r="Q631" s="62">
        <f t="shared" si="341"/>
        <v>102.2222222222222</v>
      </c>
      <c r="R631" s="214"/>
      <c r="S631" s="215"/>
      <c r="T631" s="216"/>
      <c r="U631" s="195"/>
      <c r="V631" s="195"/>
      <c r="W631" s="209"/>
      <c r="X631" s="200"/>
    </row>
    <row r="632" spans="1:417" s="4" customFormat="1" ht="24.6" customHeight="1" thickBot="1" x14ac:dyDescent="0.3">
      <c r="A632" s="297"/>
      <c r="B632" s="46" t="str">
        <f t="shared" si="353"/>
        <v>ГБУЗ АО Городская поликлиника №1</v>
      </c>
      <c r="C632" s="224" t="s">
        <v>75</v>
      </c>
      <c r="D632" s="19" t="str">
        <f t="shared" si="354"/>
        <v>Паллиативная медицинская помощь</v>
      </c>
      <c r="E632" s="195" t="s">
        <v>259</v>
      </c>
      <c r="F632" s="46" t="str">
        <f t="shared" si="336"/>
        <v>амбулаторно на дому</v>
      </c>
      <c r="G632" s="195" t="s">
        <v>75</v>
      </c>
      <c r="H632" s="46" t="str">
        <f t="shared" si="337"/>
        <v>Паллиативная медицинская помощь</v>
      </c>
      <c r="I632" s="192" t="s">
        <v>47</v>
      </c>
      <c r="J632" s="46" t="str">
        <f t="shared" si="338"/>
        <v>Не предусмотрено</v>
      </c>
      <c r="K632" s="73" t="s">
        <v>133</v>
      </c>
      <c r="L632" s="73" t="s">
        <v>3</v>
      </c>
      <c r="M632" s="73" t="s">
        <v>5</v>
      </c>
      <c r="N632" s="106">
        <v>99</v>
      </c>
      <c r="O632" s="106">
        <v>99</v>
      </c>
      <c r="P632" s="60">
        <f t="shared" si="328"/>
        <v>100</v>
      </c>
      <c r="Q632" s="60"/>
      <c r="R632" s="214">
        <f>IFERROR(AVERAGE(P632:P633),"")</f>
        <v>100</v>
      </c>
      <c r="S632" s="215">
        <f>AVERAGE(Q632:Q633)</f>
        <v>100.27307482250136</v>
      </c>
      <c r="T632" s="216">
        <f>IFERROR((R632*0.7+S632*0.3)*2,S632*2)</f>
        <v>200.16384489350082</v>
      </c>
      <c r="U632" s="195" t="str">
        <f>IF(T632&lt;170,"ГЗ по услуге (работе) НЕ выполнено","")&amp;IF(AND(T632&gt;=170,T632&lt;=200),"ГЗ по услуге (работе) выполнено","")&amp;IF(T632&gt;200,"ГЗ по услуге (работе) ПЕРЕвыполнено","")</f>
        <v>ГЗ по услуге (работе) ПЕРЕвыполнено</v>
      </c>
      <c r="V632" s="195"/>
      <c r="W632" s="209"/>
      <c r="X632" s="200"/>
    </row>
    <row r="633" spans="1:417" s="4" customFormat="1" ht="42" customHeight="1" thickBot="1" x14ac:dyDescent="0.3">
      <c r="A633" s="297"/>
      <c r="B633" s="46" t="str">
        <f t="shared" si="353"/>
        <v>ГБУЗ АО Городская поликлиника №1</v>
      </c>
      <c r="C633" s="261"/>
      <c r="D633" s="19" t="str">
        <f t="shared" si="354"/>
        <v>Паллиативная медицинская помощь</v>
      </c>
      <c r="E633" s="195"/>
      <c r="F633" s="46" t="str">
        <f t="shared" si="336"/>
        <v>амбулаторно на дому</v>
      </c>
      <c r="G633" s="195"/>
      <c r="H633" s="46" t="str">
        <f t="shared" si="337"/>
        <v>Паллиативная медицинская помощь</v>
      </c>
      <c r="I633" s="192"/>
      <c r="J633" s="46" t="str">
        <f t="shared" si="338"/>
        <v>Не предусмотрено</v>
      </c>
      <c r="K633" s="74" t="s">
        <v>40</v>
      </c>
      <c r="L633" s="75" t="s">
        <v>123</v>
      </c>
      <c r="M633" s="81" t="s">
        <v>42</v>
      </c>
      <c r="N633" s="104">
        <v>1831</v>
      </c>
      <c r="O633" s="102">
        <v>918</v>
      </c>
      <c r="P633" s="61" t="str">
        <f t="shared" si="328"/>
        <v/>
      </c>
      <c r="Q633" s="62">
        <f t="shared" si="341"/>
        <v>100.27307482250136</v>
      </c>
      <c r="R633" s="214"/>
      <c r="S633" s="215"/>
      <c r="T633" s="216"/>
      <c r="U633" s="195"/>
      <c r="V633" s="195"/>
      <c r="W633" s="209"/>
      <c r="X633" s="200"/>
    </row>
    <row r="634" spans="1:417" s="4" customFormat="1" ht="25.9" customHeight="1" thickBot="1" x14ac:dyDescent="0.3">
      <c r="A634" s="297"/>
      <c r="B634" s="46" t="str">
        <f t="shared" si="353"/>
        <v>ГБУЗ АО Городская поликлиника №1</v>
      </c>
      <c r="C634" s="261"/>
      <c r="D634" s="19" t="str">
        <f t="shared" si="354"/>
        <v>Паллиативная медицинская помощь</v>
      </c>
      <c r="E634" s="217" t="s">
        <v>245</v>
      </c>
      <c r="F634" s="46" t="str">
        <f t="shared" si="336"/>
        <v>Дневной стационар (на дому)</v>
      </c>
      <c r="G634" s="217" t="s">
        <v>75</v>
      </c>
      <c r="H634" s="46" t="str">
        <f t="shared" si="337"/>
        <v>Паллиативная медицинская помощь</v>
      </c>
      <c r="I634" s="193" t="s">
        <v>47</v>
      </c>
      <c r="J634" s="46" t="str">
        <f t="shared" si="338"/>
        <v>Не предусмотрено</v>
      </c>
      <c r="K634" s="73" t="s">
        <v>133</v>
      </c>
      <c r="L634" s="73" t="s">
        <v>3</v>
      </c>
      <c r="M634" s="73" t="s">
        <v>5</v>
      </c>
      <c r="N634" s="106">
        <v>99</v>
      </c>
      <c r="O634" s="106">
        <v>99</v>
      </c>
      <c r="P634" s="131">
        <f t="shared" ref="P634" si="357">IF(AND(N634&lt;&gt;0,M634="Кач."),O634/N634*100,"")</f>
        <v>100</v>
      </c>
      <c r="Q634" s="131"/>
      <c r="R634" s="214">
        <f>IFERROR(AVERAGE(P634:P635),"")</f>
        <v>100</v>
      </c>
      <c r="S634" s="215">
        <f>AVERAGE(Q634:Q635)</f>
        <v>99.099099099099078</v>
      </c>
      <c r="T634" s="216">
        <f>IFERROR((R634*0.7+S634*0.3)*2,S634*2)</f>
        <v>199.45945945945945</v>
      </c>
      <c r="U634" s="195" t="str">
        <f>IF(T634&lt;170,"ГЗ по услуге (работе) НЕ выполнено","")&amp;IF(AND(T634&gt;=170,T634&lt;=200),"ГЗ по услуге (работе) выполнено","")&amp;IF(T634&gt;200,"ГЗ по услуге (работе) ПЕРЕвыполнено","")</f>
        <v>ГЗ по услуге (работе) выполнено</v>
      </c>
      <c r="V634" s="195"/>
      <c r="W634" s="209"/>
      <c r="X634" s="200"/>
    </row>
    <row r="635" spans="1:417" s="14" customFormat="1" ht="28.5" customHeight="1" thickBot="1" x14ac:dyDescent="0.3">
      <c r="A635" s="297"/>
      <c r="B635" s="46" t="str">
        <f t="shared" si="353"/>
        <v>ГБУЗ АО Городская поликлиника №1</v>
      </c>
      <c r="C635" s="225"/>
      <c r="D635" s="19" t="str">
        <f t="shared" si="354"/>
        <v>Паллиативная медицинская помощь</v>
      </c>
      <c r="E635" s="219"/>
      <c r="F635" s="46" t="str">
        <f t="shared" si="336"/>
        <v>Дневной стационар (на дому)</v>
      </c>
      <c r="G635" s="219"/>
      <c r="H635" s="46" t="str">
        <f t="shared" si="337"/>
        <v>Паллиативная медицинская помощь</v>
      </c>
      <c r="I635" s="194"/>
      <c r="J635" s="46" t="str">
        <f t="shared" si="338"/>
        <v>Не предусмотрено</v>
      </c>
      <c r="K635" s="74" t="s">
        <v>149</v>
      </c>
      <c r="L635" s="75" t="s">
        <v>123</v>
      </c>
      <c r="M635" s="81" t="s">
        <v>42</v>
      </c>
      <c r="N635" s="104">
        <v>111</v>
      </c>
      <c r="O635" s="104">
        <v>55</v>
      </c>
      <c r="P635" s="61" t="str">
        <f t="shared" ref="P635" si="358">IF(AND(N635&lt;&gt;0,M635="Кач."),O635/N635*100,"")</f>
        <v/>
      </c>
      <c r="Q635" s="62">
        <f t="shared" ref="Q635" si="359">IF(AND(N635&lt;&gt;0,M635="объем"),(O635/N635*100)/$Y$2*12,"")</f>
        <v>99.099099099099078</v>
      </c>
      <c r="R635" s="214"/>
      <c r="S635" s="215"/>
      <c r="T635" s="216"/>
      <c r="U635" s="195"/>
      <c r="V635" s="195"/>
      <c r="W635" s="209"/>
      <c r="X635" s="200"/>
    </row>
    <row r="636" spans="1:417" s="4" customFormat="1" ht="28.5" customHeight="1" thickBot="1" x14ac:dyDescent="0.3">
      <c r="A636" s="297"/>
      <c r="B636" s="46" t="str">
        <f t="shared" si="353"/>
        <v>ГБУЗ АО Городская поликлиника №1</v>
      </c>
      <c r="C636" s="246" t="s">
        <v>236</v>
      </c>
      <c r="D636" s="19" t="str">
        <f t="shared" si="35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6" s="195" t="s">
        <v>170</v>
      </c>
      <c r="F636" s="46" t="str">
        <f t="shared" si="336"/>
        <v>не предусмотрено</v>
      </c>
      <c r="G636" s="195" t="s">
        <v>170</v>
      </c>
      <c r="H636" s="46" t="str">
        <f t="shared" si="337"/>
        <v>не предусмотрено</v>
      </c>
      <c r="I636" s="195" t="s">
        <v>47</v>
      </c>
      <c r="J636" s="46" t="str">
        <f t="shared" si="338"/>
        <v>Не предусмотрено</v>
      </c>
      <c r="K636" s="76" t="s">
        <v>237</v>
      </c>
      <c r="L636" s="75" t="s">
        <v>3</v>
      </c>
      <c r="M636" s="72" t="s">
        <v>5</v>
      </c>
      <c r="N636" s="106">
        <v>100</v>
      </c>
      <c r="O636" s="106">
        <v>100</v>
      </c>
      <c r="P636" s="60">
        <f t="shared" ref="P636:P637" si="360">IF(AND(N636&lt;&gt;0,M636="Кач."),O636/N636*100,"")</f>
        <v>100</v>
      </c>
      <c r="Q636" s="60"/>
      <c r="R636" s="214">
        <f>IFERROR(AVERAGE(P636:P637),"")</f>
        <v>100</v>
      </c>
      <c r="S636" s="215">
        <f>AVERAGE(Q636:Q637)</f>
        <v>100</v>
      </c>
      <c r="T636" s="216">
        <f>IFERROR((R636*0.7+S636*0.3)*2,S636*2)</f>
        <v>200</v>
      </c>
      <c r="U636" s="195" t="str">
        <f>IF(T636&lt;170,"ГЗ по услуге (работе) НЕ выполнено","")&amp;IF(AND(T636&gt;=170,T636&lt;=200),"ГЗ по услуге (работе) выполнено","")&amp;IF(T636&gt;200,"ГЗ по услуге (работе) ПЕРЕвыполнено","")</f>
        <v>ГЗ по услуге (работе) выполнено</v>
      </c>
      <c r="V636" s="195"/>
      <c r="W636" s="209"/>
      <c r="X636" s="200"/>
    </row>
    <row r="637" spans="1:417" s="16" customFormat="1" ht="28.5" customHeight="1" thickBot="1" x14ac:dyDescent="0.3">
      <c r="A637" s="297"/>
      <c r="B637" s="46" t="str">
        <f t="shared" si="353"/>
        <v>ГБУЗ АО Городская поликлиника №1</v>
      </c>
      <c r="C637" s="246"/>
      <c r="D637" s="19" t="str">
        <f t="shared" si="35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7" s="195"/>
      <c r="F637" s="46" t="str">
        <f t="shared" si="336"/>
        <v>не предусмотрено</v>
      </c>
      <c r="G637" s="195"/>
      <c r="H637" s="46" t="str">
        <f t="shared" si="337"/>
        <v>не предусмотрено</v>
      </c>
      <c r="I637" s="195"/>
      <c r="J637" s="46" t="str">
        <f t="shared" si="338"/>
        <v>Не предусмотрено</v>
      </c>
      <c r="K637" s="77" t="s">
        <v>248</v>
      </c>
      <c r="L637" s="75" t="s">
        <v>238</v>
      </c>
      <c r="M637" s="81" t="s">
        <v>42</v>
      </c>
      <c r="N637" s="104">
        <v>0.05</v>
      </c>
      <c r="O637" s="104">
        <v>0.05</v>
      </c>
      <c r="P637" s="61" t="str">
        <f t="shared" si="360"/>
        <v/>
      </c>
      <c r="Q637" s="58">
        <f>IF(AND(N637&lt;&gt;0,M637="объем"),(O637/N637*100),"")</f>
        <v>100</v>
      </c>
      <c r="R637" s="214"/>
      <c r="S637" s="215"/>
      <c r="T637" s="216"/>
      <c r="U637" s="195"/>
      <c r="V637" s="195"/>
      <c r="W637" s="210"/>
      <c r="X637" s="201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  <c r="FU637" s="4"/>
      <c r="FV637" s="4"/>
      <c r="FW637" s="4"/>
      <c r="FX637" s="4"/>
      <c r="FY637" s="4"/>
      <c r="FZ637" s="4"/>
      <c r="GA637" s="4"/>
      <c r="GB637" s="4"/>
      <c r="GC637" s="4"/>
      <c r="GD637" s="4"/>
      <c r="GE637" s="4"/>
      <c r="GF637" s="4"/>
      <c r="GG637" s="4"/>
      <c r="GH637" s="4"/>
      <c r="GI637" s="4"/>
      <c r="GJ637" s="4"/>
      <c r="GK637" s="4"/>
      <c r="GL637" s="4"/>
      <c r="GM637" s="4"/>
      <c r="GN637" s="4"/>
      <c r="GO637" s="4"/>
      <c r="GP637" s="4"/>
      <c r="GQ637" s="4"/>
      <c r="GR637" s="4"/>
      <c r="GS637" s="4"/>
      <c r="GT637" s="4"/>
      <c r="GU637" s="4"/>
      <c r="GV637" s="4"/>
      <c r="GW637" s="4"/>
      <c r="GX637" s="4"/>
      <c r="GY637" s="4"/>
      <c r="GZ637" s="4"/>
      <c r="HA637" s="4"/>
      <c r="HB637" s="4"/>
      <c r="HC637" s="4"/>
      <c r="HD637" s="4"/>
      <c r="HE637" s="4"/>
      <c r="HF637" s="4"/>
      <c r="HG637" s="4"/>
      <c r="HH637" s="4"/>
      <c r="HI637" s="4"/>
      <c r="HJ637" s="4"/>
      <c r="HK637" s="4"/>
      <c r="HL637" s="4"/>
      <c r="HM637" s="4"/>
      <c r="HN637" s="4"/>
      <c r="HO637" s="4"/>
      <c r="HP637" s="4"/>
      <c r="HQ637" s="4"/>
      <c r="HR637" s="4"/>
      <c r="HS637" s="4"/>
      <c r="HT637" s="4"/>
      <c r="HU637" s="4"/>
      <c r="HV637" s="4"/>
      <c r="HW637" s="4"/>
      <c r="HX637" s="4"/>
      <c r="HY637" s="4"/>
      <c r="HZ637" s="4"/>
      <c r="IA637" s="4"/>
      <c r="IB637" s="4"/>
      <c r="IC637" s="4"/>
      <c r="ID637" s="4"/>
      <c r="IE637" s="4"/>
      <c r="IF637" s="4"/>
      <c r="IG637" s="4"/>
      <c r="IH637" s="4"/>
      <c r="II637" s="4"/>
      <c r="IJ637" s="4"/>
      <c r="IK637" s="4"/>
      <c r="IL637" s="4"/>
      <c r="IM637" s="4"/>
      <c r="IN637" s="4"/>
      <c r="IO637" s="4"/>
      <c r="IP637" s="4"/>
      <c r="IQ637" s="4"/>
      <c r="IR637" s="4"/>
      <c r="IS637" s="4"/>
      <c r="IT637" s="4"/>
      <c r="IU637" s="4"/>
      <c r="IV637" s="4"/>
      <c r="IW637" s="4"/>
      <c r="IX637" s="4"/>
      <c r="IY637" s="4"/>
      <c r="IZ637" s="4"/>
      <c r="JA637" s="4"/>
      <c r="JB637" s="4"/>
      <c r="JC637" s="4"/>
      <c r="JD637" s="4"/>
      <c r="JE637" s="4"/>
      <c r="JF637" s="4"/>
      <c r="JG637" s="4"/>
      <c r="JH637" s="4"/>
      <c r="JI637" s="4"/>
      <c r="JJ637" s="4"/>
      <c r="JK637" s="4"/>
      <c r="JL637" s="4"/>
      <c r="JM637" s="4"/>
      <c r="JN637" s="4"/>
      <c r="JO637" s="4"/>
      <c r="JP637" s="4"/>
      <c r="JQ637" s="4"/>
      <c r="JR637" s="4"/>
      <c r="JS637" s="4"/>
      <c r="JT637" s="4"/>
      <c r="JU637" s="4"/>
      <c r="JV637" s="4"/>
      <c r="JW637" s="4"/>
      <c r="JX637" s="4"/>
      <c r="JY637" s="4"/>
      <c r="JZ637" s="4"/>
      <c r="KA637" s="4"/>
      <c r="KB637" s="4"/>
      <c r="KC637" s="4"/>
      <c r="KD637" s="4"/>
      <c r="KE637" s="4"/>
      <c r="KF637" s="4"/>
      <c r="KG637" s="4"/>
      <c r="KH637" s="4"/>
      <c r="KI637" s="4"/>
      <c r="KJ637" s="4"/>
      <c r="KK637" s="4"/>
      <c r="KL637" s="4"/>
      <c r="KM637" s="4"/>
      <c r="KN637" s="4"/>
      <c r="KO637" s="4"/>
      <c r="KP637" s="4"/>
      <c r="KQ637" s="4"/>
      <c r="KR637" s="4"/>
      <c r="KS637" s="4"/>
      <c r="KT637" s="4"/>
      <c r="KU637" s="4"/>
      <c r="KV637" s="4"/>
      <c r="KW637" s="4"/>
      <c r="KX637" s="4"/>
      <c r="KY637" s="4"/>
      <c r="KZ637" s="4"/>
      <c r="LA637" s="4"/>
      <c r="LB637" s="4"/>
      <c r="LC637" s="4"/>
      <c r="LD637" s="4"/>
      <c r="LE637" s="4"/>
      <c r="LF637" s="4"/>
      <c r="LG637" s="4"/>
      <c r="LH637" s="4"/>
      <c r="LI637" s="4"/>
      <c r="LJ637" s="4"/>
      <c r="LK637" s="4"/>
      <c r="LL637" s="4"/>
      <c r="LM637" s="4"/>
      <c r="LN637" s="4"/>
      <c r="LO637" s="4"/>
      <c r="LP637" s="4"/>
      <c r="LQ637" s="4"/>
      <c r="LR637" s="4"/>
      <c r="LS637" s="4"/>
      <c r="LT637" s="4"/>
      <c r="LU637" s="4"/>
      <c r="LV637" s="4"/>
      <c r="LW637" s="4"/>
      <c r="LX637" s="4"/>
      <c r="LY637" s="4"/>
      <c r="LZ637" s="4"/>
      <c r="MA637" s="4"/>
      <c r="MB637" s="4"/>
      <c r="MC637" s="4"/>
      <c r="MD637" s="4"/>
      <c r="ME637" s="4"/>
      <c r="MF637" s="4"/>
      <c r="MG637" s="4"/>
      <c r="MH637" s="4"/>
      <c r="MI637" s="4"/>
      <c r="MJ637" s="4"/>
      <c r="MK637" s="4"/>
      <c r="ML637" s="4"/>
      <c r="MM637" s="4"/>
      <c r="MN637" s="4"/>
      <c r="MO637" s="4"/>
      <c r="MP637" s="4"/>
      <c r="MQ637" s="4"/>
      <c r="MR637" s="4"/>
      <c r="MS637" s="4"/>
      <c r="MT637" s="4"/>
      <c r="MU637" s="4"/>
      <c r="MV637" s="4"/>
      <c r="MW637" s="4"/>
      <c r="MX637" s="4"/>
      <c r="MY637" s="4"/>
      <c r="MZ637" s="4"/>
      <c r="NA637" s="4"/>
      <c r="NB637" s="4"/>
      <c r="NC637" s="4"/>
      <c r="ND637" s="4"/>
      <c r="NE637" s="4"/>
      <c r="NF637" s="4"/>
      <c r="NG637" s="4"/>
      <c r="NH637" s="4"/>
      <c r="NI637" s="4"/>
      <c r="NJ637" s="4"/>
      <c r="NK637" s="4"/>
      <c r="NL637" s="4"/>
      <c r="NM637" s="4"/>
      <c r="NN637" s="4"/>
      <c r="NO637" s="4"/>
      <c r="NP637" s="4"/>
      <c r="NQ637" s="4"/>
      <c r="NR637" s="4"/>
      <c r="NS637" s="4"/>
      <c r="NT637" s="4"/>
      <c r="NU637" s="4"/>
      <c r="NV637" s="4"/>
      <c r="NW637" s="4"/>
      <c r="NX637" s="4"/>
      <c r="NY637" s="4"/>
      <c r="NZ637" s="4"/>
      <c r="OA637" s="4"/>
      <c r="OB637" s="4"/>
      <c r="OC637" s="4"/>
      <c r="OD637" s="4"/>
      <c r="OE637" s="4"/>
      <c r="OF637" s="4"/>
      <c r="OG637" s="4"/>
      <c r="OH637" s="4"/>
      <c r="OI637" s="4"/>
      <c r="OJ637" s="4"/>
      <c r="OK637" s="4"/>
      <c r="OL637" s="4"/>
      <c r="OM637" s="4"/>
      <c r="ON637" s="4"/>
      <c r="OO637" s="4"/>
      <c r="OP637" s="4"/>
      <c r="OQ637" s="4"/>
      <c r="OR637" s="4"/>
      <c r="OS637" s="4"/>
      <c r="OT637" s="4"/>
      <c r="OU637" s="4"/>
      <c r="OV637" s="4"/>
      <c r="OW637" s="4"/>
      <c r="OX637" s="4"/>
      <c r="OY637" s="4"/>
      <c r="OZ637" s="4"/>
      <c r="PA637" s="4"/>
    </row>
    <row r="638" spans="1:417" s="16" customFormat="1" ht="28.5" customHeight="1" thickBot="1" x14ac:dyDescent="0.3">
      <c r="A638" s="296" t="s">
        <v>198</v>
      </c>
      <c r="B638" s="46" t="str">
        <f t="shared" si="353"/>
        <v>ГБУЗ АО Городская поликлиника №2</v>
      </c>
      <c r="C638" s="246" t="s">
        <v>75</v>
      </c>
      <c r="D638" s="19" t="str">
        <f t="shared" si="354"/>
        <v>Паллиативная медицинская помощь</v>
      </c>
      <c r="E638" s="217" t="s">
        <v>142</v>
      </c>
      <c r="F638" s="46" t="str">
        <f t="shared" si="336"/>
        <v>амбулаторно</v>
      </c>
      <c r="G638" s="217" t="s">
        <v>47</v>
      </c>
      <c r="H638" s="46" t="str">
        <f t="shared" si="337"/>
        <v>Не предусмотрено</v>
      </c>
      <c r="I638" s="217" t="s">
        <v>75</v>
      </c>
      <c r="J638" s="46" t="str">
        <f t="shared" si="338"/>
        <v>Паллиативная медицинская помощь</v>
      </c>
      <c r="K638" s="73" t="s">
        <v>133</v>
      </c>
      <c r="L638" s="73" t="s">
        <v>3</v>
      </c>
      <c r="M638" s="73" t="s">
        <v>5</v>
      </c>
      <c r="N638" s="106">
        <v>99</v>
      </c>
      <c r="O638" s="106">
        <v>99</v>
      </c>
      <c r="P638" s="60">
        <f t="shared" ref="P638:P641" si="361">IF(AND(N638&lt;&gt;0,M638="Кач."),O638/N638*100,"")</f>
        <v>100</v>
      </c>
      <c r="Q638" s="60"/>
      <c r="R638" s="214">
        <f>IFERROR(AVERAGE(P638:P639),"")</f>
        <v>100</v>
      </c>
      <c r="S638" s="215">
        <f>AVERAGE(Q638:Q639)</f>
        <v>100.18975332068311</v>
      </c>
      <c r="T638" s="216">
        <f>IFERROR((R638*0.7+S638*0.3)*2,S638*2)</f>
        <v>200.11385199240988</v>
      </c>
      <c r="U638" s="262" t="str">
        <f>IF(T638&lt;170,"ГЗ по услуге (работе) НЕ выполнено","")&amp;IF(AND(T638&gt;=170,T638&lt;=200),"ГЗ по услуге (работе) выполнено","")&amp;IF(T638&gt;200,"ГЗ по услуге (работе) ПЕРЕвыполнено","")</f>
        <v>ГЗ по услуге (работе) ПЕРЕвыполнено</v>
      </c>
      <c r="V638" s="195"/>
      <c r="W638" s="208">
        <f>AVERAGE(T638:T646)</f>
        <v>200.7924815931438</v>
      </c>
      <c r="X638" s="199" t="str">
        <f>IF(W638&lt;170,"ГЗ по учреждению не выполнено","")&amp;IF(AND(W638&gt;=170,W638&lt;=200),"ГЗ по учреждению выполнено","")&amp;IF(W638&gt;200,"ГЗ по учреждению перевыполнено","")</f>
        <v>ГЗ по учреждению перевыполнено</v>
      </c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  <c r="FW638" s="4"/>
      <c r="FX638" s="4"/>
      <c r="FY638" s="4"/>
      <c r="FZ638" s="4"/>
      <c r="GA638" s="4"/>
      <c r="GB638" s="4"/>
      <c r="GC638" s="4"/>
      <c r="GD638" s="4"/>
      <c r="GE638" s="4"/>
      <c r="GF638" s="4"/>
      <c r="GG638" s="4"/>
      <c r="GH638" s="4"/>
      <c r="GI638" s="4"/>
      <c r="GJ638" s="4"/>
      <c r="GK638" s="4"/>
      <c r="GL638" s="4"/>
      <c r="GM638" s="4"/>
      <c r="GN638" s="4"/>
      <c r="GO638" s="4"/>
      <c r="GP638" s="4"/>
      <c r="GQ638" s="4"/>
      <c r="GR638" s="4"/>
      <c r="GS638" s="4"/>
      <c r="GT638" s="4"/>
      <c r="GU638" s="4"/>
      <c r="GV638" s="4"/>
      <c r="GW638" s="4"/>
      <c r="GX638" s="4"/>
      <c r="GY638" s="4"/>
      <c r="GZ638" s="4"/>
      <c r="HA638" s="4"/>
      <c r="HB638" s="4"/>
      <c r="HC638" s="4"/>
      <c r="HD638" s="4"/>
      <c r="HE638" s="4"/>
      <c r="HF638" s="4"/>
      <c r="HG638" s="4"/>
      <c r="HH638" s="4"/>
      <c r="HI638" s="4"/>
      <c r="HJ638" s="4"/>
      <c r="HK638" s="4"/>
      <c r="HL638" s="4"/>
      <c r="HM638" s="4"/>
      <c r="HN638" s="4"/>
      <c r="HO638" s="4"/>
      <c r="HP638" s="4"/>
      <c r="HQ638" s="4"/>
      <c r="HR638" s="4"/>
      <c r="HS638" s="4"/>
      <c r="HT638" s="4"/>
      <c r="HU638" s="4"/>
      <c r="HV638" s="4"/>
      <c r="HW638" s="4"/>
      <c r="HX638" s="4"/>
      <c r="HY638" s="4"/>
      <c r="HZ638" s="4"/>
      <c r="IA638" s="4"/>
      <c r="IB638" s="4"/>
      <c r="IC638" s="4"/>
      <c r="ID638" s="4"/>
      <c r="IE638" s="4"/>
      <c r="IF638" s="4"/>
      <c r="IG638" s="4"/>
      <c r="IH638" s="4"/>
      <c r="II638" s="4"/>
      <c r="IJ638" s="4"/>
      <c r="IK638" s="4"/>
      <c r="IL638" s="4"/>
      <c r="IM638" s="4"/>
      <c r="IN638" s="4"/>
      <c r="IO638" s="4"/>
      <c r="IP638" s="4"/>
      <c r="IQ638" s="4"/>
      <c r="IR638" s="4"/>
      <c r="IS638" s="4"/>
      <c r="IT638" s="4"/>
      <c r="IU638" s="4"/>
      <c r="IV638" s="4"/>
      <c r="IW638" s="4"/>
      <c r="IX638" s="4"/>
      <c r="IY638" s="4"/>
      <c r="IZ638" s="4"/>
      <c r="JA638" s="4"/>
      <c r="JB638" s="4"/>
      <c r="JC638" s="4"/>
      <c r="JD638" s="4"/>
      <c r="JE638" s="4"/>
      <c r="JF638" s="4"/>
      <c r="JG638" s="4"/>
      <c r="JH638" s="4"/>
      <c r="JI638" s="4"/>
      <c r="JJ638" s="4"/>
      <c r="JK638" s="4"/>
      <c r="JL638" s="4"/>
      <c r="JM638" s="4"/>
      <c r="JN638" s="4"/>
      <c r="JO638" s="4"/>
      <c r="JP638" s="4"/>
      <c r="JQ638" s="4"/>
      <c r="JR638" s="4"/>
      <c r="JS638" s="4"/>
      <c r="JT638" s="4"/>
      <c r="JU638" s="4"/>
      <c r="JV638" s="4"/>
      <c r="JW638" s="4"/>
      <c r="JX638" s="4"/>
      <c r="JY638" s="4"/>
      <c r="JZ638" s="4"/>
      <c r="KA638" s="4"/>
      <c r="KB638" s="4"/>
      <c r="KC638" s="4"/>
      <c r="KD638" s="4"/>
      <c r="KE638" s="4"/>
      <c r="KF638" s="4"/>
      <c r="KG638" s="4"/>
      <c r="KH638" s="4"/>
      <c r="KI638" s="4"/>
      <c r="KJ638" s="4"/>
      <c r="KK638" s="4"/>
      <c r="KL638" s="4"/>
      <c r="KM638" s="4"/>
      <c r="KN638" s="4"/>
      <c r="KO638" s="4"/>
      <c r="KP638" s="4"/>
      <c r="KQ638" s="4"/>
      <c r="KR638" s="4"/>
      <c r="KS638" s="4"/>
      <c r="KT638" s="4"/>
      <c r="KU638" s="4"/>
      <c r="KV638" s="4"/>
      <c r="KW638" s="4"/>
      <c r="KX638" s="4"/>
      <c r="KY638" s="4"/>
      <c r="KZ638" s="4"/>
      <c r="LA638" s="4"/>
      <c r="LB638" s="4"/>
      <c r="LC638" s="4"/>
      <c r="LD638" s="4"/>
      <c r="LE638" s="4"/>
      <c r="LF638" s="4"/>
      <c r="LG638" s="4"/>
      <c r="LH638" s="4"/>
      <c r="LI638" s="4"/>
      <c r="LJ638" s="4"/>
      <c r="LK638" s="4"/>
      <c r="LL638" s="4"/>
      <c r="LM638" s="4"/>
      <c r="LN638" s="4"/>
      <c r="LO638" s="4"/>
      <c r="LP638" s="4"/>
      <c r="LQ638" s="4"/>
      <c r="LR638" s="4"/>
      <c r="LS638" s="4"/>
      <c r="LT638" s="4"/>
      <c r="LU638" s="4"/>
      <c r="LV638" s="4"/>
      <c r="LW638" s="4"/>
      <c r="LX638" s="4"/>
      <c r="LY638" s="4"/>
      <c r="LZ638" s="4"/>
      <c r="MA638" s="4"/>
      <c r="MB638" s="4"/>
      <c r="MC638" s="4"/>
      <c r="MD638" s="4"/>
      <c r="ME638" s="4"/>
      <c r="MF638" s="4"/>
      <c r="MG638" s="4"/>
      <c r="MH638" s="4"/>
      <c r="MI638" s="4"/>
      <c r="MJ638" s="4"/>
      <c r="MK638" s="4"/>
      <c r="ML638" s="4"/>
      <c r="MM638" s="4"/>
      <c r="MN638" s="4"/>
      <c r="MO638" s="4"/>
      <c r="MP638" s="4"/>
      <c r="MQ638" s="4"/>
      <c r="MR638" s="4"/>
      <c r="MS638" s="4"/>
      <c r="MT638" s="4"/>
      <c r="MU638" s="4"/>
      <c r="MV638" s="4"/>
      <c r="MW638" s="4"/>
      <c r="MX638" s="4"/>
      <c r="MY638" s="4"/>
      <c r="MZ638" s="4"/>
      <c r="NA638" s="4"/>
      <c r="NB638" s="4"/>
      <c r="NC638" s="4"/>
      <c r="ND638" s="4"/>
      <c r="NE638" s="4"/>
      <c r="NF638" s="4"/>
      <c r="NG638" s="4"/>
      <c r="NH638" s="4"/>
      <c r="NI638" s="4"/>
      <c r="NJ638" s="4"/>
      <c r="NK638" s="4"/>
      <c r="NL638" s="4"/>
      <c r="NM638" s="4"/>
      <c r="NN638" s="4"/>
      <c r="NO638" s="4"/>
      <c r="NP638" s="4"/>
      <c r="NQ638" s="4"/>
      <c r="NR638" s="4"/>
      <c r="NS638" s="4"/>
      <c r="NT638" s="4"/>
      <c r="NU638" s="4"/>
      <c r="NV638" s="4"/>
      <c r="NW638" s="4"/>
      <c r="NX638" s="4"/>
      <c r="NY638" s="4"/>
      <c r="NZ638" s="4"/>
      <c r="OA638" s="4"/>
      <c r="OB638" s="4"/>
      <c r="OC638" s="4"/>
      <c r="OD638" s="4"/>
      <c r="OE638" s="4"/>
      <c r="OF638" s="4"/>
      <c r="OG638" s="4"/>
      <c r="OH638" s="4"/>
      <c r="OI638" s="4"/>
      <c r="OJ638" s="4"/>
      <c r="OK638" s="4"/>
      <c r="OL638" s="4"/>
      <c r="OM638" s="4"/>
      <c r="ON638" s="4"/>
      <c r="OO638" s="4"/>
      <c r="OP638" s="4"/>
      <c r="OQ638" s="4"/>
      <c r="OR638" s="4"/>
      <c r="OS638" s="4"/>
      <c r="OT638" s="4"/>
      <c r="OU638" s="4"/>
      <c r="OV638" s="4"/>
      <c r="OW638" s="4"/>
      <c r="OX638" s="4"/>
      <c r="OY638" s="4"/>
      <c r="OZ638" s="4"/>
      <c r="PA638" s="4"/>
    </row>
    <row r="639" spans="1:417" s="16" customFormat="1" ht="28.5" customHeight="1" thickBot="1" x14ac:dyDescent="0.3">
      <c r="A639" s="296"/>
      <c r="B639" s="46" t="str">
        <f t="shared" si="353"/>
        <v>ГБУЗ АО Городская поликлиника №2</v>
      </c>
      <c r="C639" s="246"/>
      <c r="D639" s="19" t="str">
        <f t="shared" si="354"/>
        <v>Паллиативная медицинская помощь</v>
      </c>
      <c r="E639" s="219"/>
      <c r="F639" s="46" t="str">
        <f t="shared" si="336"/>
        <v>амбулаторно</v>
      </c>
      <c r="G639" s="219"/>
      <c r="H639" s="46" t="str">
        <f t="shared" si="337"/>
        <v>Не предусмотрено</v>
      </c>
      <c r="I639" s="219"/>
      <c r="J639" s="46" t="str">
        <f t="shared" si="338"/>
        <v>Паллиативная медицинская помощь</v>
      </c>
      <c r="K639" s="74" t="s">
        <v>40</v>
      </c>
      <c r="L639" s="75" t="s">
        <v>123</v>
      </c>
      <c r="M639" s="81" t="s">
        <v>42</v>
      </c>
      <c r="N639" s="104">
        <v>2108</v>
      </c>
      <c r="O639" s="104">
        <v>1056</v>
      </c>
      <c r="P639" s="61" t="str">
        <f t="shared" si="361"/>
        <v/>
      </c>
      <c r="Q639" s="62">
        <f t="shared" ref="Q639:Q641" si="362">IF(AND(N639&lt;&gt;0,M639="объем"),(O639/N639*100)/$Y$2*12,"")</f>
        <v>100.18975332068311</v>
      </c>
      <c r="R639" s="214"/>
      <c r="S639" s="215"/>
      <c r="T639" s="216"/>
      <c r="U639" s="262"/>
      <c r="V639" s="195"/>
      <c r="W639" s="209"/>
      <c r="X639" s="200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  <c r="FW639" s="4"/>
      <c r="FX639" s="4"/>
      <c r="FY639" s="4"/>
      <c r="FZ639" s="4"/>
      <c r="GA639" s="4"/>
      <c r="GB639" s="4"/>
      <c r="GC639" s="4"/>
      <c r="GD639" s="4"/>
      <c r="GE639" s="4"/>
      <c r="GF639" s="4"/>
      <c r="GG639" s="4"/>
      <c r="GH639" s="4"/>
      <c r="GI639" s="4"/>
      <c r="GJ639" s="4"/>
      <c r="GK639" s="4"/>
      <c r="GL639" s="4"/>
      <c r="GM639" s="4"/>
      <c r="GN639" s="4"/>
      <c r="GO639" s="4"/>
      <c r="GP639" s="4"/>
      <c r="GQ639" s="4"/>
      <c r="GR639" s="4"/>
      <c r="GS639" s="4"/>
      <c r="GT639" s="4"/>
      <c r="GU639" s="4"/>
      <c r="GV639" s="4"/>
      <c r="GW639" s="4"/>
      <c r="GX639" s="4"/>
      <c r="GY639" s="4"/>
      <c r="GZ639" s="4"/>
      <c r="HA639" s="4"/>
      <c r="HB639" s="4"/>
      <c r="HC639" s="4"/>
      <c r="HD639" s="4"/>
      <c r="HE639" s="4"/>
      <c r="HF639" s="4"/>
      <c r="HG639" s="4"/>
      <c r="HH639" s="4"/>
      <c r="HI639" s="4"/>
      <c r="HJ639" s="4"/>
      <c r="HK639" s="4"/>
      <c r="HL639" s="4"/>
      <c r="HM639" s="4"/>
      <c r="HN639" s="4"/>
      <c r="HO639" s="4"/>
      <c r="HP639" s="4"/>
      <c r="HQ639" s="4"/>
      <c r="HR639" s="4"/>
      <c r="HS639" s="4"/>
      <c r="HT639" s="4"/>
      <c r="HU639" s="4"/>
      <c r="HV639" s="4"/>
      <c r="HW639" s="4"/>
      <c r="HX639" s="4"/>
      <c r="HY639" s="4"/>
      <c r="HZ639" s="4"/>
      <c r="IA639" s="4"/>
      <c r="IB639" s="4"/>
      <c r="IC639" s="4"/>
      <c r="ID639" s="4"/>
      <c r="IE639" s="4"/>
      <c r="IF639" s="4"/>
      <c r="IG639" s="4"/>
      <c r="IH639" s="4"/>
      <c r="II639" s="4"/>
      <c r="IJ639" s="4"/>
      <c r="IK639" s="4"/>
      <c r="IL639" s="4"/>
      <c r="IM639" s="4"/>
      <c r="IN639" s="4"/>
      <c r="IO639" s="4"/>
      <c r="IP639" s="4"/>
      <c r="IQ639" s="4"/>
      <c r="IR639" s="4"/>
      <c r="IS639" s="4"/>
      <c r="IT639" s="4"/>
      <c r="IU639" s="4"/>
      <c r="IV639" s="4"/>
      <c r="IW639" s="4"/>
      <c r="IX639" s="4"/>
      <c r="IY639" s="4"/>
      <c r="IZ639" s="4"/>
      <c r="JA639" s="4"/>
      <c r="JB639" s="4"/>
      <c r="JC639" s="4"/>
      <c r="JD639" s="4"/>
      <c r="JE639" s="4"/>
      <c r="JF639" s="4"/>
      <c r="JG639" s="4"/>
      <c r="JH639" s="4"/>
      <c r="JI639" s="4"/>
      <c r="JJ639" s="4"/>
      <c r="JK639" s="4"/>
      <c r="JL639" s="4"/>
      <c r="JM639" s="4"/>
      <c r="JN639" s="4"/>
      <c r="JO639" s="4"/>
      <c r="JP639" s="4"/>
      <c r="JQ639" s="4"/>
      <c r="JR639" s="4"/>
      <c r="JS639" s="4"/>
      <c r="JT639" s="4"/>
      <c r="JU639" s="4"/>
      <c r="JV639" s="4"/>
      <c r="JW639" s="4"/>
      <c r="JX639" s="4"/>
      <c r="JY639" s="4"/>
      <c r="JZ639" s="4"/>
      <c r="KA639" s="4"/>
      <c r="KB639" s="4"/>
      <c r="KC639" s="4"/>
      <c r="KD639" s="4"/>
      <c r="KE639" s="4"/>
      <c r="KF639" s="4"/>
      <c r="KG639" s="4"/>
      <c r="KH639" s="4"/>
      <c r="KI639" s="4"/>
      <c r="KJ639" s="4"/>
      <c r="KK639" s="4"/>
      <c r="KL639" s="4"/>
      <c r="KM639" s="4"/>
      <c r="KN639" s="4"/>
      <c r="KO639" s="4"/>
      <c r="KP639" s="4"/>
      <c r="KQ639" s="4"/>
      <c r="KR639" s="4"/>
      <c r="KS639" s="4"/>
      <c r="KT639" s="4"/>
      <c r="KU639" s="4"/>
      <c r="KV639" s="4"/>
      <c r="KW639" s="4"/>
      <c r="KX639" s="4"/>
      <c r="KY639" s="4"/>
      <c r="KZ639" s="4"/>
      <c r="LA639" s="4"/>
      <c r="LB639" s="4"/>
      <c r="LC639" s="4"/>
      <c r="LD639" s="4"/>
      <c r="LE639" s="4"/>
      <c r="LF639" s="4"/>
      <c r="LG639" s="4"/>
      <c r="LH639" s="4"/>
      <c r="LI639" s="4"/>
      <c r="LJ639" s="4"/>
      <c r="LK639" s="4"/>
      <c r="LL639" s="4"/>
      <c r="LM639" s="4"/>
      <c r="LN639" s="4"/>
      <c r="LO639" s="4"/>
      <c r="LP639" s="4"/>
      <c r="LQ639" s="4"/>
      <c r="LR639" s="4"/>
      <c r="LS639" s="4"/>
      <c r="LT639" s="4"/>
      <c r="LU639" s="4"/>
      <c r="LV639" s="4"/>
      <c r="LW639" s="4"/>
      <c r="LX639" s="4"/>
      <c r="LY639" s="4"/>
      <c r="LZ639" s="4"/>
      <c r="MA639" s="4"/>
      <c r="MB639" s="4"/>
      <c r="MC639" s="4"/>
      <c r="MD639" s="4"/>
      <c r="ME639" s="4"/>
      <c r="MF639" s="4"/>
      <c r="MG639" s="4"/>
      <c r="MH639" s="4"/>
      <c r="MI639" s="4"/>
      <c r="MJ639" s="4"/>
      <c r="MK639" s="4"/>
      <c r="ML639" s="4"/>
      <c r="MM639" s="4"/>
      <c r="MN639" s="4"/>
      <c r="MO639" s="4"/>
      <c r="MP639" s="4"/>
      <c r="MQ639" s="4"/>
      <c r="MR639" s="4"/>
      <c r="MS639" s="4"/>
      <c r="MT639" s="4"/>
      <c r="MU639" s="4"/>
      <c r="MV639" s="4"/>
      <c r="MW639" s="4"/>
      <c r="MX639" s="4"/>
      <c r="MY639" s="4"/>
      <c r="MZ639" s="4"/>
      <c r="NA639" s="4"/>
      <c r="NB639" s="4"/>
      <c r="NC639" s="4"/>
      <c r="ND639" s="4"/>
      <c r="NE639" s="4"/>
      <c r="NF639" s="4"/>
      <c r="NG639" s="4"/>
      <c r="NH639" s="4"/>
      <c r="NI639" s="4"/>
      <c r="NJ639" s="4"/>
      <c r="NK639" s="4"/>
      <c r="NL639" s="4"/>
      <c r="NM639" s="4"/>
      <c r="NN639" s="4"/>
      <c r="NO639" s="4"/>
      <c r="NP639" s="4"/>
      <c r="NQ639" s="4"/>
      <c r="NR639" s="4"/>
      <c r="NS639" s="4"/>
      <c r="NT639" s="4"/>
      <c r="NU639" s="4"/>
      <c r="NV639" s="4"/>
      <c r="NW639" s="4"/>
      <c r="NX639" s="4"/>
      <c r="NY639" s="4"/>
      <c r="NZ639" s="4"/>
      <c r="OA639" s="4"/>
      <c r="OB639" s="4"/>
      <c r="OC639" s="4"/>
      <c r="OD639" s="4"/>
      <c r="OE639" s="4"/>
      <c r="OF639" s="4"/>
      <c r="OG639" s="4"/>
      <c r="OH639" s="4"/>
      <c r="OI639" s="4"/>
      <c r="OJ639" s="4"/>
      <c r="OK639" s="4"/>
      <c r="OL639" s="4"/>
      <c r="OM639" s="4"/>
      <c r="ON639" s="4"/>
      <c r="OO639" s="4"/>
      <c r="OP639" s="4"/>
      <c r="OQ639" s="4"/>
      <c r="OR639" s="4"/>
      <c r="OS639" s="4"/>
      <c r="OT639" s="4"/>
      <c r="OU639" s="4"/>
      <c r="OV639" s="4"/>
      <c r="OW639" s="4"/>
      <c r="OX639" s="4"/>
      <c r="OY639" s="4"/>
      <c r="OZ639" s="4"/>
      <c r="PA639" s="4"/>
    </row>
    <row r="640" spans="1:417" s="16" customFormat="1" ht="28.5" customHeight="1" thickBot="1" x14ac:dyDescent="0.3">
      <c r="A640" s="296"/>
      <c r="B640" s="46" t="str">
        <f t="shared" si="353"/>
        <v>ГБУЗ АО Городская поликлиника №2</v>
      </c>
      <c r="C640" s="246"/>
      <c r="D640" s="19" t="str">
        <f t="shared" si="354"/>
        <v>Паллиативная медицинская помощь</v>
      </c>
      <c r="E640" s="217" t="s">
        <v>245</v>
      </c>
      <c r="F640" s="46" t="str">
        <f t="shared" si="336"/>
        <v>Дневной стационар (на дому)</v>
      </c>
      <c r="G640" s="217" t="s">
        <v>47</v>
      </c>
      <c r="H640" s="46" t="str">
        <f t="shared" si="337"/>
        <v>Не предусмотрено</v>
      </c>
      <c r="I640" s="217" t="s">
        <v>75</v>
      </c>
      <c r="J640" s="46" t="str">
        <f t="shared" si="338"/>
        <v>Паллиативная медицинская помощь</v>
      </c>
      <c r="K640" s="73" t="s">
        <v>133</v>
      </c>
      <c r="L640" s="73" t="s">
        <v>3</v>
      </c>
      <c r="M640" s="73" t="s">
        <v>5</v>
      </c>
      <c r="N640" s="106">
        <v>99</v>
      </c>
      <c r="O640" s="106">
        <v>99</v>
      </c>
      <c r="P640" s="139">
        <f t="shared" ref="P640" si="363">IF(AND(N640&lt;&gt;0,M640="Кач."),O640/N640*100,"")</f>
        <v>100</v>
      </c>
      <c r="Q640" s="139"/>
      <c r="R640" s="214">
        <f>IFERROR(AVERAGE(P640:P641),"")</f>
        <v>100</v>
      </c>
      <c r="S640" s="215">
        <f>AVERAGE(Q640:Q641)</f>
        <v>105.78512396694215</v>
      </c>
      <c r="T640" s="216">
        <f>IFERROR((R640*0.7+S640*0.3)*2,S640*2)</f>
        <v>203.47107438016531</v>
      </c>
      <c r="U640" s="262" t="str">
        <f>IF(T640&lt;170,"ГЗ по услуге (работе) НЕ выполнено","")&amp;IF(AND(T640&gt;=170,T640&lt;=200),"ГЗ по услуге (работе) выполнено","")&amp;IF(T640&gt;200,"ГЗ по услуге (работе) ПЕРЕвыполнено","")</f>
        <v>ГЗ по услуге (работе) ПЕРЕвыполнено</v>
      </c>
      <c r="V640" s="195"/>
      <c r="W640" s="209"/>
      <c r="X640" s="200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  <c r="FW640" s="4"/>
      <c r="FX640" s="4"/>
      <c r="FY640" s="4"/>
      <c r="FZ640" s="4"/>
      <c r="GA640" s="4"/>
      <c r="GB640" s="4"/>
      <c r="GC640" s="4"/>
      <c r="GD640" s="4"/>
      <c r="GE640" s="4"/>
      <c r="GF640" s="4"/>
      <c r="GG640" s="4"/>
      <c r="GH640" s="4"/>
      <c r="GI640" s="4"/>
      <c r="GJ640" s="4"/>
      <c r="GK640" s="4"/>
      <c r="GL640" s="4"/>
      <c r="GM640" s="4"/>
      <c r="GN640" s="4"/>
      <c r="GO640" s="4"/>
      <c r="GP640" s="4"/>
      <c r="GQ640" s="4"/>
      <c r="GR640" s="4"/>
      <c r="GS640" s="4"/>
      <c r="GT640" s="4"/>
      <c r="GU640" s="4"/>
      <c r="GV640" s="4"/>
      <c r="GW640" s="4"/>
      <c r="GX640" s="4"/>
      <c r="GY640" s="4"/>
      <c r="GZ640" s="4"/>
      <c r="HA640" s="4"/>
      <c r="HB640" s="4"/>
      <c r="HC640" s="4"/>
      <c r="HD640" s="4"/>
      <c r="HE640" s="4"/>
      <c r="HF640" s="4"/>
      <c r="HG640" s="4"/>
      <c r="HH640" s="4"/>
      <c r="HI640" s="4"/>
      <c r="HJ640" s="4"/>
      <c r="HK640" s="4"/>
      <c r="HL640" s="4"/>
      <c r="HM640" s="4"/>
      <c r="HN640" s="4"/>
      <c r="HO640" s="4"/>
      <c r="HP640" s="4"/>
      <c r="HQ640" s="4"/>
      <c r="HR640" s="4"/>
      <c r="HS640" s="4"/>
      <c r="HT640" s="4"/>
      <c r="HU640" s="4"/>
      <c r="HV640" s="4"/>
      <c r="HW640" s="4"/>
      <c r="HX640" s="4"/>
      <c r="HY640" s="4"/>
      <c r="HZ640" s="4"/>
      <c r="IA640" s="4"/>
      <c r="IB640" s="4"/>
      <c r="IC640" s="4"/>
      <c r="ID640" s="4"/>
      <c r="IE640" s="4"/>
      <c r="IF640" s="4"/>
      <c r="IG640" s="4"/>
      <c r="IH640" s="4"/>
      <c r="II640" s="4"/>
      <c r="IJ640" s="4"/>
      <c r="IK640" s="4"/>
      <c r="IL640" s="4"/>
      <c r="IM640" s="4"/>
      <c r="IN640" s="4"/>
      <c r="IO640" s="4"/>
      <c r="IP640" s="4"/>
      <c r="IQ640" s="4"/>
      <c r="IR640" s="4"/>
      <c r="IS640" s="4"/>
      <c r="IT640" s="4"/>
      <c r="IU640" s="4"/>
      <c r="IV640" s="4"/>
      <c r="IW640" s="4"/>
      <c r="IX640" s="4"/>
      <c r="IY640" s="4"/>
      <c r="IZ640" s="4"/>
      <c r="JA640" s="4"/>
      <c r="JB640" s="4"/>
      <c r="JC640" s="4"/>
      <c r="JD640" s="4"/>
      <c r="JE640" s="4"/>
      <c r="JF640" s="4"/>
      <c r="JG640" s="4"/>
      <c r="JH640" s="4"/>
      <c r="JI640" s="4"/>
      <c r="JJ640" s="4"/>
      <c r="JK640" s="4"/>
      <c r="JL640" s="4"/>
      <c r="JM640" s="4"/>
      <c r="JN640" s="4"/>
      <c r="JO640" s="4"/>
      <c r="JP640" s="4"/>
      <c r="JQ640" s="4"/>
      <c r="JR640" s="4"/>
      <c r="JS640" s="4"/>
      <c r="JT640" s="4"/>
      <c r="JU640" s="4"/>
      <c r="JV640" s="4"/>
      <c r="JW640" s="4"/>
      <c r="JX640" s="4"/>
      <c r="JY640" s="4"/>
      <c r="JZ640" s="4"/>
      <c r="KA640" s="4"/>
      <c r="KB640" s="4"/>
      <c r="KC640" s="4"/>
      <c r="KD640" s="4"/>
      <c r="KE640" s="4"/>
      <c r="KF640" s="4"/>
      <c r="KG640" s="4"/>
      <c r="KH640" s="4"/>
      <c r="KI640" s="4"/>
      <c r="KJ640" s="4"/>
      <c r="KK640" s="4"/>
      <c r="KL640" s="4"/>
      <c r="KM640" s="4"/>
      <c r="KN640" s="4"/>
      <c r="KO640" s="4"/>
      <c r="KP640" s="4"/>
      <c r="KQ640" s="4"/>
      <c r="KR640" s="4"/>
      <c r="KS640" s="4"/>
      <c r="KT640" s="4"/>
      <c r="KU640" s="4"/>
      <c r="KV640" s="4"/>
      <c r="KW640" s="4"/>
      <c r="KX640" s="4"/>
      <c r="KY640" s="4"/>
      <c r="KZ640" s="4"/>
      <c r="LA640" s="4"/>
      <c r="LB640" s="4"/>
      <c r="LC640" s="4"/>
      <c r="LD640" s="4"/>
      <c r="LE640" s="4"/>
      <c r="LF640" s="4"/>
      <c r="LG640" s="4"/>
      <c r="LH640" s="4"/>
      <c r="LI640" s="4"/>
      <c r="LJ640" s="4"/>
      <c r="LK640" s="4"/>
      <c r="LL640" s="4"/>
      <c r="LM640" s="4"/>
      <c r="LN640" s="4"/>
      <c r="LO640" s="4"/>
      <c r="LP640" s="4"/>
      <c r="LQ640" s="4"/>
      <c r="LR640" s="4"/>
      <c r="LS640" s="4"/>
      <c r="LT640" s="4"/>
      <c r="LU640" s="4"/>
      <c r="LV640" s="4"/>
      <c r="LW640" s="4"/>
      <c r="LX640" s="4"/>
      <c r="LY640" s="4"/>
      <c r="LZ640" s="4"/>
      <c r="MA640" s="4"/>
      <c r="MB640" s="4"/>
      <c r="MC640" s="4"/>
      <c r="MD640" s="4"/>
      <c r="ME640" s="4"/>
      <c r="MF640" s="4"/>
      <c r="MG640" s="4"/>
      <c r="MH640" s="4"/>
      <c r="MI640" s="4"/>
      <c r="MJ640" s="4"/>
      <c r="MK640" s="4"/>
      <c r="ML640" s="4"/>
      <c r="MM640" s="4"/>
      <c r="MN640" s="4"/>
      <c r="MO640" s="4"/>
      <c r="MP640" s="4"/>
      <c r="MQ640" s="4"/>
      <c r="MR640" s="4"/>
      <c r="MS640" s="4"/>
      <c r="MT640" s="4"/>
      <c r="MU640" s="4"/>
      <c r="MV640" s="4"/>
      <c r="MW640" s="4"/>
      <c r="MX640" s="4"/>
      <c r="MY640" s="4"/>
      <c r="MZ640" s="4"/>
      <c r="NA640" s="4"/>
      <c r="NB640" s="4"/>
      <c r="NC640" s="4"/>
      <c r="ND640" s="4"/>
      <c r="NE640" s="4"/>
      <c r="NF640" s="4"/>
      <c r="NG640" s="4"/>
      <c r="NH640" s="4"/>
      <c r="NI640" s="4"/>
      <c r="NJ640" s="4"/>
      <c r="NK640" s="4"/>
      <c r="NL640" s="4"/>
      <c r="NM640" s="4"/>
      <c r="NN640" s="4"/>
      <c r="NO640" s="4"/>
      <c r="NP640" s="4"/>
      <c r="NQ640" s="4"/>
      <c r="NR640" s="4"/>
      <c r="NS640" s="4"/>
      <c r="NT640" s="4"/>
      <c r="NU640" s="4"/>
      <c r="NV640" s="4"/>
      <c r="NW640" s="4"/>
      <c r="NX640" s="4"/>
      <c r="NY640" s="4"/>
      <c r="NZ640" s="4"/>
      <c r="OA640" s="4"/>
      <c r="OB640" s="4"/>
      <c r="OC640" s="4"/>
      <c r="OD640" s="4"/>
      <c r="OE640" s="4"/>
      <c r="OF640" s="4"/>
      <c r="OG640" s="4"/>
      <c r="OH640" s="4"/>
      <c r="OI640" s="4"/>
      <c r="OJ640" s="4"/>
      <c r="OK640" s="4"/>
      <c r="OL640" s="4"/>
      <c r="OM640" s="4"/>
      <c r="ON640" s="4"/>
      <c r="OO640" s="4"/>
      <c r="OP640" s="4"/>
      <c r="OQ640" s="4"/>
      <c r="OR640" s="4"/>
      <c r="OS640" s="4"/>
      <c r="OT640" s="4"/>
      <c r="OU640" s="4"/>
      <c r="OV640" s="4"/>
      <c r="OW640" s="4"/>
      <c r="OX640" s="4"/>
      <c r="OY640" s="4"/>
      <c r="OZ640" s="4"/>
      <c r="PA640" s="4"/>
    </row>
    <row r="641" spans="1:417" s="16" customFormat="1" ht="46.5" customHeight="1" thickBot="1" x14ac:dyDescent="0.3">
      <c r="A641" s="296"/>
      <c r="B641" s="46" t="str">
        <f t="shared" si="353"/>
        <v>ГБУЗ АО Городская поликлиника №2</v>
      </c>
      <c r="C641" s="246"/>
      <c r="D641" s="19" t="str">
        <f t="shared" si="354"/>
        <v>Паллиативная медицинская помощь</v>
      </c>
      <c r="E641" s="219"/>
      <c r="F641" s="46" t="str">
        <f t="shared" si="336"/>
        <v>Дневной стационар (на дому)</v>
      </c>
      <c r="G641" s="219"/>
      <c r="H641" s="46" t="str">
        <f t="shared" si="337"/>
        <v>Не предусмотрено</v>
      </c>
      <c r="I641" s="219"/>
      <c r="J641" s="46" t="str">
        <f t="shared" si="338"/>
        <v>Паллиативная медицинская помощь</v>
      </c>
      <c r="K641" s="74" t="s">
        <v>149</v>
      </c>
      <c r="L641" s="70" t="s">
        <v>123</v>
      </c>
      <c r="M641" s="71" t="s">
        <v>42</v>
      </c>
      <c r="N641" s="104">
        <v>121</v>
      </c>
      <c r="O641" s="104">
        <v>64</v>
      </c>
      <c r="P641" s="61" t="str">
        <f t="shared" si="361"/>
        <v/>
      </c>
      <c r="Q641" s="62">
        <f t="shared" si="362"/>
        <v>105.78512396694215</v>
      </c>
      <c r="R641" s="214"/>
      <c r="S641" s="215"/>
      <c r="T641" s="216"/>
      <c r="U641" s="262"/>
      <c r="V641" s="195"/>
      <c r="W641" s="209"/>
      <c r="X641" s="200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  <c r="FT641" s="4"/>
      <c r="FU641" s="4"/>
      <c r="FV641" s="4"/>
      <c r="FW641" s="4"/>
      <c r="FX641" s="4"/>
      <c r="FY641" s="4"/>
      <c r="FZ641" s="4"/>
      <c r="GA641" s="4"/>
      <c r="GB641" s="4"/>
      <c r="GC641" s="4"/>
      <c r="GD641" s="4"/>
      <c r="GE641" s="4"/>
      <c r="GF641" s="4"/>
      <c r="GG641" s="4"/>
      <c r="GH641" s="4"/>
      <c r="GI641" s="4"/>
      <c r="GJ641" s="4"/>
      <c r="GK641" s="4"/>
      <c r="GL641" s="4"/>
      <c r="GM641" s="4"/>
      <c r="GN641" s="4"/>
      <c r="GO641" s="4"/>
      <c r="GP641" s="4"/>
      <c r="GQ641" s="4"/>
      <c r="GR641" s="4"/>
      <c r="GS641" s="4"/>
      <c r="GT641" s="4"/>
      <c r="GU641" s="4"/>
      <c r="GV641" s="4"/>
      <c r="GW641" s="4"/>
      <c r="GX641" s="4"/>
      <c r="GY641" s="4"/>
      <c r="GZ641" s="4"/>
      <c r="HA641" s="4"/>
      <c r="HB641" s="4"/>
      <c r="HC641" s="4"/>
      <c r="HD641" s="4"/>
      <c r="HE641" s="4"/>
      <c r="HF641" s="4"/>
      <c r="HG641" s="4"/>
      <c r="HH641" s="4"/>
      <c r="HI641" s="4"/>
      <c r="HJ641" s="4"/>
      <c r="HK641" s="4"/>
      <c r="HL641" s="4"/>
      <c r="HM641" s="4"/>
      <c r="HN641" s="4"/>
      <c r="HO641" s="4"/>
      <c r="HP641" s="4"/>
      <c r="HQ641" s="4"/>
      <c r="HR641" s="4"/>
      <c r="HS641" s="4"/>
      <c r="HT641" s="4"/>
      <c r="HU641" s="4"/>
      <c r="HV641" s="4"/>
      <c r="HW641" s="4"/>
      <c r="HX641" s="4"/>
      <c r="HY641" s="4"/>
      <c r="HZ641" s="4"/>
      <c r="IA641" s="4"/>
      <c r="IB641" s="4"/>
      <c r="IC641" s="4"/>
      <c r="ID641" s="4"/>
      <c r="IE641" s="4"/>
      <c r="IF641" s="4"/>
      <c r="IG641" s="4"/>
      <c r="IH641" s="4"/>
      <c r="II641" s="4"/>
      <c r="IJ641" s="4"/>
      <c r="IK641" s="4"/>
      <c r="IL641" s="4"/>
      <c r="IM641" s="4"/>
      <c r="IN641" s="4"/>
      <c r="IO641" s="4"/>
      <c r="IP641" s="4"/>
      <c r="IQ641" s="4"/>
      <c r="IR641" s="4"/>
      <c r="IS641" s="4"/>
      <c r="IT641" s="4"/>
      <c r="IU641" s="4"/>
      <c r="IV641" s="4"/>
      <c r="IW641" s="4"/>
      <c r="IX641" s="4"/>
      <c r="IY641" s="4"/>
      <c r="IZ641" s="4"/>
      <c r="JA641" s="4"/>
      <c r="JB641" s="4"/>
      <c r="JC641" s="4"/>
      <c r="JD641" s="4"/>
      <c r="JE641" s="4"/>
      <c r="JF641" s="4"/>
      <c r="JG641" s="4"/>
      <c r="JH641" s="4"/>
      <c r="JI641" s="4"/>
      <c r="JJ641" s="4"/>
      <c r="JK641" s="4"/>
      <c r="JL641" s="4"/>
      <c r="JM641" s="4"/>
      <c r="JN641" s="4"/>
      <c r="JO641" s="4"/>
      <c r="JP641" s="4"/>
      <c r="JQ641" s="4"/>
      <c r="JR641" s="4"/>
      <c r="JS641" s="4"/>
      <c r="JT641" s="4"/>
      <c r="JU641" s="4"/>
      <c r="JV641" s="4"/>
      <c r="JW641" s="4"/>
      <c r="JX641" s="4"/>
      <c r="JY641" s="4"/>
      <c r="JZ641" s="4"/>
      <c r="KA641" s="4"/>
      <c r="KB641" s="4"/>
      <c r="KC641" s="4"/>
      <c r="KD641" s="4"/>
      <c r="KE641" s="4"/>
      <c r="KF641" s="4"/>
      <c r="KG641" s="4"/>
      <c r="KH641" s="4"/>
      <c r="KI641" s="4"/>
      <c r="KJ641" s="4"/>
      <c r="KK641" s="4"/>
      <c r="KL641" s="4"/>
      <c r="KM641" s="4"/>
      <c r="KN641" s="4"/>
      <c r="KO641" s="4"/>
      <c r="KP641" s="4"/>
      <c r="KQ641" s="4"/>
      <c r="KR641" s="4"/>
      <c r="KS641" s="4"/>
      <c r="KT641" s="4"/>
      <c r="KU641" s="4"/>
      <c r="KV641" s="4"/>
      <c r="KW641" s="4"/>
      <c r="KX641" s="4"/>
      <c r="KY641" s="4"/>
      <c r="KZ641" s="4"/>
      <c r="LA641" s="4"/>
      <c r="LB641" s="4"/>
      <c r="LC641" s="4"/>
      <c r="LD641" s="4"/>
      <c r="LE641" s="4"/>
      <c r="LF641" s="4"/>
      <c r="LG641" s="4"/>
      <c r="LH641" s="4"/>
      <c r="LI641" s="4"/>
      <c r="LJ641" s="4"/>
      <c r="LK641" s="4"/>
      <c r="LL641" s="4"/>
      <c r="LM641" s="4"/>
      <c r="LN641" s="4"/>
      <c r="LO641" s="4"/>
      <c r="LP641" s="4"/>
      <c r="LQ641" s="4"/>
      <c r="LR641" s="4"/>
      <c r="LS641" s="4"/>
      <c r="LT641" s="4"/>
      <c r="LU641" s="4"/>
      <c r="LV641" s="4"/>
      <c r="LW641" s="4"/>
      <c r="LX641" s="4"/>
      <c r="LY641" s="4"/>
      <c r="LZ641" s="4"/>
      <c r="MA641" s="4"/>
      <c r="MB641" s="4"/>
      <c r="MC641" s="4"/>
      <c r="MD641" s="4"/>
      <c r="ME641" s="4"/>
      <c r="MF641" s="4"/>
      <c r="MG641" s="4"/>
      <c r="MH641" s="4"/>
      <c r="MI641" s="4"/>
      <c r="MJ641" s="4"/>
      <c r="MK641" s="4"/>
      <c r="ML641" s="4"/>
      <c r="MM641" s="4"/>
      <c r="MN641" s="4"/>
      <c r="MO641" s="4"/>
      <c r="MP641" s="4"/>
      <c r="MQ641" s="4"/>
      <c r="MR641" s="4"/>
      <c r="MS641" s="4"/>
      <c r="MT641" s="4"/>
      <c r="MU641" s="4"/>
      <c r="MV641" s="4"/>
      <c r="MW641" s="4"/>
      <c r="MX641" s="4"/>
      <c r="MY641" s="4"/>
      <c r="MZ641" s="4"/>
      <c r="NA641" s="4"/>
      <c r="NB641" s="4"/>
      <c r="NC641" s="4"/>
      <c r="ND641" s="4"/>
      <c r="NE641" s="4"/>
      <c r="NF641" s="4"/>
      <c r="NG641" s="4"/>
      <c r="NH641" s="4"/>
      <c r="NI641" s="4"/>
      <c r="NJ641" s="4"/>
      <c r="NK641" s="4"/>
      <c r="NL641" s="4"/>
      <c r="NM641" s="4"/>
      <c r="NN641" s="4"/>
      <c r="NO641" s="4"/>
      <c r="NP641" s="4"/>
      <c r="NQ641" s="4"/>
      <c r="NR641" s="4"/>
      <c r="NS641" s="4"/>
      <c r="NT641" s="4"/>
      <c r="NU641" s="4"/>
      <c r="NV641" s="4"/>
      <c r="NW641" s="4"/>
      <c r="NX641" s="4"/>
      <c r="NY641" s="4"/>
      <c r="NZ641" s="4"/>
      <c r="OA641" s="4"/>
      <c r="OB641" s="4"/>
      <c r="OC641" s="4"/>
      <c r="OD641" s="4"/>
      <c r="OE641" s="4"/>
      <c r="OF641" s="4"/>
      <c r="OG641" s="4"/>
      <c r="OH641" s="4"/>
      <c r="OI641" s="4"/>
      <c r="OJ641" s="4"/>
      <c r="OK641" s="4"/>
      <c r="OL641" s="4"/>
      <c r="OM641" s="4"/>
      <c r="ON641" s="4"/>
      <c r="OO641" s="4"/>
      <c r="OP641" s="4"/>
      <c r="OQ641" s="4"/>
      <c r="OR641" s="4"/>
      <c r="OS641" s="4"/>
      <c r="OT641" s="4"/>
      <c r="OU641" s="4"/>
      <c r="OV641" s="4"/>
      <c r="OW641" s="4"/>
      <c r="OX641" s="4"/>
      <c r="OY641" s="4"/>
      <c r="OZ641" s="4"/>
      <c r="PA641" s="4"/>
    </row>
    <row r="642" spans="1:417" s="16" customFormat="1" ht="87" customHeight="1" thickBot="1" x14ac:dyDescent="0.3">
      <c r="A642" s="296"/>
      <c r="B642" s="46" t="str">
        <f t="shared" si="353"/>
        <v>ГБУЗ АО Городская поликлиника №2</v>
      </c>
      <c r="C642" s="205" t="s">
        <v>124</v>
      </c>
      <c r="D642" s="19" t="str">
        <f t="shared" si="354"/>
        <v>ПМСП, не включенная в базовую программу ОМС</v>
      </c>
      <c r="E642" s="193" t="s">
        <v>142</v>
      </c>
      <c r="F642" s="46" t="str">
        <f t="shared" ref="F642:F707" si="364">IF(E642="",F641,E642)</f>
        <v>амбулаторно</v>
      </c>
      <c r="G642" s="193" t="s">
        <v>39</v>
      </c>
      <c r="H642" s="46" t="str">
        <f t="shared" ref="H642:H707" si="365">IF(G642="",H641,G642)</f>
        <v>Первичная медико-санитарная помощь, в части диагностики и лечения</v>
      </c>
      <c r="I642" s="193" t="s">
        <v>68</v>
      </c>
      <c r="J642" s="46" t="str">
        <f t="shared" ref="J642:J707" si="366">IF(I642="",J641,I642)</f>
        <v>психотерапия</v>
      </c>
      <c r="K642" s="72" t="s">
        <v>133</v>
      </c>
      <c r="L642" s="73" t="s">
        <v>3</v>
      </c>
      <c r="M642" s="73" t="s">
        <v>5</v>
      </c>
      <c r="N642" s="106">
        <v>99</v>
      </c>
      <c r="O642" s="106">
        <v>99</v>
      </c>
      <c r="P642" s="54">
        <f>IF(AND(N642&lt;&gt;0,M642="Кач."),O642/N642*100,"")</f>
        <v>100</v>
      </c>
      <c r="Q642" s="60"/>
      <c r="R642" s="228">
        <f>IFERROR(AVERAGE(P642:P644),"")</f>
        <v>100</v>
      </c>
      <c r="S642" s="231">
        <f>AVERAGE(Q642:Q644)</f>
        <v>99.308333333333337</v>
      </c>
      <c r="T642" s="238">
        <f>IFERROR((R642*0.7+S642*0.3)*2,S642*2)</f>
        <v>199.58500000000001</v>
      </c>
      <c r="U642" s="265" t="str">
        <f>IF(T642&lt;170,"ГЗ по услуге (работе) НЕ выполнено","")&amp;IF(AND(T642&gt;=170,T642&lt;=200),"ГЗ по услуге (работе) выполнено","")&amp;IF(T642&gt;200,"ГЗ по услуге (работе) ПЕРЕвыполнено","")</f>
        <v>ГЗ по услуге (работе) выполнено</v>
      </c>
      <c r="V642" s="217"/>
      <c r="W642" s="209"/>
      <c r="X642" s="200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/>
      <c r="FH642" s="4"/>
      <c r="FI642" s="4"/>
      <c r="FJ642" s="4"/>
      <c r="FK642" s="4"/>
      <c r="FL642" s="4"/>
      <c r="FM642" s="4"/>
      <c r="FN642" s="4"/>
      <c r="FO642" s="4"/>
      <c r="FP642" s="4"/>
      <c r="FQ642" s="4"/>
      <c r="FR642" s="4"/>
      <c r="FS642" s="4"/>
      <c r="FT642" s="4"/>
      <c r="FU642" s="4"/>
      <c r="FV642" s="4"/>
      <c r="FW642" s="4"/>
      <c r="FX642" s="4"/>
      <c r="FY642" s="4"/>
      <c r="FZ642" s="4"/>
      <c r="GA642" s="4"/>
      <c r="GB642" s="4"/>
      <c r="GC642" s="4"/>
      <c r="GD642" s="4"/>
      <c r="GE642" s="4"/>
      <c r="GF642" s="4"/>
      <c r="GG642" s="4"/>
      <c r="GH642" s="4"/>
      <c r="GI642" s="4"/>
      <c r="GJ642" s="4"/>
      <c r="GK642" s="4"/>
      <c r="GL642" s="4"/>
      <c r="GM642" s="4"/>
      <c r="GN642" s="4"/>
      <c r="GO642" s="4"/>
      <c r="GP642" s="4"/>
      <c r="GQ642" s="4"/>
      <c r="GR642" s="4"/>
      <c r="GS642" s="4"/>
      <c r="GT642" s="4"/>
      <c r="GU642" s="4"/>
      <c r="GV642" s="4"/>
      <c r="GW642" s="4"/>
      <c r="GX642" s="4"/>
      <c r="GY642" s="4"/>
      <c r="GZ642" s="4"/>
      <c r="HA642" s="4"/>
      <c r="HB642" s="4"/>
      <c r="HC642" s="4"/>
      <c r="HD642" s="4"/>
      <c r="HE642" s="4"/>
      <c r="HF642" s="4"/>
      <c r="HG642" s="4"/>
      <c r="HH642" s="4"/>
      <c r="HI642" s="4"/>
      <c r="HJ642" s="4"/>
      <c r="HK642" s="4"/>
      <c r="HL642" s="4"/>
      <c r="HM642" s="4"/>
      <c r="HN642" s="4"/>
      <c r="HO642" s="4"/>
      <c r="HP642" s="4"/>
      <c r="HQ642" s="4"/>
      <c r="HR642" s="4"/>
      <c r="HS642" s="4"/>
      <c r="HT642" s="4"/>
      <c r="HU642" s="4"/>
      <c r="HV642" s="4"/>
      <c r="HW642" s="4"/>
      <c r="HX642" s="4"/>
      <c r="HY642" s="4"/>
      <c r="HZ642" s="4"/>
      <c r="IA642" s="4"/>
      <c r="IB642" s="4"/>
      <c r="IC642" s="4"/>
      <c r="ID642" s="4"/>
      <c r="IE642" s="4"/>
      <c r="IF642" s="4"/>
      <c r="IG642" s="4"/>
      <c r="IH642" s="4"/>
      <c r="II642" s="4"/>
      <c r="IJ642" s="4"/>
      <c r="IK642" s="4"/>
      <c r="IL642" s="4"/>
      <c r="IM642" s="4"/>
      <c r="IN642" s="4"/>
      <c r="IO642" s="4"/>
      <c r="IP642" s="4"/>
      <c r="IQ642" s="4"/>
      <c r="IR642" s="4"/>
      <c r="IS642" s="4"/>
      <c r="IT642" s="4"/>
      <c r="IU642" s="4"/>
      <c r="IV642" s="4"/>
      <c r="IW642" s="4"/>
      <c r="IX642" s="4"/>
      <c r="IY642" s="4"/>
      <c r="IZ642" s="4"/>
      <c r="JA642" s="4"/>
      <c r="JB642" s="4"/>
      <c r="JC642" s="4"/>
      <c r="JD642" s="4"/>
      <c r="JE642" s="4"/>
      <c r="JF642" s="4"/>
      <c r="JG642" s="4"/>
      <c r="JH642" s="4"/>
      <c r="JI642" s="4"/>
      <c r="JJ642" s="4"/>
      <c r="JK642" s="4"/>
      <c r="JL642" s="4"/>
      <c r="JM642" s="4"/>
      <c r="JN642" s="4"/>
      <c r="JO642" s="4"/>
      <c r="JP642" s="4"/>
      <c r="JQ642" s="4"/>
      <c r="JR642" s="4"/>
      <c r="JS642" s="4"/>
      <c r="JT642" s="4"/>
      <c r="JU642" s="4"/>
      <c r="JV642" s="4"/>
      <c r="JW642" s="4"/>
      <c r="JX642" s="4"/>
      <c r="JY642" s="4"/>
      <c r="JZ642" s="4"/>
      <c r="KA642" s="4"/>
      <c r="KB642" s="4"/>
      <c r="KC642" s="4"/>
      <c r="KD642" s="4"/>
      <c r="KE642" s="4"/>
      <c r="KF642" s="4"/>
      <c r="KG642" s="4"/>
      <c r="KH642" s="4"/>
      <c r="KI642" s="4"/>
      <c r="KJ642" s="4"/>
      <c r="KK642" s="4"/>
      <c r="KL642" s="4"/>
      <c r="KM642" s="4"/>
      <c r="KN642" s="4"/>
      <c r="KO642" s="4"/>
      <c r="KP642" s="4"/>
      <c r="KQ642" s="4"/>
      <c r="KR642" s="4"/>
      <c r="KS642" s="4"/>
      <c r="KT642" s="4"/>
      <c r="KU642" s="4"/>
      <c r="KV642" s="4"/>
      <c r="KW642" s="4"/>
      <c r="KX642" s="4"/>
      <c r="KY642" s="4"/>
      <c r="KZ642" s="4"/>
      <c r="LA642" s="4"/>
      <c r="LB642" s="4"/>
      <c r="LC642" s="4"/>
      <c r="LD642" s="4"/>
      <c r="LE642" s="4"/>
      <c r="LF642" s="4"/>
      <c r="LG642" s="4"/>
      <c r="LH642" s="4"/>
      <c r="LI642" s="4"/>
      <c r="LJ642" s="4"/>
      <c r="LK642" s="4"/>
      <c r="LL642" s="4"/>
      <c r="LM642" s="4"/>
      <c r="LN642" s="4"/>
      <c r="LO642" s="4"/>
      <c r="LP642" s="4"/>
      <c r="LQ642" s="4"/>
      <c r="LR642" s="4"/>
      <c r="LS642" s="4"/>
      <c r="LT642" s="4"/>
      <c r="LU642" s="4"/>
      <c r="LV642" s="4"/>
      <c r="LW642" s="4"/>
      <c r="LX642" s="4"/>
      <c r="LY642" s="4"/>
      <c r="LZ642" s="4"/>
      <c r="MA642" s="4"/>
      <c r="MB642" s="4"/>
      <c r="MC642" s="4"/>
      <c r="MD642" s="4"/>
      <c r="ME642" s="4"/>
      <c r="MF642" s="4"/>
      <c r="MG642" s="4"/>
      <c r="MH642" s="4"/>
      <c r="MI642" s="4"/>
      <c r="MJ642" s="4"/>
      <c r="MK642" s="4"/>
      <c r="ML642" s="4"/>
      <c r="MM642" s="4"/>
      <c r="MN642" s="4"/>
      <c r="MO642" s="4"/>
      <c r="MP642" s="4"/>
      <c r="MQ642" s="4"/>
      <c r="MR642" s="4"/>
      <c r="MS642" s="4"/>
      <c r="MT642" s="4"/>
      <c r="MU642" s="4"/>
      <c r="MV642" s="4"/>
      <c r="MW642" s="4"/>
      <c r="MX642" s="4"/>
      <c r="MY642" s="4"/>
      <c r="MZ642" s="4"/>
      <c r="NA642" s="4"/>
      <c r="NB642" s="4"/>
      <c r="NC642" s="4"/>
      <c r="ND642" s="4"/>
      <c r="NE642" s="4"/>
      <c r="NF642" s="4"/>
      <c r="NG642" s="4"/>
      <c r="NH642" s="4"/>
      <c r="NI642" s="4"/>
      <c r="NJ642" s="4"/>
      <c r="NK642" s="4"/>
      <c r="NL642" s="4"/>
      <c r="NM642" s="4"/>
      <c r="NN642" s="4"/>
      <c r="NO642" s="4"/>
      <c r="NP642" s="4"/>
      <c r="NQ642" s="4"/>
      <c r="NR642" s="4"/>
      <c r="NS642" s="4"/>
      <c r="NT642" s="4"/>
      <c r="NU642" s="4"/>
      <c r="NV642" s="4"/>
      <c r="NW642" s="4"/>
      <c r="NX642" s="4"/>
      <c r="NY642" s="4"/>
      <c r="NZ642" s="4"/>
      <c r="OA642" s="4"/>
      <c r="OB642" s="4"/>
      <c r="OC642" s="4"/>
      <c r="OD642" s="4"/>
      <c r="OE642" s="4"/>
      <c r="OF642" s="4"/>
      <c r="OG642" s="4"/>
      <c r="OH642" s="4"/>
      <c r="OI642" s="4"/>
      <c r="OJ642" s="4"/>
      <c r="OK642" s="4"/>
      <c r="OL642" s="4"/>
      <c r="OM642" s="4"/>
      <c r="ON642" s="4"/>
      <c r="OO642" s="4"/>
      <c r="OP642" s="4"/>
      <c r="OQ642" s="4"/>
      <c r="OR642" s="4"/>
      <c r="OS642" s="4"/>
      <c r="OT642" s="4"/>
      <c r="OU642" s="4"/>
      <c r="OV642" s="4"/>
      <c r="OW642" s="4"/>
      <c r="OX642" s="4"/>
      <c r="OY642" s="4"/>
      <c r="OZ642" s="4"/>
      <c r="PA642" s="4"/>
    </row>
    <row r="643" spans="1:417" s="16" customFormat="1" ht="28.5" customHeight="1" thickBot="1" x14ac:dyDescent="0.3">
      <c r="A643" s="296"/>
      <c r="B643" s="46" t="str">
        <f t="shared" si="353"/>
        <v>ГБУЗ АО Городская поликлиника №2</v>
      </c>
      <c r="C643" s="206"/>
      <c r="D643" s="19" t="str">
        <f t="shared" si="354"/>
        <v>ПМСП, не включенная в базовую программу ОМС</v>
      </c>
      <c r="E643" s="220"/>
      <c r="F643" s="46" t="str">
        <f t="shared" si="364"/>
        <v>амбулаторно</v>
      </c>
      <c r="G643" s="220"/>
      <c r="H643" s="46" t="str">
        <f t="shared" si="365"/>
        <v>Первичная медико-санитарная помощь, в части диагностики и лечения</v>
      </c>
      <c r="I643" s="220"/>
      <c r="J643" s="46" t="str">
        <f t="shared" si="366"/>
        <v>психотерапия</v>
      </c>
      <c r="K643" s="74" t="s">
        <v>40</v>
      </c>
      <c r="L643" s="70" t="s">
        <v>123</v>
      </c>
      <c r="M643" s="71" t="s">
        <v>42</v>
      </c>
      <c r="N643" s="104">
        <v>3000</v>
      </c>
      <c r="O643" s="103">
        <v>1513</v>
      </c>
      <c r="P643" s="56" t="str">
        <f t="shared" ref="P643" si="367">IF(AND(N643&lt;&gt;0,M643="Кач."),O643/N643*100,"")</f>
        <v/>
      </c>
      <c r="Q643" s="62">
        <f t="shared" ref="Q643" si="368">IF(AND(N643&lt;&gt;0,M643="объем"),(O643/N643*100)/$Y$2*12,"")</f>
        <v>100.86666666666666</v>
      </c>
      <c r="R643" s="229"/>
      <c r="S643" s="232"/>
      <c r="T643" s="239"/>
      <c r="U643" s="266"/>
      <c r="V643" s="218"/>
      <c r="W643" s="209"/>
      <c r="X643" s="200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  <c r="GG643" s="4"/>
      <c r="GH643" s="4"/>
      <c r="GI643" s="4"/>
      <c r="GJ643" s="4"/>
      <c r="GK643" s="4"/>
      <c r="GL643" s="4"/>
      <c r="GM643" s="4"/>
      <c r="GN643" s="4"/>
      <c r="GO643" s="4"/>
      <c r="GP643" s="4"/>
      <c r="GQ643" s="4"/>
      <c r="GR643" s="4"/>
      <c r="GS643" s="4"/>
      <c r="GT643" s="4"/>
      <c r="GU643" s="4"/>
      <c r="GV643" s="4"/>
      <c r="GW643" s="4"/>
      <c r="GX643" s="4"/>
      <c r="GY643" s="4"/>
      <c r="GZ643" s="4"/>
      <c r="HA643" s="4"/>
      <c r="HB643" s="4"/>
      <c r="HC643" s="4"/>
      <c r="HD643" s="4"/>
      <c r="HE643" s="4"/>
      <c r="HF643" s="4"/>
      <c r="HG643" s="4"/>
      <c r="HH643" s="4"/>
      <c r="HI643" s="4"/>
      <c r="HJ643" s="4"/>
      <c r="HK643" s="4"/>
      <c r="HL643" s="4"/>
      <c r="HM643" s="4"/>
      <c r="HN643" s="4"/>
      <c r="HO643" s="4"/>
      <c r="HP643" s="4"/>
      <c r="HQ643" s="4"/>
      <c r="HR643" s="4"/>
      <c r="HS643" s="4"/>
      <c r="HT643" s="4"/>
      <c r="HU643" s="4"/>
      <c r="HV643" s="4"/>
      <c r="HW643" s="4"/>
      <c r="HX643" s="4"/>
      <c r="HY643" s="4"/>
      <c r="HZ643" s="4"/>
      <c r="IA643" s="4"/>
      <c r="IB643" s="4"/>
      <c r="IC643" s="4"/>
      <c r="ID643" s="4"/>
      <c r="IE643" s="4"/>
      <c r="IF643" s="4"/>
      <c r="IG643" s="4"/>
      <c r="IH643" s="4"/>
      <c r="II643" s="4"/>
      <c r="IJ643" s="4"/>
      <c r="IK643" s="4"/>
      <c r="IL643" s="4"/>
      <c r="IM643" s="4"/>
      <c r="IN643" s="4"/>
      <c r="IO643" s="4"/>
      <c r="IP643" s="4"/>
      <c r="IQ643" s="4"/>
      <c r="IR643" s="4"/>
      <c r="IS643" s="4"/>
      <c r="IT643" s="4"/>
      <c r="IU643" s="4"/>
      <c r="IV643" s="4"/>
      <c r="IW643" s="4"/>
      <c r="IX643" s="4"/>
      <c r="IY643" s="4"/>
      <c r="IZ643" s="4"/>
      <c r="JA643" s="4"/>
      <c r="JB643" s="4"/>
      <c r="JC643" s="4"/>
      <c r="JD643" s="4"/>
      <c r="JE643" s="4"/>
      <c r="JF643" s="4"/>
      <c r="JG643" s="4"/>
      <c r="JH643" s="4"/>
      <c r="JI643" s="4"/>
      <c r="JJ643" s="4"/>
      <c r="JK643" s="4"/>
      <c r="JL643" s="4"/>
      <c r="JM643" s="4"/>
      <c r="JN643" s="4"/>
      <c r="JO643" s="4"/>
      <c r="JP643" s="4"/>
      <c r="JQ643" s="4"/>
      <c r="JR643" s="4"/>
      <c r="JS643" s="4"/>
      <c r="JT643" s="4"/>
      <c r="JU643" s="4"/>
      <c r="JV643" s="4"/>
      <c r="JW643" s="4"/>
      <c r="JX643" s="4"/>
      <c r="JY643" s="4"/>
      <c r="JZ643" s="4"/>
      <c r="KA643" s="4"/>
      <c r="KB643" s="4"/>
      <c r="KC643" s="4"/>
      <c r="KD643" s="4"/>
      <c r="KE643" s="4"/>
      <c r="KF643" s="4"/>
      <c r="KG643" s="4"/>
      <c r="KH643" s="4"/>
      <c r="KI643" s="4"/>
      <c r="KJ643" s="4"/>
      <c r="KK643" s="4"/>
      <c r="KL643" s="4"/>
      <c r="KM643" s="4"/>
      <c r="KN643" s="4"/>
      <c r="KO643" s="4"/>
      <c r="KP643" s="4"/>
      <c r="KQ643" s="4"/>
      <c r="KR643" s="4"/>
      <c r="KS643" s="4"/>
      <c r="KT643" s="4"/>
      <c r="KU643" s="4"/>
      <c r="KV643" s="4"/>
      <c r="KW643" s="4"/>
      <c r="KX643" s="4"/>
      <c r="KY643" s="4"/>
      <c r="KZ643" s="4"/>
      <c r="LA643" s="4"/>
      <c r="LB643" s="4"/>
      <c r="LC643" s="4"/>
      <c r="LD643" s="4"/>
      <c r="LE643" s="4"/>
      <c r="LF643" s="4"/>
      <c r="LG643" s="4"/>
      <c r="LH643" s="4"/>
      <c r="LI643" s="4"/>
      <c r="LJ643" s="4"/>
      <c r="LK643" s="4"/>
      <c r="LL643" s="4"/>
      <c r="LM643" s="4"/>
      <c r="LN643" s="4"/>
      <c r="LO643" s="4"/>
      <c r="LP643" s="4"/>
      <c r="LQ643" s="4"/>
      <c r="LR643" s="4"/>
      <c r="LS643" s="4"/>
      <c r="LT643" s="4"/>
      <c r="LU643" s="4"/>
      <c r="LV643" s="4"/>
      <c r="LW643" s="4"/>
      <c r="LX643" s="4"/>
      <c r="LY643" s="4"/>
      <c r="LZ643" s="4"/>
      <c r="MA643" s="4"/>
      <c r="MB643" s="4"/>
      <c r="MC643" s="4"/>
      <c r="MD643" s="4"/>
      <c r="ME643" s="4"/>
      <c r="MF643" s="4"/>
      <c r="MG643" s="4"/>
      <c r="MH643" s="4"/>
      <c r="MI643" s="4"/>
      <c r="MJ643" s="4"/>
      <c r="MK643" s="4"/>
      <c r="ML643" s="4"/>
      <c r="MM643" s="4"/>
      <c r="MN643" s="4"/>
      <c r="MO643" s="4"/>
      <c r="MP643" s="4"/>
      <c r="MQ643" s="4"/>
      <c r="MR643" s="4"/>
      <c r="MS643" s="4"/>
      <c r="MT643" s="4"/>
      <c r="MU643" s="4"/>
      <c r="MV643" s="4"/>
      <c r="MW643" s="4"/>
      <c r="MX643" s="4"/>
      <c r="MY643" s="4"/>
      <c r="MZ643" s="4"/>
      <c r="NA643" s="4"/>
      <c r="NB643" s="4"/>
      <c r="NC643" s="4"/>
      <c r="ND643" s="4"/>
      <c r="NE643" s="4"/>
      <c r="NF643" s="4"/>
      <c r="NG643" s="4"/>
      <c r="NH643" s="4"/>
      <c r="NI643" s="4"/>
      <c r="NJ643" s="4"/>
      <c r="NK643" s="4"/>
      <c r="NL643" s="4"/>
      <c r="NM643" s="4"/>
      <c r="NN643" s="4"/>
      <c r="NO643" s="4"/>
      <c r="NP643" s="4"/>
      <c r="NQ643" s="4"/>
      <c r="NR643" s="4"/>
      <c r="NS643" s="4"/>
      <c r="NT643" s="4"/>
      <c r="NU643" s="4"/>
      <c r="NV643" s="4"/>
      <c r="NW643" s="4"/>
      <c r="NX643" s="4"/>
      <c r="NY643" s="4"/>
      <c r="NZ643" s="4"/>
      <c r="OA643" s="4"/>
      <c r="OB643" s="4"/>
      <c r="OC643" s="4"/>
      <c r="OD643" s="4"/>
      <c r="OE643" s="4"/>
      <c r="OF643" s="4"/>
      <c r="OG643" s="4"/>
      <c r="OH643" s="4"/>
      <c r="OI643" s="4"/>
      <c r="OJ643" s="4"/>
      <c r="OK643" s="4"/>
      <c r="OL643" s="4"/>
      <c r="OM643" s="4"/>
      <c r="ON643" s="4"/>
      <c r="OO643" s="4"/>
      <c r="OP643" s="4"/>
      <c r="OQ643" s="4"/>
      <c r="OR643" s="4"/>
      <c r="OS643" s="4"/>
      <c r="OT643" s="4"/>
      <c r="OU643" s="4"/>
      <c r="OV643" s="4"/>
      <c r="OW643" s="4"/>
      <c r="OX643" s="4"/>
      <c r="OY643" s="4"/>
      <c r="OZ643" s="4"/>
      <c r="PA643" s="4"/>
    </row>
    <row r="644" spans="1:417" s="16" customFormat="1" ht="28.5" customHeight="1" thickBot="1" x14ac:dyDescent="0.3">
      <c r="A644" s="296"/>
      <c r="B644" s="46" t="str">
        <f t="shared" si="353"/>
        <v>ГБУЗ АО Городская поликлиника №2</v>
      </c>
      <c r="C644" s="207"/>
      <c r="D644" s="19" t="str">
        <f t="shared" si="354"/>
        <v>ПМСП, не включенная в базовую программу ОМС</v>
      </c>
      <c r="E644" s="194"/>
      <c r="F644" s="46" t="str">
        <f t="shared" si="364"/>
        <v>амбулаторно</v>
      </c>
      <c r="G644" s="194"/>
      <c r="H644" s="46" t="str">
        <f t="shared" si="365"/>
        <v>Первичная медико-санитарная помощь, в части диагностики и лечения</v>
      </c>
      <c r="I644" s="194"/>
      <c r="J644" s="46" t="str">
        <f t="shared" si="366"/>
        <v>психотерапия</v>
      </c>
      <c r="K644" s="74" t="s">
        <v>138</v>
      </c>
      <c r="L644" s="70" t="s">
        <v>123</v>
      </c>
      <c r="M644" s="71" t="s">
        <v>42</v>
      </c>
      <c r="N644" s="104">
        <v>800</v>
      </c>
      <c r="O644" s="103">
        <v>391</v>
      </c>
      <c r="P644" s="56" t="str">
        <f t="shared" ref="P644" si="369">IF(AND(N644&lt;&gt;0,M644="Кач."),O644/N644*100,"")</f>
        <v/>
      </c>
      <c r="Q644" s="116">
        <f t="shared" ref="Q644" si="370">IF(AND(N644&lt;&gt;0,M644="объем"),(O644/N644*100)/$Y$2*12,"")</f>
        <v>97.75</v>
      </c>
      <c r="R644" s="241"/>
      <c r="S644" s="242"/>
      <c r="T644" s="243"/>
      <c r="U644" s="267"/>
      <c r="V644" s="219"/>
      <c r="W644" s="209"/>
      <c r="X644" s="200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  <c r="GE644" s="4"/>
      <c r="GF644" s="4"/>
      <c r="GG644" s="4"/>
      <c r="GH644" s="4"/>
      <c r="GI644" s="4"/>
      <c r="GJ644" s="4"/>
      <c r="GK644" s="4"/>
      <c r="GL644" s="4"/>
      <c r="GM644" s="4"/>
      <c r="GN644" s="4"/>
      <c r="GO644" s="4"/>
      <c r="GP644" s="4"/>
      <c r="GQ644" s="4"/>
      <c r="GR644" s="4"/>
      <c r="GS644" s="4"/>
      <c r="GT644" s="4"/>
      <c r="GU644" s="4"/>
      <c r="GV644" s="4"/>
      <c r="GW644" s="4"/>
      <c r="GX644" s="4"/>
      <c r="GY644" s="4"/>
      <c r="GZ644" s="4"/>
      <c r="HA644" s="4"/>
      <c r="HB644" s="4"/>
      <c r="HC644" s="4"/>
      <c r="HD644" s="4"/>
      <c r="HE644" s="4"/>
      <c r="HF644" s="4"/>
      <c r="HG644" s="4"/>
      <c r="HH644" s="4"/>
      <c r="HI644" s="4"/>
      <c r="HJ644" s="4"/>
      <c r="HK644" s="4"/>
      <c r="HL644" s="4"/>
      <c r="HM644" s="4"/>
      <c r="HN644" s="4"/>
      <c r="HO644" s="4"/>
      <c r="HP644" s="4"/>
      <c r="HQ644" s="4"/>
      <c r="HR644" s="4"/>
      <c r="HS644" s="4"/>
      <c r="HT644" s="4"/>
      <c r="HU644" s="4"/>
      <c r="HV644" s="4"/>
      <c r="HW644" s="4"/>
      <c r="HX644" s="4"/>
      <c r="HY644" s="4"/>
      <c r="HZ644" s="4"/>
      <c r="IA644" s="4"/>
      <c r="IB644" s="4"/>
      <c r="IC644" s="4"/>
      <c r="ID644" s="4"/>
      <c r="IE644" s="4"/>
      <c r="IF644" s="4"/>
      <c r="IG644" s="4"/>
      <c r="IH644" s="4"/>
      <c r="II644" s="4"/>
      <c r="IJ644" s="4"/>
      <c r="IK644" s="4"/>
      <c r="IL644" s="4"/>
      <c r="IM644" s="4"/>
      <c r="IN644" s="4"/>
      <c r="IO644" s="4"/>
      <c r="IP644" s="4"/>
      <c r="IQ644" s="4"/>
      <c r="IR644" s="4"/>
      <c r="IS644" s="4"/>
      <c r="IT644" s="4"/>
      <c r="IU644" s="4"/>
      <c r="IV644" s="4"/>
      <c r="IW644" s="4"/>
      <c r="IX644" s="4"/>
      <c r="IY644" s="4"/>
      <c r="IZ644" s="4"/>
      <c r="JA644" s="4"/>
      <c r="JB644" s="4"/>
      <c r="JC644" s="4"/>
      <c r="JD644" s="4"/>
      <c r="JE644" s="4"/>
      <c r="JF644" s="4"/>
      <c r="JG644" s="4"/>
      <c r="JH644" s="4"/>
      <c r="JI644" s="4"/>
      <c r="JJ644" s="4"/>
      <c r="JK644" s="4"/>
      <c r="JL644" s="4"/>
      <c r="JM644" s="4"/>
      <c r="JN644" s="4"/>
      <c r="JO644" s="4"/>
      <c r="JP644" s="4"/>
      <c r="JQ644" s="4"/>
      <c r="JR644" s="4"/>
      <c r="JS644" s="4"/>
      <c r="JT644" s="4"/>
      <c r="JU644" s="4"/>
      <c r="JV644" s="4"/>
      <c r="JW644" s="4"/>
      <c r="JX644" s="4"/>
      <c r="JY644" s="4"/>
      <c r="JZ644" s="4"/>
      <c r="KA644" s="4"/>
      <c r="KB644" s="4"/>
      <c r="KC644" s="4"/>
      <c r="KD644" s="4"/>
      <c r="KE644" s="4"/>
      <c r="KF644" s="4"/>
      <c r="KG644" s="4"/>
      <c r="KH644" s="4"/>
      <c r="KI644" s="4"/>
      <c r="KJ644" s="4"/>
      <c r="KK644" s="4"/>
      <c r="KL644" s="4"/>
      <c r="KM644" s="4"/>
      <c r="KN644" s="4"/>
      <c r="KO644" s="4"/>
      <c r="KP644" s="4"/>
      <c r="KQ644" s="4"/>
      <c r="KR644" s="4"/>
      <c r="KS644" s="4"/>
      <c r="KT644" s="4"/>
      <c r="KU644" s="4"/>
      <c r="KV644" s="4"/>
      <c r="KW644" s="4"/>
      <c r="KX644" s="4"/>
      <c r="KY644" s="4"/>
      <c r="KZ644" s="4"/>
      <c r="LA644" s="4"/>
      <c r="LB644" s="4"/>
      <c r="LC644" s="4"/>
      <c r="LD644" s="4"/>
      <c r="LE644" s="4"/>
      <c r="LF644" s="4"/>
      <c r="LG644" s="4"/>
      <c r="LH644" s="4"/>
      <c r="LI644" s="4"/>
      <c r="LJ644" s="4"/>
      <c r="LK644" s="4"/>
      <c r="LL644" s="4"/>
      <c r="LM644" s="4"/>
      <c r="LN644" s="4"/>
      <c r="LO644" s="4"/>
      <c r="LP644" s="4"/>
      <c r="LQ644" s="4"/>
      <c r="LR644" s="4"/>
      <c r="LS644" s="4"/>
      <c r="LT644" s="4"/>
      <c r="LU644" s="4"/>
      <c r="LV644" s="4"/>
      <c r="LW644" s="4"/>
      <c r="LX644" s="4"/>
      <c r="LY644" s="4"/>
      <c r="LZ644" s="4"/>
      <c r="MA644" s="4"/>
      <c r="MB644" s="4"/>
      <c r="MC644" s="4"/>
      <c r="MD644" s="4"/>
      <c r="ME644" s="4"/>
      <c r="MF644" s="4"/>
      <c r="MG644" s="4"/>
      <c r="MH644" s="4"/>
      <c r="MI644" s="4"/>
      <c r="MJ644" s="4"/>
      <c r="MK644" s="4"/>
      <c r="ML644" s="4"/>
      <c r="MM644" s="4"/>
      <c r="MN644" s="4"/>
      <c r="MO644" s="4"/>
      <c r="MP644" s="4"/>
      <c r="MQ644" s="4"/>
      <c r="MR644" s="4"/>
      <c r="MS644" s="4"/>
      <c r="MT644" s="4"/>
      <c r="MU644" s="4"/>
      <c r="MV644" s="4"/>
      <c r="MW644" s="4"/>
      <c r="MX644" s="4"/>
      <c r="MY644" s="4"/>
      <c r="MZ644" s="4"/>
      <c r="NA644" s="4"/>
      <c r="NB644" s="4"/>
      <c r="NC644" s="4"/>
      <c r="ND644" s="4"/>
      <c r="NE644" s="4"/>
      <c r="NF644" s="4"/>
      <c r="NG644" s="4"/>
      <c r="NH644" s="4"/>
      <c r="NI644" s="4"/>
      <c r="NJ644" s="4"/>
      <c r="NK644" s="4"/>
      <c r="NL644" s="4"/>
      <c r="NM644" s="4"/>
      <c r="NN644" s="4"/>
      <c r="NO644" s="4"/>
      <c r="NP644" s="4"/>
      <c r="NQ644" s="4"/>
      <c r="NR644" s="4"/>
      <c r="NS644" s="4"/>
      <c r="NT644" s="4"/>
      <c r="NU644" s="4"/>
      <c r="NV644" s="4"/>
      <c r="NW644" s="4"/>
      <c r="NX644" s="4"/>
      <c r="NY644" s="4"/>
      <c r="NZ644" s="4"/>
      <c r="OA644" s="4"/>
      <c r="OB644" s="4"/>
      <c r="OC644" s="4"/>
      <c r="OD644" s="4"/>
      <c r="OE644" s="4"/>
      <c r="OF644" s="4"/>
      <c r="OG644" s="4"/>
      <c r="OH644" s="4"/>
      <c r="OI644" s="4"/>
      <c r="OJ644" s="4"/>
      <c r="OK644" s="4"/>
      <c r="OL644" s="4"/>
      <c r="OM644" s="4"/>
      <c r="ON644" s="4"/>
      <c r="OO644" s="4"/>
      <c r="OP644" s="4"/>
      <c r="OQ644" s="4"/>
      <c r="OR644" s="4"/>
      <c r="OS644" s="4"/>
      <c r="OT644" s="4"/>
      <c r="OU644" s="4"/>
      <c r="OV644" s="4"/>
      <c r="OW644" s="4"/>
      <c r="OX644" s="4"/>
      <c r="OY644" s="4"/>
      <c r="OZ644" s="4"/>
      <c r="PA644" s="4"/>
    </row>
    <row r="645" spans="1:417" s="16" customFormat="1" ht="28.5" customHeight="1" thickBot="1" x14ac:dyDescent="0.3">
      <c r="A645" s="296"/>
      <c r="B645" s="46" t="str">
        <f t="shared" si="353"/>
        <v>ГБУЗ АО Городская поликлиника №2</v>
      </c>
      <c r="C645" s="246" t="s">
        <v>236</v>
      </c>
      <c r="D645" s="19" t="str">
        <f t="shared" si="35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5" s="195" t="s">
        <v>170</v>
      </c>
      <c r="F645" s="46" t="str">
        <f t="shared" si="364"/>
        <v>не предусмотрено</v>
      </c>
      <c r="G645" s="195" t="s">
        <v>170</v>
      </c>
      <c r="H645" s="46" t="str">
        <f t="shared" si="365"/>
        <v>не предусмотрено</v>
      </c>
      <c r="I645" s="195" t="s">
        <v>47</v>
      </c>
      <c r="J645" s="46" t="str">
        <f t="shared" si="366"/>
        <v>Не предусмотрено</v>
      </c>
      <c r="K645" s="76" t="s">
        <v>237</v>
      </c>
      <c r="L645" s="75" t="s">
        <v>3</v>
      </c>
      <c r="M645" s="72" t="s">
        <v>5</v>
      </c>
      <c r="N645" s="106">
        <v>100</v>
      </c>
      <c r="O645" s="106">
        <v>100</v>
      </c>
      <c r="P645" s="54">
        <f>IF(AND(N645&lt;&gt;0,M645="Кач."),O645/N645*100,"")</f>
        <v>100</v>
      </c>
      <c r="Q645" s="60"/>
      <c r="R645" s="214">
        <f>IFERROR(AVERAGE(P645:P646),"")</f>
        <v>100</v>
      </c>
      <c r="S645" s="215">
        <f>AVERAGE(Q645:Q646)</f>
        <v>100</v>
      </c>
      <c r="T645" s="216">
        <f>IFERROR((R645*0.7+S645*0.3)*2,S645*2)</f>
        <v>200</v>
      </c>
      <c r="U645" s="262" t="str">
        <f>IF(T645&lt;170,"ГЗ по услуге (работе) НЕ выполнено","")&amp;IF(AND(T645&gt;=170,T645&lt;=200),"ГЗ по услуге (работе) выполнено","")&amp;IF(T645&gt;200,"ГЗ по услуге (работе) ПЕРЕвыполнено","")</f>
        <v>ГЗ по услуге (работе) выполнено</v>
      </c>
      <c r="V645" s="195"/>
      <c r="W645" s="209"/>
      <c r="X645" s="200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/>
      <c r="GD645" s="4"/>
      <c r="GE645" s="4"/>
      <c r="GF645" s="4"/>
      <c r="GG645" s="4"/>
      <c r="GH645" s="4"/>
      <c r="GI645" s="4"/>
      <c r="GJ645" s="4"/>
      <c r="GK645" s="4"/>
      <c r="GL645" s="4"/>
      <c r="GM645" s="4"/>
      <c r="GN645" s="4"/>
      <c r="GO645" s="4"/>
      <c r="GP645" s="4"/>
      <c r="GQ645" s="4"/>
      <c r="GR645" s="4"/>
      <c r="GS645" s="4"/>
      <c r="GT645" s="4"/>
      <c r="GU645" s="4"/>
      <c r="GV645" s="4"/>
      <c r="GW645" s="4"/>
      <c r="GX645" s="4"/>
      <c r="GY645" s="4"/>
      <c r="GZ645" s="4"/>
      <c r="HA645" s="4"/>
      <c r="HB645" s="4"/>
      <c r="HC645" s="4"/>
      <c r="HD645" s="4"/>
      <c r="HE645" s="4"/>
      <c r="HF645" s="4"/>
      <c r="HG645" s="4"/>
      <c r="HH645" s="4"/>
      <c r="HI645" s="4"/>
      <c r="HJ645" s="4"/>
      <c r="HK645" s="4"/>
      <c r="HL645" s="4"/>
      <c r="HM645" s="4"/>
      <c r="HN645" s="4"/>
      <c r="HO645" s="4"/>
      <c r="HP645" s="4"/>
      <c r="HQ645" s="4"/>
      <c r="HR645" s="4"/>
      <c r="HS645" s="4"/>
      <c r="HT645" s="4"/>
      <c r="HU645" s="4"/>
      <c r="HV645" s="4"/>
      <c r="HW645" s="4"/>
      <c r="HX645" s="4"/>
      <c r="HY645" s="4"/>
      <c r="HZ645" s="4"/>
      <c r="IA645" s="4"/>
      <c r="IB645" s="4"/>
      <c r="IC645" s="4"/>
      <c r="ID645" s="4"/>
      <c r="IE645" s="4"/>
      <c r="IF645" s="4"/>
      <c r="IG645" s="4"/>
      <c r="IH645" s="4"/>
      <c r="II645" s="4"/>
      <c r="IJ645" s="4"/>
      <c r="IK645" s="4"/>
      <c r="IL645" s="4"/>
      <c r="IM645" s="4"/>
      <c r="IN645" s="4"/>
      <c r="IO645" s="4"/>
      <c r="IP645" s="4"/>
      <c r="IQ645" s="4"/>
      <c r="IR645" s="4"/>
      <c r="IS645" s="4"/>
      <c r="IT645" s="4"/>
      <c r="IU645" s="4"/>
      <c r="IV645" s="4"/>
      <c r="IW645" s="4"/>
      <c r="IX645" s="4"/>
      <c r="IY645" s="4"/>
      <c r="IZ645" s="4"/>
      <c r="JA645" s="4"/>
      <c r="JB645" s="4"/>
      <c r="JC645" s="4"/>
      <c r="JD645" s="4"/>
      <c r="JE645" s="4"/>
      <c r="JF645" s="4"/>
      <c r="JG645" s="4"/>
      <c r="JH645" s="4"/>
      <c r="JI645" s="4"/>
      <c r="JJ645" s="4"/>
      <c r="JK645" s="4"/>
      <c r="JL645" s="4"/>
      <c r="JM645" s="4"/>
      <c r="JN645" s="4"/>
      <c r="JO645" s="4"/>
      <c r="JP645" s="4"/>
      <c r="JQ645" s="4"/>
      <c r="JR645" s="4"/>
      <c r="JS645" s="4"/>
      <c r="JT645" s="4"/>
      <c r="JU645" s="4"/>
      <c r="JV645" s="4"/>
      <c r="JW645" s="4"/>
      <c r="JX645" s="4"/>
      <c r="JY645" s="4"/>
      <c r="JZ645" s="4"/>
      <c r="KA645" s="4"/>
      <c r="KB645" s="4"/>
      <c r="KC645" s="4"/>
      <c r="KD645" s="4"/>
      <c r="KE645" s="4"/>
      <c r="KF645" s="4"/>
      <c r="KG645" s="4"/>
      <c r="KH645" s="4"/>
      <c r="KI645" s="4"/>
      <c r="KJ645" s="4"/>
      <c r="KK645" s="4"/>
      <c r="KL645" s="4"/>
      <c r="KM645" s="4"/>
      <c r="KN645" s="4"/>
      <c r="KO645" s="4"/>
      <c r="KP645" s="4"/>
      <c r="KQ645" s="4"/>
      <c r="KR645" s="4"/>
      <c r="KS645" s="4"/>
      <c r="KT645" s="4"/>
      <c r="KU645" s="4"/>
      <c r="KV645" s="4"/>
      <c r="KW645" s="4"/>
      <c r="KX645" s="4"/>
      <c r="KY645" s="4"/>
      <c r="KZ645" s="4"/>
      <c r="LA645" s="4"/>
      <c r="LB645" s="4"/>
      <c r="LC645" s="4"/>
      <c r="LD645" s="4"/>
      <c r="LE645" s="4"/>
      <c r="LF645" s="4"/>
      <c r="LG645" s="4"/>
      <c r="LH645" s="4"/>
      <c r="LI645" s="4"/>
      <c r="LJ645" s="4"/>
      <c r="LK645" s="4"/>
      <c r="LL645" s="4"/>
      <c r="LM645" s="4"/>
      <c r="LN645" s="4"/>
      <c r="LO645" s="4"/>
      <c r="LP645" s="4"/>
      <c r="LQ645" s="4"/>
      <c r="LR645" s="4"/>
      <c r="LS645" s="4"/>
      <c r="LT645" s="4"/>
      <c r="LU645" s="4"/>
      <c r="LV645" s="4"/>
      <c r="LW645" s="4"/>
      <c r="LX645" s="4"/>
      <c r="LY645" s="4"/>
      <c r="LZ645" s="4"/>
      <c r="MA645" s="4"/>
      <c r="MB645" s="4"/>
      <c r="MC645" s="4"/>
      <c r="MD645" s="4"/>
      <c r="ME645" s="4"/>
      <c r="MF645" s="4"/>
      <c r="MG645" s="4"/>
      <c r="MH645" s="4"/>
      <c r="MI645" s="4"/>
      <c r="MJ645" s="4"/>
      <c r="MK645" s="4"/>
      <c r="ML645" s="4"/>
      <c r="MM645" s="4"/>
      <c r="MN645" s="4"/>
      <c r="MO645" s="4"/>
      <c r="MP645" s="4"/>
      <c r="MQ645" s="4"/>
      <c r="MR645" s="4"/>
      <c r="MS645" s="4"/>
      <c r="MT645" s="4"/>
      <c r="MU645" s="4"/>
      <c r="MV645" s="4"/>
      <c r="MW645" s="4"/>
      <c r="MX645" s="4"/>
      <c r="MY645" s="4"/>
      <c r="MZ645" s="4"/>
      <c r="NA645" s="4"/>
      <c r="NB645" s="4"/>
      <c r="NC645" s="4"/>
      <c r="ND645" s="4"/>
      <c r="NE645" s="4"/>
      <c r="NF645" s="4"/>
      <c r="NG645" s="4"/>
      <c r="NH645" s="4"/>
      <c r="NI645" s="4"/>
      <c r="NJ645" s="4"/>
      <c r="NK645" s="4"/>
      <c r="NL645" s="4"/>
      <c r="NM645" s="4"/>
      <c r="NN645" s="4"/>
      <c r="NO645" s="4"/>
      <c r="NP645" s="4"/>
      <c r="NQ645" s="4"/>
      <c r="NR645" s="4"/>
      <c r="NS645" s="4"/>
      <c r="NT645" s="4"/>
      <c r="NU645" s="4"/>
      <c r="NV645" s="4"/>
      <c r="NW645" s="4"/>
      <c r="NX645" s="4"/>
      <c r="NY645" s="4"/>
      <c r="NZ645" s="4"/>
      <c r="OA645" s="4"/>
      <c r="OB645" s="4"/>
      <c r="OC645" s="4"/>
      <c r="OD645" s="4"/>
      <c r="OE645" s="4"/>
      <c r="OF645" s="4"/>
      <c r="OG645" s="4"/>
      <c r="OH645" s="4"/>
      <c r="OI645" s="4"/>
      <c r="OJ645" s="4"/>
      <c r="OK645" s="4"/>
      <c r="OL645" s="4"/>
      <c r="OM645" s="4"/>
      <c r="ON645" s="4"/>
      <c r="OO645" s="4"/>
      <c r="OP645" s="4"/>
      <c r="OQ645" s="4"/>
      <c r="OR645" s="4"/>
      <c r="OS645" s="4"/>
      <c r="OT645" s="4"/>
      <c r="OU645" s="4"/>
      <c r="OV645" s="4"/>
      <c r="OW645" s="4"/>
      <c r="OX645" s="4"/>
      <c r="OY645" s="4"/>
      <c r="OZ645" s="4"/>
      <c r="PA645" s="4"/>
    </row>
    <row r="646" spans="1:417" s="16" customFormat="1" ht="28.5" customHeight="1" thickBot="1" x14ac:dyDescent="0.3">
      <c r="A646" s="296"/>
      <c r="B646" s="46" t="str">
        <f t="shared" si="353"/>
        <v>ГБУЗ АО Городская поликлиника №2</v>
      </c>
      <c r="C646" s="246"/>
      <c r="D646" s="19" t="str">
        <f t="shared" si="35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6" s="195"/>
      <c r="F646" s="46" t="str">
        <f t="shared" si="364"/>
        <v>не предусмотрено</v>
      </c>
      <c r="G646" s="195"/>
      <c r="H646" s="46" t="str">
        <f t="shared" si="365"/>
        <v>не предусмотрено</v>
      </c>
      <c r="I646" s="195"/>
      <c r="J646" s="46" t="str">
        <f t="shared" si="366"/>
        <v>Не предусмотрено</v>
      </c>
      <c r="K646" s="77" t="s">
        <v>248</v>
      </c>
      <c r="L646" s="75" t="s">
        <v>238</v>
      </c>
      <c r="M646" s="71" t="s">
        <v>42</v>
      </c>
      <c r="N646" s="104">
        <v>7.01</v>
      </c>
      <c r="O646" s="104">
        <v>7.01</v>
      </c>
      <c r="P646" s="56" t="str">
        <f t="shared" ref="P646" si="371">IF(AND(N646&lt;&gt;0,M646="Кач."),O646/N646*100,"")</f>
        <v/>
      </c>
      <c r="Q646" s="58">
        <f>IF(AND(N646&lt;&gt;0,M646="объем"),(O646/N646*100),"")</f>
        <v>100</v>
      </c>
      <c r="R646" s="214"/>
      <c r="S646" s="215"/>
      <c r="T646" s="216"/>
      <c r="U646" s="262"/>
      <c r="V646" s="195"/>
      <c r="W646" s="210"/>
      <c r="X646" s="201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  <c r="FW646" s="4"/>
      <c r="FX646" s="4"/>
      <c r="FY646" s="4"/>
      <c r="FZ646" s="4"/>
      <c r="GA646" s="4"/>
      <c r="GB646" s="4"/>
      <c r="GC646" s="4"/>
      <c r="GD646" s="4"/>
      <c r="GE646" s="4"/>
      <c r="GF646" s="4"/>
      <c r="GG646" s="4"/>
      <c r="GH646" s="4"/>
      <c r="GI646" s="4"/>
      <c r="GJ646" s="4"/>
      <c r="GK646" s="4"/>
      <c r="GL646" s="4"/>
      <c r="GM646" s="4"/>
      <c r="GN646" s="4"/>
      <c r="GO646" s="4"/>
      <c r="GP646" s="4"/>
      <c r="GQ646" s="4"/>
      <c r="GR646" s="4"/>
      <c r="GS646" s="4"/>
      <c r="GT646" s="4"/>
      <c r="GU646" s="4"/>
      <c r="GV646" s="4"/>
      <c r="GW646" s="4"/>
      <c r="GX646" s="4"/>
      <c r="GY646" s="4"/>
      <c r="GZ646" s="4"/>
      <c r="HA646" s="4"/>
      <c r="HB646" s="4"/>
      <c r="HC646" s="4"/>
      <c r="HD646" s="4"/>
      <c r="HE646" s="4"/>
      <c r="HF646" s="4"/>
      <c r="HG646" s="4"/>
      <c r="HH646" s="4"/>
      <c r="HI646" s="4"/>
      <c r="HJ646" s="4"/>
      <c r="HK646" s="4"/>
      <c r="HL646" s="4"/>
      <c r="HM646" s="4"/>
      <c r="HN646" s="4"/>
      <c r="HO646" s="4"/>
      <c r="HP646" s="4"/>
      <c r="HQ646" s="4"/>
      <c r="HR646" s="4"/>
      <c r="HS646" s="4"/>
      <c r="HT646" s="4"/>
      <c r="HU646" s="4"/>
      <c r="HV646" s="4"/>
      <c r="HW646" s="4"/>
      <c r="HX646" s="4"/>
      <c r="HY646" s="4"/>
      <c r="HZ646" s="4"/>
      <c r="IA646" s="4"/>
      <c r="IB646" s="4"/>
      <c r="IC646" s="4"/>
      <c r="ID646" s="4"/>
      <c r="IE646" s="4"/>
      <c r="IF646" s="4"/>
      <c r="IG646" s="4"/>
      <c r="IH646" s="4"/>
      <c r="II646" s="4"/>
      <c r="IJ646" s="4"/>
      <c r="IK646" s="4"/>
      <c r="IL646" s="4"/>
      <c r="IM646" s="4"/>
      <c r="IN646" s="4"/>
      <c r="IO646" s="4"/>
      <c r="IP646" s="4"/>
      <c r="IQ646" s="4"/>
      <c r="IR646" s="4"/>
      <c r="IS646" s="4"/>
      <c r="IT646" s="4"/>
      <c r="IU646" s="4"/>
      <c r="IV646" s="4"/>
      <c r="IW646" s="4"/>
      <c r="IX646" s="4"/>
      <c r="IY646" s="4"/>
      <c r="IZ646" s="4"/>
      <c r="JA646" s="4"/>
      <c r="JB646" s="4"/>
      <c r="JC646" s="4"/>
      <c r="JD646" s="4"/>
      <c r="JE646" s="4"/>
      <c r="JF646" s="4"/>
      <c r="JG646" s="4"/>
      <c r="JH646" s="4"/>
      <c r="JI646" s="4"/>
      <c r="JJ646" s="4"/>
      <c r="JK646" s="4"/>
      <c r="JL646" s="4"/>
      <c r="JM646" s="4"/>
      <c r="JN646" s="4"/>
      <c r="JO646" s="4"/>
      <c r="JP646" s="4"/>
      <c r="JQ646" s="4"/>
      <c r="JR646" s="4"/>
      <c r="JS646" s="4"/>
      <c r="JT646" s="4"/>
      <c r="JU646" s="4"/>
      <c r="JV646" s="4"/>
      <c r="JW646" s="4"/>
      <c r="JX646" s="4"/>
      <c r="JY646" s="4"/>
      <c r="JZ646" s="4"/>
      <c r="KA646" s="4"/>
      <c r="KB646" s="4"/>
      <c r="KC646" s="4"/>
      <c r="KD646" s="4"/>
      <c r="KE646" s="4"/>
      <c r="KF646" s="4"/>
      <c r="KG646" s="4"/>
      <c r="KH646" s="4"/>
      <c r="KI646" s="4"/>
      <c r="KJ646" s="4"/>
      <c r="KK646" s="4"/>
      <c r="KL646" s="4"/>
      <c r="KM646" s="4"/>
      <c r="KN646" s="4"/>
      <c r="KO646" s="4"/>
      <c r="KP646" s="4"/>
      <c r="KQ646" s="4"/>
      <c r="KR646" s="4"/>
      <c r="KS646" s="4"/>
      <c r="KT646" s="4"/>
      <c r="KU646" s="4"/>
      <c r="KV646" s="4"/>
      <c r="KW646" s="4"/>
      <c r="KX646" s="4"/>
      <c r="KY646" s="4"/>
      <c r="KZ646" s="4"/>
      <c r="LA646" s="4"/>
      <c r="LB646" s="4"/>
      <c r="LC646" s="4"/>
      <c r="LD646" s="4"/>
      <c r="LE646" s="4"/>
      <c r="LF646" s="4"/>
      <c r="LG646" s="4"/>
      <c r="LH646" s="4"/>
      <c r="LI646" s="4"/>
      <c r="LJ646" s="4"/>
      <c r="LK646" s="4"/>
      <c r="LL646" s="4"/>
      <c r="LM646" s="4"/>
      <c r="LN646" s="4"/>
      <c r="LO646" s="4"/>
      <c r="LP646" s="4"/>
      <c r="LQ646" s="4"/>
      <c r="LR646" s="4"/>
      <c r="LS646" s="4"/>
      <c r="LT646" s="4"/>
      <c r="LU646" s="4"/>
      <c r="LV646" s="4"/>
      <c r="LW646" s="4"/>
      <c r="LX646" s="4"/>
      <c r="LY646" s="4"/>
      <c r="LZ646" s="4"/>
      <c r="MA646" s="4"/>
      <c r="MB646" s="4"/>
      <c r="MC646" s="4"/>
      <c r="MD646" s="4"/>
      <c r="ME646" s="4"/>
      <c r="MF646" s="4"/>
      <c r="MG646" s="4"/>
      <c r="MH646" s="4"/>
      <c r="MI646" s="4"/>
      <c r="MJ646" s="4"/>
      <c r="MK646" s="4"/>
      <c r="ML646" s="4"/>
      <c r="MM646" s="4"/>
      <c r="MN646" s="4"/>
      <c r="MO646" s="4"/>
      <c r="MP646" s="4"/>
      <c r="MQ646" s="4"/>
      <c r="MR646" s="4"/>
      <c r="MS646" s="4"/>
      <c r="MT646" s="4"/>
      <c r="MU646" s="4"/>
      <c r="MV646" s="4"/>
      <c r="MW646" s="4"/>
      <c r="MX646" s="4"/>
      <c r="MY646" s="4"/>
      <c r="MZ646" s="4"/>
      <c r="NA646" s="4"/>
      <c r="NB646" s="4"/>
      <c r="NC646" s="4"/>
      <c r="ND646" s="4"/>
      <c r="NE646" s="4"/>
      <c r="NF646" s="4"/>
      <c r="NG646" s="4"/>
      <c r="NH646" s="4"/>
      <c r="NI646" s="4"/>
      <c r="NJ646" s="4"/>
      <c r="NK646" s="4"/>
      <c r="NL646" s="4"/>
      <c r="NM646" s="4"/>
      <c r="NN646" s="4"/>
      <c r="NO646" s="4"/>
      <c r="NP646" s="4"/>
      <c r="NQ646" s="4"/>
      <c r="NR646" s="4"/>
      <c r="NS646" s="4"/>
      <c r="NT646" s="4"/>
      <c r="NU646" s="4"/>
      <c r="NV646" s="4"/>
      <c r="NW646" s="4"/>
      <c r="NX646" s="4"/>
      <c r="NY646" s="4"/>
      <c r="NZ646" s="4"/>
      <c r="OA646" s="4"/>
      <c r="OB646" s="4"/>
      <c r="OC646" s="4"/>
      <c r="OD646" s="4"/>
      <c r="OE646" s="4"/>
      <c r="OF646" s="4"/>
      <c r="OG646" s="4"/>
      <c r="OH646" s="4"/>
      <c r="OI646" s="4"/>
      <c r="OJ646" s="4"/>
      <c r="OK646" s="4"/>
      <c r="OL646" s="4"/>
      <c r="OM646" s="4"/>
      <c r="ON646" s="4"/>
      <c r="OO646" s="4"/>
      <c r="OP646" s="4"/>
      <c r="OQ646" s="4"/>
      <c r="OR646" s="4"/>
      <c r="OS646" s="4"/>
      <c r="OT646" s="4"/>
      <c r="OU646" s="4"/>
      <c r="OV646" s="4"/>
      <c r="OW646" s="4"/>
      <c r="OX646" s="4"/>
      <c r="OY646" s="4"/>
      <c r="OZ646" s="4"/>
      <c r="PA646" s="4"/>
    </row>
    <row r="647" spans="1:417" s="16" customFormat="1" ht="40.5" customHeight="1" thickBot="1" x14ac:dyDescent="0.3">
      <c r="A647" s="212" t="s">
        <v>199</v>
      </c>
      <c r="B647" s="46" t="str">
        <f t="shared" si="353"/>
        <v>ГБУЗ АО Городская поликлиника №3</v>
      </c>
      <c r="C647" s="246" t="s">
        <v>75</v>
      </c>
      <c r="D647" s="19" t="str">
        <f t="shared" si="354"/>
        <v>Паллиативная медицинская помощь</v>
      </c>
      <c r="E647" s="217" t="s">
        <v>142</v>
      </c>
      <c r="F647" s="46" t="str">
        <f t="shared" si="364"/>
        <v>амбулаторно</v>
      </c>
      <c r="G647" s="217" t="s">
        <v>47</v>
      </c>
      <c r="H647" s="46" t="str">
        <f t="shared" si="365"/>
        <v>Не предусмотрено</v>
      </c>
      <c r="I647" s="217" t="s">
        <v>75</v>
      </c>
      <c r="J647" s="46" t="str">
        <f t="shared" si="366"/>
        <v>Паллиативная медицинская помощь</v>
      </c>
      <c r="K647" s="73" t="s">
        <v>133</v>
      </c>
      <c r="L647" s="73" t="s">
        <v>3</v>
      </c>
      <c r="M647" s="73" t="s">
        <v>5</v>
      </c>
      <c r="N647" s="106">
        <v>99</v>
      </c>
      <c r="O647" s="106">
        <v>99</v>
      </c>
      <c r="P647" s="95">
        <f>IF(AND(N647&lt;&gt;0,M647="Кач."),O647/N647*100,"")</f>
        <v>100</v>
      </c>
      <c r="Q647" s="60"/>
      <c r="R647" s="214">
        <f>IFERROR(AVERAGE(P647:P648),"")</f>
        <v>100</v>
      </c>
      <c r="S647" s="215">
        <f>AVERAGE(Q647:Q648)</f>
        <v>100.04175365344469</v>
      </c>
      <c r="T647" s="216">
        <f>IFERROR((R647*0.7+S647*0.3)*2,S647*2)</f>
        <v>200.02505219206682</v>
      </c>
      <c r="U647" s="262" t="str">
        <f>IF(T647&lt;170,"ГЗ по услуге (работе) НЕ выполнено","")&amp;IF(AND(T647&gt;=170,T647&lt;=200),"ГЗ по услуге (работе) выполнено","")&amp;IF(T647&gt;200,"ГЗ по услуге (работе) ПЕРЕвыполнено","")</f>
        <v>ГЗ по услуге (работе) ПЕРЕвыполнено</v>
      </c>
      <c r="V647" s="195"/>
      <c r="W647" s="208">
        <f>AVERAGE(T647:T654)</f>
        <v>199.65517376230241</v>
      </c>
      <c r="X647" s="199" t="str">
        <f t="shared" ref="X647" si="372">IF(W647&lt;170,"ГЗ по учреждению не выполнено","")&amp;IF(AND(W647&gt;=170,W647&lt;=200),"ГЗ по учреждению выполнено","")&amp;IF(W647&gt;200,"ГЗ по учреждению перевыполнено","")</f>
        <v>ГЗ по учреждению выполнено</v>
      </c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/>
      <c r="GB647" s="4"/>
      <c r="GC647" s="4"/>
      <c r="GD647" s="4"/>
      <c r="GE647" s="4"/>
      <c r="GF647" s="4"/>
      <c r="GG647" s="4"/>
      <c r="GH647" s="4"/>
      <c r="GI647" s="4"/>
      <c r="GJ647" s="4"/>
      <c r="GK647" s="4"/>
      <c r="GL647" s="4"/>
      <c r="GM647" s="4"/>
      <c r="GN647" s="4"/>
      <c r="GO647" s="4"/>
      <c r="GP647" s="4"/>
      <c r="GQ647" s="4"/>
      <c r="GR647" s="4"/>
      <c r="GS647" s="4"/>
      <c r="GT647" s="4"/>
      <c r="GU647" s="4"/>
      <c r="GV647" s="4"/>
      <c r="GW647" s="4"/>
      <c r="GX647" s="4"/>
      <c r="GY647" s="4"/>
      <c r="GZ647" s="4"/>
      <c r="HA647" s="4"/>
      <c r="HB647" s="4"/>
      <c r="HC647" s="4"/>
      <c r="HD647" s="4"/>
      <c r="HE647" s="4"/>
      <c r="HF647" s="4"/>
      <c r="HG647" s="4"/>
      <c r="HH647" s="4"/>
      <c r="HI647" s="4"/>
      <c r="HJ647" s="4"/>
      <c r="HK647" s="4"/>
      <c r="HL647" s="4"/>
      <c r="HM647" s="4"/>
      <c r="HN647" s="4"/>
      <c r="HO647" s="4"/>
      <c r="HP647" s="4"/>
      <c r="HQ647" s="4"/>
      <c r="HR647" s="4"/>
      <c r="HS647" s="4"/>
      <c r="HT647" s="4"/>
      <c r="HU647" s="4"/>
      <c r="HV647" s="4"/>
      <c r="HW647" s="4"/>
      <c r="HX647" s="4"/>
      <c r="HY647" s="4"/>
      <c r="HZ647" s="4"/>
      <c r="IA647" s="4"/>
      <c r="IB647" s="4"/>
      <c r="IC647" s="4"/>
      <c r="ID647" s="4"/>
      <c r="IE647" s="4"/>
      <c r="IF647" s="4"/>
      <c r="IG647" s="4"/>
      <c r="IH647" s="4"/>
      <c r="II647" s="4"/>
      <c r="IJ647" s="4"/>
      <c r="IK647" s="4"/>
      <c r="IL647" s="4"/>
      <c r="IM647" s="4"/>
      <c r="IN647" s="4"/>
      <c r="IO647" s="4"/>
      <c r="IP647" s="4"/>
      <c r="IQ647" s="4"/>
      <c r="IR647" s="4"/>
      <c r="IS647" s="4"/>
      <c r="IT647" s="4"/>
      <c r="IU647" s="4"/>
      <c r="IV647" s="4"/>
      <c r="IW647" s="4"/>
      <c r="IX647" s="4"/>
      <c r="IY647" s="4"/>
      <c r="IZ647" s="4"/>
      <c r="JA647" s="4"/>
      <c r="JB647" s="4"/>
      <c r="JC647" s="4"/>
      <c r="JD647" s="4"/>
      <c r="JE647" s="4"/>
      <c r="JF647" s="4"/>
      <c r="JG647" s="4"/>
      <c r="JH647" s="4"/>
      <c r="JI647" s="4"/>
      <c r="JJ647" s="4"/>
      <c r="JK647" s="4"/>
      <c r="JL647" s="4"/>
      <c r="JM647" s="4"/>
      <c r="JN647" s="4"/>
      <c r="JO647" s="4"/>
      <c r="JP647" s="4"/>
      <c r="JQ647" s="4"/>
      <c r="JR647" s="4"/>
      <c r="JS647" s="4"/>
      <c r="JT647" s="4"/>
      <c r="JU647" s="4"/>
      <c r="JV647" s="4"/>
      <c r="JW647" s="4"/>
      <c r="JX647" s="4"/>
      <c r="JY647" s="4"/>
      <c r="JZ647" s="4"/>
      <c r="KA647" s="4"/>
      <c r="KB647" s="4"/>
      <c r="KC647" s="4"/>
      <c r="KD647" s="4"/>
      <c r="KE647" s="4"/>
      <c r="KF647" s="4"/>
      <c r="KG647" s="4"/>
      <c r="KH647" s="4"/>
      <c r="KI647" s="4"/>
      <c r="KJ647" s="4"/>
      <c r="KK647" s="4"/>
      <c r="KL647" s="4"/>
      <c r="KM647" s="4"/>
      <c r="KN647" s="4"/>
      <c r="KO647" s="4"/>
      <c r="KP647" s="4"/>
      <c r="KQ647" s="4"/>
      <c r="KR647" s="4"/>
      <c r="KS647" s="4"/>
      <c r="KT647" s="4"/>
      <c r="KU647" s="4"/>
      <c r="KV647" s="4"/>
      <c r="KW647" s="4"/>
      <c r="KX647" s="4"/>
      <c r="KY647" s="4"/>
      <c r="KZ647" s="4"/>
      <c r="LA647" s="4"/>
      <c r="LB647" s="4"/>
      <c r="LC647" s="4"/>
      <c r="LD647" s="4"/>
      <c r="LE647" s="4"/>
      <c r="LF647" s="4"/>
      <c r="LG647" s="4"/>
      <c r="LH647" s="4"/>
      <c r="LI647" s="4"/>
      <c r="LJ647" s="4"/>
      <c r="LK647" s="4"/>
      <c r="LL647" s="4"/>
      <c r="LM647" s="4"/>
      <c r="LN647" s="4"/>
      <c r="LO647" s="4"/>
      <c r="LP647" s="4"/>
      <c r="LQ647" s="4"/>
      <c r="LR647" s="4"/>
      <c r="LS647" s="4"/>
      <c r="LT647" s="4"/>
      <c r="LU647" s="4"/>
      <c r="LV647" s="4"/>
      <c r="LW647" s="4"/>
      <c r="LX647" s="4"/>
      <c r="LY647" s="4"/>
      <c r="LZ647" s="4"/>
      <c r="MA647" s="4"/>
      <c r="MB647" s="4"/>
      <c r="MC647" s="4"/>
      <c r="MD647" s="4"/>
      <c r="ME647" s="4"/>
      <c r="MF647" s="4"/>
      <c r="MG647" s="4"/>
      <c r="MH647" s="4"/>
      <c r="MI647" s="4"/>
      <c r="MJ647" s="4"/>
      <c r="MK647" s="4"/>
      <c r="ML647" s="4"/>
      <c r="MM647" s="4"/>
      <c r="MN647" s="4"/>
      <c r="MO647" s="4"/>
      <c r="MP647" s="4"/>
      <c r="MQ647" s="4"/>
      <c r="MR647" s="4"/>
      <c r="MS647" s="4"/>
      <c r="MT647" s="4"/>
      <c r="MU647" s="4"/>
      <c r="MV647" s="4"/>
      <c r="MW647" s="4"/>
      <c r="MX647" s="4"/>
      <c r="MY647" s="4"/>
      <c r="MZ647" s="4"/>
      <c r="NA647" s="4"/>
      <c r="NB647" s="4"/>
      <c r="NC647" s="4"/>
      <c r="ND647" s="4"/>
      <c r="NE647" s="4"/>
      <c r="NF647" s="4"/>
      <c r="NG647" s="4"/>
      <c r="NH647" s="4"/>
      <c r="NI647" s="4"/>
      <c r="NJ647" s="4"/>
      <c r="NK647" s="4"/>
      <c r="NL647" s="4"/>
      <c r="NM647" s="4"/>
      <c r="NN647" s="4"/>
      <c r="NO647" s="4"/>
      <c r="NP647" s="4"/>
      <c r="NQ647" s="4"/>
      <c r="NR647" s="4"/>
      <c r="NS647" s="4"/>
      <c r="NT647" s="4"/>
      <c r="NU647" s="4"/>
      <c r="NV647" s="4"/>
      <c r="NW647" s="4"/>
      <c r="NX647" s="4"/>
      <c r="NY647" s="4"/>
      <c r="NZ647" s="4"/>
      <c r="OA647" s="4"/>
      <c r="OB647" s="4"/>
      <c r="OC647" s="4"/>
      <c r="OD647" s="4"/>
      <c r="OE647" s="4"/>
      <c r="OF647" s="4"/>
      <c r="OG647" s="4"/>
      <c r="OH647" s="4"/>
      <c r="OI647" s="4"/>
      <c r="OJ647" s="4"/>
      <c r="OK647" s="4"/>
      <c r="OL647" s="4"/>
      <c r="OM647" s="4"/>
      <c r="ON647" s="4"/>
      <c r="OO647" s="4"/>
      <c r="OP647" s="4"/>
      <c r="OQ647" s="4"/>
      <c r="OR647" s="4"/>
      <c r="OS647" s="4"/>
      <c r="OT647" s="4"/>
      <c r="OU647" s="4"/>
      <c r="OV647" s="4"/>
      <c r="OW647" s="4"/>
      <c r="OX647" s="4"/>
      <c r="OY647" s="4"/>
      <c r="OZ647" s="4"/>
      <c r="PA647" s="4"/>
    </row>
    <row r="648" spans="1:417" s="16" customFormat="1" ht="22.15" customHeight="1" thickBot="1" x14ac:dyDescent="0.3">
      <c r="A648" s="212"/>
      <c r="B648" s="46" t="str">
        <f t="shared" si="353"/>
        <v>ГБУЗ АО Городская поликлиника №3</v>
      </c>
      <c r="C648" s="246"/>
      <c r="D648" s="19" t="str">
        <f t="shared" si="354"/>
        <v>Паллиативная медицинская помощь</v>
      </c>
      <c r="E648" s="219"/>
      <c r="F648" s="46" t="str">
        <f t="shared" si="364"/>
        <v>амбулаторно</v>
      </c>
      <c r="G648" s="219"/>
      <c r="H648" s="46" t="str">
        <f t="shared" si="365"/>
        <v>Не предусмотрено</v>
      </c>
      <c r="I648" s="219"/>
      <c r="J648" s="46" t="str">
        <f t="shared" si="366"/>
        <v>Паллиативная медицинская помощь</v>
      </c>
      <c r="K648" s="74" t="s">
        <v>40</v>
      </c>
      <c r="L648" s="75" t="s">
        <v>123</v>
      </c>
      <c r="M648" s="81" t="s">
        <v>42</v>
      </c>
      <c r="N648" s="104">
        <v>2395</v>
      </c>
      <c r="O648" s="104">
        <v>1198</v>
      </c>
      <c r="P648" s="56" t="str">
        <f t="shared" ref="P648" si="373">IF(AND(N648&lt;&gt;0,M648="Кач."),O648/N648*100,"")</f>
        <v/>
      </c>
      <c r="Q648" s="62">
        <f t="shared" ref="Q648" si="374">IF(AND(N648&lt;&gt;0,M648="объем"),(O648/N648*100)/$Y$2*12,"")</f>
        <v>100.04175365344469</v>
      </c>
      <c r="R648" s="214"/>
      <c r="S648" s="215"/>
      <c r="T648" s="216"/>
      <c r="U648" s="262"/>
      <c r="V648" s="195"/>
      <c r="W648" s="209"/>
      <c r="X648" s="200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  <c r="GE648" s="4"/>
      <c r="GF648" s="4"/>
      <c r="GG648" s="4"/>
      <c r="GH648" s="4"/>
      <c r="GI648" s="4"/>
      <c r="GJ648" s="4"/>
      <c r="GK648" s="4"/>
      <c r="GL648" s="4"/>
      <c r="GM648" s="4"/>
      <c r="GN648" s="4"/>
      <c r="GO648" s="4"/>
      <c r="GP648" s="4"/>
      <c r="GQ648" s="4"/>
      <c r="GR648" s="4"/>
      <c r="GS648" s="4"/>
      <c r="GT648" s="4"/>
      <c r="GU648" s="4"/>
      <c r="GV648" s="4"/>
      <c r="GW648" s="4"/>
      <c r="GX648" s="4"/>
      <c r="GY648" s="4"/>
      <c r="GZ648" s="4"/>
      <c r="HA648" s="4"/>
      <c r="HB648" s="4"/>
      <c r="HC648" s="4"/>
      <c r="HD648" s="4"/>
      <c r="HE648" s="4"/>
      <c r="HF648" s="4"/>
      <c r="HG648" s="4"/>
      <c r="HH648" s="4"/>
      <c r="HI648" s="4"/>
      <c r="HJ648" s="4"/>
      <c r="HK648" s="4"/>
      <c r="HL648" s="4"/>
      <c r="HM648" s="4"/>
      <c r="HN648" s="4"/>
      <c r="HO648" s="4"/>
      <c r="HP648" s="4"/>
      <c r="HQ648" s="4"/>
      <c r="HR648" s="4"/>
      <c r="HS648" s="4"/>
      <c r="HT648" s="4"/>
      <c r="HU648" s="4"/>
      <c r="HV648" s="4"/>
      <c r="HW648" s="4"/>
      <c r="HX648" s="4"/>
      <c r="HY648" s="4"/>
      <c r="HZ648" s="4"/>
      <c r="IA648" s="4"/>
      <c r="IB648" s="4"/>
      <c r="IC648" s="4"/>
      <c r="ID648" s="4"/>
      <c r="IE648" s="4"/>
      <c r="IF648" s="4"/>
      <c r="IG648" s="4"/>
      <c r="IH648" s="4"/>
      <c r="II648" s="4"/>
      <c r="IJ648" s="4"/>
      <c r="IK648" s="4"/>
      <c r="IL648" s="4"/>
      <c r="IM648" s="4"/>
      <c r="IN648" s="4"/>
      <c r="IO648" s="4"/>
      <c r="IP648" s="4"/>
      <c r="IQ648" s="4"/>
      <c r="IR648" s="4"/>
      <c r="IS648" s="4"/>
      <c r="IT648" s="4"/>
      <c r="IU648" s="4"/>
      <c r="IV648" s="4"/>
      <c r="IW648" s="4"/>
      <c r="IX648" s="4"/>
      <c r="IY648" s="4"/>
      <c r="IZ648" s="4"/>
      <c r="JA648" s="4"/>
      <c r="JB648" s="4"/>
      <c r="JC648" s="4"/>
      <c r="JD648" s="4"/>
      <c r="JE648" s="4"/>
      <c r="JF648" s="4"/>
      <c r="JG648" s="4"/>
      <c r="JH648" s="4"/>
      <c r="JI648" s="4"/>
      <c r="JJ648" s="4"/>
      <c r="JK648" s="4"/>
      <c r="JL648" s="4"/>
      <c r="JM648" s="4"/>
      <c r="JN648" s="4"/>
      <c r="JO648" s="4"/>
      <c r="JP648" s="4"/>
      <c r="JQ648" s="4"/>
      <c r="JR648" s="4"/>
      <c r="JS648" s="4"/>
      <c r="JT648" s="4"/>
      <c r="JU648" s="4"/>
      <c r="JV648" s="4"/>
      <c r="JW648" s="4"/>
      <c r="JX648" s="4"/>
      <c r="JY648" s="4"/>
      <c r="JZ648" s="4"/>
      <c r="KA648" s="4"/>
      <c r="KB648" s="4"/>
      <c r="KC648" s="4"/>
      <c r="KD648" s="4"/>
      <c r="KE648" s="4"/>
      <c r="KF648" s="4"/>
      <c r="KG648" s="4"/>
      <c r="KH648" s="4"/>
      <c r="KI648" s="4"/>
      <c r="KJ648" s="4"/>
      <c r="KK648" s="4"/>
      <c r="KL648" s="4"/>
      <c r="KM648" s="4"/>
      <c r="KN648" s="4"/>
      <c r="KO648" s="4"/>
      <c r="KP648" s="4"/>
      <c r="KQ648" s="4"/>
      <c r="KR648" s="4"/>
      <c r="KS648" s="4"/>
      <c r="KT648" s="4"/>
      <c r="KU648" s="4"/>
      <c r="KV648" s="4"/>
      <c r="KW648" s="4"/>
      <c r="KX648" s="4"/>
      <c r="KY648" s="4"/>
      <c r="KZ648" s="4"/>
      <c r="LA648" s="4"/>
      <c r="LB648" s="4"/>
      <c r="LC648" s="4"/>
      <c r="LD648" s="4"/>
      <c r="LE648" s="4"/>
      <c r="LF648" s="4"/>
      <c r="LG648" s="4"/>
      <c r="LH648" s="4"/>
      <c r="LI648" s="4"/>
      <c r="LJ648" s="4"/>
      <c r="LK648" s="4"/>
      <c r="LL648" s="4"/>
      <c r="LM648" s="4"/>
      <c r="LN648" s="4"/>
      <c r="LO648" s="4"/>
      <c r="LP648" s="4"/>
      <c r="LQ648" s="4"/>
      <c r="LR648" s="4"/>
      <c r="LS648" s="4"/>
      <c r="LT648" s="4"/>
      <c r="LU648" s="4"/>
      <c r="LV648" s="4"/>
      <c r="LW648" s="4"/>
      <c r="LX648" s="4"/>
      <c r="LY648" s="4"/>
      <c r="LZ648" s="4"/>
      <c r="MA648" s="4"/>
      <c r="MB648" s="4"/>
      <c r="MC648" s="4"/>
      <c r="MD648" s="4"/>
      <c r="ME648" s="4"/>
      <c r="MF648" s="4"/>
      <c r="MG648" s="4"/>
      <c r="MH648" s="4"/>
      <c r="MI648" s="4"/>
      <c r="MJ648" s="4"/>
      <c r="MK648" s="4"/>
      <c r="ML648" s="4"/>
      <c r="MM648" s="4"/>
      <c r="MN648" s="4"/>
      <c r="MO648" s="4"/>
      <c r="MP648" s="4"/>
      <c r="MQ648" s="4"/>
      <c r="MR648" s="4"/>
      <c r="MS648" s="4"/>
      <c r="MT648" s="4"/>
      <c r="MU648" s="4"/>
      <c r="MV648" s="4"/>
      <c r="MW648" s="4"/>
      <c r="MX648" s="4"/>
      <c r="MY648" s="4"/>
      <c r="MZ648" s="4"/>
      <c r="NA648" s="4"/>
      <c r="NB648" s="4"/>
      <c r="NC648" s="4"/>
      <c r="ND648" s="4"/>
      <c r="NE648" s="4"/>
      <c r="NF648" s="4"/>
      <c r="NG648" s="4"/>
      <c r="NH648" s="4"/>
      <c r="NI648" s="4"/>
      <c r="NJ648" s="4"/>
      <c r="NK648" s="4"/>
      <c r="NL648" s="4"/>
      <c r="NM648" s="4"/>
      <c r="NN648" s="4"/>
      <c r="NO648" s="4"/>
      <c r="NP648" s="4"/>
      <c r="NQ648" s="4"/>
      <c r="NR648" s="4"/>
      <c r="NS648" s="4"/>
      <c r="NT648" s="4"/>
      <c r="NU648" s="4"/>
      <c r="NV648" s="4"/>
      <c r="NW648" s="4"/>
      <c r="NX648" s="4"/>
      <c r="NY648" s="4"/>
      <c r="NZ648" s="4"/>
      <c r="OA648" s="4"/>
      <c r="OB648" s="4"/>
      <c r="OC648" s="4"/>
      <c r="OD648" s="4"/>
      <c r="OE648" s="4"/>
      <c r="OF648" s="4"/>
      <c r="OG648" s="4"/>
      <c r="OH648" s="4"/>
      <c r="OI648" s="4"/>
      <c r="OJ648" s="4"/>
      <c r="OK648" s="4"/>
      <c r="OL648" s="4"/>
      <c r="OM648" s="4"/>
      <c r="ON648" s="4"/>
      <c r="OO648" s="4"/>
      <c r="OP648" s="4"/>
      <c r="OQ648" s="4"/>
      <c r="OR648" s="4"/>
      <c r="OS648" s="4"/>
      <c r="OT648" s="4"/>
      <c r="OU648" s="4"/>
      <c r="OV648" s="4"/>
      <c r="OW648" s="4"/>
      <c r="OX648" s="4"/>
      <c r="OY648" s="4"/>
      <c r="OZ648" s="4"/>
      <c r="PA648" s="4"/>
    </row>
    <row r="649" spans="1:417" s="16" customFormat="1" ht="28.5" customHeight="1" thickBot="1" x14ac:dyDescent="0.3">
      <c r="A649" s="212"/>
      <c r="B649" s="46" t="str">
        <f t="shared" si="353"/>
        <v>ГБУЗ АО Городская поликлиника №3</v>
      </c>
      <c r="C649" s="246"/>
      <c r="D649" s="19" t="str">
        <f t="shared" si="354"/>
        <v>Паллиативная медицинская помощь</v>
      </c>
      <c r="E649" s="217" t="s">
        <v>245</v>
      </c>
      <c r="F649" s="46" t="str">
        <f t="shared" si="364"/>
        <v>Дневной стационар (на дому)</v>
      </c>
      <c r="G649" s="217" t="s">
        <v>47</v>
      </c>
      <c r="H649" s="46" t="str">
        <f t="shared" si="365"/>
        <v>Не предусмотрено</v>
      </c>
      <c r="I649" s="217" t="s">
        <v>75</v>
      </c>
      <c r="J649" s="46" t="str">
        <f t="shared" si="366"/>
        <v>Паллиативная медицинская помощь</v>
      </c>
      <c r="K649" s="73" t="s">
        <v>133</v>
      </c>
      <c r="L649" s="73" t="s">
        <v>3</v>
      </c>
      <c r="M649" s="73" t="s">
        <v>5</v>
      </c>
      <c r="N649" s="106">
        <v>99</v>
      </c>
      <c r="O649" s="106">
        <v>99</v>
      </c>
      <c r="P649" s="140">
        <f>IF(AND(N649&lt;&gt;0,M649="Кач."),O649/N649*100,"")</f>
        <v>100</v>
      </c>
      <c r="Q649" s="139"/>
      <c r="R649" s="214">
        <f>IFERROR(AVERAGE(P649:P650),"")</f>
        <v>100</v>
      </c>
      <c r="S649" s="215">
        <f>AVERAGE(Q649:Q650)</f>
        <v>101.42857142857142</v>
      </c>
      <c r="T649" s="216">
        <f>IFERROR((R649*0.7+S649*0.3)*2,S649*2)</f>
        <v>200.85714285714283</v>
      </c>
      <c r="U649" s="262" t="str">
        <f>IF(T649&lt;170,"ГЗ по услуге (работе) НЕ выполнено","")&amp;IF(AND(T649&gt;=170,T649&lt;=200),"ГЗ по услуге (работе) выполнено","")&amp;IF(T649&gt;200,"ГЗ по услуге (работе) ПЕРЕвыполнено","")</f>
        <v>ГЗ по услуге (работе) ПЕРЕвыполнено</v>
      </c>
      <c r="V649" s="195"/>
      <c r="W649" s="209"/>
      <c r="X649" s="200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  <c r="FT649" s="4"/>
      <c r="FU649" s="4"/>
      <c r="FV649" s="4"/>
      <c r="FW649" s="4"/>
      <c r="FX649" s="4"/>
      <c r="FY649" s="4"/>
      <c r="FZ649" s="4"/>
      <c r="GA649" s="4"/>
      <c r="GB649" s="4"/>
      <c r="GC649" s="4"/>
      <c r="GD649" s="4"/>
      <c r="GE649" s="4"/>
      <c r="GF649" s="4"/>
      <c r="GG649" s="4"/>
      <c r="GH649" s="4"/>
      <c r="GI649" s="4"/>
      <c r="GJ649" s="4"/>
      <c r="GK649" s="4"/>
      <c r="GL649" s="4"/>
      <c r="GM649" s="4"/>
      <c r="GN649" s="4"/>
      <c r="GO649" s="4"/>
      <c r="GP649" s="4"/>
      <c r="GQ649" s="4"/>
      <c r="GR649" s="4"/>
      <c r="GS649" s="4"/>
      <c r="GT649" s="4"/>
      <c r="GU649" s="4"/>
      <c r="GV649" s="4"/>
      <c r="GW649" s="4"/>
      <c r="GX649" s="4"/>
      <c r="GY649" s="4"/>
      <c r="GZ649" s="4"/>
      <c r="HA649" s="4"/>
      <c r="HB649" s="4"/>
      <c r="HC649" s="4"/>
      <c r="HD649" s="4"/>
      <c r="HE649" s="4"/>
      <c r="HF649" s="4"/>
      <c r="HG649" s="4"/>
      <c r="HH649" s="4"/>
      <c r="HI649" s="4"/>
      <c r="HJ649" s="4"/>
      <c r="HK649" s="4"/>
      <c r="HL649" s="4"/>
      <c r="HM649" s="4"/>
      <c r="HN649" s="4"/>
      <c r="HO649" s="4"/>
      <c r="HP649" s="4"/>
      <c r="HQ649" s="4"/>
      <c r="HR649" s="4"/>
      <c r="HS649" s="4"/>
      <c r="HT649" s="4"/>
      <c r="HU649" s="4"/>
      <c r="HV649" s="4"/>
      <c r="HW649" s="4"/>
      <c r="HX649" s="4"/>
      <c r="HY649" s="4"/>
      <c r="HZ649" s="4"/>
      <c r="IA649" s="4"/>
      <c r="IB649" s="4"/>
      <c r="IC649" s="4"/>
      <c r="ID649" s="4"/>
      <c r="IE649" s="4"/>
      <c r="IF649" s="4"/>
      <c r="IG649" s="4"/>
      <c r="IH649" s="4"/>
      <c r="II649" s="4"/>
      <c r="IJ649" s="4"/>
      <c r="IK649" s="4"/>
      <c r="IL649" s="4"/>
      <c r="IM649" s="4"/>
      <c r="IN649" s="4"/>
      <c r="IO649" s="4"/>
      <c r="IP649" s="4"/>
      <c r="IQ649" s="4"/>
      <c r="IR649" s="4"/>
      <c r="IS649" s="4"/>
      <c r="IT649" s="4"/>
      <c r="IU649" s="4"/>
      <c r="IV649" s="4"/>
      <c r="IW649" s="4"/>
      <c r="IX649" s="4"/>
      <c r="IY649" s="4"/>
      <c r="IZ649" s="4"/>
      <c r="JA649" s="4"/>
      <c r="JB649" s="4"/>
      <c r="JC649" s="4"/>
      <c r="JD649" s="4"/>
      <c r="JE649" s="4"/>
      <c r="JF649" s="4"/>
      <c r="JG649" s="4"/>
      <c r="JH649" s="4"/>
      <c r="JI649" s="4"/>
      <c r="JJ649" s="4"/>
      <c r="JK649" s="4"/>
      <c r="JL649" s="4"/>
      <c r="JM649" s="4"/>
      <c r="JN649" s="4"/>
      <c r="JO649" s="4"/>
      <c r="JP649" s="4"/>
      <c r="JQ649" s="4"/>
      <c r="JR649" s="4"/>
      <c r="JS649" s="4"/>
      <c r="JT649" s="4"/>
      <c r="JU649" s="4"/>
      <c r="JV649" s="4"/>
      <c r="JW649" s="4"/>
      <c r="JX649" s="4"/>
      <c r="JY649" s="4"/>
      <c r="JZ649" s="4"/>
      <c r="KA649" s="4"/>
      <c r="KB649" s="4"/>
      <c r="KC649" s="4"/>
      <c r="KD649" s="4"/>
      <c r="KE649" s="4"/>
      <c r="KF649" s="4"/>
      <c r="KG649" s="4"/>
      <c r="KH649" s="4"/>
      <c r="KI649" s="4"/>
      <c r="KJ649" s="4"/>
      <c r="KK649" s="4"/>
      <c r="KL649" s="4"/>
      <c r="KM649" s="4"/>
      <c r="KN649" s="4"/>
      <c r="KO649" s="4"/>
      <c r="KP649" s="4"/>
      <c r="KQ649" s="4"/>
      <c r="KR649" s="4"/>
      <c r="KS649" s="4"/>
      <c r="KT649" s="4"/>
      <c r="KU649" s="4"/>
      <c r="KV649" s="4"/>
      <c r="KW649" s="4"/>
      <c r="KX649" s="4"/>
      <c r="KY649" s="4"/>
      <c r="KZ649" s="4"/>
      <c r="LA649" s="4"/>
      <c r="LB649" s="4"/>
      <c r="LC649" s="4"/>
      <c r="LD649" s="4"/>
      <c r="LE649" s="4"/>
      <c r="LF649" s="4"/>
      <c r="LG649" s="4"/>
      <c r="LH649" s="4"/>
      <c r="LI649" s="4"/>
      <c r="LJ649" s="4"/>
      <c r="LK649" s="4"/>
      <c r="LL649" s="4"/>
      <c r="LM649" s="4"/>
      <c r="LN649" s="4"/>
      <c r="LO649" s="4"/>
      <c r="LP649" s="4"/>
      <c r="LQ649" s="4"/>
      <c r="LR649" s="4"/>
      <c r="LS649" s="4"/>
      <c r="LT649" s="4"/>
      <c r="LU649" s="4"/>
      <c r="LV649" s="4"/>
      <c r="LW649" s="4"/>
      <c r="LX649" s="4"/>
      <c r="LY649" s="4"/>
      <c r="LZ649" s="4"/>
      <c r="MA649" s="4"/>
      <c r="MB649" s="4"/>
      <c r="MC649" s="4"/>
      <c r="MD649" s="4"/>
      <c r="ME649" s="4"/>
      <c r="MF649" s="4"/>
      <c r="MG649" s="4"/>
      <c r="MH649" s="4"/>
      <c r="MI649" s="4"/>
      <c r="MJ649" s="4"/>
      <c r="MK649" s="4"/>
      <c r="ML649" s="4"/>
      <c r="MM649" s="4"/>
      <c r="MN649" s="4"/>
      <c r="MO649" s="4"/>
      <c r="MP649" s="4"/>
      <c r="MQ649" s="4"/>
      <c r="MR649" s="4"/>
      <c r="MS649" s="4"/>
      <c r="MT649" s="4"/>
      <c r="MU649" s="4"/>
      <c r="MV649" s="4"/>
      <c r="MW649" s="4"/>
      <c r="MX649" s="4"/>
      <c r="MY649" s="4"/>
      <c r="MZ649" s="4"/>
      <c r="NA649" s="4"/>
      <c r="NB649" s="4"/>
      <c r="NC649" s="4"/>
      <c r="ND649" s="4"/>
      <c r="NE649" s="4"/>
      <c r="NF649" s="4"/>
      <c r="NG649" s="4"/>
      <c r="NH649" s="4"/>
      <c r="NI649" s="4"/>
      <c r="NJ649" s="4"/>
      <c r="NK649" s="4"/>
      <c r="NL649" s="4"/>
      <c r="NM649" s="4"/>
      <c r="NN649" s="4"/>
      <c r="NO649" s="4"/>
      <c r="NP649" s="4"/>
      <c r="NQ649" s="4"/>
      <c r="NR649" s="4"/>
      <c r="NS649" s="4"/>
      <c r="NT649" s="4"/>
      <c r="NU649" s="4"/>
      <c r="NV649" s="4"/>
      <c r="NW649" s="4"/>
      <c r="NX649" s="4"/>
      <c r="NY649" s="4"/>
      <c r="NZ649" s="4"/>
      <c r="OA649" s="4"/>
      <c r="OB649" s="4"/>
      <c r="OC649" s="4"/>
      <c r="OD649" s="4"/>
      <c r="OE649" s="4"/>
      <c r="OF649" s="4"/>
      <c r="OG649" s="4"/>
      <c r="OH649" s="4"/>
      <c r="OI649" s="4"/>
      <c r="OJ649" s="4"/>
      <c r="OK649" s="4"/>
      <c r="OL649" s="4"/>
      <c r="OM649" s="4"/>
      <c r="ON649" s="4"/>
      <c r="OO649" s="4"/>
      <c r="OP649" s="4"/>
      <c r="OQ649" s="4"/>
      <c r="OR649" s="4"/>
      <c r="OS649" s="4"/>
      <c r="OT649" s="4"/>
      <c r="OU649" s="4"/>
      <c r="OV649" s="4"/>
      <c r="OW649" s="4"/>
      <c r="OX649" s="4"/>
      <c r="OY649" s="4"/>
      <c r="OZ649" s="4"/>
      <c r="PA649" s="4"/>
    </row>
    <row r="650" spans="1:417" s="16" customFormat="1" ht="28.5" customHeight="1" thickBot="1" x14ac:dyDescent="0.3">
      <c r="A650" s="212"/>
      <c r="B650" s="46" t="str">
        <f t="shared" si="353"/>
        <v>ГБУЗ АО Городская поликлиника №3</v>
      </c>
      <c r="C650" s="246"/>
      <c r="D650" s="19" t="str">
        <f t="shared" si="354"/>
        <v>Паллиативная медицинская помощь</v>
      </c>
      <c r="E650" s="219"/>
      <c r="F650" s="46" t="str">
        <f t="shared" si="364"/>
        <v>Дневной стационар (на дому)</v>
      </c>
      <c r="G650" s="219"/>
      <c r="H650" s="46" t="str">
        <f t="shared" si="365"/>
        <v>Не предусмотрено</v>
      </c>
      <c r="I650" s="219"/>
      <c r="J650" s="46" t="str">
        <f t="shared" si="366"/>
        <v>Паллиативная медицинская помощь</v>
      </c>
      <c r="K650" s="74" t="s">
        <v>149</v>
      </c>
      <c r="L650" s="70" t="s">
        <v>123</v>
      </c>
      <c r="M650" s="71" t="s">
        <v>42</v>
      </c>
      <c r="N650" s="104">
        <v>140</v>
      </c>
      <c r="O650" s="104">
        <v>71</v>
      </c>
      <c r="P650" s="56" t="str">
        <f t="shared" ref="P650" si="375">IF(AND(N650&lt;&gt;0,M650="Кач."),O650/N650*100,"")</f>
        <v/>
      </c>
      <c r="Q650" s="62">
        <f t="shared" ref="Q650" si="376">IF(AND(N650&lt;&gt;0,M650="объем"),(O650/N650*100)/$Y$2*12,"")</f>
        <v>101.42857142857142</v>
      </c>
      <c r="R650" s="214"/>
      <c r="S650" s="215"/>
      <c r="T650" s="216"/>
      <c r="U650" s="262"/>
      <c r="V650" s="195"/>
      <c r="W650" s="209"/>
      <c r="X650" s="200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  <c r="GE650" s="4"/>
      <c r="GF650" s="4"/>
      <c r="GG650" s="4"/>
      <c r="GH650" s="4"/>
      <c r="GI650" s="4"/>
      <c r="GJ650" s="4"/>
      <c r="GK650" s="4"/>
      <c r="GL650" s="4"/>
      <c r="GM650" s="4"/>
      <c r="GN650" s="4"/>
      <c r="GO650" s="4"/>
      <c r="GP650" s="4"/>
      <c r="GQ650" s="4"/>
      <c r="GR650" s="4"/>
      <c r="GS650" s="4"/>
      <c r="GT650" s="4"/>
      <c r="GU650" s="4"/>
      <c r="GV650" s="4"/>
      <c r="GW650" s="4"/>
      <c r="GX650" s="4"/>
      <c r="GY650" s="4"/>
      <c r="GZ650" s="4"/>
      <c r="HA650" s="4"/>
      <c r="HB650" s="4"/>
      <c r="HC650" s="4"/>
      <c r="HD650" s="4"/>
      <c r="HE650" s="4"/>
      <c r="HF650" s="4"/>
      <c r="HG650" s="4"/>
      <c r="HH650" s="4"/>
      <c r="HI650" s="4"/>
      <c r="HJ650" s="4"/>
      <c r="HK650" s="4"/>
      <c r="HL650" s="4"/>
      <c r="HM650" s="4"/>
      <c r="HN650" s="4"/>
      <c r="HO650" s="4"/>
      <c r="HP650" s="4"/>
      <c r="HQ650" s="4"/>
      <c r="HR650" s="4"/>
      <c r="HS650" s="4"/>
      <c r="HT650" s="4"/>
      <c r="HU650" s="4"/>
      <c r="HV650" s="4"/>
      <c r="HW650" s="4"/>
      <c r="HX650" s="4"/>
      <c r="HY650" s="4"/>
      <c r="HZ650" s="4"/>
      <c r="IA650" s="4"/>
      <c r="IB650" s="4"/>
      <c r="IC650" s="4"/>
      <c r="ID650" s="4"/>
      <c r="IE650" s="4"/>
      <c r="IF650" s="4"/>
      <c r="IG650" s="4"/>
      <c r="IH650" s="4"/>
      <c r="II650" s="4"/>
      <c r="IJ650" s="4"/>
      <c r="IK650" s="4"/>
      <c r="IL650" s="4"/>
      <c r="IM650" s="4"/>
      <c r="IN650" s="4"/>
      <c r="IO650" s="4"/>
      <c r="IP650" s="4"/>
      <c r="IQ650" s="4"/>
      <c r="IR650" s="4"/>
      <c r="IS650" s="4"/>
      <c r="IT650" s="4"/>
      <c r="IU650" s="4"/>
      <c r="IV650" s="4"/>
      <c r="IW650" s="4"/>
      <c r="IX650" s="4"/>
      <c r="IY650" s="4"/>
      <c r="IZ650" s="4"/>
      <c r="JA650" s="4"/>
      <c r="JB650" s="4"/>
      <c r="JC650" s="4"/>
      <c r="JD650" s="4"/>
      <c r="JE650" s="4"/>
      <c r="JF650" s="4"/>
      <c r="JG650" s="4"/>
      <c r="JH650" s="4"/>
      <c r="JI650" s="4"/>
      <c r="JJ650" s="4"/>
      <c r="JK650" s="4"/>
      <c r="JL650" s="4"/>
      <c r="JM650" s="4"/>
      <c r="JN650" s="4"/>
      <c r="JO650" s="4"/>
      <c r="JP650" s="4"/>
      <c r="JQ650" s="4"/>
      <c r="JR650" s="4"/>
      <c r="JS650" s="4"/>
      <c r="JT650" s="4"/>
      <c r="JU650" s="4"/>
      <c r="JV650" s="4"/>
      <c r="JW650" s="4"/>
      <c r="JX650" s="4"/>
      <c r="JY650" s="4"/>
      <c r="JZ650" s="4"/>
      <c r="KA650" s="4"/>
      <c r="KB650" s="4"/>
      <c r="KC650" s="4"/>
      <c r="KD650" s="4"/>
      <c r="KE650" s="4"/>
      <c r="KF650" s="4"/>
      <c r="KG650" s="4"/>
      <c r="KH650" s="4"/>
      <c r="KI650" s="4"/>
      <c r="KJ650" s="4"/>
      <c r="KK650" s="4"/>
      <c r="KL650" s="4"/>
      <c r="KM650" s="4"/>
      <c r="KN650" s="4"/>
      <c r="KO650" s="4"/>
      <c r="KP650" s="4"/>
      <c r="KQ650" s="4"/>
      <c r="KR650" s="4"/>
      <c r="KS650" s="4"/>
      <c r="KT650" s="4"/>
      <c r="KU650" s="4"/>
      <c r="KV650" s="4"/>
      <c r="KW650" s="4"/>
      <c r="KX650" s="4"/>
      <c r="KY650" s="4"/>
      <c r="KZ650" s="4"/>
      <c r="LA650" s="4"/>
      <c r="LB650" s="4"/>
      <c r="LC650" s="4"/>
      <c r="LD650" s="4"/>
      <c r="LE650" s="4"/>
      <c r="LF650" s="4"/>
      <c r="LG650" s="4"/>
      <c r="LH650" s="4"/>
      <c r="LI650" s="4"/>
      <c r="LJ650" s="4"/>
      <c r="LK650" s="4"/>
      <c r="LL650" s="4"/>
      <c r="LM650" s="4"/>
      <c r="LN650" s="4"/>
      <c r="LO650" s="4"/>
      <c r="LP650" s="4"/>
      <c r="LQ650" s="4"/>
      <c r="LR650" s="4"/>
      <c r="LS650" s="4"/>
      <c r="LT650" s="4"/>
      <c r="LU650" s="4"/>
      <c r="LV650" s="4"/>
      <c r="LW650" s="4"/>
      <c r="LX650" s="4"/>
      <c r="LY650" s="4"/>
      <c r="LZ650" s="4"/>
      <c r="MA650" s="4"/>
      <c r="MB650" s="4"/>
      <c r="MC650" s="4"/>
      <c r="MD650" s="4"/>
      <c r="ME650" s="4"/>
      <c r="MF650" s="4"/>
      <c r="MG650" s="4"/>
      <c r="MH650" s="4"/>
      <c r="MI650" s="4"/>
      <c r="MJ650" s="4"/>
      <c r="MK650" s="4"/>
      <c r="ML650" s="4"/>
      <c r="MM650" s="4"/>
      <c r="MN650" s="4"/>
      <c r="MO650" s="4"/>
      <c r="MP650" s="4"/>
      <c r="MQ650" s="4"/>
      <c r="MR650" s="4"/>
      <c r="MS650" s="4"/>
      <c r="MT650" s="4"/>
      <c r="MU650" s="4"/>
      <c r="MV650" s="4"/>
      <c r="MW650" s="4"/>
      <c r="MX650" s="4"/>
      <c r="MY650" s="4"/>
      <c r="MZ650" s="4"/>
      <c r="NA650" s="4"/>
      <c r="NB650" s="4"/>
      <c r="NC650" s="4"/>
      <c r="ND650" s="4"/>
      <c r="NE650" s="4"/>
      <c r="NF650" s="4"/>
      <c r="NG650" s="4"/>
      <c r="NH650" s="4"/>
      <c r="NI650" s="4"/>
      <c r="NJ650" s="4"/>
      <c r="NK650" s="4"/>
      <c r="NL650" s="4"/>
      <c r="NM650" s="4"/>
      <c r="NN650" s="4"/>
      <c r="NO650" s="4"/>
      <c r="NP650" s="4"/>
      <c r="NQ650" s="4"/>
      <c r="NR650" s="4"/>
      <c r="NS650" s="4"/>
      <c r="NT650" s="4"/>
      <c r="NU650" s="4"/>
      <c r="NV650" s="4"/>
      <c r="NW650" s="4"/>
      <c r="NX650" s="4"/>
      <c r="NY650" s="4"/>
      <c r="NZ650" s="4"/>
      <c r="OA650" s="4"/>
      <c r="OB650" s="4"/>
      <c r="OC650" s="4"/>
      <c r="OD650" s="4"/>
      <c r="OE650" s="4"/>
      <c r="OF650" s="4"/>
      <c r="OG650" s="4"/>
      <c r="OH650" s="4"/>
      <c r="OI650" s="4"/>
      <c r="OJ650" s="4"/>
      <c r="OK650" s="4"/>
      <c r="OL650" s="4"/>
      <c r="OM650" s="4"/>
      <c r="ON650" s="4"/>
      <c r="OO650" s="4"/>
      <c r="OP650" s="4"/>
      <c r="OQ650" s="4"/>
      <c r="OR650" s="4"/>
      <c r="OS650" s="4"/>
      <c r="OT650" s="4"/>
      <c r="OU650" s="4"/>
      <c r="OV650" s="4"/>
      <c r="OW650" s="4"/>
      <c r="OX650" s="4"/>
      <c r="OY650" s="4"/>
      <c r="OZ650" s="4"/>
      <c r="PA650" s="4"/>
    </row>
    <row r="651" spans="1:417" s="16" customFormat="1" ht="82.5" customHeight="1" thickBot="1" x14ac:dyDescent="0.3">
      <c r="A651" s="212"/>
      <c r="B651" s="46" t="str">
        <f t="shared" si="353"/>
        <v>ГБУЗ АО Городская поликлиника №3</v>
      </c>
      <c r="C651" s="224" t="s">
        <v>251</v>
      </c>
      <c r="D651" s="19" t="str">
        <f t="shared" si="354"/>
        <v>Осуществление записи на прием к врачу с использованием единого номера Call-центра</v>
      </c>
      <c r="E651" s="195" t="s">
        <v>252</v>
      </c>
      <c r="F651" s="46" t="str">
        <f t="shared" si="364"/>
        <v>В устной форме по единому номеру телефона Call-центра</v>
      </c>
      <c r="G651" s="301" t="s">
        <v>254</v>
      </c>
      <c r="H651" s="46" t="str">
        <f t="shared" si="365"/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51" s="195" t="s">
        <v>47</v>
      </c>
      <c r="J651" s="46" t="str">
        <f t="shared" si="366"/>
        <v>Не предусмотрено</v>
      </c>
      <c r="K651" s="73" t="s">
        <v>91</v>
      </c>
      <c r="L651" s="73" t="s">
        <v>3</v>
      </c>
      <c r="M651" s="73" t="s">
        <v>5</v>
      </c>
      <c r="N651" s="106">
        <v>100</v>
      </c>
      <c r="O651" s="106">
        <v>100</v>
      </c>
      <c r="P651" s="95">
        <f>IF(AND(N651&lt;&gt;0,M651="Кач."),O651/N651*100,"")</f>
        <v>100</v>
      </c>
      <c r="Q651" s="60"/>
      <c r="R651" s="214">
        <f>IFERROR(AVERAGE(P651:P652),"")</f>
        <v>100</v>
      </c>
      <c r="S651" s="215">
        <f>AVERAGE(Q651:Q652)</f>
        <v>96.230833333333322</v>
      </c>
      <c r="T651" s="216">
        <f>IFERROR((R651*0.7+S651*0.3)*2,S651*2)</f>
        <v>197.73849999999999</v>
      </c>
      <c r="U651" s="262" t="str">
        <f>IF(T651&lt;170,"ГЗ по услуге (работе) НЕ выполнено","")&amp;IF(AND(T651&gt;=170,T651&lt;=200),"ГЗ по услуге (работе) выполнено","")&amp;IF(T651&gt;200,"ГЗ по услуге (работе) ПЕРЕвыполнено","")</f>
        <v>ГЗ по услуге (работе) выполнено</v>
      </c>
      <c r="V651" s="195"/>
      <c r="W651" s="209"/>
      <c r="X651" s="200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/>
      <c r="FR651" s="4"/>
      <c r="FS651" s="4"/>
      <c r="FT651" s="4"/>
      <c r="FU651" s="4"/>
      <c r="FV651" s="4"/>
      <c r="FW651" s="4"/>
      <c r="FX651" s="4"/>
      <c r="FY651" s="4"/>
      <c r="FZ651" s="4"/>
      <c r="GA651" s="4"/>
      <c r="GB651" s="4"/>
      <c r="GC651" s="4"/>
      <c r="GD651" s="4"/>
      <c r="GE651" s="4"/>
      <c r="GF651" s="4"/>
      <c r="GG651" s="4"/>
      <c r="GH651" s="4"/>
      <c r="GI651" s="4"/>
      <c r="GJ651" s="4"/>
      <c r="GK651" s="4"/>
      <c r="GL651" s="4"/>
      <c r="GM651" s="4"/>
      <c r="GN651" s="4"/>
      <c r="GO651" s="4"/>
      <c r="GP651" s="4"/>
      <c r="GQ651" s="4"/>
      <c r="GR651" s="4"/>
      <c r="GS651" s="4"/>
      <c r="GT651" s="4"/>
      <c r="GU651" s="4"/>
      <c r="GV651" s="4"/>
      <c r="GW651" s="4"/>
      <c r="GX651" s="4"/>
      <c r="GY651" s="4"/>
      <c r="GZ651" s="4"/>
      <c r="HA651" s="4"/>
      <c r="HB651" s="4"/>
      <c r="HC651" s="4"/>
      <c r="HD651" s="4"/>
      <c r="HE651" s="4"/>
      <c r="HF651" s="4"/>
      <c r="HG651" s="4"/>
      <c r="HH651" s="4"/>
      <c r="HI651" s="4"/>
      <c r="HJ651" s="4"/>
      <c r="HK651" s="4"/>
      <c r="HL651" s="4"/>
      <c r="HM651" s="4"/>
      <c r="HN651" s="4"/>
      <c r="HO651" s="4"/>
      <c r="HP651" s="4"/>
      <c r="HQ651" s="4"/>
      <c r="HR651" s="4"/>
      <c r="HS651" s="4"/>
      <c r="HT651" s="4"/>
      <c r="HU651" s="4"/>
      <c r="HV651" s="4"/>
      <c r="HW651" s="4"/>
      <c r="HX651" s="4"/>
      <c r="HY651" s="4"/>
      <c r="HZ651" s="4"/>
      <c r="IA651" s="4"/>
      <c r="IB651" s="4"/>
      <c r="IC651" s="4"/>
      <c r="ID651" s="4"/>
      <c r="IE651" s="4"/>
      <c r="IF651" s="4"/>
      <c r="IG651" s="4"/>
      <c r="IH651" s="4"/>
      <c r="II651" s="4"/>
      <c r="IJ651" s="4"/>
      <c r="IK651" s="4"/>
      <c r="IL651" s="4"/>
      <c r="IM651" s="4"/>
      <c r="IN651" s="4"/>
      <c r="IO651" s="4"/>
      <c r="IP651" s="4"/>
      <c r="IQ651" s="4"/>
      <c r="IR651" s="4"/>
      <c r="IS651" s="4"/>
      <c r="IT651" s="4"/>
      <c r="IU651" s="4"/>
      <c r="IV651" s="4"/>
      <c r="IW651" s="4"/>
      <c r="IX651" s="4"/>
      <c r="IY651" s="4"/>
      <c r="IZ651" s="4"/>
      <c r="JA651" s="4"/>
      <c r="JB651" s="4"/>
      <c r="JC651" s="4"/>
      <c r="JD651" s="4"/>
      <c r="JE651" s="4"/>
      <c r="JF651" s="4"/>
      <c r="JG651" s="4"/>
      <c r="JH651" s="4"/>
      <c r="JI651" s="4"/>
      <c r="JJ651" s="4"/>
      <c r="JK651" s="4"/>
      <c r="JL651" s="4"/>
      <c r="JM651" s="4"/>
      <c r="JN651" s="4"/>
      <c r="JO651" s="4"/>
      <c r="JP651" s="4"/>
      <c r="JQ651" s="4"/>
      <c r="JR651" s="4"/>
      <c r="JS651" s="4"/>
      <c r="JT651" s="4"/>
      <c r="JU651" s="4"/>
      <c r="JV651" s="4"/>
      <c r="JW651" s="4"/>
      <c r="JX651" s="4"/>
      <c r="JY651" s="4"/>
      <c r="JZ651" s="4"/>
      <c r="KA651" s="4"/>
      <c r="KB651" s="4"/>
      <c r="KC651" s="4"/>
      <c r="KD651" s="4"/>
      <c r="KE651" s="4"/>
      <c r="KF651" s="4"/>
      <c r="KG651" s="4"/>
      <c r="KH651" s="4"/>
      <c r="KI651" s="4"/>
      <c r="KJ651" s="4"/>
      <c r="KK651" s="4"/>
      <c r="KL651" s="4"/>
      <c r="KM651" s="4"/>
      <c r="KN651" s="4"/>
      <c r="KO651" s="4"/>
      <c r="KP651" s="4"/>
      <c r="KQ651" s="4"/>
      <c r="KR651" s="4"/>
      <c r="KS651" s="4"/>
      <c r="KT651" s="4"/>
      <c r="KU651" s="4"/>
      <c r="KV651" s="4"/>
      <c r="KW651" s="4"/>
      <c r="KX651" s="4"/>
      <c r="KY651" s="4"/>
      <c r="KZ651" s="4"/>
      <c r="LA651" s="4"/>
      <c r="LB651" s="4"/>
      <c r="LC651" s="4"/>
      <c r="LD651" s="4"/>
      <c r="LE651" s="4"/>
      <c r="LF651" s="4"/>
      <c r="LG651" s="4"/>
      <c r="LH651" s="4"/>
      <c r="LI651" s="4"/>
      <c r="LJ651" s="4"/>
      <c r="LK651" s="4"/>
      <c r="LL651" s="4"/>
      <c r="LM651" s="4"/>
      <c r="LN651" s="4"/>
      <c r="LO651" s="4"/>
      <c r="LP651" s="4"/>
      <c r="LQ651" s="4"/>
      <c r="LR651" s="4"/>
      <c r="LS651" s="4"/>
      <c r="LT651" s="4"/>
      <c r="LU651" s="4"/>
      <c r="LV651" s="4"/>
      <c r="LW651" s="4"/>
      <c r="LX651" s="4"/>
      <c r="LY651" s="4"/>
      <c r="LZ651" s="4"/>
      <c r="MA651" s="4"/>
      <c r="MB651" s="4"/>
      <c r="MC651" s="4"/>
      <c r="MD651" s="4"/>
      <c r="ME651" s="4"/>
      <c r="MF651" s="4"/>
      <c r="MG651" s="4"/>
      <c r="MH651" s="4"/>
      <c r="MI651" s="4"/>
      <c r="MJ651" s="4"/>
      <c r="MK651" s="4"/>
      <c r="ML651" s="4"/>
      <c r="MM651" s="4"/>
      <c r="MN651" s="4"/>
      <c r="MO651" s="4"/>
      <c r="MP651" s="4"/>
      <c r="MQ651" s="4"/>
      <c r="MR651" s="4"/>
      <c r="MS651" s="4"/>
      <c r="MT651" s="4"/>
      <c r="MU651" s="4"/>
      <c r="MV651" s="4"/>
      <c r="MW651" s="4"/>
      <c r="MX651" s="4"/>
      <c r="MY651" s="4"/>
      <c r="MZ651" s="4"/>
      <c r="NA651" s="4"/>
      <c r="NB651" s="4"/>
      <c r="NC651" s="4"/>
      <c r="ND651" s="4"/>
      <c r="NE651" s="4"/>
      <c r="NF651" s="4"/>
      <c r="NG651" s="4"/>
      <c r="NH651" s="4"/>
      <c r="NI651" s="4"/>
      <c r="NJ651" s="4"/>
      <c r="NK651" s="4"/>
      <c r="NL651" s="4"/>
      <c r="NM651" s="4"/>
      <c r="NN651" s="4"/>
      <c r="NO651" s="4"/>
      <c r="NP651" s="4"/>
      <c r="NQ651" s="4"/>
      <c r="NR651" s="4"/>
      <c r="NS651" s="4"/>
      <c r="NT651" s="4"/>
      <c r="NU651" s="4"/>
      <c r="NV651" s="4"/>
      <c r="NW651" s="4"/>
      <c r="NX651" s="4"/>
      <c r="NY651" s="4"/>
      <c r="NZ651" s="4"/>
      <c r="OA651" s="4"/>
      <c r="OB651" s="4"/>
      <c r="OC651" s="4"/>
      <c r="OD651" s="4"/>
      <c r="OE651" s="4"/>
      <c r="OF651" s="4"/>
      <c r="OG651" s="4"/>
      <c r="OH651" s="4"/>
      <c r="OI651" s="4"/>
      <c r="OJ651" s="4"/>
      <c r="OK651" s="4"/>
      <c r="OL651" s="4"/>
      <c r="OM651" s="4"/>
      <c r="ON651" s="4"/>
      <c r="OO651" s="4"/>
      <c r="OP651" s="4"/>
      <c r="OQ651" s="4"/>
      <c r="OR651" s="4"/>
      <c r="OS651" s="4"/>
      <c r="OT651" s="4"/>
      <c r="OU651" s="4"/>
      <c r="OV651" s="4"/>
      <c r="OW651" s="4"/>
      <c r="OX651" s="4"/>
      <c r="OY651" s="4"/>
      <c r="OZ651" s="4"/>
      <c r="PA651" s="4"/>
    </row>
    <row r="652" spans="1:417" s="31" customFormat="1" ht="28.5" customHeight="1" thickBot="1" x14ac:dyDescent="0.3">
      <c r="A652" s="212"/>
      <c r="B652" s="46" t="str">
        <f t="shared" si="353"/>
        <v>ГБУЗ АО Городская поликлиника №3</v>
      </c>
      <c r="C652" s="225"/>
      <c r="D652" s="19" t="str">
        <f t="shared" si="354"/>
        <v>Осуществление записи на прием к врачу с использованием единого номера Call-центра</v>
      </c>
      <c r="E652" s="195"/>
      <c r="F652" s="46" t="str">
        <f t="shared" si="364"/>
        <v>В устной форме по единому номеру телефона Call-центра</v>
      </c>
      <c r="G652" s="302"/>
      <c r="H652" s="46" t="str">
        <f t="shared" si="365"/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52" s="195"/>
      <c r="J652" s="46" t="str">
        <f t="shared" si="366"/>
        <v>Не предусмотрено</v>
      </c>
      <c r="K652" s="74" t="s">
        <v>253</v>
      </c>
      <c r="L652" s="70" t="s">
        <v>123</v>
      </c>
      <c r="M652" s="71" t="s">
        <v>42</v>
      </c>
      <c r="N652" s="104">
        <v>240000</v>
      </c>
      <c r="O652" s="104">
        <v>115477</v>
      </c>
      <c r="P652" s="56" t="str">
        <f t="shared" ref="P652" si="377">IF(AND(N652&lt;&gt;0,M652="Кач."),O652/N652*100,"")</f>
        <v/>
      </c>
      <c r="Q652" s="62">
        <f t="shared" ref="Q652" si="378">IF(AND(N652&lt;&gt;0,M652="объем"),(O652/N652*100)/$Y$2*12,"")</f>
        <v>96.230833333333322</v>
      </c>
      <c r="R652" s="214"/>
      <c r="S652" s="215"/>
      <c r="T652" s="216"/>
      <c r="U652" s="262"/>
      <c r="V652" s="195"/>
      <c r="W652" s="209"/>
      <c r="X652" s="200"/>
      <c r="Y652" s="51"/>
      <c r="Z652" s="40"/>
      <c r="AA652" s="40"/>
      <c r="AB652" s="40"/>
      <c r="AC652" s="40"/>
      <c r="AD652" s="40"/>
      <c r="AE652" s="40"/>
      <c r="AF652" s="40"/>
      <c r="AG652" s="40"/>
      <c r="AH652" s="40"/>
      <c r="AI652" s="40"/>
      <c r="AJ652" s="40"/>
      <c r="AK652" s="40"/>
      <c r="AL652" s="40"/>
      <c r="AM652" s="40"/>
      <c r="AN652" s="40"/>
      <c r="AO652" s="40"/>
      <c r="AP652" s="40"/>
      <c r="AQ652" s="40"/>
      <c r="AR652" s="40"/>
      <c r="AS652" s="40"/>
      <c r="AT652" s="40"/>
      <c r="AU652" s="40"/>
      <c r="AV652" s="40"/>
      <c r="AW652" s="40"/>
      <c r="AX652" s="40"/>
      <c r="AY652" s="40"/>
      <c r="AZ652" s="40"/>
      <c r="BA652" s="40"/>
      <c r="BB652" s="40"/>
      <c r="BC652" s="40"/>
      <c r="BD652" s="40"/>
      <c r="BE652" s="40"/>
      <c r="BF652" s="40"/>
      <c r="BG652" s="40"/>
      <c r="BH652" s="40"/>
      <c r="BI652" s="40"/>
      <c r="BJ652" s="40"/>
      <c r="BK652" s="40"/>
      <c r="BL652" s="40"/>
      <c r="BM652" s="40"/>
      <c r="BN652" s="40"/>
      <c r="BO652" s="40"/>
      <c r="BP652" s="40"/>
      <c r="BQ652" s="40"/>
      <c r="BR652" s="40"/>
      <c r="BS652" s="40"/>
      <c r="BT652" s="40"/>
      <c r="BU652" s="40"/>
      <c r="BV652" s="40"/>
      <c r="BW652" s="40"/>
      <c r="BX652" s="40"/>
      <c r="BY652" s="40"/>
      <c r="BZ652" s="40"/>
      <c r="CA652" s="40"/>
      <c r="CB652" s="40"/>
      <c r="CC652" s="40"/>
      <c r="CD652" s="40"/>
      <c r="CE652" s="40"/>
      <c r="CF652" s="40"/>
      <c r="CG652" s="40"/>
      <c r="CH652" s="40"/>
      <c r="CI652" s="40"/>
      <c r="CJ652" s="40"/>
      <c r="CK652" s="40"/>
      <c r="CL652" s="40"/>
      <c r="CM652" s="40"/>
      <c r="CN652" s="40"/>
      <c r="CO652" s="40"/>
      <c r="CP652" s="40"/>
      <c r="CQ652" s="40"/>
      <c r="CR652" s="40"/>
      <c r="CS652" s="40"/>
      <c r="CT652" s="40"/>
      <c r="CU652" s="40"/>
      <c r="CV652" s="40"/>
      <c r="CW652" s="40"/>
      <c r="CX652" s="40"/>
      <c r="CY652" s="40"/>
      <c r="CZ652" s="40"/>
      <c r="DA652" s="40"/>
      <c r="DB652" s="40"/>
      <c r="DC652" s="40"/>
      <c r="DD652" s="40"/>
      <c r="DE652" s="40"/>
      <c r="DF652" s="40"/>
      <c r="DG652" s="40"/>
      <c r="DH652" s="40"/>
      <c r="DI652" s="40"/>
      <c r="DJ652" s="40"/>
      <c r="DK652" s="40"/>
      <c r="DL652" s="40"/>
      <c r="DM652" s="40"/>
      <c r="DN652" s="40"/>
      <c r="DO652" s="40"/>
      <c r="DP652" s="40"/>
      <c r="DQ652" s="40"/>
      <c r="DR652" s="40"/>
      <c r="DS652" s="40"/>
      <c r="DT652" s="40"/>
      <c r="DU652" s="40"/>
      <c r="DV652" s="40"/>
      <c r="DW652" s="40"/>
      <c r="DX652" s="40"/>
      <c r="DY652" s="40"/>
      <c r="DZ652" s="40"/>
      <c r="EA652" s="40"/>
      <c r="EB652" s="40"/>
      <c r="EC652" s="40"/>
      <c r="ED652" s="40"/>
      <c r="EE652" s="40"/>
      <c r="EF652" s="40"/>
      <c r="EG652" s="40"/>
      <c r="EH652" s="40"/>
      <c r="EI652" s="40"/>
      <c r="EJ652" s="40"/>
      <c r="EK652" s="40"/>
      <c r="EL652" s="40"/>
      <c r="EM652" s="40"/>
      <c r="EN652" s="40"/>
      <c r="EO652" s="40"/>
      <c r="EP652" s="40"/>
      <c r="EQ652" s="40"/>
      <c r="ER652" s="40"/>
      <c r="ES652" s="40"/>
      <c r="ET652" s="40"/>
      <c r="EU652" s="40"/>
      <c r="EV652" s="40"/>
      <c r="EW652" s="40"/>
      <c r="EX652" s="40"/>
      <c r="EY652" s="40"/>
      <c r="EZ652" s="40"/>
      <c r="FA652" s="40"/>
      <c r="FB652" s="40"/>
      <c r="FC652" s="40"/>
      <c r="FD652" s="40"/>
      <c r="FE652" s="40"/>
      <c r="FF652" s="40"/>
      <c r="FG652" s="40"/>
      <c r="FH652" s="40"/>
      <c r="FI652" s="40"/>
      <c r="FJ652" s="40"/>
      <c r="FK652" s="40"/>
      <c r="FL652" s="40"/>
      <c r="FM652" s="40"/>
      <c r="FN652" s="40"/>
      <c r="FO652" s="40"/>
      <c r="FP652" s="40"/>
      <c r="FQ652" s="40"/>
      <c r="FR652" s="40"/>
      <c r="FS652" s="40"/>
      <c r="FT652" s="40"/>
      <c r="FU652" s="40"/>
      <c r="FV652" s="40"/>
      <c r="FW652" s="40"/>
      <c r="FX652" s="40"/>
      <c r="FY652" s="40"/>
      <c r="FZ652" s="40"/>
      <c r="GA652" s="40"/>
      <c r="GB652" s="40"/>
      <c r="GC652" s="40"/>
      <c r="GD652" s="40"/>
      <c r="GE652" s="40"/>
      <c r="GF652" s="40"/>
      <c r="GG652" s="40"/>
      <c r="GH652" s="40"/>
      <c r="GI652" s="40"/>
      <c r="GJ652" s="40"/>
      <c r="GK652" s="40"/>
      <c r="GL652" s="40"/>
      <c r="GM652" s="40"/>
      <c r="GN652" s="40"/>
      <c r="GO652" s="40"/>
      <c r="GP652" s="40"/>
      <c r="GQ652" s="40"/>
      <c r="GR652" s="40"/>
      <c r="GS652" s="40"/>
      <c r="GT652" s="40"/>
      <c r="GU652" s="40"/>
      <c r="GV652" s="40"/>
      <c r="GW652" s="40"/>
      <c r="GX652" s="40"/>
      <c r="GY652" s="40"/>
      <c r="GZ652" s="40"/>
      <c r="HA652" s="40"/>
      <c r="HB652" s="40"/>
      <c r="HC652" s="40"/>
      <c r="HD652" s="40"/>
      <c r="HE652" s="40"/>
      <c r="HF652" s="40"/>
      <c r="HG652" s="40"/>
      <c r="HH652" s="40"/>
      <c r="HI652" s="40"/>
      <c r="HJ652" s="40"/>
      <c r="HK652" s="40"/>
      <c r="HL652" s="40"/>
      <c r="HM652" s="40"/>
      <c r="HN652" s="40"/>
      <c r="HO652" s="40"/>
      <c r="HP652" s="40"/>
      <c r="HQ652" s="40"/>
      <c r="HR652" s="40"/>
      <c r="HS652" s="40"/>
      <c r="HT652" s="40"/>
      <c r="HU652" s="40"/>
      <c r="HV652" s="40"/>
      <c r="HW652" s="40"/>
      <c r="HX652" s="40"/>
      <c r="HY652" s="40"/>
      <c r="HZ652" s="40"/>
      <c r="IA652" s="40"/>
      <c r="IB652" s="40"/>
      <c r="IC652" s="40"/>
      <c r="ID652" s="40"/>
      <c r="IE652" s="40"/>
      <c r="IF652" s="40"/>
      <c r="IG652" s="40"/>
      <c r="IH652" s="40"/>
      <c r="II652" s="40"/>
      <c r="IJ652" s="40"/>
      <c r="IK652" s="40"/>
      <c r="IL652" s="40"/>
      <c r="IM652" s="40"/>
      <c r="IN652" s="40"/>
      <c r="IO652" s="40"/>
      <c r="IP652" s="40"/>
      <c r="IQ652" s="40"/>
      <c r="IR652" s="40"/>
      <c r="IS652" s="40"/>
      <c r="IT652" s="40"/>
      <c r="IU652" s="40"/>
      <c r="IV652" s="40"/>
      <c r="IW652" s="40"/>
      <c r="IX652" s="40"/>
      <c r="IY652" s="40"/>
      <c r="IZ652" s="40"/>
      <c r="JA652" s="40"/>
      <c r="JB652" s="40"/>
      <c r="JC652" s="40"/>
      <c r="JD652" s="40"/>
      <c r="JE652" s="40"/>
      <c r="JF652" s="40"/>
      <c r="JG652" s="40"/>
      <c r="JH652" s="40"/>
      <c r="JI652" s="40"/>
      <c r="JJ652" s="40"/>
      <c r="JK652" s="40"/>
      <c r="JL652" s="40"/>
      <c r="JM652" s="40"/>
      <c r="JN652" s="40"/>
      <c r="JO652" s="40"/>
      <c r="JP652" s="40"/>
      <c r="JQ652" s="40"/>
      <c r="JR652" s="40"/>
      <c r="JS652" s="40"/>
      <c r="JT652" s="40"/>
      <c r="JU652" s="40"/>
      <c r="JV652" s="40"/>
      <c r="JW652" s="40"/>
      <c r="JX652" s="40"/>
      <c r="JY652" s="40"/>
      <c r="JZ652" s="40"/>
      <c r="KA652" s="40"/>
      <c r="KB652" s="40"/>
      <c r="KC652" s="40"/>
      <c r="KD652" s="40"/>
      <c r="KE652" s="40"/>
      <c r="KF652" s="40"/>
      <c r="KG652" s="40"/>
      <c r="KH652" s="40"/>
      <c r="KI652" s="40"/>
      <c r="KJ652" s="40"/>
      <c r="KK652" s="40"/>
      <c r="KL652" s="40"/>
      <c r="KM652" s="40"/>
      <c r="KN652" s="40"/>
      <c r="KO652" s="40"/>
      <c r="KP652" s="40"/>
      <c r="KQ652" s="40"/>
      <c r="KR652" s="40"/>
      <c r="KS652" s="40"/>
      <c r="KT652" s="40"/>
      <c r="KU652" s="40"/>
      <c r="KV652" s="40"/>
      <c r="KW652" s="40"/>
      <c r="KX652" s="40"/>
      <c r="KY652" s="40"/>
      <c r="KZ652" s="40"/>
      <c r="LA652" s="40"/>
      <c r="LB652" s="40"/>
      <c r="LC652" s="40"/>
      <c r="LD652" s="40"/>
      <c r="LE652" s="40"/>
      <c r="LF652" s="40"/>
      <c r="LG652" s="40"/>
      <c r="LH652" s="40"/>
      <c r="LI652" s="40"/>
      <c r="LJ652" s="40"/>
      <c r="LK652" s="40"/>
      <c r="LL652" s="40"/>
      <c r="LM652" s="40"/>
      <c r="LN652" s="40"/>
      <c r="LO652" s="40"/>
      <c r="LP652" s="40"/>
      <c r="LQ652" s="40"/>
      <c r="LR652" s="40"/>
      <c r="LS652" s="40"/>
      <c r="LT652" s="40"/>
      <c r="LU652" s="40"/>
      <c r="LV652" s="40"/>
      <c r="LW652" s="40"/>
      <c r="LX652" s="40"/>
      <c r="LY652" s="40"/>
      <c r="LZ652" s="40"/>
      <c r="MA652" s="40"/>
      <c r="MB652" s="40"/>
      <c r="MC652" s="40"/>
      <c r="MD652" s="40"/>
      <c r="ME652" s="40"/>
      <c r="MF652" s="40"/>
      <c r="MG652" s="40"/>
      <c r="MH652" s="40"/>
      <c r="MI652" s="40"/>
      <c r="MJ652" s="40"/>
      <c r="MK652" s="40"/>
      <c r="ML652" s="40"/>
      <c r="MM652" s="40"/>
      <c r="MN652" s="40"/>
      <c r="MO652" s="40"/>
      <c r="MP652" s="40"/>
      <c r="MQ652" s="40"/>
      <c r="MR652" s="40"/>
      <c r="MS652" s="40"/>
      <c r="MT652" s="40"/>
      <c r="MU652" s="40"/>
      <c r="MV652" s="40"/>
      <c r="MW652" s="40"/>
      <c r="MX652" s="40"/>
      <c r="MY652" s="40"/>
      <c r="MZ652" s="40"/>
      <c r="NA652" s="40"/>
      <c r="NB652" s="40"/>
      <c r="NC652" s="40"/>
      <c r="ND652" s="40"/>
      <c r="NE652" s="40"/>
      <c r="NF652" s="40"/>
      <c r="NG652" s="40"/>
      <c r="NH652" s="40"/>
      <c r="NI652" s="40"/>
      <c r="NJ652" s="40"/>
      <c r="NK652" s="40"/>
      <c r="NL652" s="40"/>
      <c r="NM652" s="40"/>
      <c r="NN652" s="40"/>
      <c r="NO652" s="40"/>
      <c r="NP652" s="40"/>
      <c r="NQ652" s="40"/>
      <c r="NR652" s="40"/>
      <c r="NS652" s="40"/>
      <c r="NT652" s="40"/>
      <c r="NU652" s="40"/>
      <c r="NV652" s="40"/>
      <c r="NW652" s="40"/>
      <c r="NX652" s="40"/>
      <c r="NY652" s="40"/>
      <c r="NZ652" s="40"/>
      <c r="OA652" s="40"/>
      <c r="OB652" s="40"/>
      <c r="OC652" s="40"/>
      <c r="OD652" s="40"/>
      <c r="OE652" s="40"/>
      <c r="OF652" s="40"/>
      <c r="OG652" s="40"/>
      <c r="OH652" s="40"/>
      <c r="OI652" s="40"/>
      <c r="OJ652" s="40"/>
      <c r="OK652" s="40"/>
      <c r="OL652" s="40"/>
      <c r="OM652" s="40"/>
      <c r="ON652" s="40"/>
      <c r="OO652" s="40"/>
      <c r="OP652" s="40"/>
      <c r="OQ652" s="40"/>
      <c r="OR652" s="40"/>
      <c r="OS652" s="40"/>
      <c r="OT652" s="40"/>
      <c r="OU652" s="40"/>
      <c r="OV652" s="40"/>
      <c r="OW652" s="40"/>
      <c r="OX652" s="40"/>
      <c r="OY652" s="40"/>
      <c r="OZ652" s="40"/>
      <c r="PA652" s="40"/>
    </row>
    <row r="653" spans="1:417" s="16" customFormat="1" ht="28.5" customHeight="1" thickBot="1" x14ac:dyDescent="0.3">
      <c r="A653" s="212"/>
      <c r="B653" s="46" t="str">
        <f t="shared" si="353"/>
        <v>ГБУЗ АО Городская поликлиника №3</v>
      </c>
      <c r="C653" s="246" t="s">
        <v>236</v>
      </c>
      <c r="D653" s="19" t="str">
        <f t="shared" si="35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3" s="195" t="s">
        <v>170</v>
      </c>
      <c r="F653" s="46" t="str">
        <f t="shared" si="364"/>
        <v>не предусмотрено</v>
      </c>
      <c r="G653" s="195" t="s">
        <v>170</v>
      </c>
      <c r="H653" s="46" t="str">
        <f t="shared" si="365"/>
        <v>не предусмотрено</v>
      </c>
      <c r="I653" s="195" t="s">
        <v>47</v>
      </c>
      <c r="J653" s="46" t="str">
        <f t="shared" si="366"/>
        <v>Не предусмотрено</v>
      </c>
      <c r="K653" s="76" t="s">
        <v>237</v>
      </c>
      <c r="L653" s="75" t="s">
        <v>3</v>
      </c>
      <c r="M653" s="72" t="s">
        <v>5</v>
      </c>
      <c r="N653" s="106">
        <v>100</v>
      </c>
      <c r="O653" s="106">
        <v>100</v>
      </c>
      <c r="P653" s="54">
        <f>IF(AND(N653&lt;&gt;0,M653="Кач."),O653/N653*100,"")</f>
        <v>100</v>
      </c>
      <c r="Q653" s="60"/>
      <c r="R653" s="214">
        <f>IFERROR(AVERAGE(P653:P654),"")</f>
        <v>100</v>
      </c>
      <c r="S653" s="215">
        <f>AVERAGE(Q653:Q654)</f>
        <v>100</v>
      </c>
      <c r="T653" s="216">
        <f>IFERROR((R653*0.7+S653*0.3)*2,S653*2)</f>
        <v>200</v>
      </c>
      <c r="U653" s="262" t="str">
        <f>IF(T653&lt;170,"ГЗ по услуге (работе) НЕ выполнено","")&amp;IF(AND(T653&gt;=170,T653&lt;=200),"ГЗ по услуге (работе) выполнено","")&amp;IF(T653&gt;200,"ГЗ по услуге (работе) ПЕРЕвыполнено","")</f>
        <v>ГЗ по услуге (работе) выполнено</v>
      </c>
      <c r="V653" s="195"/>
      <c r="W653" s="209"/>
      <c r="X653" s="200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/>
      <c r="FH653" s="4"/>
      <c r="FI653" s="4"/>
      <c r="FJ653" s="4"/>
      <c r="FK653" s="4"/>
      <c r="FL653" s="4"/>
      <c r="FM653" s="4"/>
      <c r="FN653" s="4"/>
      <c r="FO653" s="4"/>
      <c r="FP653" s="4"/>
      <c r="FQ653" s="4"/>
      <c r="FR653" s="4"/>
      <c r="FS653" s="4"/>
      <c r="FT653" s="4"/>
      <c r="FU653" s="4"/>
      <c r="FV653" s="4"/>
      <c r="FW653" s="4"/>
      <c r="FX653" s="4"/>
      <c r="FY653" s="4"/>
      <c r="FZ653" s="4"/>
      <c r="GA653" s="4"/>
      <c r="GB653" s="4"/>
      <c r="GC653" s="4"/>
      <c r="GD653" s="4"/>
      <c r="GE653" s="4"/>
      <c r="GF653" s="4"/>
      <c r="GG653" s="4"/>
      <c r="GH653" s="4"/>
      <c r="GI653" s="4"/>
      <c r="GJ653" s="4"/>
      <c r="GK653" s="4"/>
      <c r="GL653" s="4"/>
      <c r="GM653" s="4"/>
      <c r="GN653" s="4"/>
      <c r="GO653" s="4"/>
      <c r="GP653" s="4"/>
      <c r="GQ653" s="4"/>
      <c r="GR653" s="4"/>
      <c r="GS653" s="4"/>
      <c r="GT653" s="4"/>
      <c r="GU653" s="4"/>
      <c r="GV653" s="4"/>
      <c r="GW653" s="4"/>
      <c r="GX653" s="4"/>
      <c r="GY653" s="4"/>
      <c r="GZ653" s="4"/>
      <c r="HA653" s="4"/>
      <c r="HB653" s="4"/>
      <c r="HC653" s="4"/>
      <c r="HD653" s="4"/>
      <c r="HE653" s="4"/>
      <c r="HF653" s="4"/>
      <c r="HG653" s="4"/>
      <c r="HH653" s="4"/>
      <c r="HI653" s="4"/>
      <c r="HJ653" s="4"/>
      <c r="HK653" s="4"/>
      <c r="HL653" s="4"/>
      <c r="HM653" s="4"/>
      <c r="HN653" s="4"/>
      <c r="HO653" s="4"/>
      <c r="HP653" s="4"/>
      <c r="HQ653" s="4"/>
      <c r="HR653" s="4"/>
      <c r="HS653" s="4"/>
      <c r="HT653" s="4"/>
      <c r="HU653" s="4"/>
      <c r="HV653" s="4"/>
      <c r="HW653" s="4"/>
      <c r="HX653" s="4"/>
      <c r="HY653" s="4"/>
      <c r="HZ653" s="4"/>
      <c r="IA653" s="4"/>
      <c r="IB653" s="4"/>
      <c r="IC653" s="4"/>
      <c r="ID653" s="4"/>
      <c r="IE653" s="4"/>
      <c r="IF653" s="4"/>
      <c r="IG653" s="4"/>
      <c r="IH653" s="4"/>
      <c r="II653" s="4"/>
      <c r="IJ653" s="4"/>
      <c r="IK653" s="4"/>
      <c r="IL653" s="4"/>
      <c r="IM653" s="4"/>
      <c r="IN653" s="4"/>
      <c r="IO653" s="4"/>
      <c r="IP653" s="4"/>
      <c r="IQ653" s="4"/>
      <c r="IR653" s="4"/>
      <c r="IS653" s="4"/>
      <c r="IT653" s="4"/>
      <c r="IU653" s="4"/>
      <c r="IV653" s="4"/>
      <c r="IW653" s="4"/>
      <c r="IX653" s="4"/>
      <c r="IY653" s="4"/>
      <c r="IZ653" s="4"/>
      <c r="JA653" s="4"/>
      <c r="JB653" s="4"/>
      <c r="JC653" s="4"/>
      <c r="JD653" s="4"/>
      <c r="JE653" s="4"/>
      <c r="JF653" s="4"/>
      <c r="JG653" s="4"/>
      <c r="JH653" s="4"/>
      <c r="JI653" s="4"/>
      <c r="JJ653" s="4"/>
      <c r="JK653" s="4"/>
      <c r="JL653" s="4"/>
      <c r="JM653" s="4"/>
      <c r="JN653" s="4"/>
      <c r="JO653" s="4"/>
      <c r="JP653" s="4"/>
      <c r="JQ653" s="4"/>
      <c r="JR653" s="4"/>
      <c r="JS653" s="4"/>
      <c r="JT653" s="4"/>
      <c r="JU653" s="4"/>
      <c r="JV653" s="4"/>
      <c r="JW653" s="4"/>
      <c r="JX653" s="4"/>
      <c r="JY653" s="4"/>
      <c r="JZ653" s="4"/>
      <c r="KA653" s="4"/>
      <c r="KB653" s="4"/>
      <c r="KC653" s="4"/>
      <c r="KD653" s="4"/>
      <c r="KE653" s="4"/>
      <c r="KF653" s="4"/>
      <c r="KG653" s="4"/>
      <c r="KH653" s="4"/>
      <c r="KI653" s="4"/>
      <c r="KJ653" s="4"/>
      <c r="KK653" s="4"/>
      <c r="KL653" s="4"/>
      <c r="KM653" s="4"/>
      <c r="KN653" s="4"/>
      <c r="KO653" s="4"/>
      <c r="KP653" s="4"/>
      <c r="KQ653" s="4"/>
      <c r="KR653" s="4"/>
      <c r="KS653" s="4"/>
      <c r="KT653" s="4"/>
      <c r="KU653" s="4"/>
      <c r="KV653" s="4"/>
      <c r="KW653" s="4"/>
      <c r="KX653" s="4"/>
      <c r="KY653" s="4"/>
      <c r="KZ653" s="4"/>
      <c r="LA653" s="4"/>
      <c r="LB653" s="4"/>
      <c r="LC653" s="4"/>
      <c r="LD653" s="4"/>
      <c r="LE653" s="4"/>
      <c r="LF653" s="4"/>
      <c r="LG653" s="4"/>
      <c r="LH653" s="4"/>
      <c r="LI653" s="4"/>
      <c r="LJ653" s="4"/>
      <c r="LK653" s="4"/>
      <c r="LL653" s="4"/>
      <c r="LM653" s="4"/>
      <c r="LN653" s="4"/>
      <c r="LO653" s="4"/>
      <c r="LP653" s="4"/>
      <c r="LQ653" s="4"/>
      <c r="LR653" s="4"/>
      <c r="LS653" s="4"/>
      <c r="LT653" s="4"/>
      <c r="LU653" s="4"/>
      <c r="LV653" s="4"/>
      <c r="LW653" s="4"/>
      <c r="LX653" s="4"/>
      <c r="LY653" s="4"/>
      <c r="LZ653" s="4"/>
      <c r="MA653" s="4"/>
      <c r="MB653" s="4"/>
      <c r="MC653" s="4"/>
      <c r="MD653" s="4"/>
      <c r="ME653" s="4"/>
      <c r="MF653" s="4"/>
      <c r="MG653" s="4"/>
      <c r="MH653" s="4"/>
      <c r="MI653" s="4"/>
      <c r="MJ653" s="4"/>
      <c r="MK653" s="4"/>
      <c r="ML653" s="4"/>
      <c r="MM653" s="4"/>
      <c r="MN653" s="4"/>
      <c r="MO653" s="4"/>
      <c r="MP653" s="4"/>
      <c r="MQ653" s="4"/>
      <c r="MR653" s="4"/>
      <c r="MS653" s="4"/>
      <c r="MT653" s="4"/>
      <c r="MU653" s="4"/>
      <c r="MV653" s="4"/>
      <c r="MW653" s="4"/>
      <c r="MX653" s="4"/>
      <c r="MY653" s="4"/>
      <c r="MZ653" s="4"/>
      <c r="NA653" s="4"/>
      <c r="NB653" s="4"/>
      <c r="NC653" s="4"/>
      <c r="ND653" s="4"/>
      <c r="NE653" s="4"/>
      <c r="NF653" s="4"/>
      <c r="NG653" s="4"/>
      <c r="NH653" s="4"/>
      <c r="NI653" s="4"/>
      <c r="NJ653" s="4"/>
      <c r="NK653" s="4"/>
      <c r="NL653" s="4"/>
      <c r="NM653" s="4"/>
      <c r="NN653" s="4"/>
      <c r="NO653" s="4"/>
      <c r="NP653" s="4"/>
      <c r="NQ653" s="4"/>
      <c r="NR653" s="4"/>
      <c r="NS653" s="4"/>
      <c r="NT653" s="4"/>
      <c r="NU653" s="4"/>
      <c r="NV653" s="4"/>
      <c r="NW653" s="4"/>
      <c r="NX653" s="4"/>
      <c r="NY653" s="4"/>
      <c r="NZ653" s="4"/>
      <c r="OA653" s="4"/>
      <c r="OB653" s="4"/>
      <c r="OC653" s="4"/>
      <c r="OD653" s="4"/>
      <c r="OE653" s="4"/>
      <c r="OF653" s="4"/>
      <c r="OG653" s="4"/>
      <c r="OH653" s="4"/>
      <c r="OI653" s="4"/>
      <c r="OJ653" s="4"/>
      <c r="OK653" s="4"/>
      <c r="OL653" s="4"/>
      <c r="OM653" s="4"/>
      <c r="ON653" s="4"/>
      <c r="OO653" s="4"/>
      <c r="OP653" s="4"/>
      <c r="OQ653" s="4"/>
      <c r="OR653" s="4"/>
      <c r="OS653" s="4"/>
      <c r="OT653" s="4"/>
      <c r="OU653" s="4"/>
      <c r="OV653" s="4"/>
      <c r="OW653" s="4"/>
      <c r="OX653" s="4"/>
      <c r="OY653" s="4"/>
      <c r="OZ653" s="4"/>
      <c r="PA653" s="4"/>
    </row>
    <row r="654" spans="1:417" s="16" customFormat="1" ht="21" customHeight="1" thickBot="1" x14ac:dyDescent="0.3">
      <c r="A654" s="213"/>
      <c r="B654" s="46" t="str">
        <f t="shared" si="353"/>
        <v>ГБУЗ АО Городская поликлиника №3</v>
      </c>
      <c r="C654" s="246"/>
      <c r="D654" s="19" t="str">
        <f t="shared" si="35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4" s="195"/>
      <c r="F654" s="46" t="str">
        <f t="shared" si="364"/>
        <v>не предусмотрено</v>
      </c>
      <c r="G654" s="195"/>
      <c r="H654" s="46" t="str">
        <f t="shared" si="365"/>
        <v>не предусмотрено</v>
      </c>
      <c r="I654" s="195"/>
      <c r="J654" s="46" t="str">
        <f t="shared" si="366"/>
        <v>Не предусмотрено</v>
      </c>
      <c r="K654" s="77" t="s">
        <v>248</v>
      </c>
      <c r="L654" s="75" t="s">
        <v>238</v>
      </c>
      <c r="M654" s="71" t="s">
        <v>42</v>
      </c>
      <c r="N654" s="104">
        <v>0.6</v>
      </c>
      <c r="O654" s="104">
        <v>0.6</v>
      </c>
      <c r="P654" s="56" t="str">
        <f t="shared" ref="P654" si="379">IF(AND(N654&lt;&gt;0,M654="Кач."),O654/N654*100,"")</f>
        <v/>
      </c>
      <c r="Q654" s="58">
        <f>IF(AND(N654&lt;&gt;0,M654="объем"),(O654/N654*100),"")</f>
        <v>100</v>
      </c>
      <c r="R654" s="214"/>
      <c r="S654" s="215"/>
      <c r="T654" s="216"/>
      <c r="U654" s="262"/>
      <c r="V654" s="195"/>
      <c r="W654" s="210"/>
      <c r="X654" s="201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/>
      <c r="FH654" s="4"/>
      <c r="FI654" s="4"/>
      <c r="FJ654" s="4"/>
      <c r="FK654" s="4"/>
      <c r="FL654" s="4"/>
      <c r="FM654" s="4"/>
      <c r="FN654" s="4"/>
      <c r="FO654" s="4"/>
      <c r="FP654" s="4"/>
      <c r="FQ654" s="4"/>
      <c r="FR654" s="4"/>
      <c r="FS654" s="4"/>
      <c r="FT654" s="4"/>
      <c r="FU654" s="4"/>
      <c r="FV654" s="4"/>
      <c r="FW654" s="4"/>
      <c r="FX654" s="4"/>
      <c r="FY654" s="4"/>
      <c r="FZ654" s="4"/>
      <c r="GA654" s="4"/>
      <c r="GB654" s="4"/>
      <c r="GC654" s="4"/>
      <c r="GD654" s="4"/>
      <c r="GE654" s="4"/>
      <c r="GF654" s="4"/>
      <c r="GG654" s="4"/>
      <c r="GH654" s="4"/>
      <c r="GI654" s="4"/>
      <c r="GJ654" s="4"/>
      <c r="GK654" s="4"/>
      <c r="GL654" s="4"/>
      <c r="GM654" s="4"/>
      <c r="GN654" s="4"/>
      <c r="GO654" s="4"/>
      <c r="GP654" s="4"/>
      <c r="GQ654" s="4"/>
      <c r="GR654" s="4"/>
      <c r="GS654" s="4"/>
      <c r="GT654" s="4"/>
      <c r="GU654" s="4"/>
      <c r="GV654" s="4"/>
      <c r="GW654" s="4"/>
      <c r="GX654" s="4"/>
      <c r="GY654" s="4"/>
      <c r="GZ654" s="4"/>
      <c r="HA654" s="4"/>
      <c r="HB654" s="4"/>
      <c r="HC654" s="4"/>
      <c r="HD654" s="4"/>
      <c r="HE654" s="4"/>
      <c r="HF654" s="4"/>
      <c r="HG654" s="4"/>
      <c r="HH654" s="4"/>
      <c r="HI654" s="4"/>
      <c r="HJ654" s="4"/>
      <c r="HK654" s="4"/>
      <c r="HL654" s="4"/>
      <c r="HM654" s="4"/>
      <c r="HN654" s="4"/>
      <c r="HO654" s="4"/>
      <c r="HP654" s="4"/>
      <c r="HQ654" s="4"/>
      <c r="HR654" s="4"/>
      <c r="HS654" s="4"/>
      <c r="HT654" s="4"/>
      <c r="HU654" s="4"/>
      <c r="HV654" s="4"/>
      <c r="HW654" s="4"/>
      <c r="HX654" s="4"/>
      <c r="HY654" s="4"/>
      <c r="HZ654" s="4"/>
      <c r="IA654" s="4"/>
      <c r="IB654" s="4"/>
      <c r="IC654" s="4"/>
      <c r="ID654" s="4"/>
      <c r="IE654" s="4"/>
      <c r="IF654" s="4"/>
      <c r="IG654" s="4"/>
      <c r="IH654" s="4"/>
      <c r="II654" s="4"/>
      <c r="IJ654" s="4"/>
      <c r="IK654" s="4"/>
      <c r="IL654" s="4"/>
      <c r="IM654" s="4"/>
      <c r="IN654" s="4"/>
      <c r="IO654" s="4"/>
      <c r="IP654" s="4"/>
      <c r="IQ654" s="4"/>
      <c r="IR654" s="4"/>
      <c r="IS654" s="4"/>
      <c r="IT654" s="4"/>
      <c r="IU654" s="4"/>
      <c r="IV654" s="4"/>
      <c r="IW654" s="4"/>
      <c r="IX654" s="4"/>
      <c r="IY654" s="4"/>
      <c r="IZ654" s="4"/>
      <c r="JA654" s="4"/>
      <c r="JB654" s="4"/>
      <c r="JC654" s="4"/>
      <c r="JD654" s="4"/>
      <c r="JE654" s="4"/>
      <c r="JF654" s="4"/>
      <c r="JG654" s="4"/>
      <c r="JH654" s="4"/>
      <c r="JI654" s="4"/>
      <c r="JJ654" s="4"/>
      <c r="JK654" s="4"/>
      <c r="JL654" s="4"/>
      <c r="JM654" s="4"/>
      <c r="JN654" s="4"/>
      <c r="JO654" s="4"/>
      <c r="JP654" s="4"/>
      <c r="JQ654" s="4"/>
      <c r="JR654" s="4"/>
      <c r="JS654" s="4"/>
      <c r="JT654" s="4"/>
      <c r="JU654" s="4"/>
      <c r="JV654" s="4"/>
      <c r="JW654" s="4"/>
      <c r="JX654" s="4"/>
      <c r="JY654" s="4"/>
      <c r="JZ654" s="4"/>
      <c r="KA654" s="4"/>
      <c r="KB654" s="4"/>
      <c r="KC654" s="4"/>
      <c r="KD654" s="4"/>
      <c r="KE654" s="4"/>
      <c r="KF654" s="4"/>
      <c r="KG654" s="4"/>
      <c r="KH654" s="4"/>
      <c r="KI654" s="4"/>
      <c r="KJ654" s="4"/>
      <c r="KK654" s="4"/>
      <c r="KL654" s="4"/>
      <c r="KM654" s="4"/>
      <c r="KN654" s="4"/>
      <c r="KO654" s="4"/>
      <c r="KP654" s="4"/>
      <c r="KQ654" s="4"/>
      <c r="KR654" s="4"/>
      <c r="KS654" s="4"/>
      <c r="KT654" s="4"/>
      <c r="KU654" s="4"/>
      <c r="KV654" s="4"/>
      <c r="KW654" s="4"/>
      <c r="KX654" s="4"/>
      <c r="KY654" s="4"/>
      <c r="KZ654" s="4"/>
      <c r="LA654" s="4"/>
      <c r="LB654" s="4"/>
      <c r="LC654" s="4"/>
      <c r="LD654" s="4"/>
      <c r="LE654" s="4"/>
      <c r="LF654" s="4"/>
      <c r="LG654" s="4"/>
      <c r="LH654" s="4"/>
      <c r="LI654" s="4"/>
      <c r="LJ654" s="4"/>
      <c r="LK654" s="4"/>
      <c r="LL654" s="4"/>
      <c r="LM654" s="4"/>
      <c r="LN654" s="4"/>
      <c r="LO654" s="4"/>
      <c r="LP654" s="4"/>
      <c r="LQ654" s="4"/>
      <c r="LR654" s="4"/>
      <c r="LS654" s="4"/>
      <c r="LT654" s="4"/>
      <c r="LU654" s="4"/>
      <c r="LV654" s="4"/>
      <c r="LW654" s="4"/>
      <c r="LX654" s="4"/>
      <c r="LY654" s="4"/>
      <c r="LZ654" s="4"/>
      <c r="MA654" s="4"/>
      <c r="MB654" s="4"/>
      <c r="MC654" s="4"/>
      <c r="MD654" s="4"/>
      <c r="ME654" s="4"/>
      <c r="MF654" s="4"/>
      <c r="MG654" s="4"/>
      <c r="MH654" s="4"/>
      <c r="MI654" s="4"/>
      <c r="MJ654" s="4"/>
      <c r="MK654" s="4"/>
      <c r="ML654" s="4"/>
      <c r="MM654" s="4"/>
      <c r="MN654" s="4"/>
      <c r="MO654" s="4"/>
      <c r="MP654" s="4"/>
      <c r="MQ654" s="4"/>
      <c r="MR654" s="4"/>
      <c r="MS654" s="4"/>
      <c r="MT654" s="4"/>
      <c r="MU654" s="4"/>
      <c r="MV654" s="4"/>
      <c r="MW654" s="4"/>
      <c r="MX654" s="4"/>
      <c r="MY654" s="4"/>
      <c r="MZ654" s="4"/>
      <c r="NA654" s="4"/>
      <c r="NB654" s="4"/>
      <c r="NC654" s="4"/>
      <c r="ND654" s="4"/>
      <c r="NE654" s="4"/>
      <c r="NF654" s="4"/>
      <c r="NG654" s="4"/>
      <c r="NH654" s="4"/>
      <c r="NI654" s="4"/>
      <c r="NJ654" s="4"/>
      <c r="NK654" s="4"/>
      <c r="NL654" s="4"/>
      <c r="NM654" s="4"/>
      <c r="NN654" s="4"/>
      <c r="NO654" s="4"/>
      <c r="NP654" s="4"/>
      <c r="NQ654" s="4"/>
      <c r="NR654" s="4"/>
      <c r="NS654" s="4"/>
      <c r="NT654" s="4"/>
      <c r="NU654" s="4"/>
      <c r="NV654" s="4"/>
      <c r="NW654" s="4"/>
      <c r="NX654" s="4"/>
      <c r="NY654" s="4"/>
      <c r="NZ654" s="4"/>
      <c r="OA654" s="4"/>
      <c r="OB654" s="4"/>
      <c r="OC654" s="4"/>
      <c r="OD654" s="4"/>
      <c r="OE654" s="4"/>
      <c r="OF654" s="4"/>
      <c r="OG654" s="4"/>
      <c r="OH654" s="4"/>
      <c r="OI654" s="4"/>
      <c r="OJ654" s="4"/>
      <c r="OK654" s="4"/>
      <c r="OL654" s="4"/>
      <c r="OM654" s="4"/>
      <c r="ON654" s="4"/>
      <c r="OO654" s="4"/>
      <c r="OP654" s="4"/>
      <c r="OQ654" s="4"/>
      <c r="OR654" s="4"/>
      <c r="OS654" s="4"/>
      <c r="OT654" s="4"/>
      <c r="OU654" s="4"/>
      <c r="OV654" s="4"/>
      <c r="OW654" s="4"/>
      <c r="OX654" s="4"/>
      <c r="OY654" s="4"/>
      <c r="OZ654" s="4"/>
      <c r="PA654" s="4"/>
    </row>
    <row r="655" spans="1:417" s="16" customFormat="1" ht="21" customHeight="1" thickBot="1" x14ac:dyDescent="0.3">
      <c r="A655" s="297" t="s">
        <v>14</v>
      </c>
      <c r="B655" s="46" t="str">
        <f t="shared" si="353"/>
        <v>ГБУЗ АО Городская поликлиника №5</v>
      </c>
      <c r="C655" s="291" t="s">
        <v>124</v>
      </c>
      <c r="D655" s="19" t="str">
        <f t="shared" si="354"/>
        <v>ПМСП, не включенная в базовую программу ОМС</v>
      </c>
      <c r="E655" s="192" t="s">
        <v>142</v>
      </c>
      <c r="F655" s="46" t="str">
        <f t="shared" si="364"/>
        <v>амбулаторно</v>
      </c>
      <c r="G655" s="192" t="s">
        <v>39</v>
      </c>
      <c r="H655" s="46" t="str">
        <f t="shared" si="365"/>
        <v>Первичная медико-санитарная помощь, в части диагностики и лечения</v>
      </c>
      <c r="I655" s="192" t="s">
        <v>68</v>
      </c>
      <c r="J655" s="46" t="str">
        <f t="shared" si="366"/>
        <v>психотерапия</v>
      </c>
      <c r="K655" s="72" t="s">
        <v>133</v>
      </c>
      <c r="L655" s="73" t="s">
        <v>3</v>
      </c>
      <c r="M655" s="73" t="s">
        <v>5</v>
      </c>
      <c r="N655" s="106">
        <v>99</v>
      </c>
      <c r="O655" s="106">
        <v>100</v>
      </c>
      <c r="P655" s="54">
        <f>IF(AND(N655&lt;&gt;0,M655="Кач."),O655/N655*100,"")</f>
        <v>101.01010101010101</v>
      </c>
      <c r="Q655" s="54"/>
      <c r="R655" s="214">
        <f>IFERROR(AVERAGE(P655:P657),"")</f>
        <v>101.01010101010101</v>
      </c>
      <c r="S655" s="215">
        <f>AVERAGE(Q655:Q657)</f>
        <v>100</v>
      </c>
      <c r="T655" s="216">
        <f>IFERROR((R655*0.7+S655*0.3)*2,S655*2)</f>
        <v>201.4141414141414</v>
      </c>
      <c r="U655" s="262" t="str">
        <f>IF(T655&lt;170,"ГЗ по услуге (работе) НЕ выполнено","")&amp;IF(AND(T655&gt;=170,T655&lt;=200),"ГЗ по услуге (работе) выполнено","")&amp;IF(T655&gt;200,"ГЗ по услуге (работе) ПЕРЕвыполнено","")</f>
        <v>ГЗ по услуге (работе) ПЕРЕвыполнено</v>
      </c>
      <c r="V655" s="192"/>
      <c r="W655" s="208">
        <f>AVERAGE(T655:T663)</f>
        <v>201.06714200831846</v>
      </c>
      <c r="X655" s="199" t="str">
        <f>IF(W655&lt;170,"ГЗ по учреждению не выполнено","")&amp;IF(AND(W655&gt;=170,W655&lt;=200),"ГЗ по учреждению выполнено","")&amp;IF(W655&gt;200,"ГЗ по учреждению перевыполнено","")</f>
        <v>ГЗ по учреждению перевыполнено</v>
      </c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  <c r="FG655" s="4"/>
      <c r="FH655" s="4"/>
      <c r="FI655" s="4"/>
      <c r="FJ655" s="4"/>
      <c r="FK655" s="4"/>
      <c r="FL655" s="4"/>
      <c r="FM655" s="4"/>
      <c r="FN655" s="4"/>
      <c r="FO655" s="4"/>
      <c r="FP655" s="4"/>
      <c r="FQ655" s="4"/>
      <c r="FR655" s="4"/>
      <c r="FS655" s="4"/>
      <c r="FT655" s="4"/>
      <c r="FU655" s="4"/>
      <c r="FV655" s="4"/>
      <c r="FW655" s="4"/>
      <c r="FX655" s="4"/>
      <c r="FY655" s="4"/>
      <c r="FZ655" s="4"/>
      <c r="GA655" s="4"/>
      <c r="GB655" s="4"/>
      <c r="GC655" s="4"/>
      <c r="GD655" s="4"/>
      <c r="GE655" s="4"/>
      <c r="GF655" s="4"/>
      <c r="GG655" s="4"/>
      <c r="GH655" s="4"/>
      <c r="GI655" s="4"/>
      <c r="GJ655" s="4"/>
      <c r="GK655" s="4"/>
      <c r="GL655" s="4"/>
      <c r="GM655" s="4"/>
      <c r="GN655" s="4"/>
      <c r="GO655" s="4"/>
      <c r="GP655" s="4"/>
      <c r="GQ655" s="4"/>
      <c r="GR655" s="4"/>
      <c r="GS655" s="4"/>
      <c r="GT655" s="4"/>
      <c r="GU655" s="4"/>
      <c r="GV655" s="4"/>
      <c r="GW655" s="4"/>
      <c r="GX655" s="4"/>
      <c r="GY655" s="4"/>
      <c r="GZ655" s="4"/>
      <c r="HA655" s="4"/>
      <c r="HB655" s="4"/>
      <c r="HC655" s="4"/>
      <c r="HD655" s="4"/>
      <c r="HE655" s="4"/>
      <c r="HF655" s="4"/>
      <c r="HG655" s="4"/>
      <c r="HH655" s="4"/>
      <c r="HI655" s="4"/>
      <c r="HJ655" s="4"/>
      <c r="HK655" s="4"/>
      <c r="HL655" s="4"/>
      <c r="HM655" s="4"/>
      <c r="HN655" s="4"/>
      <c r="HO655" s="4"/>
      <c r="HP655" s="4"/>
      <c r="HQ655" s="4"/>
      <c r="HR655" s="4"/>
      <c r="HS655" s="4"/>
      <c r="HT655" s="4"/>
      <c r="HU655" s="4"/>
      <c r="HV655" s="4"/>
      <c r="HW655" s="4"/>
      <c r="HX655" s="4"/>
      <c r="HY655" s="4"/>
      <c r="HZ655" s="4"/>
      <c r="IA655" s="4"/>
      <c r="IB655" s="4"/>
      <c r="IC655" s="4"/>
      <c r="ID655" s="4"/>
      <c r="IE655" s="4"/>
      <c r="IF655" s="4"/>
      <c r="IG655" s="4"/>
      <c r="IH655" s="4"/>
      <c r="II655" s="4"/>
      <c r="IJ655" s="4"/>
      <c r="IK655" s="4"/>
      <c r="IL655" s="4"/>
      <c r="IM655" s="4"/>
      <c r="IN655" s="4"/>
      <c r="IO655" s="4"/>
      <c r="IP655" s="4"/>
      <c r="IQ655" s="4"/>
      <c r="IR655" s="4"/>
      <c r="IS655" s="4"/>
      <c r="IT655" s="4"/>
      <c r="IU655" s="4"/>
      <c r="IV655" s="4"/>
      <c r="IW655" s="4"/>
      <c r="IX655" s="4"/>
      <c r="IY655" s="4"/>
      <c r="IZ655" s="4"/>
      <c r="JA655" s="4"/>
      <c r="JB655" s="4"/>
      <c r="JC655" s="4"/>
      <c r="JD655" s="4"/>
      <c r="JE655" s="4"/>
      <c r="JF655" s="4"/>
      <c r="JG655" s="4"/>
      <c r="JH655" s="4"/>
      <c r="JI655" s="4"/>
      <c r="JJ655" s="4"/>
      <c r="JK655" s="4"/>
      <c r="JL655" s="4"/>
      <c r="JM655" s="4"/>
      <c r="JN655" s="4"/>
      <c r="JO655" s="4"/>
      <c r="JP655" s="4"/>
      <c r="JQ655" s="4"/>
      <c r="JR655" s="4"/>
      <c r="JS655" s="4"/>
      <c r="JT655" s="4"/>
      <c r="JU655" s="4"/>
      <c r="JV655" s="4"/>
      <c r="JW655" s="4"/>
      <c r="JX655" s="4"/>
      <c r="JY655" s="4"/>
      <c r="JZ655" s="4"/>
      <c r="KA655" s="4"/>
      <c r="KB655" s="4"/>
      <c r="KC655" s="4"/>
      <c r="KD655" s="4"/>
      <c r="KE655" s="4"/>
      <c r="KF655" s="4"/>
      <c r="KG655" s="4"/>
      <c r="KH655" s="4"/>
      <c r="KI655" s="4"/>
      <c r="KJ655" s="4"/>
      <c r="KK655" s="4"/>
      <c r="KL655" s="4"/>
      <c r="KM655" s="4"/>
      <c r="KN655" s="4"/>
      <c r="KO655" s="4"/>
      <c r="KP655" s="4"/>
      <c r="KQ655" s="4"/>
      <c r="KR655" s="4"/>
      <c r="KS655" s="4"/>
      <c r="KT655" s="4"/>
      <c r="KU655" s="4"/>
      <c r="KV655" s="4"/>
      <c r="KW655" s="4"/>
      <c r="KX655" s="4"/>
      <c r="KY655" s="4"/>
      <c r="KZ655" s="4"/>
      <c r="LA655" s="4"/>
      <c r="LB655" s="4"/>
      <c r="LC655" s="4"/>
      <c r="LD655" s="4"/>
      <c r="LE655" s="4"/>
      <c r="LF655" s="4"/>
      <c r="LG655" s="4"/>
      <c r="LH655" s="4"/>
      <c r="LI655" s="4"/>
      <c r="LJ655" s="4"/>
      <c r="LK655" s="4"/>
      <c r="LL655" s="4"/>
      <c r="LM655" s="4"/>
      <c r="LN655" s="4"/>
      <c r="LO655" s="4"/>
      <c r="LP655" s="4"/>
      <c r="LQ655" s="4"/>
      <c r="LR655" s="4"/>
      <c r="LS655" s="4"/>
      <c r="LT655" s="4"/>
      <c r="LU655" s="4"/>
      <c r="LV655" s="4"/>
      <c r="LW655" s="4"/>
      <c r="LX655" s="4"/>
      <c r="LY655" s="4"/>
      <c r="LZ655" s="4"/>
      <c r="MA655" s="4"/>
      <c r="MB655" s="4"/>
      <c r="MC655" s="4"/>
      <c r="MD655" s="4"/>
      <c r="ME655" s="4"/>
      <c r="MF655" s="4"/>
      <c r="MG655" s="4"/>
      <c r="MH655" s="4"/>
      <c r="MI655" s="4"/>
      <c r="MJ655" s="4"/>
      <c r="MK655" s="4"/>
      <c r="ML655" s="4"/>
      <c r="MM655" s="4"/>
      <c r="MN655" s="4"/>
      <c r="MO655" s="4"/>
      <c r="MP655" s="4"/>
      <c r="MQ655" s="4"/>
      <c r="MR655" s="4"/>
      <c r="MS655" s="4"/>
      <c r="MT655" s="4"/>
      <c r="MU655" s="4"/>
      <c r="MV655" s="4"/>
      <c r="MW655" s="4"/>
      <c r="MX655" s="4"/>
      <c r="MY655" s="4"/>
      <c r="MZ655" s="4"/>
      <c r="NA655" s="4"/>
      <c r="NB655" s="4"/>
      <c r="NC655" s="4"/>
      <c r="ND655" s="4"/>
      <c r="NE655" s="4"/>
      <c r="NF655" s="4"/>
      <c r="NG655" s="4"/>
      <c r="NH655" s="4"/>
      <c r="NI655" s="4"/>
      <c r="NJ655" s="4"/>
      <c r="NK655" s="4"/>
      <c r="NL655" s="4"/>
      <c r="NM655" s="4"/>
      <c r="NN655" s="4"/>
      <c r="NO655" s="4"/>
      <c r="NP655" s="4"/>
      <c r="NQ655" s="4"/>
      <c r="NR655" s="4"/>
      <c r="NS655" s="4"/>
      <c r="NT655" s="4"/>
      <c r="NU655" s="4"/>
      <c r="NV655" s="4"/>
      <c r="NW655" s="4"/>
      <c r="NX655" s="4"/>
      <c r="NY655" s="4"/>
      <c r="NZ655" s="4"/>
      <c r="OA655" s="4"/>
      <c r="OB655" s="4"/>
      <c r="OC655" s="4"/>
      <c r="OD655" s="4"/>
      <c r="OE655" s="4"/>
      <c r="OF655" s="4"/>
      <c r="OG655" s="4"/>
      <c r="OH655" s="4"/>
      <c r="OI655" s="4"/>
      <c r="OJ655" s="4"/>
      <c r="OK655" s="4"/>
      <c r="OL655" s="4"/>
      <c r="OM655" s="4"/>
      <c r="ON655" s="4"/>
      <c r="OO655" s="4"/>
      <c r="OP655" s="4"/>
      <c r="OQ655" s="4"/>
      <c r="OR655" s="4"/>
      <c r="OS655" s="4"/>
      <c r="OT655" s="4"/>
      <c r="OU655" s="4"/>
      <c r="OV655" s="4"/>
      <c r="OW655" s="4"/>
      <c r="OX655" s="4"/>
      <c r="OY655" s="4"/>
      <c r="OZ655" s="4"/>
      <c r="PA655" s="4"/>
    </row>
    <row r="656" spans="1:417" s="16" customFormat="1" ht="44.25" customHeight="1" thickBot="1" x14ac:dyDescent="0.3">
      <c r="A656" s="297"/>
      <c r="B656" s="46" t="str">
        <f t="shared" si="353"/>
        <v>ГБУЗ АО Городская поликлиника №5</v>
      </c>
      <c r="C656" s="291"/>
      <c r="D656" s="19" t="str">
        <f t="shared" si="354"/>
        <v>ПМСП, не включенная в базовую программу ОМС</v>
      </c>
      <c r="E656" s="192"/>
      <c r="F656" s="46" t="str">
        <f t="shared" si="364"/>
        <v>амбулаторно</v>
      </c>
      <c r="G656" s="192"/>
      <c r="H656" s="46" t="str">
        <f t="shared" si="365"/>
        <v>Первичная медико-санитарная помощь, в части диагностики и лечения</v>
      </c>
      <c r="I656" s="192"/>
      <c r="J656" s="46" t="str">
        <f t="shared" si="366"/>
        <v>психотерапия</v>
      </c>
      <c r="K656" s="74" t="s">
        <v>40</v>
      </c>
      <c r="L656" s="70" t="s">
        <v>123</v>
      </c>
      <c r="M656" s="71" t="s">
        <v>42</v>
      </c>
      <c r="N656" s="104">
        <v>926</v>
      </c>
      <c r="O656" s="104">
        <v>463</v>
      </c>
      <c r="P656" s="56" t="str">
        <f t="shared" ref="P656" si="380">IF(AND(N656&lt;&gt;0,M656="Кач."),O656/N656*100,"")</f>
        <v/>
      </c>
      <c r="Q656" s="128">
        <f>IF(AND(N656&lt;&gt;0,M656="объем"),(O656/N656*100)/$Y$2*12,"")</f>
        <v>100</v>
      </c>
      <c r="R656" s="214"/>
      <c r="S656" s="215"/>
      <c r="T656" s="216"/>
      <c r="U656" s="262"/>
      <c r="V656" s="192"/>
      <c r="W656" s="209"/>
      <c r="X656" s="200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  <c r="FG656" s="4"/>
      <c r="FH656" s="4"/>
      <c r="FI656" s="4"/>
      <c r="FJ656" s="4"/>
      <c r="FK656" s="4"/>
      <c r="FL656" s="4"/>
      <c r="FM656" s="4"/>
      <c r="FN656" s="4"/>
      <c r="FO656" s="4"/>
      <c r="FP656" s="4"/>
      <c r="FQ656" s="4"/>
      <c r="FR656" s="4"/>
      <c r="FS656" s="4"/>
      <c r="FT656" s="4"/>
      <c r="FU656" s="4"/>
      <c r="FV656" s="4"/>
      <c r="FW656" s="4"/>
      <c r="FX656" s="4"/>
      <c r="FY656" s="4"/>
      <c r="FZ656" s="4"/>
      <c r="GA656" s="4"/>
      <c r="GB656" s="4"/>
      <c r="GC656" s="4"/>
      <c r="GD656" s="4"/>
      <c r="GE656" s="4"/>
      <c r="GF656" s="4"/>
      <c r="GG656" s="4"/>
      <c r="GH656" s="4"/>
      <c r="GI656" s="4"/>
      <c r="GJ656" s="4"/>
      <c r="GK656" s="4"/>
      <c r="GL656" s="4"/>
      <c r="GM656" s="4"/>
      <c r="GN656" s="4"/>
      <c r="GO656" s="4"/>
      <c r="GP656" s="4"/>
      <c r="GQ656" s="4"/>
      <c r="GR656" s="4"/>
      <c r="GS656" s="4"/>
      <c r="GT656" s="4"/>
      <c r="GU656" s="4"/>
      <c r="GV656" s="4"/>
      <c r="GW656" s="4"/>
      <c r="GX656" s="4"/>
      <c r="GY656" s="4"/>
      <c r="GZ656" s="4"/>
      <c r="HA656" s="4"/>
      <c r="HB656" s="4"/>
      <c r="HC656" s="4"/>
      <c r="HD656" s="4"/>
      <c r="HE656" s="4"/>
      <c r="HF656" s="4"/>
      <c r="HG656" s="4"/>
      <c r="HH656" s="4"/>
      <c r="HI656" s="4"/>
      <c r="HJ656" s="4"/>
      <c r="HK656" s="4"/>
      <c r="HL656" s="4"/>
      <c r="HM656" s="4"/>
      <c r="HN656" s="4"/>
      <c r="HO656" s="4"/>
      <c r="HP656" s="4"/>
      <c r="HQ656" s="4"/>
      <c r="HR656" s="4"/>
      <c r="HS656" s="4"/>
      <c r="HT656" s="4"/>
      <c r="HU656" s="4"/>
      <c r="HV656" s="4"/>
      <c r="HW656" s="4"/>
      <c r="HX656" s="4"/>
      <c r="HY656" s="4"/>
      <c r="HZ656" s="4"/>
      <c r="IA656" s="4"/>
      <c r="IB656" s="4"/>
      <c r="IC656" s="4"/>
      <c r="ID656" s="4"/>
      <c r="IE656" s="4"/>
      <c r="IF656" s="4"/>
      <c r="IG656" s="4"/>
      <c r="IH656" s="4"/>
      <c r="II656" s="4"/>
      <c r="IJ656" s="4"/>
      <c r="IK656" s="4"/>
      <c r="IL656" s="4"/>
      <c r="IM656" s="4"/>
      <c r="IN656" s="4"/>
      <c r="IO656" s="4"/>
      <c r="IP656" s="4"/>
      <c r="IQ656" s="4"/>
      <c r="IR656" s="4"/>
      <c r="IS656" s="4"/>
      <c r="IT656" s="4"/>
      <c r="IU656" s="4"/>
      <c r="IV656" s="4"/>
      <c r="IW656" s="4"/>
      <c r="IX656" s="4"/>
      <c r="IY656" s="4"/>
      <c r="IZ656" s="4"/>
      <c r="JA656" s="4"/>
      <c r="JB656" s="4"/>
      <c r="JC656" s="4"/>
      <c r="JD656" s="4"/>
      <c r="JE656" s="4"/>
      <c r="JF656" s="4"/>
      <c r="JG656" s="4"/>
      <c r="JH656" s="4"/>
      <c r="JI656" s="4"/>
      <c r="JJ656" s="4"/>
      <c r="JK656" s="4"/>
      <c r="JL656" s="4"/>
      <c r="JM656" s="4"/>
      <c r="JN656" s="4"/>
      <c r="JO656" s="4"/>
      <c r="JP656" s="4"/>
      <c r="JQ656" s="4"/>
      <c r="JR656" s="4"/>
      <c r="JS656" s="4"/>
      <c r="JT656" s="4"/>
      <c r="JU656" s="4"/>
      <c r="JV656" s="4"/>
      <c r="JW656" s="4"/>
      <c r="JX656" s="4"/>
      <c r="JY656" s="4"/>
      <c r="JZ656" s="4"/>
      <c r="KA656" s="4"/>
      <c r="KB656" s="4"/>
      <c r="KC656" s="4"/>
      <c r="KD656" s="4"/>
      <c r="KE656" s="4"/>
      <c r="KF656" s="4"/>
      <c r="KG656" s="4"/>
      <c r="KH656" s="4"/>
      <c r="KI656" s="4"/>
      <c r="KJ656" s="4"/>
      <c r="KK656" s="4"/>
      <c r="KL656" s="4"/>
      <c r="KM656" s="4"/>
      <c r="KN656" s="4"/>
      <c r="KO656" s="4"/>
      <c r="KP656" s="4"/>
      <c r="KQ656" s="4"/>
      <c r="KR656" s="4"/>
      <c r="KS656" s="4"/>
      <c r="KT656" s="4"/>
      <c r="KU656" s="4"/>
      <c r="KV656" s="4"/>
      <c r="KW656" s="4"/>
      <c r="KX656" s="4"/>
      <c r="KY656" s="4"/>
      <c r="KZ656" s="4"/>
      <c r="LA656" s="4"/>
      <c r="LB656" s="4"/>
      <c r="LC656" s="4"/>
      <c r="LD656" s="4"/>
      <c r="LE656" s="4"/>
      <c r="LF656" s="4"/>
      <c r="LG656" s="4"/>
      <c r="LH656" s="4"/>
      <c r="LI656" s="4"/>
      <c r="LJ656" s="4"/>
      <c r="LK656" s="4"/>
      <c r="LL656" s="4"/>
      <c r="LM656" s="4"/>
      <c r="LN656" s="4"/>
      <c r="LO656" s="4"/>
      <c r="LP656" s="4"/>
      <c r="LQ656" s="4"/>
      <c r="LR656" s="4"/>
      <c r="LS656" s="4"/>
      <c r="LT656" s="4"/>
      <c r="LU656" s="4"/>
      <c r="LV656" s="4"/>
      <c r="LW656" s="4"/>
      <c r="LX656" s="4"/>
      <c r="LY656" s="4"/>
      <c r="LZ656" s="4"/>
      <c r="MA656" s="4"/>
      <c r="MB656" s="4"/>
      <c r="MC656" s="4"/>
      <c r="MD656" s="4"/>
      <c r="ME656" s="4"/>
      <c r="MF656" s="4"/>
      <c r="MG656" s="4"/>
      <c r="MH656" s="4"/>
      <c r="MI656" s="4"/>
      <c r="MJ656" s="4"/>
      <c r="MK656" s="4"/>
      <c r="ML656" s="4"/>
      <c r="MM656" s="4"/>
      <c r="MN656" s="4"/>
      <c r="MO656" s="4"/>
      <c r="MP656" s="4"/>
      <c r="MQ656" s="4"/>
      <c r="MR656" s="4"/>
      <c r="MS656" s="4"/>
      <c r="MT656" s="4"/>
      <c r="MU656" s="4"/>
      <c r="MV656" s="4"/>
      <c r="MW656" s="4"/>
      <c r="MX656" s="4"/>
      <c r="MY656" s="4"/>
      <c r="MZ656" s="4"/>
      <c r="NA656" s="4"/>
      <c r="NB656" s="4"/>
      <c r="NC656" s="4"/>
      <c r="ND656" s="4"/>
      <c r="NE656" s="4"/>
      <c r="NF656" s="4"/>
      <c r="NG656" s="4"/>
      <c r="NH656" s="4"/>
      <c r="NI656" s="4"/>
      <c r="NJ656" s="4"/>
      <c r="NK656" s="4"/>
      <c r="NL656" s="4"/>
      <c r="NM656" s="4"/>
      <c r="NN656" s="4"/>
      <c r="NO656" s="4"/>
      <c r="NP656" s="4"/>
      <c r="NQ656" s="4"/>
      <c r="NR656" s="4"/>
      <c r="NS656" s="4"/>
      <c r="NT656" s="4"/>
      <c r="NU656" s="4"/>
      <c r="NV656" s="4"/>
      <c r="NW656" s="4"/>
      <c r="NX656" s="4"/>
      <c r="NY656" s="4"/>
      <c r="NZ656" s="4"/>
      <c r="OA656" s="4"/>
      <c r="OB656" s="4"/>
      <c r="OC656" s="4"/>
      <c r="OD656" s="4"/>
      <c r="OE656" s="4"/>
      <c r="OF656" s="4"/>
      <c r="OG656" s="4"/>
      <c r="OH656" s="4"/>
      <c r="OI656" s="4"/>
      <c r="OJ656" s="4"/>
      <c r="OK656" s="4"/>
      <c r="OL656" s="4"/>
      <c r="OM656" s="4"/>
      <c r="ON656" s="4"/>
      <c r="OO656" s="4"/>
      <c r="OP656" s="4"/>
      <c r="OQ656" s="4"/>
      <c r="OR656" s="4"/>
      <c r="OS656" s="4"/>
      <c r="OT656" s="4"/>
      <c r="OU656" s="4"/>
      <c r="OV656" s="4"/>
      <c r="OW656" s="4"/>
      <c r="OX656" s="4"/>
      <c r="OY656" s="4"/>
      <c r="OZ656" s="4"/>
      <c r="PA656" s="4"/>
    </row>
    <row r="657" spans="1:417" s="16" customFormat="1" ht="28.5" customHeight="1" thickBot="1" x14ac:dyDescent="0.3">
      <c r="A657" s="297"/>
      <c r="B657" s="46" t="str">
        <f t="shared" si="353"/>
        <v>ГБУЗ АО Городская поликлиника №5</v>
      </c>
      <c r="C657" s="291"/>
      <c r="D657" s="19" t="str">
        <f t="shared" si="354"/>
        <v>ПМСП, не включенная в базовую программу ОМС</v>
      </c>
      <c r="E657" s="192"/>
      <c r="F657" s="46" t="str">
        <f t="shared" si="364"/>
        <v>амбулаторно</v>
      </c>
      <c r="G657" s="192"/>
      <c r="H657" s="46" t="str">
        <f t="shared" si="365"/>
        <v>Первичная медико-санитарная помощь, в части диагностики и лечения</v>
      </c>
      <c r="I657" s="192"/>
      <c r="J657" s="46" t="str">
        <f t="shared" si="366"/>
        <v>психотерапия</v>
      </c>
      <c r="K657" s="74" t="s">
        <v>138</v>
      </c>
      <c r="L657" s="70" t="s">
        <v>123</v>
      </c>
      <c r="M657" s="71" t="s">
        <v>42</v>
      </c>
      <c r="N657" s="104">
        <v>500</v>
      </c>
      <c r="O657" s="104">
        <v>250</v>
      </c>
      <c r="P657" s="56" t="str">
        <f t="shared" si="328"/>
        <v/>
      </c>
      <c r="Q657" s="55">
        <f>IF(AND(N657&lt;&gt;0,M657="объем"),(O657/N657*100)/$Y$2*12,"")</f>
        <v>100</v>
      </c>
      <c r="R657" s="214"/>
      <c r="S657" s="215"/>
      <c r="T657" s="216"/>
      <c r="U657" s="262"/>
      <c r="V657" s="192"/>
      <c r="W657" s="209"/>
      <c r="X657" s="200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  <c r="FG657" s="4"/>
      <c r="FH657" s="4"/>
      <c r="FI657" s="4"/>
      <c r="FJ657" s="4"/>
      <c r="FK657" s="4"/>
      <c r="FL657" s="4"/>
      <c r="FM657" s="4"/>
      <c r="FN657" s="4"/>
      <c r="FO657" s="4"/>
      <c r="FP657" s="4"/>
      <c r="FQ657" s="4"/>
      <c r="FR657" s="4"/>
      <c r="FS657" s="4"/>
      <c r="FT657" s="4"/>
      <c r="FU657" s="4"/>
      <c r="FV657" s="4"/>
      <c r="FW657" s="4"/>
      <c r="FX657" s="4"/>
      <c r="FY657" s="4"/>
      <c r="FZ657" s="4"/>
      <c r="GA657" s="4"/>
      <c r="GB657" s="4"/>
      <c r="GC657" s="4"/>
      <c r="GD657" s="4"/>
      <c r="GE657" s="4"/>
      <c r="GF657" s="4"/>
      <c r="GG657" s="4"/>
      <c r="GH657" s="4"/>
      <c r="GI657" s="4"/>
      <c r="GJ657" s="4"/>
      <c r="GK657" s="4"/>
      <c r="GL657" s="4"/>
      <c r="GM657" s="4"/>
      <c r="GN657" s="4"/>
      <c r="GO657" s="4"/>
      <c r="GP657" s="4"/>
      <c r="GQ657" s="4"/>
      <c r="GR657" s="4"/>
      <c r="GS657" s="4"/>
      <c r="GT657" s="4"/>
      <c r="GU657" s="4"/>
      <c r="GV657" s="4"/>
      <c r="GW657" s="4"/>
      <c r="GX657" s="4"/>
      <c r="GY657" s="4"/>
      <c r="GZ657" s="4"/>
      <c r="HA657" s="4"/>
      <c r="HB657" s="4"/>
      <c r="HC657" s="4"/>
      <c r="HD657" s="4"/>
      <c r="HE657" s="4"/>
      <c r="HF657" s="4"/>
      <c r="HG657" s="4"/>
      <c r="HH657" s="4"/>
      <c r="HI657" s="4"/>
      <c r="HJ657" s="4"/>
      <c r="HK657" s="4"/>
      <c r="HL657" s="4"/>
      <c r="HM657" s="4"/>
      <c r="HN657" s="4"/>
      <c r="HO657" s="4"/>
      <c r="HP657" s="4"/>
      <c r="HQ657" s="4"/>
      <c r="HR657" s="4"/>
      <c r="HS657" s="4"/>
      <c r="HT657" s="4"/>
      <c r="HU657" s="4"/>
      <c r="HV657" s="4"/>
      <c r="HW657" s="4"/>
      <c r="HX657" s="4"/>
      <c r="HY657" s="4"/>
      <c r="HZ657" s="4"/>
      <c r="IA657" s="4"/>
      <c r="IB657" s="4"/>
      <c r="IC657" s="4"/>
      <c r="ID657" s="4"/>
      <c r="IE657" s="4"/>
      <c r="IF657" s="4"/>
      <c r="IG657" s="4"/>
      <c r="IH657" s="4"/>
      <c r="II657" s="4"/>
      <c r="IJ657" s="4"/>
      <c r="IK657" s="4"/>
      <c r="IL657" s="4"/>
      <c r="IM657" s="4"/>
      <c r="IN657" s="4"/>
      <c r="IO657" s="4"/>
      <c r="IP657" s="4"/>
      <c r="IQ657" s="4"/>
      <c r="IR657" s="4"/>
      <c r="IS657" s="4"/>
      <c r="IT657" s="4"/>
      <c r="IU657" s="4"/>
      <c r="IV657" s="4"/>
      <c r="IW657" s="4"/>
      <c r="IX657" s="4"/>
      <c r="IY657" s="4"/>
      <c r="IZ657" s="4"/>
      <c r="JA657" s="4"/>
      <c r="JB657" s="4"/>
      <c r="JC657" s="4"/>
      <c r="JD657" s="4"/>
      <c r="JE657" s="4"/>
      <c r="JF657" s="4"/>
      <c r="JG657" s="4"/>
      <c r="JH657" s="4"/>
      <c r="JI657" s="4"/>
      <c r="JJ657" s="4"/>
      <c r="JK657" s="4"/>
      <c r="JL657" s="4"/>
      <c r="JM657" s="4"/>
      <c r="JN657" s="4"/>
      <c r="JO657" s="4"/>
      <c r="JP657" s="4"/>
      <c r="JQ657" s="4"/>
      <c r="JR657" s="4"/>
      <c r="JS657" s="4"/>
      <c r="JT657" s="4"/>
      <c r="JU657" s="4"/>
      <c r="JV657" s="4"/>
      <c r="JW657" s="4"/>
      <c r="JX657" s="4"/>
      <c r="JY657" s="4"/>
      <c r="JZ657" s="4"/>
      <c r="KA657" s="4"/>
      <c r="KB657" s="4"/>
      <c r="KC657" s="4"/>
      <c r="KD657" s="4"/>
      <c r="KE657" s="4"/>
      <c r="KF657" s="4"/>
      <c r="KG657" s="4"/>
      <c r="KH657" s="4"/>
      <c r="KI657" s="4"/>
      <c r="KJ657" s="4"/>
      <c r="KK657" s="4"/>
      <c r="KL657" s="4"/>
      <c r="KM657" s="4"/>
      <c r="KN657" s="4"/>
      <c r="KO657" s="4"/>
      <c r="KP657" s="4"/>
      <c r="KQ657" s="4"/>
      <c r="KR657" s="4"/>
      <c r="KS657" s="4"/>
      <c r="KT657" s="4"/>
      <c r="KU657" s="4"/>
      <c r="KV657" s="4"/>
      <c r="KW657" s="4"/>
      <c r="KX657" s="4"/>
      <c r="KY657" s="4"/>
      <c r="KZ657" s="4"/>
      <c r="LA657" s="4"/>
      <c r="LB657" s="4"/>
      <c r="LC657" s="4"/>
      <c r="LD657" s="4"/>
      <c r="LE657" s="4"/>
      <c r="LF657" s="4"/>
      <c r="LG657" s="4"/>
      <c r="LH657" s="4"/>
      <c r="LI657" s="4"/>
      <c r="LJ657" s="4"/>
      <c r="LK657" s="4"/>
      <c r="LL657" s="4"/>
      <c r="LM657" s="4"/>
      <c r="LN657" s="4"/>
      <c r="LO657" s="4"/>
      <c r="LP657" s="4"/>
      <c r="LQ657" s="4"/>
      <c r="LR657" s="4"/>
      <c r="LS657" s="4"/>
      <c r="LT657" s="4"/>
      <c r="LU657" s="4"/>
      <c r="LV657" s="4"/>
      <c r="LW657" s="4"/>
      <c r="LX657" s="4"/>
      <c r="LY657" s="4"/>
      <c r="LZ657" s="4"/>
      <c r="MA657" s="4"/>
      <c r="MB657" s="4"/>
      <c r="MC657" s="4"/>
      <c r="MD657" s="4"/>
      <c r="ME657" s="4"/>
      <c r="MF657" s="4"/>
      <c r="MG657" s="4"/>
      <c r="MH657" s="4"/>
      <c r="MI657" s="4"/>
      <c r="MJ657" s="4"/>
      <c r="MK657" s="4"/>
      <c r="ML657" s="4"/>
      <c r="MM657" s="4"/>
      <c r="MN657" s="4"/>
      <c r="MO657" s="4"/>
      <c r="MP657" s="4"/>
      <c r="MQ657" s="4"/>
      <c r="MR657" s="4"/>
      <c r="MS657" s="4"/>
      <c r="MT657" s="4"/>
      <c r="MU657" s="4"/>
      <c r="MV657" s="4"/>
      <c r="MW657" s="4"/>
      <c r="MX657" s="4"/>
      <c r="MY657" s="4"/>
      <c r="MZ657" s="4"/>
      <c r="NA657" s="4"/>
      <c r="NB657" s="4"/>
      <c r="NC657" s="4"/>
      <c r="ND657" s="4"/>
      <c r="NE657" s="4"/>
      <c r="NF657" s="4"/>
      <c r="NG657" s="4"/>
      <c r="NH657" s="4"/>
      <c r="NI657" s="4"/>
      <c r="NJ657" s="4"/>
      <c r="NK657" s="4"/>
      <c r="NL657" s="4"/>
      <c r="NM657" s="4"/>
      <c r="NN657" s="4"/>
      <c r="NO657" s="4"/>
      <c r="NP657" s="4"/>
      <c r="NQ657" s="4"/>
      <c r="NR657" s="4"/>
      <c r="NS657" s="4"/>
      <c r="NT657" s="4"/>
      <c r="NU657" s="4"/>
      <c r="NV657" s="4"/>
      <c r="NW657" s="4"/>
      <c r="NX657" s="4"/>
      <c r="NY657" s="4"/>
      <c r="NZ657" s="4"/>
      <c r="OA657" s="4"/>
      <c r="OB657" s="4"/>
      <c r="OC657" s="4"/>
      <c r="OD657" s="4"/>
      <c r="OE657" s="4"/>
      <c r="OF657" s="4"/>
      <c r="OG657" s="4"/>
      <c r="OH657" s="4"/>
      <c r="OI657" s="4"/>
      <c r="OJ657" s="4"/>
      <c r="OK657" s="4"/>
      <c r="OL657" s="4"/>
      <c r="OM657" s="4"/>
      <c r="ON657" s="4"/>
      <c r="OO657" s="4"/>
      <c r="OP657" s="4"/>
      <c r="OQ657" s="4"/>
      <c r="OR657" s="4"/>
      <c r="OS657" s="4"/>
      <c r="OT657" s="4"/>
      <c r="OU657" s="4"/>
      <c r="OV657" s="4"/>
      <c r="OW657" s="4"/>
      <c r="OX657" s="4"/>
      <c r="OY657" s="4"/>
      <c r="OZ657" s="4"/>
      <c r="PA657" s="4"/>
    </row>
    <row r="658" spans="1:417" s="16" customFormat="1" ht="75" customHeight="1" thickBot="1" x14ac:dyDescent="0.3">
      <c r="A658" s="297"/>
      <c r="B658" s="46" t="str">
        <f t="shared" si="353"/>
        <v>ГБУЗ АО Городская поликлиника №5</v>
      </c>
      <c r="C658" s="246" t="s">
        <v>75</v>
      </c>
      <c r="D658" s="19" t="str">
        <f t="shared" si="354"/>
        <v>Паллиативная медицинская помощь</v>
      </c>
      <c r="E658" s="217" t="s">
        <v>259</v>
      </c>
      <c r="F658" s="46" t="str">
        <f t="shared" si="364"/>
        <v>амбулаторно на дому</v>
      </c>
      <c r="G658" s="217" t="s">
        <v>47</v>
      </c>
      <c r="H658" s="46" t="str">
        <f t="shared" si="365"/>
        <v>Не предусмотрено</v>
      </c>
      <c r="I658" s="217" t="s">
        <v>75</v>
      </c>
      <c r="J658" s="46" t="str">
        <f t="shared" si="366"/>
        <v>Паллиативная медицинская помощь</v>
      </c>
      <c r="K658" s="73" t="s">
        <v>133</v>
      </c>
      <c r="L658" s="73" t="s">
        <v>3</v>
      </c>
      <c r="M658" s="73" t="s">
        <v>5</v>
      </c>
      <c r="N658" s="106">
        <v>99</v>
      </c>
      <c r="O658" s="106">
        <v>100</v>
      </c>
      <c r="P658" s="60">
        <f t="shared" ref="P658:P661" si="381">IF(AND(N658&lt;&gt;0,M658="Кач."),O658/N658*100,"")</f>
        <v>101.01010101010101</v>
      </c>
      <c r="Q658" s="60"/>
      <c r="R658" s="214">
        <f>IFERROR(AVERAGE(P658:P659),"")</f>
        <v>101.01010101010101</v>
      </c>
      <c r="S658" s="215">
        <f>AVERAGE(Q658:Q659)</f>
        <v>100.04357298474946</v>
      </c>
      <c r="T658" s="216">
        <f>IFERROR((R658*0.7+S658*0.3)*2,S658*2)</f>
        <v>201.44028520499108</v>
      </c>
      <c r="U658" s="262" t="str">
        <f>IF(T658&lt;170,"ГЗ по услуге (работе) НЕ выполнено","")&amp;IF(AND(T658&gt;=170,T658&lt;=200),"ГЗ по услуге (работе) выполнено","")&amp;IF(T658&gt;200,"ГЗ по услуге (работе) ПЕРЕвыполнено","")</f>
        <v>ГЗ по услуге (работе) ПЕРЕвыполнено</v>
      </c>
      <c r="V658" s="192"/>
      <c r="W658" s="209"/>
      <c r="X658" s="200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  <c r="FE658" s="4"/>
      <c r="FF658" s="4"/>
      <c r="FG658" s="4"/>
      <c r="FH658" s="4"/>
      <c r="FI658" s="4"/>
      <c r="FJ658" s="4"/>
      <c r="FK658" s="4"/>
      <c r="FL658" s="4"/>
      <c r="FM658" s="4"/>
      <c r="FN658" s="4"/>
      <c r="FO658" s="4"/>
      <c r="FP658" s="4"/>
      <c r="FQ658" s="4"/>
      <c r="FR658" s="4"/>
      <c r="FS658" s="4"/>
      <c r="FT658" s="4"/>
      <c r="FU658" s="4"/>
      <c r="FV658" s="4"/>
      <c r="FW658" s="4"/>
      <c r="FX658" s="4"/>
      <c r="FY658" s="4"/>
      <c r="FZ658" s="4"/>
      <c r="GA658" s="4"/>
      <c r="GB658" s="4"/>
      <c r="GC658" s="4"/>
      <c r="GD658" s="4"/>
      <c r="GE658" s="4"/>
      <c r="GF658" s="4"/>
      <c r="GG658" s="4"/>
      <c r="GH658" s="4"/>
      <c r="GI658" s="4"/>
      <c r="GJ658" s="4"/>
      <c r="GK658" s="4"/>
      <c r="GL658" s="4"/>
      <c r="GM658" s="4"/>
      <c r="GN658" s="4"/>
      <c r="GO658" s="4"/>
      <c r="GP658" s="4"/>
      <c r="GQ658" s="4"/>
      <c r="GR658" s="4"/>
      <c r="GS658" s="4"/>
      <c r="GT658" s="4"/>
      <c r="GU658" s="4"/>
      <c r="GV658" s="4"/>
      <c r="GW658" s="4"/>
      <c r="GX658" s="4"/>
      <c r="GY658" s="4"/>
      <c r="GZ658" s="4"/>
      <c r="HA658" s="4"/>
      <c r="HB658" s="4"/>
      <c r="HC658" s="4"/>
      <c r="HD658" s="4"/>
      <c r="HE658" s="4"/>
      <c r="HF658" s="4"/>
      <c r="HG658" s="4"/>
      <c r="HH658" s="4"/>
      <c r="HI658" s="4"/>
      <c r="HJ658" s="4"/>
      <c r="HK658" s="4"/>
      <c r="HL658" s="4"/>
      <c r="HM658" s="4"/>
      <c r="HN658" s="4"/>
      <c r="HO658" s="4"/>
      <c r="HP658" s="4"/>
      <c r="HQ658" s="4"/>
      <c r="HR658" s="4"/>
      <c r="HS658" s="4"/>
      <c r="HT658" s="4"/>
      <c r="HU658" s="4"/>
      <c r="HV658" s="4"/>
      <c r="HW658" s="4"/>
      <c r="HX658" s="4"/>
      <c r="HY658" s="4"/>
      <c r="HZ658" s="4"/>
      <c r="IA658" s="4"/>
      <c r="IB658" s="4"/>
      <c r="IC658" s="4"/>
      <c r="ID658" s="4"/>
      <c r="IE658" s="4"/>
      <c r="IF658" s="4"/>
      <c r="IG658" s="4"/>
      <c r="IH658" s="4"/>
      <c r="II658" s="4"/>
      <c r="IJ658" s="4"/>
      <c r="IK658" s="4"/>
      <c r="IL658" s="4"/>
      <c r="IM658" s="4"/>
      <c r="IN658" s="4"/>
      <c r="IO658" s="4"/>
      <c r="IP658" s="4"/>
      <c r="IQ658" s="4"/>
      <c r="IR658" s="4"/>
      <c r="IS658" s="4"/>
      <c r="IT658" s="4"/>
      <c r="IU658" s="4"/>
      <c r="IV658" s="4"/>
      <c r="IW658" s="4"/>
      <c r="IX658" s="4"/>
      <c r="IY658" s="4"/>
      <c r="IZ658" s="4"/>
      <c r="JA658" s="4"/>
      <c r="JB658" s="4"/>
      <c r="JC658" s="4"/>
      <c r="JD658" s="4"/>
      <c r="JE658" s="4"/>
      <c r="JF658" s="4"/>
      <c r="JG658" s="4"/>
      <c r="JH658" s="4"/>
      <c r="JI658" s="4"/>
      <c r="JJ658" s="4"/>
      <c r="JK658" s="4"/>
      <c r="JL658" s="4"/>
      <c r="JM658" s="4"/>
      <c r="JN658" s="4"/>
      <c r="JO658" s="4"/>
      <c r="JP658" s="4"/>
      <c r="JQ658" s="4"/>
      <c r="JR658" s="4"/>
      <c r="JS658" s="4"/>
      <c r="JT658" s="4"/>
      <c r="JU658" s="4"/>
      <c r="JV658" s="4"/>
      <c r="JW658" s="4"/>
      <c r="JX658" s="4"/>
      <c r="JY658" s="4"/>
      <c r="JZ658" s="4"/>
      <c r="KA658" s="4"/>
      <c r="KB658" s="4"/>
      <c r="KC658" s="4"/>
      <c r="KD658" s="4"/>
      <c r="KE658" s="4"/>
      <c r="KF658" s="4"/>
      <c r="KG658" s="4"/>
      <c r="KH658" s="4"/>
      <c r="KI658" s="4"/>
      <c r="KJ658" s="4"/>
      <c r="KK658" s="4"/>
      <c r="KL658" s="4"/>
      <c r="KM658" s="4"/>
      <c r="KN658" s="4"/>
      <c r="KO658" s="4"/>
      <c r="KP658" s="4"/>
      <c r="KQ658" s="4"/>
      <c r="KR658" s="4"/>
      <c r="KS658" s="4"/>
      <c r="KT658" s="4"/>
      <c r="KU658" s="4"/>
      <c r="KV658" s="4"/>
      <c r="KW658" s="4"/>
      <c r="KX658" s="4"/>
      <c r="KY658" s="4"/>
      <c r="KZ658" s="4"/>
      <c r="LA658" s="4"/>
      <c r="LB658" s="4"/>
      <c r="LC658" s="4"/>
      <c r="LD658" s="4"/>
      <c r="LE658" s="4"/>
      <c r="LF658" s="4"/>
      <c r="LG658" s="4"/>
      <c r="LH658" s="4"/>
      <c r="LI658" s="4"/>
      <c r="LJ658" s="4"/>
      <c r="LK658" s="4"/>
      <c r="LL658" s="4"/>
      <c r="LM658" s="4"/>
      <c r="LN658" s="4"/>
      <c r="LO658" s="4"/>
      <c r="LP658" s="4"/>
      <c r="LQ658" s="4"/>
      <c r="LR658" s="4"/>
      <c r="LS658" s="4"/>
      <c r="LT658" s="4"/>
      <c r="LU658" s="4"/>
      <c r="LV658" s="4"/>
      <c r="LW658" s="4"/>
      <c r="LX658" s="4"/>
      <c r="LY658" s="4"/>
      <c r="LZ658" s="4"/>
      <c r="MA658" s="4"/>
      <c r="MB658" s="4"/>
      <c r="MC658" s="4"/>
      <c r="MD658" s="4"/>
      <c r="ME658" s="4"/>
      <c r="MF658" s="4"/>
      <c r="MG658" s="4"/>
      <c r="MH658" s="4"/>
      <c r="MI658" s="4"/>
      <c r="MJ658" s="4"/>
      <c r="MK658" s="4"/>
      <c r="ML658" s="4"/>
      <c r="MM658" s="4"/>
      <c r="MN658" s="4"/>
      <c r="MO658" s="4"/>
      <c r="MP658" s="4"/>
      <c r="MQ658" s="4"/>
      <c r="MR658" s="4"/>
      <c r="MS658" s="4"/>
      <c r="MT658" s="4"/>
      <c r="MU658" s="4"/>
      <c r="MV658" s="4"/>
      <c r="MW658" s="4"/>
      <c r="MX658" s="4"/>
      <c r="MY658" s="4"/>
      <c r="MZ658" s="4"/>
      <c r="NA658" s="4"/>
      <c r="NB658" s="4"/>
      <c r="NC658" s="4"/>
      <c r="ND658" s="4"/>
      <c r="NE658" s="4"/>
      <c r="NF658" s="4"/>
      <c r="NG658" s="4"/>
      <c r="NH658" s="4"/>
      <c r="NI658" s="4"/>
      <c r="NJ658" s="4"/>
      <c r="NK658" s="4"/>
      <c r="NL658" s="4"/>
      <c r="NM658" s="4"/>
      <c r="NN658" s="4"/>
      <c r="NO658" s="4"/>
      <c r="NP658" s="4"/>
      <c r="NQ658" s="4"/>
      <c r="NR658" s="4"/>
      <c r="NS658" s="4"/>
      <c r="NT658" s="4"/>
      <c r="NU658" s="4"/>
      <c r="NV658" s="4"/>
      <c r="NW658" s="4"/>
      <c r="NX658" s="4"/>
      <c r="NY658" s="4"/>
      <c r="NZ658" s="4"/>
      <c r="OA658" s="4"/>
      <c r="OB658" s="4"/>
      <c r="OC658" s="4"/>
      <c r="OD658" s="4"/>
      <c r="OE658" s="4"/>
      <c r="OF658" s="4"/>
      <c r="OG658" s="4"/>
      <c r="OH658" s="4"/>
      <c r="OI658" s="4"/>
      <c r="OJ658" s="4"/>
      <c r="OK658" s="4"/>
      <c r="OL658" s="4"/>
      <c r="OM658" s="4"/>
      <c r="ON658" s="4"/>
      <c r="OO658" s="4"/>
      <c r="OP658" s="4"/>
      <c r="OQ658" s="4"/>
      <c r="OR658" s="4"/>
      <c r="OS658" s="4"/>
      <c r="OT658" s="4"/>
      <c r="OU658" s="4"/>
      <c r="OV658" s="4"/>
      <c r="OW658" s="4"/>
      <c r="OX658" s="4"/>
      <c r="OY658" s="4"/>
      <c r="OZ658" s="4"/>
      <c r="PA658" s="4"/>
    </row>
    <row r="659" spans="1:417" s="16" customFormat="1" ht="78" customHeight="1" thickBot="1" x14ac:dyDescent="0.3">
      <c r="A659" s="297"/>
      <c r="B659" s="46" t="str">
        <f t="shared" si="353"/>
        <v>ГБУЗ АО Городская поликлиника №5</v>
      </c>
      <c r="C659" s="246"/>
      <c r="D659" s="19" t="str">
        <f t="shared" si="354"/>
        <v>Паллиативная медицинская помощь</v>
      </c>
      <c r="E659" s="219"/>
      <c r="F659" s="46" t="str">
        <f t="shared" si="364"/>
        <v>амбулаторно на дому</v>
      </c>
      <c r="G659" s="219"/>
      <c r="H659" s="46" t="str">
        <f t="shared" si="365"/>
        <v>Не предусмотрено</v>
      </c>
      <c r="I659" s="219"/>
      <c r="J659" s="46" t="str">
        <f t="shared" si="366"/>
        <v>Паллиативная медицинская помощь</v>
      </c>
      <c r="K659" s="74" t="s">
        <v>40</v>
      </c>
      <c r="L659" s="75" t="s">
        <v>123</v>
      </c>
      <c r="M659" s="81" t="s">
        <v>42</v>
      </c>
      <c r="N659" s="104">
        <v>2295</v>
      </c>
      <c r="O659" s="104">
        <v>1148</v>
      </c>
      <c r="P659" s="61" t="str">
        <f t="shared" si="381"/>
        <v/>
      </c>
      <c r="Q659" s="62">
        <f t="shared" ref="Q659" si="382">IF(AND(N659&lt;&gt;0,M659="объем"),(O659/N659*100)/$Y$2*12,"")</f>
        <v>100.04357298474946</v>
      </c>
      <c r="R659" s="214"/>
      <c r="S659" s="215"/>
      <c r="T659" s="216"/>
      <c r="U659" s="262"/>
      <c r="V659" s="192"/>
      <c r="W659" s="209"/>
      <c r="X659" s="200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/>
      <c r="FE659" s="4"/>
      <c r="FF659" s="4"/>
      <c r="FG659" s="4"/>
      <c r="FH659" s="4"/>
      <c r="FI659" s="4"/>
      <c r="FJ659" s="4"/>
      <c r="FK659" s="4"/>
      <c r="FL659" s="4"/>
      <c r="FM659" s="4"/>
      <c r="FN659" s="4"/>
      <c r="FO659" s="4"/>
      <c r="FP659" s="4"/>
      <c r="FQ659" s="4"/>
      <c r="FR659" s="4"/>
      <c r="FS659" s="4"/>
      <c r="FT659" s="4"/>
      <c r="FU659" s="4"/>
      <c r="FV659" s="4"/>
      <c r="FW659" s="4"/>
      <c r="FX659" s="4"/>
      <c r="FY659" s="4"/>
      <c r="FZ659" s="4"/>
      <c r="GA659" s="4"/>
      <c r="GB659" s="4"/>
      <c r="GC659" s="4"/>
      <c r="GD659" s="4"/>
      <c r="GE659" s="4"/>
      <c r="GF659" s="4"/>
      <c r="GG659" s="4"/>
      <c r="GH659" s="4"/>
      <c r="GI659" s="4"/>
      <c r="GJ659" s="4"/>
      <c r="GK659" s="4"/>
      <c r="GL659" s="4"/>
      <c r="GM659" s="4"/>
      <c r="GN659" s="4"/>
      <c r="GO659" s="4"/>
      <c r="GP659" s="4"/>
      <c r="GQ659" s="4"/>
      <c r="GR659" s="4"/>
      <c r="GS659" s="4"/>
      <c r="GT659" s="4"/>
      <c r="GU659" s="4"/>
      <c r="GV659" s="4"/>
      <c r="GW659" s="4"/>
      <c r="GX659" s="4"/>
      <c r="GY659" s="4"/>
      <c r="GZ659" s="4"/>
      <c r="HA659" s="4"/>
      <c r="HB659" s="4"/>
      <c r="HC659" s="4"/>
      <c r="HD659" s="4"/>
      <c r="HE659" s="4"/>
      <c r="HF659" s="4"/>
      <c r="HG659" s="4"/>
      <c r="HH659" s="4"/>
      <c r="HI659" s="4"/>
      <c r="HJ659" s="4"/>
      <c r="HK659" s="4"/>
      <c r="HL659" s="4"/>
      <c r="HM659" s="4"/>
      <c r="HN659" s="4"/>
      <c r="HO659" s="4"/>
      <c r="HP659" s="4"/>
      <c r="HQ659" s="4"/>
      <c r="HR659" s="4"/>
      <c r="HS659" s="4"/>
      <c r="HT659" s="4"/>
      <c r="HU659" s="4"/>
      <c r="HV659" s="4"/>
      <c r="HW659" s="4"/>
      <c r="HX659" s="4"/>
      <c r="HY659" s="4"/>
      <c r="HZ659" s="4"/>
      <c r="IA659" s="4"/>
      <c r="IB659" s="4"/>
      <c r="IC659" s="4"/>
      <c r="ID659" s="4"/>
      <c r="IE659" s="4"/>
      <c r="IF659" s="4"/>
      <c r="IG659" s="4"/>
      <c r="IH659" s="4"/>
      <c r="II659" s="4"/>
      <c r="IJ659" s="4"/>
      <c r="IK659" s="4"/>
      <c r="IL659" s="4"/>
      <c r="IM659" s="4"/>
      <c r="IN659" s="4"/>
      <c r="IO659" s="4"/>
      <c r="IP659" s="4"/>
      <c r="IQ659" s="4"/>
      <c r="IR659" s="4"/>
      <c r="IS659" s="4"/>
      <c r="IT659" s="4"/>
      <c r="IU659" s="4"/>
      <c r="IV659" s="4"/>
      <c r="IW659" s="4"/>
      <c r="IX659" s="4"/>
      <c r="IY659" s="4"/>
      <c r="IZ659" s="4"/>
      <c r="JA659" s="4"/>
      <c r="JB659" s="4"/>
      <c r="JC659" s="4"/>
      <c r="JD659" s="4"/>
      <c r="JE659" s="4"/>
      <c r="JF659" s="4"/>
      <c r="JG659" s="4"/>
      <c r="JH659" s="4"/>
      <c r="JI659" s="4"/>
      <c r="JJ659" s="4"/>
      <c r="JK659" s="4"/>
      <c r="JL659" s="4"/>
      <c r="JM659" s="4"/>
      <c r="JN659" s="4"/>
      <c r="JO659" s="4"/>
      <c r="JP659" s="4"/>
      <c r="JQ659" s="4"/>
      <c r="JR659" s="4"/>
      <c r="JS659" s="4"/>
      <c r="JT659" s="4"/>
      <c r="JU659" s="4"/>
      <c r="JV659" s="4"/>
      <c r="JW659" s="4"/>
      <c r="JX659" s="4"/>
      <c r="JY659" s="4"/>
      <c r="JZ659" s="4"/>
      <c r="KA659" s="4"/>
      <c r="KB659" s="4"/>
      <c r="KC659" s="4"/>
      <c r="KD659" s="4"/>
      <c r="KE659" s="4"/>
      <c r="KF659" s="4"/>
      <c r="KG659" s="4"/>
      <c r="KH659" s="4"/>
      <c r="KI659" s="4"/>
      <c r="KJ659" s="4"/>
      <c r="KK659" s="4"/>
      <c r="KL659" s="4"/>
      <c r="KM659" s="4"/>
      <c r="KN659" s="4"/>
      <c r="KO659" s="4"/>
      <c r="KP659" s="4"/>
      <c r="KQ659" s="4"/>
      <c r="KR659" s="4"/>
      <c r="KS659" s="4"/>
      <c r="KT659" s="4"/>
      <c r="KU659" s="4"/>
      <c r="KV659" s="4"/>
      <c r="KW659" s="4"/>
      <c r="KX659" s="4"/>
      <c r="KY659" s="4"/>
      <c r="KZ659" s="4"/>
      <c r="LA659" s="4"/>
      <c r="LB659" s="4"/>
      <c r="LC659" s="4"/>
      <c r="LD659" s="4"/>
      <c r="LE659" s="4"/>
      <c r="LF659" s="4"/>
      <c r="LG659" s="4"/>
      <c r="LH659" s="4"/>
      <c r="LI659" s="4"/>
      <c r="LJ659" s="4"/>
      <c r="LK659" s="4"/>
      <c r="LL659" s="4"/>
      <c r="LM659" s="4"/>
      <c r="LN659" s="4"/>
      <c r="LO659" s="4"/>
      <c r="LP659" s="4"/>
      <c r="LQ659" s="4"/>
      <c r="LR659" s="4"/>
      <c r="LS659" s="4"/>
      <c r="LT659" s="4"/>
      <c r="LU659" s="4"/>
      <c r="LV659" s="4"/>
      <c r="LW659" s="4"/>
      <c r="LX659" s="4"/>
      <c r="LY659" s="4"/>
      <c r="LZ659" s="4"/>
      <c r="MA659" s="4"/>
      <c r="MB659" s="4"/>
      <c r="MC659" s="4"/>
      <c r="MD659" s="4"/>
      <c r="ME659" s="4"/>
      <c r="MF659" s="4"/>
      <c r="MG659" s="4"/>
      <c r="MH659" s="4"/>
      <c r="MI659" s="4"/>
      <c r="MJ659" s="4"/>
      <c r="MK659" s="4"/>
      <c r="ML659" s="4"/>
      <c r="MM659" s="4"/>
      <c r="MN659" s="4"/>
      <c r="MO659" s="4"/>
      <c r="MP659" s="4"/>
      <c r="MQ659" s="4"/>
      <c r="MR659" s="4"/>
      <c r="MS659" s="4"/>
      <c r="MT659" s="4"/>
      <c r="MU659" s="4"/>
      <c r="MV659" s="4"/>
      <c r="MW659" s="4"/>
      <c r="MX659" s="4"/>
      <c r="MY659" s="4"/>
      <c r="MZ659" s="4"/>
      <c r="NA659" s="4"/>
      <c r="NB659" s="4"/>
      <c r="NC659" s="4"/>
      <c r="ND659" s="4"/>
      <c r="NE659" s="4"/>
      <c r="NF659" s="4"/>
      <c r="NG659" s="4"/>
      <c r="NH659" s="4"/>
      <c r="NI659" s="4"/>
      <c r="NJ659" s="4"/>
      <c r="NK659" s="4"/>
      <c r="NL659" s="4"/>
      <c r="NM659" s="4"/>
      <c r="NN659" s="4"/>
      <c r="NO659" s="4"/>
      <c r="NP659" s="4"/>
      <c r="NQ659" s="4"/>
      <c r="NR659" s="4"/>
      <c r="NS659" s="4"/>
      <c r="NT659" s="4"/>
      <c r="NU659" s="4"/>
      <c r="NV659" s="4"/>
      <c r="NW659" s="4"/>
      <c r="NX659" s="4"/>
      <c r="NY659" s="4"/>
      <c r="NZ659" s="4"/>
      <c r="OA659" s="4"/>
      <c r="OB659" s="4"/>
      <c r="OC659" s="4"/>
      <c r="OD659" s="4"/>
      <c r="OE659" s="4"/>
      <c r="OF659" s="4"/>
      <c r="OG659" s="4"/>
      <c r="OH659" s="4"/>
      <c r="OI659" s="4"/>
      <c r="OJ659" s="4"/>
      <c r="OK659" s="4"/>
      <c r="OL659" s="4"/>
      <c r="OM659" s="4"/>
      <c r="ON659" s="4"/>
      <c r="OO659" s="4"/>
      <c r="OP659" s="4"/>
      <c r="OQ659" s="4"/>
      <c r="OR659" s="4"/>
      <c r="OS659" s="4"/>
      <c r="OT659" s="4"/>
      <c r="OU659" s="4"/>
      <c r="OV659" s="4"/>
      <c r="OW659" s="4"/>
      <c r="OX659" s="4"/>
      <c r="OY659" s="4"/>
      <c r="OZ659" s="4"/>
      <c r="PA659" s="4"/>
    </row>
    <row r="660" spans="1:417" s="16" customFormat="1" ht="28.5" customHeight="1" thickBot="1" x14ac:dyDescent="0.3">
      <c r="A660" s="297"/>
      <c r="B660" s="46" t="str">
        <f t="shared" si="353"/>
        <v>ГБУЗ АО Городская поликлиника №5</v>
      </c>
      <c r="C660" s="246"/>
      <c r="D660" s="19" t="str">
        <f t="shared" si="354"/>
        <v>Паллиативная медицинская помощь</v>
      </c>
      <c r="E660" s="217" t="s">
        <v>245</v>
      </c>
      <c r="F660" s="46" t="str">
        <f t="shared" si="364"/>
        <v>Дневной стационар (на дому)</v>
      </c>
      <c r="G660" s="217" t="s">
        <v>47</v>
      </c>
      <c r="H660" s="46" t="str">
        <f t="shared" si="365"/>
        <v>Не предусмотрено</v>
      </c>
      <c r="I660" s="217" t="s">
        <v>75</v>
      </c>
      <c r="J660" s="46" t="str">
        <f t="shared" si="366"/>
        <v>Паллиативная медицинская помощь</v>
      </c>
      <c r="K660" s="73" t="s">
        <v>133</v>
      </c>
      <c r="L660" s="73" t="s">
        <v>3</v>
      </c>
      <c r="M660" s="73" t="s">
        <v>5</v>
      </c>
      <c r="N660" s="106">
        <v>99</v>
      </c>
      <c r="O660" s="106">
        <v>100</v>
      </c>
      <c r="P660" s="126">
        <f t="shared" ref="P660" si="383">IF(AND(N660&lt;&gt;0,M660="Кач."),O660/N660*100,"")</f>
        <v>101.01010101010101</v>
      </c>
      <c r="Q660" s="126"/>
      <c r="R660" s="214">
        <f>IFERROR(AVERAGE(P660:P661),"")</f>
        <v>101.01010101010101</v>
      </c>
      <c r="S660" s="215">
        <f>AVERAGE(Q660:Q661)</f>
        <v>100</v>
      </c>
      <c r="T660" s="216">
        <f>IFERROR((R660*0.7+S660*0.3)*2,S660*2)</f>
        <v>201.4141414141414</v>
      </c>
      <c r="U660" s="262" t="str">
        <f>IF(T660&lt;170,"ГЗ по услуге (работе) НЕ выполнено","")&amp;IF(AND(T660&gt;=170,T660&lt;=200),"ГЗ по услуге (работе) выполнено","")&amp;IF(T660&gt;200,"ГЗ по услуге (работе) ПЕРЕвыполнено","")</f>
        <v>ГЗ по услуге (работе) ПЕРЕвыполнено</v>
      </c>
      <c r="V660" s="192"/>
      <c r="W660" s="209"/>
      <c r="X660" s="200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  <c r="FD660" s="4"/>
      <c r="FE660" s="4"/>
      <c r="FF660" s="4"/>
      <c r="FG660" s="4"/>
      <c r="FH660" s="4"/>
      <c r="FI660" s="4"/>
      <c r="FJ660" s="4"/>
      <c r="FK660" s="4"/>
      <c r="FL660" s="4"/>
      <c r="FM660" s="4"/>
      <c r="FN660" s="4"/>
      <c r="FO660" s="4"/>
      <c r="FP660" s="4"/>
      <c r="FQ660" s="4"/>
      <c r="FR660" s="4"/>
      <c r="FS660" s="4"/>
      <c r="FT660" s="4"/>
      <c r="FU660" s="4"/>
      <c r="FV660" s="4"/>
      <c r="FW660" s="4"/>
      <c r="FX660" s="4"/>
      <c r="FY660" s="4"/>
      <c r="FZ660" s="4"/>
      <c r="GA660" s="4"/>
      <c r="GB660" s="4"/>
      <c r="GC660" s="4"/>
      <c r="GD660" s="4"/>
      <c r="GE660" s="4"/>
      <c r="GF660" s="4"/>
      <c r="GG660" s="4"/>
      <c r="GH660" s="4"/>
      <c r="GI660" s="4"/>
      <c r="GJ660" s="4"/>
      <c r="GK660" s="4"/>
      <c r="GL660" s="4"/>
      <c r="GM660" s="4"/>
      <c r="GN660" s="4"/>
      <c r="GO660" s="4"/>
      <c r="GP660" s="4"/>
      <c r="GQ660" s="4"/>
      <c r="GR660" s="4"/>
      <c r="GS660" s="4"/>
      <c r="GT660" s="4"/>
      <c r="GU660" s="4"/>
      <c r="GV660" s="4"/>
      <c r="GW660" s="4"/>
      <c r="GX660" s="4"/>
      <c r="GY660" s="4"/>
      <c r="GZ660" s="4"/>
      <c r="HA660" s="4"/>
      <c r="HB660" s="4"/>
      <c r="HC660" s="4"/>
      <c r="HD660" s="4"/>
      <c r="HE660" s="4"/>
      <c r="HF660" s="4"/>
      <c r="HG660" s="4"/>
      <c r="HH660" s="4"/>
      <c r="HI660" s="4"/>
      <c r="HJ660" s="4"/>
      <c r="HK660" s="4"/>
      <c r="HL660" s="4"/>
      <c r="HM660" s="4"/>
      <c r="HN660" s="4"/>
      <c r="HO660" s="4"/>
      <c r="HP660" s="4"/>
      <c r="HQ660" s="4"/>
      <c r="HR660" s="4"/>
      <c r="HS660" s="4"/>
      <c r="HT660" s="4"/>
      <c r="HU660" s="4"/>
      <c r="HV660" s="4"/>
      <c r="HW660" s="4"/>
      <c r="HX660" s="4"/>
      <c r="HY660" s="4"/>
      <c r="HZ660" s="4"/>
      <c r="IA660" s="4"/>
      <c r="IB660" s="4"/>
      <c r="IC660" s="4"/>
      <c r="ID660" s="4"/>
      <c r="IE660" s="4"/>
      <c r="IF660" s="4"/>
      <c r="IG660" s="4"/>
      <c r="IH660" s="4"/>
      <c r="II660" s="4"/>
      <c r="IJ660" s="4"/>
      <c r="IK660" s="4"/>
      <c r="IL660" s="4"/>
      <c r="IM660" s="4"/>
      <c r="IN660" s="4"/>
      <c r="IO660" s="4"/>
      <c r="IP660" s="4"/>
      <c r="IQ660" s="4"/>
      <c r="IR660" s="4"/>
      <c r="IS660" s="4"/>
      <c r="IT660" s="4"/>
      <c r="IU660" s="4"/>
      <c r="IV660" s="4"/>
      <c r="IW660" s="4"/>
      <c r="IX660" s="4"/>
      <c r="IY660" s="4"/>
      <c r="IZ660" s="4"/>
      <c r="JA660" s="4"/>
      <c r="JB660" s="4"/>
      <c r="JC660" s="4"/>
      <c r="JD660" s="4"/>
      <c r="JE660" s="4"/>
      <c r="JF660" s="4"/>
      <c r="JG660" s="4"/>
      <c r="JH660" s="4"/>
      <c r="JI660" s="4"/>
      <c r="JJ660" s="4"/>
      <c r="JK660" s="4"/>
      <c r="JL660" s="4"/>
      <c r="JM660" s="4"/>
      <c r="JN660" s="4"/>
      <c r="JO660" s="4"/>
      <c r="JP660" s="4"/>
      <c r="JQ660" s="4"/>
      <c r="JR660" s="4"/>
      <c r="JS660" s="4"/>
      <c r="JT660" s="4"/>
      <c r="JU660" s="4"/>
      <c r="JV660" s="4"/>
      <c r="JW660" s="4"/>
      <c r="JX660" s="4"/>
      <c r="JY660" s="4"/>
      <c r="JZ660" s="4"/>
      <c r="KA660" s="4"/>
      <c r="KB660" s="4"/>
      <c r="KC660" s="4"/>
      <c r="KD660" s="4"/>
      <c r="KE660" s="4"/>
      <c r="KF660" s="4"/>
      <c r="KG660" s="4"/>
      <c r="KH660" s="4"/>
      <c r="KI660" s="4"/>
      <c r="KJ660" s="4"/>
      <c r="KK660" s="4"/>
      <c r="KL660" s="4"/>
      <c r="KM660" s="4"/>
      <c r="KN660" s="4"/>
      <c r="KO660" s="4"/>
      <c r="KP660" s="4"/>
      <c r="KQ660" s="4"/>
      <c r="KR660" s="4"/>
      <c r="KS660" s="4"/>
      <c r="KT660" s="4"/>
      <c r="KU660" s="4"/>
      <c r="KV660" s="4"/>
      <c r="KW660" s="4"/>
      <c r="KX660" s="4"/>
      <c r="KY660" s="4"/>
      <c r="KZ660" s="4"/>
      <c r="LA660" s="4"/>
      <c r="LB660" s="4"/>
      <c r="LC660" s="4"/>
      <c r="LD660" s="4"/>
      <c r="LE660" s="4"/>
      <c r="LF660" s="4"/>
      <c r="LG660" s="4"/>
      <c r="LH660" s="4"/>
      <c r="LI660" s="4"/>
      <c r="LJ660" s="4"/>
      <c r="LK660" s="4"/>
      <c r="LL660" s="4"/>
      <c r="LM660" s="4"/>
      <c r="LN660" s="4"/>
      <c r="LO660" s="4"/>
      <c r="LP660" s="4"/>
      <c r="LQ660" s="4"/>
      <c r="LR660" s="4"/>
      <c r="LS660" s="4"/>
      <c r="LT660" s="4"/>
      <c r="LU660" s="4"/>
      <c r="LV660" s="4"/>
      <c r="LW660" s="4"/>
      <c r="LX660" s="4"/>
      <c r="LY660" s="4"/>
      <c r="LZ660" s="4"/>
      <c r="MA660" s="4"/>
      <c r="MB660" s="4"/>
      <c r="MC660" s="4"/>
      <c r="MD660" s="4"/>
      <c r="ME660" s="4"/>
      <c r="MF660" s="4"/>
      <c r="MG660" s="4"/>
      <c r="MH660" s="4"/>
      <c r="MI660" s="4"/>
      <c r="MJ660" s="4"/>
      <c r="MK660" s="4"/>
      <c r="ML660" s="4"/>
      <c r="MM660" s="4"/>
      <c r="MN660" s="4"/>
      <c r="MO660" s="4"/>
      <c r="MP660" s="4"/>
      <c r="MQ660" s="4"/>
      <c r="MR660" s="4"/>
      <c r="MS660" s="4"/>
      <c r="MT660" s="4"/>
      <c r="MU660" s="4"/>
      <c r="MV660" s="4"/>
      <c r="MW660" s="4"/>
      <c r="MX660" s="4"/>
      <c r="MY660" s="4"/>
      <c r="MZ660" s="4"/>
      <c r="NA660" s="4"/>
      <c r="NB660" s="4"/>
      <c r="NC660" s="4"/>
      <c r="ND660" s="4"/>
      <c r="NE660" s="4"/>
      <c r="NF660" s="4"/>
      <c r="NG660" s="4"/>
      <c r="NH660" s="4"/>
      <c r="NI660" s="4"/>
      <c r="NJ660" s="4"/>
      <c r="NK660" s="4"/>
      <c r="NL660" s="4"/>
      <c r="NM660" s="4"/>
      <c r="NN660" s="4"/>
      <c r="NO660" s="4"/>
      <c r="NP660" s="4"/>
      <c r="NQ660" s="4"/>
      <c r="NR660" s="4"/>
      <c r="NS660" s="4"/>
      <c r="NT660" s="4"/>
      <c r="NU660" s="4"/>
      <c r="NV660" s="4"/>
      <c r="NW660" s="4"/>
      <c r="NX660" s="4"/>
      <c r="NY660" s="4"/>
      <c r="NZ660" s="4"/>
      <c r="OA660" s="4"/>
      <c r="OB660" s="4"/>
      <c r="OC660" s="4"/>
      <c r="OD660" s="4"/>
      <c r="OE660" s="4"/>
      <c r="OF660" s="4"/>
      <c r="OG660" s="4"/>
      <c r="OH660" s="4"/>
      <c r="OI660" s="4"/>
      <c r="OJ660" s="4"/>
      <c r="OK660" s="4"/>
      <c r="OL660" s="4"/>
      <c r="OM660" s="4"/>
      <c r="ON660" s="4"/>
      <c r="OO660" s="4"/>
      <c r="OP660" s="4"/>
      <c r="OQ660" s="4"/>
      <c r="OR660" s="4"/>
      <c r="OS660" s="4"/>
      <c r="OT660" s="4"/>
      <c r="OU660" s="4"/>
      <c r="OV660" s="4"/>
      <c r="OW660" s="4"/>
      <c r="OX660" s="4"/>
      <c r="OY660" s="4"/>
      <c r="OZ660" s="4"/>
      <c r="PA660" s="4"/>
    </row>
    <row r="661" spans="1:417" s="4" customFormat="1" ht="24" customHeight="1" thickBot="1" x14ac:dyDescent="0.3">
      <c r="A661" s="297"/>
      <c r="B661" s="46" t="str">
        <f t="shared" si="353"/>
        <v>ГБУЗ АО Городская поликлиника №5</v>
      </c>
      <c r="C661" s="246"/>
      <c r="D661" s="19" t="str">
        <f t="shared" si="354"/>
        <v>Паллиативная медицинская помощь</v>
      </c>
      <c r="E661" s="219"/>
      <c r="F661" s="46" t="str">
        <f t="shared" si="364"/>
        <v>Дневной стационар (на дому)</v>
      </c>
      <c r="G661" s="219"/>
      <c r="H661" s="46" t="str">
        <f t="shared" si="365"/>
        <v>Не предусмотрено</v>
      </c>
      <c r="I661" s="219"/>
      <c r="J661" s="46" t="str">
        <f t="shared" si="366"/>
        <v>Паллиативная медицинская помощь</v>
      </c>
      <c r="K661" s="69" t="s">
        <v>149</v>
      </c>
      <c r="L661" s="70" t="s">
        <v>123</v>
      </c>
      <c r="M661" s="71" t="s">
        <v>42</v>
      </c>
      <c r="N661" s="104">
        <v>136</v>
      </c>
      <c r="O661" s="104">
        <v>68</v>
      </c>
      <c r="P661" s="54" t="str">
        <f t="shared" si="381"/>
        <v/>
      </c>
      <c r="Q661" s="55">
        <f t="shared" ref="Q661:Q679" si="384">IF(AND(N661&lt;&gt;0,M661="объем"),(O661/N661*100)/$Y$2*12,"")</f>
        <v>100</v>
      </c>
      <c r="R661" s="214"/>
      <c r="S661" s="215"/>
      <c r="T661" s="216"/>
      <c r="U661" s="262"/>
      <c r="V661" s="192"/>
      <c r="W661" s="209"/>
      <c r="X661" s="200"/>
    </row>
    <row r="662" spans="1:417" s="4" customFormat="1" ht="24" customHeight="1" thickBot="1" x14ac:dyDescent="0.3">
      <c r="A662" s="297"/>
      <c r="B662" s="46" t="str">
        <f t="shared" si="353"/>
        <v>ГБУЗ АО Городская поликлиника №5</v>
      </c>
      <c r="C662" s="246" t="s">
        <v>236</v>
      </c>
      <c r="D662" s="19" t="str">
        <f t="shared" si="35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2" s="195" t="s">
        <v>170</v>
      </c>
      <c r="F662" s="46" t="str">
        <f t="shared" si="364"/>
        <v>не предусмотрено</v>
      </c>
      <c r="G662" s="195" t="s">
        <v>170</v>
      </c>
      <c r="H662" s="46" t="str">
        <f t="shared" si="365"/>
        <v>не предусмотрено</v>
      </c>
      <c r="I662" s="195" t="s">
        <v>47</v>
      </c>
      <c r="J662" s="46" t="str">
        <f t="shared" si="366"/>
        <v>Не предусмотрено</v>
      </c>
      <c r="K662" s="76" t="s">
        <v>237</v>
      </c>
      <c r="L662" s="75" t="s">
        <v>3</v>
      </c>
      <c r="M662" s="72" t="s">
        <v>5</v>
      </c>
      <c r="N662" s="106">
        <v>100</v>
      </c>
      <c r="O662" s="106">
        <v>100</v>
      </c>
      <c r="P662" s="54">
        <f>IF(AND(N662&lt;&gt;0,M662="Кач."),O662/N662*100,"")</f>
        <v>100</v>
      </c>
      <c r="Q662" s="54"/>
      <c r="R662" s="214">
        <f>IFERROR(AVERAGE(P662:P663),"")</f>
        <v>100</v>
      </c>
      <c r="S662" s="215">
        <f>AVERAGE(Q662:Q663)</f>
        <v>100</v>
      </c>
      <c r="T662" s="216">
        <f>IFERROR((R662*0.7+S662*0.3)*2,S662*2)</f>
        <v>200</v>
      </c>
      <c r="U662" s="262" t="str">
        <f>IF(T662&lt;170,"ГЗ по услуге (работе) НЕ выполнено","")&amp;IF(AND(T662&gt;=170,T662&lt;=200),"ГЗ по услуге (работе) выполнено","")&amp;IF(T662&gt;200,"ГЗ по услуге (работе) ПЕРЕвыполнено","")</f>
        <v>ГЗ по услуге (работе) выполнено</v>
      </c>
      <c r="V662" s="192"/>
      <c r="W662" s="209"/>
      <c r="X662" s="200"/>
    </row>
    <row r="663" spans="1:417" s="4" customFormat="1" ht="28.5" customHeight="1" thickBot="1" x14ac:dyDescent="0.3">
      <c r="A663" s="297"/>
      <c r="B663" s="46" t="str">
        <f t="shared" si="353"/>
        <v>ГБУЗ АО Городская поликлиника №5</v>
      </c>
      <c r="C663" s="246"/>
      <c r="D663" s="19" t="str">
        <f t="shared" si="35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3" s="195"/>
      <c r="F663" s="46" t="str">
        <f t="shared" si="364"/>
        <v>не предусмотрено</v>
      </c>
      <c r="G663" s="195"/>
      <c r="H663" s="46" t="str">
        <f t="shared" si="365"/>
        <v>не предусмотрено</v>
      </c>
      <c r="I663" s="195"/>
      <c r="J663" s="46" t="str">
        <f t="shared" si="366"/>
        <v>Не предусмотрено</v>
      </c>
      <c r="K663" s="77" t="s">
        <v>248</v>
      </c>
      <c r="L663" s="75" t="s">
        <v>238</v>
      </c>
      <c r="M663" s="71" t="s">
        <v>42</v>
      </c>
      <c r="N663" s="104">
        <v>7.01</v>
      </c>
      <c r="O663" s="104">
        <v>7.01</v>
      </c>
      <c r="P663" s="56" t="str">
        <f t="shared" ref="P663" si="385">IF(AND(N663&lt;&gt;0,M663="Кач."),O663/N663*100,"")</f>
        <v/>
      </c>
      <c r="Q663" s="58">
        <f>IF(AND(N663&lt;&gt;0,M663="объем"),(O663/N663*100),"")</f>
        <v>100</v>
      </c>
      <c r="R663" s="214"/>
      <c r="S663" s="215"/>
      <c r="T663" s="216"/>
      <c r="U663" s="262"/>
      <c r="V663" s="192"/>
      <c r="W663" s="210"/>
      <c r="X663" s="201"/>
    </row>
    <row r="664" spans="1:417" s="4" customFormat="1" ht="22.9" customHeight="1" thickBot="1" x14ac:dyDescent="0.3">
      <c r="A664" s="296" t="s">
        <v>29</v>
      </c>
      <c r="B664" s="46" t="str">
        <f t="shared" si="353"/>
        <v>ГБУЗ АО Городская поликлиника №8 им. Н.И. Пирогова</v>
      </c>
      <c r="C664" s="205" t="s">
        <v>124</v>
      </c>
      <c r="D664" s="19" t="str">
        <f t="shared" si="354"/>
        <v>ПМСП, не включенная в базовую программу ОМС</v>
      </c>
      <c r="E664" s="193" t="s">
        <v>142</v>
      </c>
      <c r="F664" s="46" t="str">
        <f t="shared" si="364"/>
        <v>амбулаторно</v>
      </c>
      <c r="G664" s="193" t="s">
        <v>39</v>
      </c>
      <c r="H664" s="46" t="str">
        <f t="shared" si="365"/>
        <v>Первичная медико-санитарная помощь, в части диагностики и лечения</v>
      </c>
      <c r="I664" s="193" t="s">
        <v>68</v>
      </c>
      <c r="J664" s="46" t="str">
        <f t="shared" si="366"/>
        <v>психотерапия</v>
      </c>
      <c r="K664" s="72" t="s">
        <v>133</v>
      </c>
      <c r="L664" s="73" t="s">
        <v>3</v>
      </c>
      <c r="M664" s="73" t="s">
        <v>5</v>
      </c>
      <c r="N664" s="106">
        <v>99</v>
      </c>
      <c r="O664" s="106">
        <v>99</v>
      </c>
      <c r="P664" s="54">
        <f t="shared" si="328"/>
        <v>100</v>
      </c>
      <c r="Q664" s="54"/>
      <c r="R664" s="228">
        <f>IFERROR(AVERAGE(P664:P665),"")</f>
        <v>100</v>
      </c>
      <c r="S664" s="231">
        <f>AVERAGE(Q664:Q665)</f>
        <v>98.920454545454561</v>
      </c>
      <c r="T664" s="238">
        <f>IFERROR((R664*0.7+S664*0.3)*2,S664*2)</f>
        <v>199.35227272727275</v>
      </c>
      <c r="U664" s="265" t="str">
        <f>IF(T664&lt;170,"ГЗ по услуге (работе) НЕ выполнено","")&amp;IF(AND(T664&gt;=170,T664&lt;=200),"ГЗ по услуге (работе) выполнено","")&amp;IF(T664&gt;200,"ГЗ по услуге (работе) ПЕРЕвыполнено","")</f>
        <v>ГЗ по услуге (работе) выполнено</v>
      </c>
      <c r="V664" s="193"/>
      <c r="W664" s="208">
        <f>AVERAGE(T664:T673)</f>
        <v>199.36145741394529</v>
      </c>
      <c r="X664" s="199" t="str">
        <f>IF(W664&lt;170,"ГЗ по учреждению не выполнено","")&amp;IF(AND(W664&gt;=170,W664&lt;=200),"ГЗ по учреждению выполнено","")&amp;IF(W664&gt;200,"ГЗ по учреждению перевыполнено","")</f>
        <v>ГЗ по учреждению выполнено</v>
      </c>
    </row>
    <row r="665" spans="1:417" s="4" customFormat="1" ht="28.5" customHeight="1" thickBot="1" x14ac:dyDescent="0.3">
      <c r="A665" s="296"/>
      <c r="B665" s="46" t="str">
        <f t="shared" si="353"/>
        <v>ГБУЗ АО Городская поликлиника №8 им. Н.И. Пирогова</v>
      </c>
      <c r="C665" s="206"/>
      <c r="D665" s="19" t="str">
        <f t="shared" si="354"/>
        <v>ПМСП, не включенная в базовую программу ОМС</v>
      </c>
      <c r="E665" s="220"/>
      <c r="F665" s="46" t="str">
        <f t="shared" si="364"/>
        <v>амбулаторно</v>
      </c>
      <c r="G665" s="220"/>
      <c r="H665" s="46" t="str">
        <f t="shared" si="365"/>
        <v>Первичная медико-санитарная помощь, в части диагностики и лечения</v>
      </c>
      <c r="I665" s="220"/>
      <c r="J665" s="46" t="str">
        <f t="shared" si="366"/>
        <v>психотерапия</v>
      </c>
      <c r="K665" s="74" t="s">
        <v>40</v>
      </c>
      <c r="L665" s="70" t="s">
        <v>123</v>
      </c>
      <c r="M665" s="71" t="s">
        <v>42</v>
      </c>
      <c r="N665" s="104">
        <v>3520</v>
      </c>
      <c r="O665" s="104">
        <v>1741</v>
      </c>
      <c r="P665" s="56" t="str">
        <f t="shared" si="328"/>
        <v/>
      </c>
      <c r="Q665" s="55">
        <f t="shared" si="384"/>
        <v>98.920454545454561</v>
      </c>
      <c r="R665" s="229"/>
      <c r="S665" s="232"/>
      <c r="T665" s="239"/>
      <c r="U665" s="266"/>
      <c r="V665" s="220"/>
      <c r="W665" s="209"/>
      <c r="X665" s="200"/>
    </row>
    <row r="666" spans="1:417" s="4" customFormat="1" ht="28.5" customHeight="1" thickBot="1" x14ac:dyDescent="0.3">
      <c r="A666" s="296"/>
      <c r="B666" s="46" t="str">
        <f t="shared" si="353"/>
        <v>ГБУЗ АО Городская поликлиника №8 им. Н.И. Пирогова</v>
      </c>
      <c r="C666" s="206"/>
      <c r="D666" s="19" t="str">
        <f t="shared" si="354"/>
        <v>ПМСП, не включенная в базовую программу ОМС</v>
      </c>
      <c r="E666" s="220"/>
      <c r="F666" s="46" t="str">
        <f t="shared" si="364"/>
        <v>амбулаторно</v>
      </c>
      <c r="G666" s="220"/>
      <c r="H666" s="46" t="str">
        <f t="shared" si="365"/>
        <v>Первичная медико-санитарная помощь, в части диагностики и лечения</v>
      </c>
      <c r="I666" s="220"/>
      <c r="J666" s="46" t="str">
        <f t="shared" si="366"/>
        <v>психотерапия</v>
      </c>
      <c r="K666" s="72" t="s">
        <v>133</v>
      </c>
      <c r="L666" s="73" t="s">
        <v>3</v>
      </c>
      <c r="M666" s="73" t="s">
        <v>5</v>
      </c>
      <c r="N666" s="106">
        <v>99</v>
      </c>
      <c r="O666" s="106">
        <v>99</v>
      </c>
      <c r="P666" s="99">
        <f t="shared" ref="P666:P667" si="386">IF(AND(N666&lt;&gt;0,M666="Кач."),O666/N666*100,"")</f>
        <v>100</v>
      </c>
      <c r="Q666" s="99"/>
      <c r="R666" s="229"/>
      <c r="S666" s="232"/>
      <c r="T666" s="239"/>
      <c r="U666" s="266"/>
      <c r="V666" s="220"/>
      <c r="W666" s="209"/>
      <c r="X666" s="200"/>
    </row>
    <row r="667" spans="1:417" s="4" customFormat="1" ht="36" customHeight="1" thickBot="1" x14ac:dyDescent="0.3">
      <c r="A667" s="296"/>
      <c r="B667" s="46" t="str">
        <f t="shared" si="353"/>
        <v>ГБУЗ АО Городская поликлиника №8 им. Н.И. Пирогова</v>
      </c>
      <c r="C667" s="207"/>
      <c r="D667" s="19" t="str">
        <f t="shared" si="354"/>
        <v>ПМСП, не включенная в базовую программу ОМС</v>
      </c>
      <c r="E667" s="194"/>
      <c r="F667" s="46" t="str">
        <f t="shared" si="364"/>
        <v>амбулаторно</v>
      </c>
      <c r="G667" s="194"/>
      <c r="H667" s="46" t="str">
        <f t="shared" si="365"/>
        <v>Первичная медико-санитарная помощь, в части диагностики и лечения</v>
      </c>
      <c r="I667" s="194"/>
      <c r="J667" s="46" t="str">
        <f t="shared" si="366"/>
        <v>психотерапия</v>
      </c>
      <c r="K667" s="74" t="s">
        <v>138</v>
      </c>
      <c r="L667" s="70" t="s">
        <v>123</v>
      </c>
      <c r="M667" s="71" t="s">
        <v>42</v>
      </c>
      <c r="N667" s="104">
        <v>900</v>
      </c>
      <c r="O667" s="104">
        <v>446</v>
      </c>
      <c r="P667" s="56" t="str">
        <f t="shared" si="386"/>
        <v/>
      </c>
      <c r="Q667" s="96">
        <f t="shared" ref="Q667" si="387">IF(AND(N667&lt;&gt;0,M667="объем"),(O667/N667*100)/$Y$2*12,"")</f>
        <v>99.111111111111114</v>
      </c>
      <c r="R667" s="241"/>
      <c r="S667" s="242"/>
      <c r="T667" s="243"/>
      <c r="U667" s="267"/>
      <c r="V667" s="194"/>
      <c r="W667" s="209"/>
      <c r="X667" s="200"/>
    </row>
    <row r="668" spans="1:417" s="4" customFormat="1" ht="81" customHeight="1" thickBot="1" x14ac:dyDescent="0.3">
      <c r="A668" s="296"/>
      <c r="B668" s="46" t="str">
        <f t="shared" si="353"/>
        <v>ГБУЗ АО Городская поликлиника №8 им. Н.И. Пирогова</v>
      </c>
      <c r="C668" s="246" t="s">
        <v>75</v>
      </c>
      <c r="D668" s="19" t="str">
        <f t="shared" si="354"/>
        <v>Паллиативная медицинская помощь</v>
      </c>
      <c r="E668" s="217" t="s">
        <v>142</v>
      </c>
      <c r="F668" s="46" t="str">
        <f t="shared" si="364"/>
        <v>амбулаторно</v>
      </c>
      <c r="G668" s="217" t="s">
        <v>47</v>
      </c>
      <c r="H668" s="46" t="str">
        <f t="shared" si="365"/>
        <v>Не предусмотрено</v>
      </c>
      <c r="I668" s="217" t="s">
        <v>75</v>
      </c>
      <c r="J668" s="46" t="str">
        <f t="shared" si="366"/>
        <v>Паллиативная медицинская помощь</v>
      </c>
      <c r="K668" s="73" t="s">
        <v>133</v>
      </c>
      <c r="L668" s="73" t="s">
        <v>3</v>
      </c>
      <c r="M668" s="73" t="s">
        <v>5</v>
      </c>
      <c r="N668" s="106">
        <v>99</v>
      </c>
      <c r="O668" s="106">
        <v>99</v>
      </c>
      <c r="P668" s="54">
        <f>IF(AND(N668&lt;&gt;0,M668="Кач."),O668/N668*100,"")</f>
        <v>100</v>
      </c>
      <c r="Q668" s="54"/>
      <c r="R668" s="214">
        <f>IFERROR(AVERAGE(P668:P669),"")</f>
        <v>100</v>
      </c>
      <c r="S668" s="215">
        <f>AVERAGE(Q668:Q669)</f>
        <v>96.822594880847333</v>
      </c>
      <c r="T668" s="216">
        <f>IFERROR((R668*0.7+S668*0.3)*2,S668*2)</f>
        <v>198.09355692850841</v>
      </c>
      <c r="U668" s="262" t="str">
        <f>IF(T668&lt;170,"ГЗ по услуге (работе) НЕ выполнено","")&amp;IF(AND(T668&gt;=170,T668&lt;=200),"ГЗ по услуге (работе) выполнено","")&amp;IF(T668&gt;200,"ГЗ по услуге (работе) ПЕРЕвыполнено","")</f>
        <v>ГЗ по услуге (работе) выполнено</v>
      </c>
      <c r="V668" s="192"/>
      <c r="W668" s="209"/>
      <c r="X668" s="200"/>
    </row>
    <row r="669" spans="1:417" s="4" customFormat="1" ht="28.5" customHeight="1" thickBot="1" x14ac:dyDescent="0.3">
      <c r="A669" s="296"/>
      <c r="B669" s="46" t="str">
        <f t="shared" si="353"/>
        <v>ГБУЗ АО Городская поликлиника №8 им. Н.И. Пирогова</v>
      </c>
      <c r="C669" s="246"/>
      <c r="D669" s="19" t="str">
        <f t="shared" si="354"/>
        <v>Паллиативная медицинская помощь</v>
      </c>
      <c r="E669" s="219"/>
      <c r="F669" s="46" t="str">
        <f t="shared" si="364"/>
        <v>амбулаторно</v>
      </c>
      <c r="G669" s="219"/>
      <c r="H669" s="46" t="str">
        <f t="shared" si="365"/>
        <v>Не предусмотрено</v>
      </c>
      <c r="I669" s="219"/>
      <c r="J669" s="46" t="str">
        <f t="shared" si="366"/>
        <v>Паллиативная медицинская помощь</v>
      </c>
      <c r="K669" s="74" t="s">
        <v>40</v>
      </c>
      <c r="L669" s="75" t="s">
        <v>123</v>
      </c>
      <c r="M669" s="81" t="s">
        <v>42</v>
      </c>
      <c r="N669" s="104">
        <v>2266</v>
      </c>
      <c r="O669" s="104">
        <v>1097</v>
      </c>
      <c r="P669" s="56" t="str">
        <f t="shared" ref="P669:P671" si="388">IF(AND(N669&lt;&gt;0,M669="Кач."),O669/N669*100,"")</f>
        <v/>
      </c>
      <c r="Q669" s="55">
        <f t="shared" si="384"/>
        <v>96.822594880847333</v>
      </c>
      <c r="R669" s="214"/>
      <c r="S669" s="215"/>
      <c r="T669" s="216"/>
      <c r="U669" s="262"/>
      <c r="V669" s="192"/>
      <c r="W669" s="209"/>
      <c r="X669" s="200"/>
    </row>
    <row r="670" spans="1:417" s="4" customFormat="1" ht="22.15" customHeight="1" thickBot="1" x14ac:dyDescent="0.3">
      <c r="A670" s="296"/>
      <c r="B670" s="46" t="str">
        <f t="shared" si="353"/>
        <v>ГБУЗ АО Городская поликлиника №8 им. Н.И. Пирогова</v>
      </c>
      <c r="C670" s="246"/>
      <c r="D670" s="19" t="str">
        <f t="shared" si="354"/>
        <v>Паллиативная медицинская помощь</v>
      </c>
      <c r="E670" s="217" t="s">
        <v>245</v>
      </c>
      <c r="F670" s="46" t="str">
        <f t="shared" si="364"/>
        <v>Дневной стационар (на дому)</v>
      </c>
      <c r="G670" s="217" t="s">
        <v>47</v>
      </c>
      <c r="H670" s="46" t="str">
        <f t="shared" si="365"/>
        <v>Не предусмотрено</v>
      </c>
      <c r="I670" s="217" t="s">
        <v>75</v>
      </c>
      <c r="J670" s="46" t="str">
        <f t="shared" si="366"/>
        <v>Паллиативная медицинская помощь</v>
      </c>
      <c r="K670" s="73" t="s">
        <v>133</v>
      </c>
      <c r="L670" s="73" t="s">
        <v>3</v>
      </c>
      <c r="M670" s="73" t="s">
        <v>5</v>
      </c>
      <c r="N670" s="106">
        <v>99</v>
      </c>
      <c r="O670" s="106">
        <v>99</v>
      </c>
      <c r="P670" s="54">
        <f t="shared" si="388"/>
        <v>100</v>
      </c>
      <c r="Q670" s="54"/>
      <c r="R670" s="214">
        <f>IFERROR(AVERAGE(P670:P671),"")</f>
        <v>100</v>
      </c>
      <c r="S670" s="215">
        <f>AVERAGE(Q670:Q671)</f>
        <v>100</v>
      </c>
      <c r="T670" s="216">
        <f>IFERROR((R670*0.7+S670*0.3)*2,S670*2)</f>
        <v>200</v>
      </c>
      <c r="U670" s="262" t="str">
        <f>IF(T670&lt;170,"ГЗ по услуге (работе) НЕ выполнено","")&amp;IF(AND(T670&gt;=170,T670&lt;=200),"ГЗ по услуге (работе) выполнено","")&amp;IF(T670&gt;200,"ГЗ по услуге (работе) ПЕРЕвыполнено","")</f>
        <v>ГЗ по услуге (работе) выполнено</v>
      </c>
      <c r="V670" s="192"/>
      <c r="W670" s="209"/>
      <c r="X670" s="200"/>
    </row>
    <row r="671" spans="1:417" s="4" customFormat="1" ht="28.5" customHeight="1" thickBot="1" x14ac:dyDescent="0.3">
      <c r="A671" s="296"/>
      <c r="B671" s="46" t="str">
        <f t="shared" si="353"/>
        <v>ГБУЗ АО Городская поликлиника №8 им. Н.И. Пирогова</v>
      </c>
      <c r="C671" s="246"/>
      <c r="D671" s="19" t="str">
        <f t="shared" si="354"/>
        <v>Паллиативная медицинская помощь</v>
      </c>
      <c r="E671" s="219"/>
      <c r="F671" s="46" t="str">
        <f t="shared" si="364"/>
        <v>Дневной стационар (на дому)</v>
      </c>
      <c r="G671" s="219"/>
      <c r="H671" s="46" t="str">
        <f t="shared" si="365"/>
        <v>Не предусмотрено</v>
      </c>
      <c r="I671" s="219"/>
      <c r="J671" s="46" t="str">
        <f t="shared" si="366"/>
        <v>Паллиативная медицинская помощь</v>
      </c>
      <c r="K671" s="69" t="s">
        <v>149</v>
      </c>
      <c r="L671" s="70" t="s">
        <v>123</v>
      </c>
      <c r="M671" s="71" t="s">
        <v>42</v>
      </c>
      <c r="N671" s="104">
        <v>134</v>
      </c>
      <c r="O671" s="104">
        <v>67</v>
      </c>
      <c r="P671" s="56" t="str">
        <f t="shared" si="388"/>
        <v/>
      </c>
      <c r="Q671" s="55">
        <f t="shared" si="384"/>
        <v>100</v>
      </c>
      <c r="R671" s="214"/>
      <c r="S671" s="215"/>
      <c r="T671" s="216"/>
      <c r="U671" s="262"/>
      <c r="V671" s="192"/>
      <c r="W671" s="209"/>
      <c r="X671" s="200"/>
    </row>
    <row r="672" spans="1:417" s="4" customFormat="1" ht="28.5" customHeight="1" thickBot="1" x14ac:dyDescent="0.3">
      <c r="A672" s="296"/>
      <c r="B672" s="46" t="str">
        <f t="shared" si="353"/>
        <v>ГБУЗ АО Городская поликлиника №8 им. Н.И. Пирогова</v>
      </c>
      <c r="C672" s="246" t="s">
        <v>236</v>
      </c>
      <c r="D672" s="19" t="str">
        <f t="shared" si="35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2" s="195" t="s">
        <v>170</v>
      </c>
      <c r="F672" s="46" t="str">
        <f t="shared" si="364"/>
        <v>не предусмотрено</v>
      </c>
      <c r="G672" s="195" t="s">
        <v>170</v>
      </c>
      <c r="H672" s="46" t="str">
        <f t="shared" si="365"/>
        <v>не предусмотрено</v>
      </c>
      <c r="I672" s="195" t="s">
        <v>47</v>
      </c>
      <c r="J672" s="46" t="str">
        <f t="shared" si="366"/>
        <v>Не предусмотрено</v>
      </c>
      <c r="K672" s="76" t="s">
        <v>237</v>
      </c>
      <c r="L672" s="75" t="s">
        <v>3</v>
      </c>
      <c r="M672" s="72" t="s">
        <v>5</v>
      </c>
      <c r="N672" s="106">
        <v>100</v>
      </c>
      <c r="O672" s="106">
        <v>100</v>
      </c>
      <c r="P672" s="54">
        <f>IF(AND(N672&lt;&gt;0,M672="Кач."),O672/N672*100,"")</f>
        <v>100</v>
      </c>
      <c r="Q672" s="54"/>
      <c r="R672" s="214">
        <f>IFERROR(AVERAGE(P672:P673),"")</f>
        <v>100</v>
      </c>
      <c r="S672" s="215">
        <f>AVERAGE(Q672:Q673)</f>
        <v>100</v>
      </c>
      <c r="T672" s="216">
        <f>IFERROR((R672*0.7+S672*0.3)*2,S672*2)</f>
        <v>200</v>
      </c>
      <c r="U672" s="262" t="str">
        <f>IF(T672&lt;170,"ГЗ по услуге (работе) НЕ выполнено","")&amp;IF(AND(T672&gt;=170,T672&lt;=200),"ГЗ по услуге (работе) выполнено","")&amp;IF(T672&gt;200,"ГЗ по услуге (работе) ПЕРЕвыполнено","")</f>
        <v>ГЗ по услуге (работе) выполнено</v>
      </c>
      <c r="V672" s="192"/>
      <c r="W672" s="209"/>
      <c r="X672" s="200"/>
    </row>
    <row r="673" spans="1:24" s="4" customFormat="1" ht="28.5" customHeight="1" thickBot="1" x14ac:dyDescent="0.3">
      <c r="A673" s="296"/>
      <c r="B673" s="46" t="str">
        <f>IF(A673="",B672,A673)</f>
        <v>ГБУЗ АО Городская поликлиника №8 им. Н.И. Пирогова</v>
      </c>
      <c r="C673" s="246"/>
      <c r="D673" s="19" t="str">
        <f>IF(C673="",D672,C673)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3" s="195"/>
      <c r="F673" s="46" t="str">
        <f>IF(E673="",F672,E673)</f>
        <v>не предусмотрено</v>
      </c>
      <c r="G673" s="195"/>
      <c r="H673" s="46" t="str">
        <f>IF(G673="",H672,G673)</f>
        <v>не предусмотрено</v>
      </c>
      <c r="I673" s="195"/>
      <c r="J673" s="46" t="str">
        <f>IF(I673="",J672,I673)</f>
        <v>Не предусмотрено</v>
      </c>
      <c r="K673" s="77" t="s">
        <v>248</v>
      </c>
      <c r="L673" s="75" t="s">
        <v>238</v>
      </c>
      <c r="M673" s="71" t="s">
        <v>42</v>
      </c>
      <c r="N673" s="104">
        <v>0.28999999999999998</v>
      </c>
      <c r="O673" s="104">
        <v>0.28999999999999998</v>
      </c>
      <c r="P673" s="56" t="str">
        <f t="shared" ref="P673" si="389">IF(AND(N673&lt;&gt;0,M673="Кач."),O673/N673*100,"")</f>
        <v/>
      </c>
      <c r="Q673" s="58">
        <f>IF(AND(N673&lt;&gt;0,M673="объем"),(O673/N673*100),"")</f>
        <v>100</v>
      </c>
      <c r="R673" s="214"/>
      <c r="S673" s="215"/>
      <c r="T673" s="216"/>
      <c r="U673" s="262"/>
      <c r="V673" s="192"/>
      <c r="W673" s="210"/>
      <c r="X673" s="201"/>
    </row>
    <row r="674" spans="1:24" s="4" customFormat="1" ht="23.45" customHeight="1" thickBot="1" x14ac:dyDescent="0.3">
      <c r="A674" s="211" t="s">
        <v>300</v>
      </c>
      <c r="B674" s="46" t="str">
        <f>IF(A672="",B671,A672)</f>
        <v>ГБУЗ АО Городская поликлиника №8 им. Н.И. Пирогова</v>
      </c>
      <c r="C674" s="224" t="s">
        <v>124</v>
      </c>
      <c r="D674" s="19" t="str">
        <f>IF(C674="",D671,C674)</f>
        <v>ПМСП, не включенная в базовую программу ОМС</v>
      </c>
      <c r="E674" s="180" t="s">
        <v>142</v>
      </c>
      <c r="F674" s="46" t="str">
        <f>IF(E674="",F671,E674)</f>
        <v>амбулаторно</v>
      </c>
      <c r="G674" s="217" t="s">
        <v>137</v>
      </c>
      <c r="H674" s="46" t="str">
        <f>IF(G674="",H671,G674)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74" s="193" t="s">
        <v>168</v>
      </c>
      <c r="J674" s="46" t="str">
        <f>IF(I674="",J671,I674)</f>
        <v>по профилю дерматовенерология (в части венерологии)</v>
      </c>
      <c r="K674" s="72" t="s">
        <v>133</v>
      </c>
      <c r="L674" s="75" t="s">
        <v>3</v>
      </c>
      <c r="M674" s="72" t="s">
        <v>5</v>
      </c>
      <c r="N674" s="104">
        <v>99</v>
      </c>
      <c r="O674" s="104">
        <v>99</v>
      </c>
      <c r="P674" s="179">
        <f>IF(AND(N674&lt;&gt;0,M674="Кач."),O674/N674*100,"")</f>
        <v>100</v>
      </c>
      <c r="Q674" s="178"/>
      <c r="R674" s="228">
        <f>IFERROR(AVERAGE(P674:P675),"")</f>
        <v>100</v>
      </c>
      <c r="S674" s="231">
        <f>AVERAGE(Q674:Q675)</f>
        <v>10.501280643980973</v>
      </c>
      <c r="T674" s="238">
        <f>IFERROR((R674*0.7+S674*0.3)*2,S674*2)</f>
        <v>146.3007683863886</v>
      </c>
      <c r="U674" s="265" t="str">
        <f>IF(T674&lt;170,"ГЗ по услуге (работе) НЕ выполнено","")&amp;IF(AND(T674&gt;=170,T674&lt;=200),"ГЗ по услуге (работе) выполнено","")&amp;IF(T674&gt;200,"ГЗ по услуге (работе) ПЕРЕвыполнено","")</f>
        <v>ГЗ по услуге (работе) НЕ выполнено</v>
      </c>
      <c r="V674" s="193"/>
      <c r="W674" s="208">
        <f>AVERAGE(T676:T681)</f>
        <v>200.13944831336133</v>
      </c>
      <c r="X674" s="199" t="str">
        <f>IF(W674&lt;170,"ГЗ по учреждению не выполнено","")&amp;IF(AND(W674&gt;=170,W674&lt;=200),"ГЗ по учреждению выполнено","")&amp;IF(W674&gt;200,"ГЗ по учреждению перевыполнено","")</f>
        <v>ГЗ по учреждению перевыполнено</v>
      </c>
    </row>
    <row r="675" spans="1:24" s="4" customFormat="1" ht="28.5" customHeight="1" thickBot="1" x14ac:dyDescent="0.3">
      <c r="A675" s="212"/>
      <c r="B675" s="46" t="str">
        <f t="shared" si="353"/>
        <v>ГБУЗ АО Городская поликлиника №8 им. Н.И. Пирогова</v>
      </c>
      <c r="C675" s="225"/>
      <c r="D675" s="19" t="str">
        <f t="shared" si="354"/>
        <v>ПМСП, не включенная в базовую программу ОМС</v>
      </c>
      <c r="E675" s="180" t="s">
        <v>142</v>
      </c>
      <c r="F675" s="46" t="str">
        <f t="shared" si="364"/>
        <v>амбулаторно</v>
      </c>
      <c r="G675" s="219"/>
      <c r="H675" s="46" t="str">
        <f t="shared" si="36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75" s="194"/>
      <c r="J675" s="46" t="str">
        <f t="shared" si="366"/>
        <v>по профилю дерматовенерология (в части венерологии)</v>
      </c>
      <c r="K675" s="74" t="s">
        <v>40</v>
      </c>
      <c r="L675" s="75" t="s">
        <v>123</v>
      </c>
      <c r="M675" s="71" t="s">
        <v>42</v>
      </c>
      <c r="N675" s="104">
        <v>5466</v>
      </c>
      <c r="O675" s="104">
        <v>574</v>
      </c>
      <c r="P675" s="56"/>
      <c r="Q675" s="58">
        <f>IF(AND(N675&lt;&gt;0,M675="объем"),(O675/N675*100),"")</f>
        <v>10.501280643980973</v>
      </c>
      <c r="R675" s="241"/>
      <c r="S675" s="242"/>
      <c r="T675" s="243"/>
      <c r="U675" s="267"/>
      <c r="V675" s="194"/>
      <c r="W675" s="209"/>
      <c r="X675" s="200"/>
    </row>
    <row r="676" spans="1:24" s="4" customFormat="1" ht="28.5" customHeight="1" thickBot="1" x14ac:dyDescent="0.3">
      <c r="A676" s="212"/>
      <c r="B676" s="46" t="str">
        <f>IF(A674="",B673,A674)</f>
        <v>ГБУЗ АО Городская поликлиника №10</v>
      </c>
      <c r="C676" s="224" t="s">
        <v>75</v>
      </c>
      <c r="D676" s="19" t="str">
        <f>IF(C676="",D673,C676)</f>
        <v>Паллиативная медицинская помощь</v>
      </c>
      <c r="E676" s="217" t="s">
        <v>142</v>
      </c>
      <c r="F676" s="46" t="str">
        <f>IF(E676="",F673,E676)</f>
        <v>амбулаторно</v>
      </c>
      <c r="G676" s="180" t="s">
        <v>47</v>
      </c>
      <c r="H676" s="46" t="str">
        <f>IF(G676="",H673,G676)</f>
        <v>Не предусмотрено</v>
      </c>
      <c r="I676" s="217" t="s">
        <v>75</v>
      </c>
      <c r="J676" s="46" t="str">
        <f t="shared" si="366"/>
        <v>Паллиативная медицинская помощь</v>
      </c>
      <c r="K676" s="73" t="s">
        <v>133</v>
      </c>
      <c r="L676" s="73" t="s">
        <v>3</v>
      </c>
      <c r="M676" s="73" t="s">
        <v>5</v>
      </c>
      <c r="N676" s="106">
        <v>99</v>
      </c>
      <c r="O676" s="106">
        <v>100</v>
      </c>
      <c r="P676" s="54">
        <f>IF(AND(N676&lt;&gt;0,M676="Кач."),O676/N676*100,"")</f>
        <v>101.01010101010101</v>
      </c>
      <c r="Q676" s="54"/>
      <c r="R676" s="214">
        <f>IFERROR(AVERAGE(P676:P677),"")</f>
        <v>101.01010101010101</v>
      </c>
      <c r="S676" s="215">
        <f>AVERAGE(Q676:Q677)</f>
        <v>95.983436853002075</v>
      </c>
      <c r="T676" s="216">
        <f>IFERROR((R676*0.7+S676*0.3)*2,S676*2)</f>
        <v>199.00420352594264</v>
      </c>
      <c r="U676" s="262" t="str">
        <f>IF(T676&lt;170,"ГЗ по услуге (работе) НЕ выполнено","")&amp;IF(AND(T676&gt;=170,T676&lt;=200),"ГЗ по услуге (работе) выполнено","")&amp;IF(T676&gt;200,"ГЗ по услуге (работе) ПЕРЕвыполнено","")</f>
        <v>ГЗ по услуге (работе) выполнено</v>
      </c>
      <c r="V676" s="192"/>
      <c r="W676" s="209"/>
      <c r="X676" s="200"/>
    </row>
    <row r="677" spans="1:24" s="4" customFormat="1" ht="28.5" customHeight="1" thickBot="1" x14ac:dyDescent="0.3">
      <c r="A677" s="212"/>
      <c r="B677" s="46" t="str">
        <f t="shared" si="353"/>
        <v>ГБУЗ АО Городская поликлиника №10</v>
      </c>
      <c r="C677" s="261"/>
      <c r="D677" s="19" t="str">
        <f t="shared" si="354"/>
        <v>Паллиативная медицинская помощь</v>
      </c>
      <c r="E677" s="219"/>
      <c r="F677" s="46" t="str">
        <f t="shared" si="364"/>
        <v>амбулаторно</v>
      </c>
      <c r="G677" s="181"/>
      <c r="H677" s="46" t="str">
        <f t="shared" si="365"/>
        <v>Не предусмотрено</v>
      </c>
      <c r="I677" s="218"/>
      <c r="J677" s="46" t="str">
        <f t="shared" si="366"/>
        <v>Паллиативная медицинская помощь</v>
      </c>
      <c r="K677" s="74" t="s">
        <v>40</v>
      </c>
      <c r="L677" s="75" t="s">
        <v>123</v>
      </c>
      <c r="M677" s="81" t="s">
        <v>42</v>
      </c>
      <c r="N677" s="104">
        <v>2415</v>
      </c>
      <c r="O677" s="104">
        <v>1159</v>
      </c>
      <c r="P677" s="56" t="str">
        <f t="shared" ref="P677:P679" si="390">IF(AND(N677&lt;&gt;0,M677="Кач."),O677/N677*100,"")</f>
        <v/>
      </c>
      <c r="Q677" s="55">
        <f t="shared" si="384"/>
        <v>95.983436853002075</v>
      </c>
      <c r="R677" s="214"/>
      <c r="S677" s="215"/>
      <c r="T677" s="216"/>
      <c r="U677" s="262"/>
      <c r="V677" s="192"/>
      <c r="W677" s="209"/>
      <c r="X677" s="200"/>
    </row>
    <row r="678" spans="1:24" s="4" customFormat="1" ht="28.5" customHeight="1" thickBot="1" x14ac:dyDescent="0.3">
      <c r="A678" s="212"/>
      <c r="B678" s="46" t="str">
        <f>IF(A678="",B677,A678)</f>
        <v>ГБУЗ АО Городская поликлиника №10</v>
      </c>
      <c r="C678" s="261"/>
      <c r="D678" s="19" t="str">
        <f>IF(C678="",D677,C678)</f>
        <v>Паллиативная медицинская помощь</v>
      </c>
      <c r="E678" s="217" t="s">
        <v>245</v>
      </c>
      <c r="F678" s="46" t="str">
        <f>IF(E678="",F677,E678)</f>
        <v>Дневной стационар (на дому)</v>
      </c>
      <c r="G678" s="180" t="s">
        <v>47</v>
      </c>
      <c r="H678" s="46" t="str">
        <f>IF(G678="",H677,G678)</f>
        <v>Не предусмотрено</v>
      </c>
      <c r="I678" s="218"/>
      <c r="J678" s="46" t="str">
        <f>IF(I676="",J677,I676)</f>
        <v>Паллиативная медицинская помощь</v>
      </c>
      <c r="K678" s="73" t="s">
        <v>133</v>
      </c>
      <c r="L678" s="73" t="s">
        <v>3</v>
      </c>
      <c r="M678" s="73" t="s">
        <v>5</v>
      </c>
      <c r="N678" s="106">
        <v>99</v>
      </c>
      <c r="O678" s="106">
        <v>100</v>
      </c>
      <c r="P678" s="118">
        <f>IF(AND(N678&lt;&gt;0,M678="Кач."),O678/N678*100,"")</f>
        <v>101.01010101010101</v>
      </c>
      <c r="Q678" s="118"/>
      <c r="R678" s="214">
        <f>IFERROR(AVERAGE(P678:P679),"")</f>
        <v>101.01010101010101</v>
      </c>
      <c r="S678" s="215">
        <f>AVERAGE(Q678:Q679)</f>
        <v>100</v>
      </c>
      <c r="T678" s="216">
        <f>IFERROR((R678*0.7+S678*0.3)*2,S678*2)</f>
        <v>201.4141414141414</v>
      </c>
      <c r="U678" s="262" t="str">
        <f>IF(T678&lt;170,"ГЗ по услуге (работе) НЕ выполнено","")&amp;IF(AND(T678&gt;=170,T678&lt;=200),"ГЗ по услуге (работе) выполнено","")&amp;IF(T678&gt;200,"ГЗ по услуге (работе) ПЕРЕвыполнено","")</f>
        <v>ГЗ по услуге (работе) ПЕРЕвыполнено</v>
      </c>
      <c r="V678" s="192"/>
      <c r="W678" s="209"/>
      <c r="X678" s="200"/>
    </row>
    <row r="679" spans="1:24" s="4" customFormat="1" ht="22.5" customHeight="1" thickBot="1" x14ac:dyDescent="0.3">
      <c r="A679" s="212"/>
      <c r="B679" s="46" t="str">
        <f t="shared" si="353"/>
        <v>ГБУЗ АО Городская поликлиника №10</v>
      </c>
      <c r="C679" s="225"/>
      <c r="D679" s="19" t="str">
        <f t="shared" si="354"/>
        <v>Паллиативная медицинская помощь</v>
      </c>
      <c r="E679" s="219"/>
      <c r="F679" s="46" t="str">
        <f t="shared" si="364"/>
        <v>Дневной стационар (на дому)</v>
      </c>
      <c r="G679" s="181"/>
      <c r="H679" s="46" t="str">
        <f t="shared" si="365"/>
        <v>Не предусмотрено</v>
      </c>
      <c r="I679" s="219"/>
      <c r="J679" s="46" t="str">
        <f t="shared" si="366"/>
        <v>Паллиативная медицинская помощь</v>
      </c>
      <c r="K679" s="69" t="s">
        <v>149</v>
      </c>
      <c r="L679" s="70" t="s">
        <v>123</v>
      </c>
      <c r="M679" s="71" t="s">
        <v>42</v>
      </c>
      <c r="N679" s="104">
        <v>144</v>
      </c>
      <c r="O679" s="104">
        <v>72</v>
      </c>
      <c r="P679" s="56" t="str">
        <f t="shared" si="390"/>
        <v/>
      </c>
      <c r="Q679" s="55">
        <f t="shared" si="384"/>
        <v>100</v>
      </c>
      <c r="R679" s="214"/>
      <c r="S679" s="215"/>
      <c r="T679" s="216"/>
      <c r="U679" s="262"/>
      <c r="V679" s="192"/>
      <c r="W679" s="209"/>
      <c r="X679" s="200"/>
    </row>
    <row r="680" spans="1:24" s="4" customFormat="1" ht="22.5" customHeight="1" thickBot="1" x14ac:dyDescent="0.3">
      <c r="A680" s="212"/>
      <c r="B680" s="46" t="str">
        <f t="shared" si="353"/>
        <v>ГБУЗ АО Городская поликлиника №10</v>
      </c>
      <c r="C680" s="224" t="s">
        <v>236</v>
      </c>
      <c r="D680" s="19" t="str">
        <f t="shared" si="35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0" s="177" t="s">
        <v>170</v>
      </c>
      <c r="F680" s="46" t="str">
        <f t="shared" si="364"/>
        <v>не предусмотрено</v>
      </c>
      <c r="G680" s="177" t="s">
        <v>170</v>
      </c>
      <c r="H680" s="46" t="str">
        <f t="shared" si="365"/>
        <v>не предусмотрено</v>
      </c>
      <c r="I680" s="177" t="s">
        <v>47</v>
      </c>
      <c r="J680" s="46" t="str">
        <f t="shared" si="366"/>
        <v>Не предусмотрено</v>
      </c>
      <c r="K680" s="76" t="s">
        <v>237</v>
      </c>
      <c r="L680" s="75" t="s">
        <v>3</v>
      </c>
      <c r="M680" s="72" t="s">
        <v>5</v>
      </c>
      <c r="N680" s="106">
        <v>100</v>
      </c>
      <c r="O680" s="106">
        <v>100</v>
      </c>
      <c r="P680" s="54">
        <f t="shared" ref="P680:P681" si="391">IF(AND(N680&lt;&gt;0,M680="Кач."),O680/N680*100,"")</f>
        <v>100</v>
      </c>
      <c r="Q680" s="54"/>
      <c r="R680" s="214">
        <f>IFERROR(AVERAGE(P680:P681),"")</f>
        <v>100</v>
      </c>
      <c r="S680" s="215">
        <f>AVERAGE(Q680:Q681)</f>
        <v>100</v>
      </c>
      <c r="T680" s="216">
        <f>IFERROR((R680*0.7+S680*0.3)*2,S680*2)</f>
        <v>200</v>
      </c>
      <c r="U680" s="262" t="str">
        <f>IF(T680&lt;170,"ГЗ по услуге (работе) НЕ выполнено","")&amp;IF(AND(T680&gt;=170,T680&lt;=200),"ГЗ по услуге (работе) выполнено","")&amp;IF(T680&gt;200,"ГЗ по услуге (работе) ПЕРЕвыполнено","")</f>
        <v>ГЗ по услуге (работе) выполнено</v>
      </c>
      <c r="V680" s="192"/>
      <c r="W680" s="209"/>
      <c r="X680" s="200"/>
    </row>
    <row r="681" spans="1:24" s="4" customFormat="1" ht="22.5" customHeight="1" thickBot="1" x14ac:dyDescent="0.3">
      <c r="A681" s="213"/>
      <c r="B681" s="46" t="str">
        <f t="shared" si="353"/>
        <v>ГБУЗ АО Городская поликлиника №10</v>
      </c>
      <c r="C681" s="225"/>
      <c r="D681" s="19" t="str">
        <f t="shared" si="35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1" s="177"/>
      <c r="F681" s="46" t="str">
        <f t="shared" si="364"/>
        <v>не предусмотрено</v>
      </c>
      <c r="G681" s="177"/>
      <c r="H681" s="46" t="str">
        <f t="shared" si="365"/>
        <v>не предусмотрено</v>
      </c>
      <c r="I681" s="177"/>
      <c r="J681" s="46" t="str">
        <f t="shared" si="366"/>
        <v>Не предусмотрено</v>
      </c>
      <c r="K681" s="77" t="s">
        <v>248</v>
      </c>
      <c r="L681" s="75" t="s">
        <v>238</v>
      </c>
      <c r="M681" s="71" t="s">
        <v>42</v>
      </c>
      <c r="N681" s="104">
        <v>5.51</v>
      </c>
      <c r="O681" s="104">
        <v>5.51</v>
      </c>
      <c r="P681" s="56" t="str">
        <f t="shared" si="391"/>
        <v/>
      </c>
      <c r="Q681" s="58">
        <f>IF(AND(N681&lt;&gt;0,M681="объем"),(O681/N681*100),"")</f>
        <v>100</v>
      </c>
      <c r="R681" s="214"/>
      <c r="S681" s="215"/>
      <c r="T681" s="216"/>
      <c r="U681" s="262"/>
      <c r="V681" s="192"/>
      <c r="W681" s="210"/>
      <c r="X681" s="201"/>
    </row>
    <row r="682" spans="1:24" s="4" customFormat="1" ht="22.9" customHeight="1" thickBot="1" x14ac:dyDescent="0.3">
      <c r="A682" s="297" t="s">
        <v>299</v>
      </c>
      <c r="B682" s="46" t="str">
        <f t="shared" si="353"/>
        <v>ГБУЗ АО ДГП №1</v>
      </c>
      <c r="C682" s="205" t="s">
        <v>124</v>
      </c>
      <c r="D682" s="19" t="str">
        <f t="shared" si="354"/>
        <v>ПМСП, не включенная в базовую программу ОМС</v>
      </c>
      <c r="E682" s="193" t="s">
        <v>142</v>
      </c>
      <c r="F682" s="46" t="str">
        <f t="shared" si="364"/>
        <v>амбулаторно</v>
      </c>
      <c r="G682" s="193" t="s">
        <v>39</v>
      </c>
      <c r="H682" s="46" t="str">
        <f t="shared" si="365"/>
        <v>Первичная медико-санитарная помощь, в части диагностики и лечения</v>
      </c>
      <c r="I682" s="193" t="s">
        <v>68</v>
      </c>
      <c r="J682" s="46" t="str">
        <f t="shared" si="366"/>
        <v>психотерапия</v>
      </c>
      <c r="K682" s="72" t="s">
        <v>133</v>
      </c>
      <c r="L682" s="73" t="s">
        <v>3</v>
      </c>
      <c r="M682" s="73" t="s">
        <v>5</v>
      </c>
      <c r="N682" s="106">
        <v>99</v>
      </c>
      <c r="O682" s="106">
        <v>99</v>
      </c>
      <c r="P682" s="54">
        <f t="shared" ref="P682:P683" si="392">IF(AND(N682&lt;&gt;0,M682="Кач."),O682/N682*100,"")</f>
        <v>100</v>
      </c>
      <c r="Q682" s="54"/>
      <c r="R682" s="228">
        <f>IFERROR(AVERAGE(P682:P684),"")</f>
        <v>100</v>
      </c>
      <c r="S682" s="231">
        <f>AVERAGE(Q682:Q684)</f>
        <v>100</v>
      </c>
      <c r="T682" s="238">
        <f>IFERROR((R682*0.7+S682*0.3)*2,S682*2)</f>
        <v>200</v>
      </c>
      <c r="U682" s="265" t="str">
        <f>IF(T682&lt;170,"ГЗ по услуге (работе) НЕ выполнено","")&amp;IF(AND(T682&gt;=170,T682&lt;=200),"ГЗ по услуге (работе) выполнено","")&amp;IF(T682&gt;200,"ГЗ по услуге (работе) ПЕРЕвыполнено","")</f>
        <v>ГЗ по услуге (работе) выполнено</v>
      </c>
      <c r="V682" s="193"/>
      <c r="W682" s="208">
        <f>AVERAGE(T682:T686)</f>
        <v>200</v>
      </c>
      <c r="X682" s="199" t="str">
        <f>IF(W682&lt;170,"ГЗ по учреждению не выполнено","")&amp;IF(AND(W682&gt;=170,W682&lt;=200),"ГЗ по учреждению выполнено","")&amp;IF(W682&gt;200,"ГЗ по учреждению перевыполнено","")</f>
        <v>ГЗ по учреждению выполнено</v>
      </c>
    </row>
    <row r="683" spans="1:24" s="4" customFormat="1" ht="22.9" customHeight="1" thickBot="1" x14ac:dyDescent="0.3">
      <c r="A683" s="297"/>
      <c r="B683" s="46" t="str">
        <f t="shared" si="353"/>
        <v>ГБУЗ АО ДГП №1</v>
      </c>
      <c r="C683" s="206"/>
      <c r="D683" s="19" t="str">
        <f t="shared" si="354"/>
        <v>ПМСП, не включенная в базовую программу ОМС</v>
      </c>
      <c r="E683" s="220"/>
      <c r="F683" s="46" t="str">
        <f t="shared" si="364"/>
        <v>амбулаторно</v>
      </c>
      <c r="G683" s="220"/>
      <c r="H683" s="46" t="str">
        <f t="shared" si="365"/>
        <v>Первичная медико-санитарная помощь, в части диагностики и лечения</v>
      </c>
      <c r="I683" s="220"/>
      <c r="J683" s="46" t="str">
        <f t="shared" si="366"/>
        <v>психотерапия</v>
      </c>
      <c r="K683" s="74" t="s">
        <v>40</v>
      </c>
      <c r="L683" s="70" t="s">
        <v>123</v>
      </c>
      <c r="M683" s="71" t="s">
        <v>42</v>
      </c>
      <c r="N683" s="104">
        <v>1700</v>
      </c>
      <c r="O683" s="104">
        <v>850</v>
      </c>
      <c r="P683" s="56" t="str">
        <f t="shared" si="392"/>
        <v/>
      </c>
      <c r="Q683" s="55">
        <f t="shared" ref="Q683:Q684" si="393">IF(AND(N683&lt;&gt;0,M683="объем"),(O683/N683*100)/$Y$2*12,"")</f>
        <v>100</v>
      </c>
      <c r="R683" s="229"/>
      <c r="S683" s="232"/>
      <c r="T683" s="239"/>
      <c r="U683" s="266"/>
      <c r="V683" s="220"/>
      <c r="W683" s="209"/>
      <c r="X683" s="200"/>
    </row>
    <row r="684" spans="1:24" s="4" customFormat="1" ht="24" customHeight="1" thickBot="1" x14ac:dyDescent="0.3">
      <c r="A684" s="297"/>
      <c r="B684" s="46" t="str">
        <f t="shared" si="353"/>
        <v>ГБУЗ АО ДГП №1</v>
      </c>
      <c r="C684" s="207"/>
      <c r="D684" s="19" t="str">
        <f t="shared" si="354"/>
        <v>ПМСП, не включенная в базовую программу ОМС</v>
      </c>
      <c r="E684" s="194"/>
      <c r="F684" s="46" t="str">
        <f t="shared" si="364"/>
        <v>амбулаторно</v>
      </c>
      <c r="G684" s="194"/>
      <c r="H684" s="46" t="str">
        <f t="shared" si="365"/>
        <v>Первичная медико-санитарная помощь, в части диагностики и лечения</v>
      </c>
      <c r="I684" s="194"/>
      <c r="J684" s="46" t="str">
        <f t="shared" si="366"/>
        <v>психотерапия</v>
      </c>
      <c r="K684" s="74" t="s">
        <v>138</v>
      </c>
      <c r="L684" s="70" t="s">
        <v>123</v>
      </c>
      <c r="M684" s="71" t="s">
        <v>42</v>
      </c>
      <c r="N684" s="104">
        <v>700</v>
      </c>
      <c r="O684" s="104">
        <v>350</v>
      </c>
      <c r="P684" s="56"/>
      <c r="Q684" s="115">
        <f t="shared" si="393"/>
        <v>100</v>
      </c>
      <c r="R684" s="241"/>
      <c r="S684" s="242"/>
      <c r="T684" s="243"/>
      <c r="U684" s="267"/>
      <c r="V684" s="194"/>
      <c r="W684" s="209"/>
      <c r="X684" s="200"/>
    </row>
    <row r="685" spans="1:24" s="4" customFormat="1" ht="24.6" customHeight="1" thickBot="1" x14ac:dyDescent="0.3">
      <c r="A685" s="297"/>
      <c r="B685" s="46" t="str">
        <f t="shared" si="353"/>
        <v>ГБУЗ АО ДГП №1</v>
      </c>
      <c r="C685" s="246" t="s">
        <v>236</v>
      </c>
      <c r="D685" s="19" t="str">
        <f t="shared" si="35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5" s="195" t="s">
        <v>170</v>
      </c>
      <c r="F685" s="46" t="str">
        <f t="shared" si="364"/>
        <v>не предусмотрено</v>
      </c>
      <c r="G685" s="195" t="s">
        <v>170</v>
      </c>
      <c r="H685" s="46" t="str">
        <f t="shared" si="365"/>
        <v>не предусмотрено</v>
      </c>
      <c r="I685" s="195" t="s">
        <v>47</v>
      </c>
      <c r="J685" s="46" t="str">
        <f t="shared" si="366"/>
        <v>Не предусмотрено</v>
      </c>
      <c r="K685" s="76" t="s">
        <v>237</v>
      </c>
      <c r="L685" s="75" t="s">
        <v>3</v>
      </c>
      <c r="M685" s="72" t="s">
        <v>5</v>
      </c>
      <c r="N685" s="106">
        <v>100</v>
      </c>
      <c r="O685" s="106">
        <v>100</v>
      </c>
      <c r="P685" s="54">
        <f t="shared" ref="P685:P686" si="394">IF(AND(N685&lt;&gt;0,M685="Кач."),O685/N685*100,"")</f>
        <v>100</v>
      </c>
      <c r="Q685" s="54"/>
      <c r="R685" s="214">
        <f>IFERROR(AVERAGE(P685:P686),"")</f>
        <v>100</v>
      </c>
      <c r="S685" s="215">
        <f>AVERAGE(Q685:Q686)</f>
        <v>100</v>
      </c>
      <c r="T685" s="216">
        <f>IFERROR((R685*0.7+S685*0.3)*2,S685*2)</f>
        <v>200</v>
      </c>
      <c r="U685" s="262" t="str">
        <f>IF(T685&lt;170,"ГЗ по услуге (работе) НЕ выполнено","")&amp;IF(AND(T685&gt;=170,T685&lt;=200),"ГЗ по услуге (работе) выполнено","")&amp;IF(T685&gt;200,"ГЗ по услуге (работе) ПЕРЕвыполнено","")</f>
        <v>ГЗ по услуге (работе) выполнено</v>
      </c>
      <c r="V685" s="192"/>
      <c r="W685" s="209"/>
      <c r="X685" s="200"/>
    </row>
    <row r="686" spans="1:24" s="4" customFormat="1" ht="24.6" customHeight="1" thickBot="1" x14ac:dyDescent="0.3">
      <c r="A686" s="297"/>
      <c r="B686" s="46" t="str">
        <f t="shared" si="353"/>
        <v>ГБУЗ АО ДГП №1</v>
      </c>
      <c r="C686" s="246"/>
      <c r="D686" s="19" t="str">
        <f t="shared" si="35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6" s="195"/>
      <c r="F686" s="46" t="str">
        <f t="shared" si="364"/>
        <v>не предусмотрено</v>
      </c>
      <c r="G686" s="195"/>
      <c r="H686" s="46" t="str">
        <f t="shared" si="365"/>
        <v>не предусмотрено</v>
      </c>
      <c r="I686" s="195"/>
      <c r="J686" s="46" t="str">
        <f t="shared" si="366"/>
        <v>Не предусмотрено</v>
      </c>
      <c r="K686" s="77" t="s">
        <v>248</v>
      </c>
      <c r="L686" s="75" t="s">
        <v>238</v>
      </c>
      <c r="M686" s="71" t="s">
        <v>42</v>
      </c>
      <c r="N686" s="104">
        <v>5.39</v>
      </c>
      <c r="O686" s="104">
        <v>5.39</v>
      </c>
      <c r="P686" s="56" t="str">
        <f t="shared" si="394"/>
        <v/>
      </c>
      <c r="Q686" s="58">
        <f>IF(AND(N686&lt;&gt;0,M686="объем"),(O686/N686*100),"")</f>
        <v>100</v>
      </c>
      <c r="R686" s="214"/>
      <c r="S686" s="215"/>
      <c r="T686" s="216"/>
      <c r="U686" s="262"/>
      <c r="V686" s="192"/>
      <c r="W686" s="210"/>
      <c r="X686" s="201"/>
    </row>
    <row r="687" spans="1:24" s="4" customFormat="1" ht="33" customHeight="1" thickBot="1" x14ac:dyDescent="0.3">
      <c r="A687" s="296" t="s">
        <v>35</v>
      </c>
      <c r="B687" s="46" t="str">
        <f t="shared" si="353"/>
        <v>ГБУЗ АО Центр медицины катастроф и скорой медицинской помощи</v>
      </c>
      <c r="C687" s="291" t="s">
        <v>120</v>
      </c>
      <c r="D687" s="19" t="str">
        <f t="shared" si="354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687" s="195" t="s">
        <v>50</v>
      </c>
      <c r="F687" s="46" t="str">
        <f t="shared" si="364"/>
        <v>Вне медицинской организации</v>
      </c>
      <c r="G687" s="192" t="s">
        <v>166</v>
      </c>
      <c r="H687" s="46" t="str">
        <f t="shared" si="365"/>
        <v>Скорая, в том числе скорая специализированная, медицинская помощь (за исключением санитарно-авиационной эвакуации)</v>
      </c>
      <c r="I687" s="195" t="s">
        <v>148</v>
      </c>
      <c r="J687" s="46" t="str">
        <f t="shared" si="366"/>
        <v xml:space="preserve">Не применяется </v>
      </c>
      <c r="K687" s="72" t="s">
        <v>133</v>
      </c>
      <c r="L687" s="73" t="s">
        <v>3</v>
      </c>
      <c r="M687" s="73" t="s">
        <v>5</v>
      </c>
      <c r="N687" s="106">
        <v>99</v>
      </c>
      <c r="O687" s="106">
        <v>99</v>
      </c>
      <c r="P687" s="54">
        <f>IF(AND(N687&lt;&gt;0,M687="Кач."),O687/N687*100,"")</f>
        <v>100</v>
      </c>
      <c r="Q687" s="54"/>
      <c r="R687" s="214">
        <f>IFERROR(AVERAGE(P687:P688),"")</f>
        <v>100</v>
      </c>
      <c r="S687" s="215">
        <f>AVERAGE(Q687:Q688)</f>
        <v>100</v>
      </c>
      <c r="T687" s="216">
        <f>IFERROR((R687*0.7+S687*0.3)*2,S687*2)</f>
        <v>200</v>
      </c>
      <c r="U687" s="262" t="str">
        <f>IF(T687&lt;170,"ГЗ по услуге (работе) НЕ выполнено","")&amp;IF(AND(T687&gt;=170,T687&lt;=200),"ГЗ по услуге (работе) выполнено","")&amp;IF(T687&gt;200,"ГЗ по услуге (работе) ПЕРЕвыполнено","")</f>
        <v>ГЗ по услуге (работе) выполнено</v>
      </c>
      <c r="V687" s="192"/>
      <c r="W687" s="208">
        <f>AVERAGE(T687:T692)</f>
        <v>200</v>
      </c>
      <c r="X687" s="199" t="str">
        <f>IF(W687&lt;170,"ГЗ по учреждению не выполнено","")&amp;IF(AND(W687&gt;=170,W687&lt;=200),"ГЗ по учреждению выполнено","")&amp;IF(W687&gt;200,"ГЗ по учреждению перевыполнено","")</f>
        <v>ГЗ по учреждению выполнено</v>
      </c>
    </row>
    <row r="688" spans="1:24" s="4" customFormat="1" ht="87" customHeight="1" thickBot="1" x14ac:dyDescent="0.3">
      <c r="A688" s="296"/>
      <c r="B688" s="46" t="str">
        <f t="shared" si="353"/>
        <v>ГБУЗ АО Центр медицины катастроф и скорой медицинской помощи</v>
      </c>
      <c r="C688" s="291"/>
      <c r="D688" s="19" t="str">
        <f t="shared" si="354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688" s="195"/>
      <c r="F688" s="46" t="str">
        <f t="shared" si="364"/>
        <v>Вне медицинской организации</v>
      </c>
      <c r="G688" s="192"/>
      <c r="H688" s="46" t="str">
        <f t="shared" si="365"/>
        <v>Скорая, в том числе скорая специализированная, медицинская помощь (за исключением санитарно-авиационной эвакуации)</v>
      </c>
      <c r="I688" s="195"/>
      <c r="J688" s="46" t="str">
        <f t="shared" si="366"/>
        <v xml:space="preserve">Не применяется </v>
      </c>
      <c r="K688" s="74" t="s">
        <v>169</v>
      </c>
      <c r="L688" s="70" t="s">
        <v>45</v>
      </c>
      <c r="M688" s="71" t="s">
        <v>42</v>
      </c>
      <c r="N688" s="103">
        <v>7200</v>
      </c>
      <c r="O688" s="103">
        <v>3600</v>
      </c>
      <c r="P688" s="56" t="str">
        <f t="shared" ref="P688:P713" si="395">IF(AND(N688&lt;&gt;0,M688="Кач."),O688/N688*100,"")</f>
        <v/>
      </c>
      <c r="Q688" s="55">
        <f>IF(AND(N688&lt;&gt;0,M688="объем"),(O688/N688*100)/$Y$2*12,"")</f>
        <v>100</v>
      </c>
      <c r="R688" s="214"/>
      <c r="S688" s="215"/>
      <c r="T688" s="216"/>
      <c r="U688" s="262"/>
      <c r="V688" s="192"/>
      <c r="W688" s="209"/>
      <c r="X688" s="200"/>
    </row>
    <row r="689" spans="1:24" s="4" customFormat="1" ht="63" customHeight="1" thickBot="1" x14ac:dyDescent="0.3">
      <c r="A689" s="296"/>
      <c r="B689" s="46" t="str">
        <f t="shared" si="353"/>
        <v>ГБУЗ АО Центр медицины катастроф и скорой медицинской помощи</v>
      </c>
      <c r="C689" s="291" t="s">
        <v>141</v>
      </c>
      <c r="D689" s="19" t="str">
        <f t="shared" si="354"/>
        <v>Медицинская помощь в экстренной форме незастрахованным гражданам в системе обязательного медицинского страхования</v>
      </c>
      <c r="E689" s="195" t="s">
        <v>50</v>
      </c>
      <c r="F689" s="46" t="str">
        <f t="shared" si="364"/>
        <v>Вне медицинской организации</v>
      </c>
      <c r="G689" s="192" t="s">
        <v>141</v>
      </c>
      <c r="H689" s="46" t="str">
        <f t="shared" si="365"/>
        <v>Медицинская помощь в экстренной форме незастрахованным гражданам в системе обязательного медицинского страхования</v>
      </c>
      <c r="I689" s="195" t="s">
        <v>148</v>
      </c>
      <c r="J689" s="46" t="str">
        <f t="shared" si="366"/>
        <v xml:space="preserve">Не применяется </v>
      </c>
      <c r="K689" s="72" t="s">
        <v>133</v>
      </c>
      <c r="L689" s="72" t="s">
        <v>3</v>
      </c>
      <c r="M689" s="72" t="s">
        <v>5</v>
      </c>
      <c r="N689" s="106">
        <v>99</v>
      </c>
      <c r="O689" s="106">
        <v>99</v>
      </c>
      <c r="P689" s="54">
        <f t="shared" si="395"/>
        <v>100</v>
      </c>
      <c r="Q689" s="54"/>
      <c r="R689" s="214">
        <f>IFERROR(AVERAGE(P689:P690),"")</f>
        <v>100</v>
      </c>
      <c r="S689" s="215">
        <f>AVERAGE(Q689:Q690)</f>
        <v>100</v>
      </c>
      <c r="T689" s="216">
        <f>IFERROR((R689*0.7+S689*0.3)*2,S689*2)</f>
        <v>200</v>
      </c>
      <c r="U689" s="195" t="str">
        <f>IF(T689&lt;170,"ГЗ по услуге (работе) НЕ выполнено","")&amp;IF(AND(T689&gt;=170,T689&lt;=200),"ГЗ по услуге (работе) выполнено","")&amp;IF(T689&gt;200,"ГЗ по услуге (работе) ПЕРЕвыполнено","")</f>
        <v>ГЗ по услуге (работе) выполнено</v>
      </c>
      <c r="V689" s="192"/>
      <c r="W689" s="209"/>
      <c r="X689" s="200"/>
    </row>
    <row r="690" spans="1:24" s="4" customFormat="1" ht="23.45" customHeight="1" thickBot="1" x14ac:dyDescent="0.3">
      <c r="A690" s="296"/>
      <c r="B690" s="46" t="str">
        <f t="shared" ref="B690:B739" si="396">IF(A690="",B689,A690)</f>
        <v>ГБУЗ АО Центр медицины катастроф и скорой медицинской помощи</v>
      </c>
      <c r="C690" s="291"/>
      <c r="D690" s="19" t="str">
        <f t="shared" ref="D690:D739" si="397">IF(C690="",D689,C690)</f>
        <v>Медицинская помощь в экстренной форме незастрахованным гражданам в системе обязательного медицинского страхования</v>
      </c>
      <c r="E690" s="195"/>
      <c r="F690" s="46" t="str">
        <f t="shared" si="364"/>
        <v>Вне медицинской организации</v>
      </c>
      <c r="G690" s="192"/>
      <c r="H690" s="46" t="str">
        <f t="shared" si="365"/>
        <v>Медицинская помощь в экстренной форме незастрахованным гражданам в системе обязательного медицинского страхования</v>
      </c>
      <c r="I690" s="195"/>
      <c r="J690" s="46" t="str">
        <f t="shared" si="366"/>
        <v xml:space="preserve">Не применяется </v>
      </c>
      <c r="K690" s="74" t="s">
        <v>151</v>
      </c>
      <c r="L690" s="75" t="s">
        <v>41</v>
      </c>
      <c r="M690" s="71" t="s">
        <v>42</v>
      </c>
      <c r="N690" s="102">
        <v>12300</v>
      </c>
      <c r="O690" s="102">
        <v>6150</v>
      </c>
      <c r="P690" s="56" t="str">
        <f t="shared" si="395"/>
        <v/>
      </c>
      <c r="Q690" s="55">
        <f t="shared" ref="Q690:Q700" si="398">IF(AND(N690&lt;&gt;0,M690="объем"),(O690/N690*100)/$Y$2*12,"")</f>
        <v>100</v>
      </c>
      <c r="R690" s="214"/>
      <c r="S690" s="215"/>
      <c r="T690" s="216"/>
      <c r="U690" s="195"/>
      <c r="V690" s="192"/>
      <c r="W690" s="209"/>
      <c r="X690" s="200"/>
    </row>
    <row r="691" spans="1:24" s="4" customFormat="1" ht="34.9" customHeight="1" thickBot="1" x14ac:dyDescent="0.3">
      <c r="A691" s="296"/>
      <c r="B691" s="46" t="str">
        <f t="shared" si="396"/>
        <v>ГБУЗ АО Центр медицины катастроф и скорой медицинской помощи</v>
      </c>
      <c r="C691" s="246" t="s">
        <v>236</v>
      </c>
      <c r="D691" s="19" t="str">
        <f t="shared" si="3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1" s="195" t="s">
        <v>170</v>
      </c>
      <c r="F691" s="46" t="str">
        <f t="shared" si="364"/>
        <v>не предусмотрено</v>
      </c>
      <c r="G691" s="195" t="s">
        <v>170</v>
      </c>
      <c r="H691" s="46" t="str">
        <f t="shared" si="365"/>
        <v>не предусмотрено</v>
      </c>
      <c r="I691" s="195" t="s">
        <v>47</v>
      </c>
      <c r="J691" s="46" t="str">
        <f t="shared" si="366"/>
        <v>Не предусмотрено</v>
      </c>
      <c r="K691" s="76" t="s">
        <v>237</v>
      </c>
      <c r="L691" s="75" t="s">
        <v>3</v>
      </c>
      <c r="M691" s="72" t="s">
        <v>5</v>
      </c>
      <c r="N691" s="106">
        <v>100</v>
      </c>
      <c r="O691" s="106">
        <v>100</v>
      </c>
      <c r="P691" s="54">
        <f t="shared" ref="P691:P692" si="399">IF(AND(N691&lt;&gt;0,M691="Кач."),O691/N691*100,"")</f>
        <v>100</v>
      </c>
      <c r="Q691" s="54"/>
      <c r="R691" s="214">
        <f>IFERROR(AVERAGE(P691:P692),"")</f>
        <v>100</v>
      </c>
      <c r="S691" s="215">
        <f>AVERAGE(Q691:Q692)</f>
        <v>100</v>
      </c>
      <c r="T691" s="216">
        <f>IFERROR((R691*0.7+S691*0.3)*2,S691*2)</f>
        <v>200</v>
      </c>
      <c r="U691" s="195" t="str">
        <f>IF(T691&lt;170,"ГЗ по услуге (работе) НЕ выполнено","")&amp;IF(AND(T691&gt;=170,T691&lt;=200),"ГЗ по услуге (работе) выполнено","")&amp;IF(T691&gt;200,"ГЗ по услуге (работе) ПЕРЕвыполнено","")</f>
        <v>ГЗ по услуге (работе) выполнено</v>
      </c>
      <c r="V691" s="192"/>
      <c r="W691" s="209"/>
      <c r="X691" s="200"/>
    </row>
    <row r="692" spans="1:24" s="4" customFormat="1" ht="34.9" customHeight="1" thickBot="1" x14ac:dyDescent="0.3">
      <c r="A692" s="296"/>
      <c r="B692" s="46" t="str">
        <f t="shared" si="396"/>
        <v>ГБУЗ АО Центр медицины катастроф и скорой медицинской помощи</v>
      </c>
      <c r="C692" s="246"/>
      <c r="D692" s="19" t="str">
        <f t="shared" si="3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2" s="195"/>
      <c r="F692" s="46" t="str">
        <f t="shared" si="364"/>
        <v>не предусмотрено</v>
      </c>
      <c r="G692" s="195"/>
      <c r="H692" s="46" t="str">
        <f t="shared" si="365"/>
        <v>не предусмотрено</v>
      </c>
      <c r="I692" s="195"/>
      <c r="J692" s="46" t="str">
        <f t="shared" si="366"/>
        <v>Не предусмотрено</v>
      </c>
      <c r="K692" s="77" t="s">
        <v>248</v>
      </c>
      <c r="L692" s="75" t="s">
        <v>238</v>
      </c>
      <c r="M692" s="71" t="s">
        <v>42</v>
      </c>
      <c r="N692" s="102">
        <v>8.01</v>
      </c>
      <c r="O692" s="102">
        <v>8.01</v>
      </c>
      <c r="P692" s="56" t="str">
        <f t="shared" si="399"/>
        <v/>
      </c>
      <c r="Q692" s="58">
        <f>IF(AND(N692&lt;&gt;0,M692="объем"),(O692/N692*100),"")</f>
        <v>100</v>
      </c>
      <c r="R692" s="214"/>
      <c r="S692" s="215"/>
      <c r="T692" s="216"/>
      <c r="U692" s="195"/>
      <c r="V692" s="192"/>
      <c r="W692" s="210"/>
      <c r="X692" s="201"/>
    </row>
    <row r="693" spans="1:24" s="4" customFormat="1" ht="68.25" customHeight="1" thickBot="1" x14ac:dyDescent="0.3">
      <c r="A693" s="298" t="s">
        <v>33</v>
      </c>
      <c r="B693" s="46" t="str">
        <f t="shared" si="396"/>
        <v>ГБУЗ АО Центр охраны здоровья семьи и репродукции</v>
      </c>
      <c r="C693" s="291" t="s">
        <v>124</v>
      </c>
      <c r="D693" s="19" t="str">
        <f t="shared" si="397"/>
        <v>ПМСП, не включенная в базовую программу ОМС</v>
      </c>
      <c r="E693" s="192" t="s">
        <v>142</v>
      </c>
      <c r="F693" s="46" t="str">
        <f t="shared" si="364"/>
        <v>амбулаторно</v>
      </c>
      <c r="G693" s="192" t="s">
        <v>137</v>
      </c>
      <c r="H693" s="46" t="str">
        <f t="shared" si="36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93" s="299" t="s">
        <v>168</v>
      </c>
      <c r="J693" s="46" t="str">
        <f t="shared" si="366"/>
        <v>по профилю дерматовенерология (в части венерологии)</v>
      </c>
      <c r="K693" s="72" t="s">
        <v>133</v>
      </c>
      <c r="L693" s="73" t="s">
        <v>3</v>
      </c>
      <c r="M693" s="73" t="s">
        <v>5</v>
      </c>
      <c r="N693" s="106">
        <v>99</v>
      </c>
      <c r="O693" s="106">
        <v>99</v>
      </c>
      <c r="P693" s="54">
        <f t="shared" si="395"/>
        <v>100</v>
      </c>
      <c r="Q693" s="54"/>
      <c r="R693" s="214">
        <f>IFERROR(AVERAGE(P693:P695),"")</f>
        <v>100</v>
      </c>
      <c r="S693" s="215">
        <f>AVERAGE(Q693:Q695)</f>
        <v>100.17421602787456</v>
      </c>
      <c r="T693" s="216">
        <f>IFERROR((R693*0.7+S693*0.3)*2,S693*2)</f>
        <v>200.10452961672473</v>
      </c>
      <c r="U693" s="262" t="str">
        <f>IF(T693&lt;170,"ГЗ по услуге (работе) НЕ выполнено","")&amp;IF(AND(T693&gt;=170,T693&lt;=200),"ГЗ по услуге (работе) выполнено","")&amp;IF(T693&gt;200,"ГЗ по услуге (работе) ПЕРЕвыполнено","")</f>
        <v>ГЗ по услуге (работе) ПЕРЕвыполнено</v>
      </c>
      <c r="V693" s="324"/>
      <c r="W693" s="208">
        <f>AVERAGE(T693:T703)</f>
        <v>200.04422687612552</v>
      </c>
      <c r="X693" s="199" t="str">
        <f>IF(W693&lt;170,"ГЗ по учреждению не выполнено","")&amp;IF(AND(W693&gt;=170,W693&lt;=200),"ГЗ по учреждению выполнено","")&amp;IF(W693&gt;200,"ГЗ по учреждению перевыполнено","")</f>
        <v>ГЗ по учреждению перевыполнено</v>
      </c>
    </row>
    <row r="694" spans="1:24" s="4" customFormat="1" ht="43.5" customHeight="1" thickBot="1" x14ac:dyDescent="0.3">
      <c r="A694" s="298"/>
      <c r="B694" s="46" t="str">
        <f t="shared" si="396"/>
        <v>ГБУЗ АО Центр охраны здоровья семьи и репродукции</v>
      </c>
      <c r="C694" s="291"/>
      <c r="D694" s="19" t="str">
        <f t="shared" si="397"/>
        <v>ПМСП, не включенная в базовую программу ОМС</v>
      </c>
      <c r="E694" s="192"/>
      <c r="F694" s="46" t="str">
        <f t="shared" si="364"/>
        <v>амбулаторно</v>
      </c>
      <c r="G694" s="192"/>
      <c r="H694" s="46" t="str">
        <f t="shared" si="36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94" s="299"/>
      <c r="J694" s="46" t="str">
        <f t="shared" si="366"/>
        <v>по профилю дерматовенерология (в части венерологии)</v>
      </c>
      <c r="K694" s="69" t="s">
        <v>40</v>
      </c>
      <c r="L694" s="70" t="s">
        <v>123</v>
      </c>
      <c r="M694" s="71" t="s">
        <v>42</v>
      </c>
      <c r="N694" s="102">
        <v>2940</v>
      </c>
      <c r="O694" s="102">
        <v>1470</v>
      </c>
      <c r="P694" s="56" t="str">
        <f t="shared" si="395"/>
        <v/>
      </c>
      <c r="Q694" s="55">
        <f t="shared" si="398"/>
        <v>100</v>
      </c>
      <c r="R694" s="214"/>
      <c r="S694" s="215"/>
      <c r="T694" s="216"/>
      <c r="U694" s="262"/>
      <c r="V694" s="324"/>
      <c r="W694" s="209"/>
      <c r="X694" s="200"/>
    </row>
    <row r="695" spans="1:24" ht="22.9" customHeight="1" thickBot="1" x14ac:dyDescent="0.3">
      <c r="A695" s="298"/>
      <c r="B695" s="46" t="str">
        <f t="shared" si="396"/>
        <v>ГБУЗ АО Центр охраны здоровья семьи и репродукции</v>
      </c>
      <c r="C695" s="291"/>
      <c r="D695" s="19" t="str">
        <f t="shared" si="397"/>
        <v>ПМСП, не включенная в базовую программу ОМС</v>
      </c>
      <c r="E695" s="192"/>
      <c r="F695" s="46" t="str">
        <f t="shared" si="364"/>
        <v>амбулаторно</v>
      </c>
      <c r="G695" s="192"/>
      <c r="H695" s="46" t="str">
        <f t="shared" si="36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95" s="299"/>
      <c r="J695" s="46" t="str">
        <f t="shared" si="366"/>
        <v>по профилю дерматовенерология (в части венерологии)</v>
      </c>
      <c r="K695" s="69" t="s">
        <v>138</v>
      </c>
      <c r="L695" s="70" t="s">
        <v>123</v>
      </c>
      <c r="M695" s="71" t="s">
        <v>42</v>
      </c>
      <c r="N695" s="104">
        <v>287</v>
      </c>
      <c r="O695" s="104">
        <v>144</v>
      </c>
      <c r="P695" s="54" t="str">
        <f t="shared" si="395"/>
        <v/>
      </c>
      <c r="Q695" s="55">
        <f>IF(AND(N695&lt;&gt;0,M695="объем"),(O695/N695*100)/$Y$2*12,"")</f>
        <v>100.34843205574913</v>
      </c>
      <c r="R695" s="214"/>
      <c r="S695" s="215"/>
      <c r="T695" s="216"/>
      <c r="U695" s="262"/>
      <c r="V695" s="324"/>
      <c r="W695" s="209"/>
      <c r="X695" s="200"/>
    </row>
    <row r="696" spans="1:24" ht="114" customHeight="1" thickBot="1" x14ac:dyDescent="0.3">
      <c r="A696" s="298"/>
      <c r="B696" s="46" t="str">
        <f t="shared" si="396"/>
        <v>ГБУЗ АО Центр охраны здоровья семьи и репродукции</v>
      </c>
      <c r="C696" s="291" t="s">
        <v>125</v>
      </c>
      <c r="D696" s="19" t="str">
        <f t="shared" si="397"/>
        <v>ПМСП, включенная в базовую программу ОМС</v>
      </c>
      <c r="E696" s="192" t="s">
        <v>142</v>
      </c>
      <c r="F696" s="46" t="str">
        <f t="shared" si="364"/>
        <v>амбулаторно</v>
      </c>
      <c r="G696" s="192" t="s">
        <v>47</v>
      </c>
      <c r="H696" s="46" t="str">
        <f t="shared" si="365"/>
        <v>Не предусмотрено</v>
      </c>
      <c r="I696" s="192" t="s">
        <v>71</v>
      </c>
      <c r="J696" s="46" t="str">
        <f t="shared" si="366"/>
        <v>генетик</v>
      </c>
      <c r="K696" s="72" t="s">
        <v>133</v>
      </c>
      <c r="L696" s="73" t="s">
        <v>3</v>
      </c>
      <c r="M696" s="73" t="s">
        <v>5</v>
      </c>
      <c r="N696" s="106">
        <v>99</v>
      </c>
      <c r="O696" s="106">
        <v>99</v>
      </c>
      <c r="P696" s="54">
        <f t="shared" si="395"/>
        <v>100</v>
      </c>
      <c r="Q696" s="54"/>
      <c r="R696" s="228">
        <f>IFERROR(AVERAGE(P696:P701),"")</f>
        <v>100</v>
      </c>
      <c r="S696" s="231">
        <f>AVERAGE(Q696:Q701)</f>
        <v>100.04691835275301</v>
      </c>
      <c r="T696" s="238">
        <f>IFERROR((R696*0.7+S696*0.3)*2,S696*2)</f>
        <v>200.0281510116518</v>
      </c>
      <c r="U696" s="265" t="str">
        <f>IF(T696&lt;170,"ГЗ по услуге (работе) НЕ выполнено","")&amp;IF(AND(T696&gt;=170,T696&lt;=200),"ГЗ по услуге (работе) выполнено","")&amp;IF(T696&gt;200,"ГЗ по услуге (работе) ПЕРЕвыполнено","")</f>
        <v>ГЗ по услуге (работе) ПЕРЕвыполнено</v>
      </c>
      <c r="V696" s="193"/>
      <c r="W696" s="209"/>
      <c r="X696" s="200"/>
    </row>
    <row r="697" spans="1:24" ht="28.5" customHeight="1" thickBot="1" x14ac:dyDescent="0.3">
      <c r="A697" s="298"/>
      <c r="B697" s="46" t="str">
        <f t="shared" si="396"/>
        <v>ГБУЗ АО Центр охраны здоровья семьи и репродукции</v>
      </c>
      <c r="C697" s="291"/>
      <c r="D697" s="19" t="str">
        <f t="shared" si="397"/>
        <v>ПМСП, включенная в базовую программу ОМС</v>
      </c>
      <c r="E697" s="192"/>
      <c r="F697" s="46" t="str">
        <f t="shared" si="364"/>
        <v>амбулаторно</v>
      </c>
      <c r="G697" s="192"/>
      <c r="H697" s="46" t="str">
        <f t="shared" si="365"/>
        <v>Не предусмотрено</v>
      </c>
      <c r="I697" s="192"/>
      <c r="J697" s="46" t="str">
        <f t="shared" si="366"/>
        <v>генетик</v>
      </c>
      <c r="K697" s="69" t="s">
        <v>40</v>
      </c>
      <c r="L697" s="70" t="s">
        <v>123</v>
      </c>
      <c r="M697" s="71" t="s">
        <v>42</v>
      </c>
      <c r="N697" s="102">
        <v>8809</v>
      </c>
      <c r="O697" s="102">
        <v>4403</v>
      </c>
      <c r="P697" s="56" t="str">
        <f t="shared" si="395"/>
        <v/>
      </c>
      <c r="Q697" s="55">
        <f t="shared" si="398"/>
        <v>99.965943920989901</v>
      </c>
      <c r="R697" s="229"/>
      <c r="S697" s="232"/>
      <c r="T697" s="239"/>
      <c r="U697" s="266"/>
      <c r="V697" s="220"/>
      <c r="W697" s="209"/>
      <c r="X697" s="200"/>
    </row>
    <row r="698" spans="1:24" ht="45.75" customHeight="1" thickBot="1" x14ac:dyDescent="0.3">
      <c r="A698" s="298"/>
      <c r="B698" s="46" t="str">
        <f t="shared" si="396"/>
        <v>ГБУЗ АО Центр охраны здоровья семьи и репродукции</v>
      </c>
      <c r="C698" s="291"/>
      <c r="D698" s="19" t="str">
        <f t="shared" si="397"/>
        <v>ПМСП, включенная в базовую программу ОМС</v>
      </c>
      <c r="E698" s="192"/>
      <c r="F698" s="46" t="str">
        <f t="shared" si="364"/>
        <v>амбулаторно</v>
      </c>
      <c r="G698" s="192"/>
      <c r="H698" s="46" t="str">
        <f t="shared" si="365"/>
        <v>Не предусмотрено</v>
      </c>
      <c r="I698" s="192"/>
      <c r="J698" s="46" t="str">
        <f t="shared" si="366"/>
        <v>генетик</v>
      </c>
      <c r="K698" s="69" t="s">
        <v>138</v>
      </c>
      <c r="L698" s="70" t="s">
        <v>123</v>
      </c>
      <c r="M698" s="71" t="s">
        <v>42</v>
      </c>
      <c r="N698" s="104">
        <v>451</v>
      </c>
      <c r="O698" s="104">
        <v>226</v>
      </c>
      <c r="P698" s="54" t="str">
        <f t="shared" ref="P698" si="400">IF(AND(N698&lt;&gt;0,M698="Кач."),O698/N698*100,"")</f>
        <v/>
      </c>
      <c r="Q698" s="55">
        <f>IF(AND(N698&lt;&gt;0,M698="объем"),(O698/N698*100)/$Y$2*12,"")</f>
        <v>100.22172949002217</v>
      </c>
      <c r="R698" s="229"/>
      <c r="S698" s="232"/>
      <c r="T698" s="239"/>
      <c r="U698" s="266"/>
      <c r="V698" s="220"/>
      <c r="W698" s="209"/>
      <c r="X698" s="200"/>
    </row>
    <row r="699" spans="1:24" ht="77.25" customHeight="1" thickBot="1" x14ac:dyDescent="0.3">
      <c r="A699" s="298"/>
      <c r="B699" s="46" t="str">
        <f t="shared" si="396"/>
        <v>ГБУЗ АО Центр охраны здоровья семьи и репродукции</v>
      </c>
      <c r="C699" s="291"/>
      <c r="D699" s="19" t="str">
        <f t="shared" si="397"/>
        <v>ПМСП, включенная в базовую программу ОМС</v>
      </c>
      <c r="E699" s="192"/>
      <c r="F699" s="46" t="str">
        <f t="shared" si="364"/>
        <v>амбулаторно</v>
      </c>
      <c r="G699" s="192"/>
      <c r="H699" s="46" t="str">
        <f t="shared" si="365"/>
        <v>Не предусмотрено</v>
      </c>
      <c r="I699" s="192" t="s">
        <v>89</v>
      </c>
      <c r="J699" s="46" t="str">
        <f t="shared" si="366"/>
        <v>акушерство-гинекология</v>
      </c>
      <c r="K699" s="72" t="s">
        <v>133</v>
      </c>
      <c r="L699" s="73" t="s">
        <v>3</v>
      </c>
      <c r="M699" s="73" t="s">
        <v>5</v>
      </c>
      <c r="N699" s="106">
        <v>99</v>
      </c>
      <c r="O699" s="106">
        <v>99</v>
      </c>
      <c r="P699" s="54">
        <f t="shared" si="395"/>
        <v>100</v>
      </c>
      <c r="Q699" s="54" t="str">
        <f>IF(AND(N699&lt;&gt;0,M699="объем"),(O699/N699*100)/$Y$2*12,"")</f>
        <v/>
      </c>
      <c r="R699" s="229"/>
      <c r="S699" s="232"/>
      <c r="T699" s="239"/>
      <c r="U699" s="266"/>
      <c r="V699" s="220"/>
      <c r="W699" s="209"/>
      <c r="X699" s="200"/>
    </row>
    <row r="700" spans="1:24" ht="51" customHeight="1" thickBot="1" x14ac:dyDescent="0.3">
      <c r="A700" s="298"/>
      <c r="B700" s="46" t="str">
        <f t="shared" si="396"/>
        <v>ГБУЗ АО Центр охраны здоровья семьи и репродукции</v>
      </c>
      <c r="C700" s="291"/>
      <c r="D700" s="19" t="str">
        <f t="shared" si="397"/>
        <v>ПМСП, включенная в базовую программу ОМС</v>
      </c>
      <c r="E700" s="192"/>
      <c r="F700" s="46" t="str">
        <f t="shared" si="364"/>
        <v>амбулаторно</v>
      </c>
      <c r="G700" s="192"/>
      <c r="H700" s="46" t="str">
        <f t="shared" si="365"/>
        <v>Не предусмотрено</v>
      </c>
      <c r="I700" s="192"/>
      <c r="J700" s="46" t="str">
        <f t="shared" si="366"/>
        <v>акушерство-гинекология</v>
      </c>
      <c r="K700" s="69" t="s">
        <v>40</v>
      </c>
      <c r="L700" s="70" t="s">
        <v>123</v>
      </c>
      <c r="M700" s="71" t="s">
        <v>42</v>
      </c>
      <c r="N700" s="102">
        <v>21438</v>
      </c>
      <c r="O700" s="102">
        <v>10719</v>
      </c>
      <c r="P700" s="56" t="str">
        <f t="shared" si="395"/>
        <v/>
      </c>
      <c r="Q700" s="55">
        <f t="shared" si="398"/>
        <v>100</v>
      </c>
      <c r="R700" s="229"/>
      <c r="S700" s="232"/>
      <c r="T700" s="239"/>
      <c r="U700" s="266"/>
      <c r="V700" s="220"/>
      <c r="W700" s="209"/>
      <c r="X700" s="200"/>
    </row>
    <row r="701" spans="1:24" ht="28.5" customHeight="1" thickBot="1" x14ac:dyDescent="0.3">
      <c r="A701" s="298"/>
      <c r="B701" s="46" t="str">
        <f t="shared" si="396"/>
        <v>ГБУЗ АО Центр охраны здоровья семьи и репродукции</v>
      </c>
      <c r="C701" s="291"/>
      <c r="D701" s="19" t="str">
        <f t="shared" si="397"/>
        <v>ПМСП, включенная в базовую программу ОМС</v>
      </c>
      <c r="E701" s="192"/>
      <c r="F701" s="46" t="str">
        <f t="shared" si="364"/>
        <v>амбулаторно</v>
      </c>
      <c r="G701" s="192"/>
      <c r="H701" s="46" t="str">
        <f t="shared" si="365"/>
        <v>Не предусмотрено</v>
      </c>
      <c r="I701" s="192"/>
      <c r="J701" s="46" t="str">
        <f t="shared" si="366"/>
        <v>акушерство-гинекология</v>
      </c>
      <c r="K701" s="69" t="s">
        <v>138</v>
      </c>
      <c r="L701" s="70" t="s">
        <v>123</v>
      </c>
      <c r="M701" s="71" t="s">
        <v>42</v>
      </c>
      <c r="N701" s="104">
        <v>668</v>
      </c>
      <c r="O701" s="104">
        <v>334</v>
      </c>
      <c r="P701" s="54" t="str">
        <f t="shared" ref="P701:P703" si="401">IF(AND(N701&lt;&gt;0,M701="Кач."),O701/N701*100,"")</f>
        <v/>
      </c>
      <c r="Q701" s="55">
        <f>IF(AND(N701&lt;&gt;0,M701="объем"),(O701/N701*100)/$Y$2*12,"")</f>
        <v>100</v>
      </c>
      <c r="R701" s="241"/>
      <c r="S701" s="242"/>
      <c r="T701" s="243"/>
      <c r="U701" s="267"/>
      <c r="V701" s="194"/>
      <c r="W701" s="209"/>
      <c r="X701" s="200"/>
    </row>
    <row r="702" spans="1:24" s="4" customFormat="1" ht="22.9" customHeight="1" thickBot="1" x14ac:dyDescent="0.3">
      <c r="A702" s="298"/>
      <c r="B702" s="46" t="str">
        <f t="shared" si="396"/>
        <v>ГБУЗ АО Центр охраны здоровья семьи и репродукции</v>
      </c>
      <c r="C702" s="246" t="s">
        <v>236</v>
      </c>
      <c r="D702" s="19" t="str">
        <f t="shared" si="3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2" s="195" t="s">
        <v>170</v>
      </c>
      <c r="F702" s="46" t="str">
        <f t="shared" si="364"/>
        <v>не предусмотрено</v>
      </c>
      <c r="G702" s="195" t="s">
        <v>170</v>
      </c>
      <c r="H702" s="46" t="str">
        <f t="shared" si="365"/>
        <v>не предусмотрено</v>
      </c>
      <c r="I702" s="195" t="s">
        <v>47</v>
      </c>
      <c r="J702" s="46" t="str">
        <f t="shared" si="366"/>
        <v>Не предусмотрено</v>
      </c>
      <c r="K702" s="76" t="s">
        <v>237</v>
      </c>
      <c r="L702" s="75" t="s">
        <v>3</v>
      </c>
      <c r="M702" s="72" t="s">
        <v>5</v>
      </c>
      <c r="N702" s="106">
        <v>100</v>
      </c>
      <c r="O702" s="106">
        <v>100</v>
      </c>
      <c r="P702" s="54">
        <f t="shared" si="401"/>
        <v>100</v>
      </c>
      <c r="Q702" s="54" t="str">
        <f>IF(AND(N702&lt;&gt;0,M702="объем"),(O702/N702*100)/$Y$2*12,"")</f>
        <v/>
      </c>
      <c r="R702" s="214">
        <f>IFERROR(AVERAGE(P702:P703),"")</f>
        <v>100</v>
      </c>
      <c r="S702" s="215">
        <f>AVERAGE(Q702:Q703)</f>
        <v>100</v>
      </c>
      <c r="T702" s="216">
        <f>IFERROR((R702*0.7+S702*0.3)*2,S702*2)</f>
        <v>200</v>
      </c>
      <c r="U702" s="195" t="str">
        <f>IF(T702&lt;170,"ГЗ по услуге (работе) НЕ выполнено","")&amp;IF(AND(T702&gt;=170,T702&lt;=200),"ГЗ по услуге (работе) выполнено","")&amp;IF(T702&gt;200,"ГЗ по услуге (работе) ПЕРЕвыполнено","")</f>
        <v>ГЗ по услуге (работе) выполнено</v>
      </c>
      <c r="V702" s="192"/>
      <c r="W702" s="209"/>
      <c r="X702" s="200"/>
    </row>
    <row r="703" spans="1:24" s="4" customFormat="1" ht="68.25" customHeight="1" thickBot="1" x14ac:dyDescent="0.3">
      <c r="A703" s="298"/>
      <c r="B703" s="46" t="str">
        <f t="shared" si="396"/>
        <v>ГБУЗ АО Центр охраны здоровья семьи и репродукции</v>
      </c>
      <c r="C703" s="246"/>
      <c r="D703" s="19" t="str">
        <f t="shared" si="3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3" s="195"/>
      <c r="F703" s="46" t="str">
        <f t="shared" si="364"/>
        <v>не предусмотрено</v>
      </c>
      <c r="G703" s="195"/>
      <c r="H703" s="46" t="str">
        <f t="shared" si="365"/>
        <v>не предусмотрено</v>
      </c>
      <c r="I703" s="195"/>
      <c r="J703" s="46" t="str">
        <f t="shared" si="366"/>
        <v>Не предусмотрено</v>
      </c>
      <c r="K703" s="77" t="s">
        <v>248</v>
      </c>
      <c r="L703" s="75" t="s">
        <v>238</v>
      </c>
      <c r="M703" s="71" t="s">
        <v>42</v>
      </c>
      <c r="N703" s="104">
        <v>0.41</v>
      </c>
      <c r="O703" s="104">
        <v>0.41</v>
      </c>
      <c r="P703" s="56" t="str">
        <f t="shared" si="401"/>
        <v/>
      </c>
      <c r="Q703" s="58">
        <f>IF(AND(N703&lt;&gt;0,M703="объем"),(O703/N703*100),"")</f>
        <v>100</v>
      </c>
      <c r="R703" s="214"/>
      <c r="S703" s="215"/>
      <c r="T703" s="216"/>
      <c r="U703" s="195"/>
      <c r="V703" s="192"/>
      <c r="W703" s="210"/>
      <c r="X703" s="201"/>
    </row>
    <row r="704" spans="1:24" s="4" customFormat="1" ht="25.15" customHeight="1" thickBot="1" x14ac:dyDescent="0.3">
      <c r="A704" s="296" t="s">
        <v>272</v>
      </c>
      <c r="B704" s="46" t="str">
        <f t="shared" si="396"/>
        <v>ГБУЗ АО Клинический родильный дом им.Ю.А. Пасхаловой</v>
      </c>
      <c r="C704" s="291" t="s">
        <v>129</v>
      </c>
      <c r="D704" s="19" t="str">
        <f t="shared" si="39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04" s="192" t="s">
        <v>143</v>
      </c>
      <c r="F704" s="46" t="str">
        <f t="shared" si="364"/>
        <v>стационар</v>
      </c>
      <c r="G704" s="192" t="s">
        <v>47</v>
      </c>
      <c r="H704" s="46" t="str">
        <f t="shared" si="365"/>
        <v>Не предусмотрено</v>
      </c>
      <c r="I704" s="192" t="s">
        <v>200</v>
      </c>
      <c r="J704" s="46" t="str">
        <f t="shared" si="366"/>
        <v>неонатология</v>
      </c>
      <c r="K704" s="72" t="s">
        <v>133</v>
      </c>
      <c r="L704" s="73" t="s">
        <v>3</v>
      </c>
      <c r="M704" s="73" t="s">
        <v>5</v>
      </c>
      <c r="N704" s="106">
        <v>99</v>
      </c>
      <c r="O704" s="106">
        <v>99</v>
      </c>
      <c r="P704" s="54">
        <f t="shared" si="395"/>
        <v>100</v>
      </c>
      <c r="Q704" s="54"/>
      <c r="R704" s="228">
        <f>IFERROR(AVERAGE(P704:P709),"")</f>
        <v>100</v>
      </c>
      <c r="S704" s="231">
        <f>AVERAGE(Q704:Q709)</f>
        <v>104.23452488493139</v>
      </c>
      <c r="T704" s="238">
        <f>IFERROR((R704*0.7+S704*0.3)*2,S704*2)</f>
        <v>202.54071493095881</v>
      </c>
      <c r="U704" s="217" t="str">
        <f>IF(T704&lt;170,"ГЗ по услуге (работе) НЕ выполнено","")&amp;IF(AND(T704&gt;=170,T704&lt;=200),"ГЗ по услуге (работе) выполнено","")&amp;IF(T704&gt;200,"ГЗ по услуге (работе) ПЕРЕвыполнено","")</f>
        <v>ГЗ по услуге (работе) ПЕРЕвыполнено</v>
      </c>
      <c r="V704" s="193"/>
      <c r="W704" s="208">
        <f>AVERAGE(T704:T711)</f>
        <v>201.27035746547941</v>
      </c>
      <c r="X704" s="199" t="str">
        <f>IF(W704&lt;170,"ГЗ по учреждению не выполнено","")&amp;IF(AND(W704&gt;=170,W704&lt;=200),"ГЗ по учреждению выполнено","")&amp;IF(W704&gt;200,"ГЗ по учреждению перевыполнено","")</f>
        <v>ГЗ по учреждению перевыполнено</v>
      </c>
    </row>
    <row r="705" spans="1:24" s="4" customFormat="1" ht="24.6" customHeight="1" thickBot="1" x14ac:dyDescent="0.3">
      <c r="A705" s="296"/>
      <c r="B705" s="46" t="str">
        <f t="shared" si="396"/>
        <v>ГБУЗ АО Клинический родильный дом им.Ю.А. Пасхаловой</v>
      </c>
      <c r="C705" s="291"/>
      <c r="D705" s="19" t="str">
        <f t="shared" si="39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05" s="192"/>
      <c r="F705" s="46" t="str">
        <f t="shared" si="364"/>
        <v>стационар</v>
      </c>
      <c r="G705" s="192"/>
      <c r="H705" s="46" t="str">
        <f t="shared" si="365"/>
        <v>Не предусмотрено</v>
      </c>
      <c r="I705" s="192"/>
      <c r="J705" s="46" t="str">
        <f t="shared" si="366"/>
        <v>неонатология</v>
      </c>
      <c r="K705" s="74" t="s">
        <v>175</v>
      </c>
      <c r="L705" s="75" t="s">
        <v>123</v>
      </c>
      <c r="M705" s="71" t="s">
        <v>42</v>
      </c>
      <c r="N705" s="104">
        <v>41</v>
      </c>
      <c r="O705" s="103">
        <v>21</v>
      </c>
      <c r="P705" s="56" t="str">
        <f t="shared" si="395"/>
        <v/>
      </c>
      <c r="Q705" s="55">
        <f>IF(AND(N705&lt;&gt;0,M705="объем"),(O705/N705*100)/$Y$2*12,"")</f>
        <v>102.4390243902439</v>
      </c>
      <c r="R705" s="229"/>
      <c r="S705" s="232"/>
      <c r="T705" s="239"/>
      <c r="U705" s="218"/>
      <c r="V705" s="220"/>
      <c r="W705" s="209"/>
      <c r="X705" s="200"/>
    </row>
    <row r="706" spans="1:24" s="4" customFormat="1" ht="24" customHeight="1" thickBot="1" x14ac:dyDescent="0.3">
      <c r="A706" s="296"/>
      <c r="B706" s="46" t="str">
        <f t="shared" si="396"/>
        <v>ГБУЗ АО Клинический родильный дом им.Ю.А. Пасхаловой</v>
      </c>
      <c r="C706" s="291"/>
      <c r="D706" s="19" t="str">
        <f t="shared" si="39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06" s="192" t="s">
        <v>143</v>
      </c>
      <c r="F706" s="46" t="str">
        <f t="shared" si="364"/>
        <v>стационар</v>
      </c>
      <c r="G706" s="192" t="s">
        <v>47</v>
      </c>
      <c r="H706" s="46" t="str">
        <f t="shared" si="365"/>
        <v>Не предусмотрено</v>
      </c>
      <c r="I706" s="192" t="s">
        <v>52</v>
      </c>
      <c r="J706" s="46" t="str">
        <f t="shared" si="366"/>
        <v>для беременных и рожениц</v>
      </c>
      <c r="K706" s="72" t="s">
        <v>133</v>
      </c>
      <c r="L706" s="73" t="s">
        <v>3</v>
      </c>
      <c r="M706" s="73" t="s">
        <v>5</v>
      </c>
      <c r="N706" s="106">
        <v>99</v>
      </c>
      <c r="O706" s="106">
        <v>99</v>
      </c>
      <c r="P706" s="54">
        <f t="shared" si="395"/>
        <v>100</v>
      </c>
      <c r="Q706" s="54"/>
      <c r="R706" s="229"/>
      <c r="S706" s="232"/>
      <c r="T706" s="239"/>
      <c r="U706" s="218"/>
      <c r="V706" s="220"/>
      <c r="W706" s="209"/>
      <c r="X706" s="200"/>
    </row>
    <row r="707" spans="1:24" s="4" customFormat="1" ht="21.6" customHeight="1" thickBot="1" x14ac:dyDescent="0.3">
      <c r="A707" s="296"/>
      <c r="B707" s="46" t="str">
        <f t="shared" si="396"/>
        <v>ГБУЗ АО Клинический родильный дом им.Ю.А. Пасхаловой</v>
      </c>
      <c r="C707" s="291"/>
      <c r="D707" s="19" t="str">
        <f t="shared" si="39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07" s="192"/>
      <c r="F707" s="46" t="str">
        <f t="shared" si="364"/>
        <v>стационар</v>
      </c>
      <c r="G707" s="192"/>
      <c r="H707" s="46" t="str">
        <f t="shared" si="365"/>
        <v>Не предусмотрено</v>
      </c>
      <c r="I707" s="192"/>
      <c r="J707" s="46" t="str">
        <f t="shared" si="366"/>
        <v>для беременных и рожениц</v>
      </c>
      <c r="K707" s="74" t="s">
        <v>175</v>
      </c>
      <c r="L707" s="75" t="s">
        <v>123</v>
      </c>
      <c r="M707" s="71" t="s">
        <v>42</v>
      </c>
      <c r="N707" s="104">
        <v>135</v>
      </c>
      <c r="O707" s="103">
        <v>68</v>
      </c>
      <c r="P707" s="56" t="str">
        <f t="shared" si="395"/>
        <v/>
      </c>
      <c r="Q707" s="55">
        <f>IF(AND(N707&lt;&gt;0,M707="объем"),(O707/N707*100)/$Y$2*12,"")</f>
        <v>100.74074074074073</v>
      </c>
      <c r="R707" s="229"/>
      <c r="S707" s="232"/>
      <c r="T707" s="239"/>
      <c r="U707" s="218"/>
      <c r="V707" s="220"/>
      <c r="W707" s="209"/>
      <c r="X707" s="200"/>
    </row>
    <row r="708" spans="1:24" s="4" customFormat="1" ht="28.5" customHeight="1" thickBot="1" x14ac:dyDescent="0.3">
      <c r="A708" s="296"/>
      <c r="B708" s="46" t="str">
        <f t="shared" si="396"/>
        <v>ГБУЗ АО Клинический родильный дом им.Ю.А. Пасхаловой</v>
      </c>
      <c r="C708" s="291"/>
      <c r="D708" s="19" t="str">
        <f t="shared" si="39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08" s="192" t="s">
        <v>143</v>
      </c>
      <c r="F708" s="46" t="str">
        <f t="shared" ref="F708:F739" si="402">IF(E708="",F707,E708)</f>
        <v>стационар</v>
      </c>
      <c r="G708" s="192" t="s">
        <v>47</v>
      </c>
      <c r="H708" s="46" t="str">
        <f t="shared" ref="H708:H739" si="403">IF(G708="",H707,G708)</f>
        <v>Не предусмотрено</v>
      </c>
      <c r="I708" s="192" t="s">
        <v>89</v>
      </c>
      <c r="J708" s="46" t="str">
        <f t="shared" ref="J708:J739" si="404">IF(I708="",J707,I708)</f>
        <v>акушерство-гинекология</v>
      </c>
      <c r="K708" s="72" t="s">
        <v>133</v>
      </c>
      <c r="L708" s="73" t="s">
        <v>3</v>
      </c>
      <c r="M708" s="73" t="s">
        <v>5</v>
      </c>
      <c r="N708" s="106">
        <v>99</v>
      </c>
      <c r="O708" s="106">
        <v>99</v>
      </c>
      <c r="P708" s="54">
        <f t="shared" si="395"/>
        <v>100</v>
      </c>
      <c r="Q708" s="54"/>
      <c r="R708" s="229"/>
      <c r="S708" s="232"/>
      <c r="T708" s="239"/>
      <c r="U708" s="218"/>
      <c r="V708" s="220"/>
      <c r="W708" s="209"/>
      <c r="X708" s="200"/>
    </row>
    <row r="709" spans="1:24" s="4" customFormat="1" ht="25.9" customHeight="1" thickBot="1" x14ac:dyDescent="0.3">
      <c r="A709" s="296"/>
      <c r="B709" s="46" t="str">
        <f t="shared" si="396"/>
        <v>ГБУЗ АО Клинический родильный дом им.Ю.А. Пасхаловой</v>
      </c>
      <c r="C709" s="291"/>
      <c r="D709" s="19" t="str">
        <f t="shared" si="39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09" s="192"/>
      <c r="F709" s="46" t="str">
        <f t="shared" si="402"/>
        <v>стационар</v>
      </c>
      <c r="G709" s="192"/>
      <c r="H709" s="46" t="str">
        <f t="shared" si="403"/>
        <v>Не предусмотрено</v>
      </c>
      <c r="I709" s="192"/>
      <c r="J709" s="46" t="str">
        <f t="shared" si="404"/>
        <v>акушерство-гинекология</v>
      </c>
      <c r="K709" s="74" t="s">
        <v>175</v>
      </c>
      <c r="L709" s="75" t="s">
        <v>123</v>
      </c>
      <c r="M709" s="71" t="s">
        <v>42</v>
      </c>
      <c r="N709" s="104">
        <v>42</v>
      </c>
      <c r="O709" s="104">
        <v>23</v>
      </c>
      <c r="P709" s="56" t="str">
        <f t="shared" si="395"/>
        <v/>
      </c>
      <c r="Q709" s="55">
        <f t="shared" ref="Q709" si="405">IF(AND(N709&lt;&gt;0,M709="объем"),(O709/N709*100)/$Y$2*12,"")</f>
        <v>109.52380952380955</v>
      </c>
      <c r="R709" s="241"/>
      <c r="S709" s="242"/>
      <c r="T709" s="243"/>
      <c r="U709" s="219"/>
      <c r="V709" s="194"/>
      <c r="W709" s="209"/>
      <c r="X709" s="200"/>
    </row>
    <row r="710" spans="1:24" s="4" customFormat="1" ht="73.5" customHeight="1" thickBot="1" x14ac:dyDescent="0.3">
      <c r="A710" s="296"/>
      <c r="B710" s="46" t="str">
        <f t="shared" si="396"/>
        <v>ГБУЗ АО Клинический родильный дом им.Ю.А. Пасхаловой</v>
      </c>
      <c r="C710" s="246" t="s">
        <v>236</v>
      </c>
      <c r="D710" s="19" t="str">
        <f t="shared" si="3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0" s="195" t="s">
        <v>170</v>
      </c>
      <c r="F710" s="46" t="str">
        <f t="shared" si="402"/>
        <v>не предусмотрено</v>
      </c>
      <c r="G710" s="195" t="s">
        <v>170</v>
      </c>
      <c r="H710" s="46" t="str">
        <f t="shared" si="403"/>
        <v>не предусмотрено</v>
      </c>
      <c r="I710" s="195" t="s">
        <v>47</v>
      </c>
      <c r="J710" s="46" t="str">
        <f t="shared" si="404"/>
        <v>Не предусмотрено</v>
      </c>
      <c r="K710" s="76" t="s">
        <v>237</v>
      </c>
      <c r="L710" s="75" t="s">
        <v>3</v>
      </c>
      <c r="M710" s="72" t="s">
        <v>5</v>
      </c>
      <c r="N710" s="106">
        <v>100</v>
      </c>
      <c r="O710" s="106">
        <v>100</v>
      </c>
      <c r="P710" s="54">
        <f t="shared" ref="P710:P711" si="406">IF(AND(N710&lt;&gt;0,M710="Кач."),O710/N710*100,"")</f>
        <v>100</v>
      </c>
      <c r="Q710" s="54"/>
      <c r="R710" s="214">
        <f>IFERROR(AVERAGE(P710:P711),"")</f>
        <v>100</v>
      </c>
      <c r="S710" s="215">
        <f>AVERAGE(Q710:Q711)</f>
        <v>100</v>
      </c>
      <c r="T710" s="216">
        <f>IFERROR((R710*0.7+S710*0.3)*2,S710*2)</f>
        <v>200</v>
      </c>
      <c r="U710" s="195" t="str">
        <f>IF(T710&lt;170,"ГЗ по услуге (работе) НЕ выполнено","")&amp;IF(AND(T710&gt;=170,T710&lt;=200),"ГЗ по услуге (работе) выполнено","")&amp;IF(T710&gt;200,"ГЗ по услуге (работе) ПЕРЕвыполнено","")</f>
        <v>ГЗ по услуге (работе) выполнено</v>
      </c>
      <c r="V710" s="193"/>
      <c r="W710" s="209"/>
      <c r="X710" s="200"/>
    </row>
    <row r="711" spans="1:24" s="4" customFormat="1" ht="50.25" customHeight="1" thickBot="1" x14ac:dyDescent="0.3">
      <c r="A711" s="296"/>
      <c r="B711" s="46" t="str">
        <f t="shared" si="396"/>
        <v>ГБУЗ АО Клинический родильный дом им.Ю.А. Пасхаловой</v>
      </c>
      <c r="C711" s="246"/>
      <c r="D711" s="19" t="str">
        <f t="shared" si="3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1" s="195"/>
      <c r="F711" s="46" t="str">
        <f t="shared" si="402"/>
        <v>не предусмотрено</v>
      </c>
      <c r="G711" s="195"/>
      <c r="H711" s="46" t="str">
        <f t="shared" si="403"/>
        <v>не предусмотрено</v>
      </c>
      <c r="I711" s="195"/>
      <c r="J711" s="46" t="str">
        <f t="shared" si="404"/>
        <v>Не предусмотрено</v>
      </c>
      <c r="K711" s="77" t="s">
        <v>248</v>
      </c>
      <c r="L711" s="75" t="s">
        <v>238</v>
      </c>
      <c r="M711" s="71" t="s">
        <v>42</v>
      </c>
      <c r="N711" s="103">
        <v>14.51</v>
      </c>
      <c r="O711" s="103">
        <v>14.51</v>
      </c>
      <c r="P711" s="56" t="str">
        <f t="shared" si="406"/>
        <v/>
      </c>
      <c r="Q711" s="58">
        <f>IF(AND(N711&lt;&gt;0,M711="объем"),(O711/N711*100),"")</f>
        <v>100</v>
      </c>
      <c r="R711" s="214"/>
      <c r="S711" s="215"/>
      <c r="T711" s="216"/>
      <c r="U711" s="195"/>
      <c r="V711" s="194"/>
      <c r="W711" s="210"/>
      <c r="X711" s="201"/>
    </row>
    <row r="712" spans="1:24" s="4" customFormat="1" ht="24.6" customHeight="1" thickBot="1" x14ac:dyDescent="0.3">
      <c r="A712" s="162" t="s">
        <v>101</v>
      </c>
      <c r="B712" s="46" t="str">
        <f t="shared" si="396"/>
        <v>ГБУ АО УМТОМО</v>
      </c>
      <c r="C712" s="291" t="s">
        <v>236</v>
      </c>
      <c r="D712" s="19" t="str">
        <f t="shared" si="3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2" s="300" t="s">
        <v>215</v>
      </c>
      <c r="F712" s="46" t="str">
        <f t="shared" si="402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712" s="192" t="s">
        <v>216</v>
      </c>
      <c r="H712" s="46" t="str">
        <f t="shared" si="403"/>
        <v>Организация и (или) проведение ремонтных работ</v>
      </c>
      <c r="I712" s="192" t="s">
        <v>170</v>
      </c>
      <c r="J712" s="46" t="str">
        <f t="shared" si="404"/>
        <v>не предусмотрено</v>
      </c>
      <c r="K712" s="73" t="s">
        <v>217</v>
      </c>
      <c r="L712" s="73" t="s">
        <v>3</v>
      </c>
      <c r="M712" s="73" t="s">
        <v>5</v>
      </c>
      <c r="N712" s="106">
        <v>99</v>
      </c>
      <c r="O712" s="106">
        <v>100</v>
      </c>
      <c r="P712" s="54">
        <f>IF(AND(N712&lt;&gt;0,M712="Кач."),O712/N712*100,"")</f>
        <v>101.01010101010101</v>
      </c>
      <c r="Q712" s="54"/>
      <c r="R712" s="214">
        <f>IFERROR(AVERAGE(P712:P713),"")</f>
        <v>101.01010101010101</v>
      </c>
      <c r="S712" s="215">
        <f>AVERAGE(Q712:Q713)</f>
        <v>87.128630705394187</v>
      </c>
      <c r="T712" s="216">
        <f>IFERROR((R712*0.7+S712*0.3)*2,S712*2)</f>
        <v>193.6913198373779</v>
      </c>
      <c r="U712" s="195" t="str">
        <f>IF(T712&lt;170,"ГЗ по услуге (работе) НЕ выполнено","")&amp;IF(AND(T712&gt;=170,T712&lt;=200),"ГЗ по услуге (работе) выполнено","")&amp;IF(T712&gt;200,"ГЗ по услуге (работе) ПЕРЕвыполнено","")</f>
        <v>ГЗ по услуге (работе) выполнено</v>
      </c>
      <c r="V712" s="192"/>
      <c r="W712" s="325">
        <f>AVERAGE(T712:T721)</f>
        <v>195.7066227571795</v>
      </c>
      <c r="X712" s="199" t="str">
        <f>IF(W712&lt;170,"ГЗ по учреждению не выполнено","")&amp;IF(AND(W712&gt;=170,W712&lt;=200),"ГЗ по учреждению выполнено","")&amp;IF(W712&gt;200,"ГЗ по учреждению перевыполнено","")</f>
        <v>ГЗ по учреждению выполнено</v>
      </c>
    </row>
    <row r="713" spans="1:24" ht="24" customHeight="1" thickBot="1" x14ac:dyDescent="0.3">
      <c r="A713" s="163"/>
      <c r="B713" s="46" t="str">
        <f t="shared" si="396"/>
        <v>ГБУ АО УМТОМО</v>
      </c>
      <c r="C713" s="291"/>
      <c r="D713" s="19" t="str">
        <f t="shared" si="3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3" s="300"/>
      <c r="F713" s="46" t="str">
        <f t="shared" si="402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713" s="192"/>
      <c r="H713" s="46" t="str">
        <f t="shared" si="403"/>
        <v>Организация и (или) проведение ремонтных работ</v>
      </c>
      <c r="I713" s="192"/>
      <c r="J713" s="46" t="str">
        <f t="shared" si="404"/>
        <v>не предусмотрено</v>
      </c>
      <c r="K713" s="74" t="s">
        <v>218</v>
      </c>
      <c r="L713" s="75" t="s">
        <v>41</v>
      </c>
      <c r="M713" s="71" t="s">
        <v>42</v>
      </c>
      <c r="N713" s="105">
        <v>241</v>
      </c>
      <c r="O713" s="105">
        <v>104.99</v>
      </c>
      <c r="P713" s="56" t="str">
        <f t="shared" si="395"/>
        <v/>
      </c>
      <c r="Q713" s="55">
        <f t="shared" ref="Q713:Q719" si="407">IF(AND(N713&lt;&gt;0,M713="объем"),(O713/N713*100)/$Y$2*12,"")</f>
        <v>87.128630705394187</v>
      </c>
      <c r="R713" s="214"/>
      <c r="S713" s="215"/>
      <c r="T713" s="216"/>
      <c r="U713" s="195"/>
      <c r="V713" s="192"/>
      <c r="W713" s="326"/>
      <c r="X713" s="200"/>
    </row>
    <row r="714" spans="1:24" ht="28.5" customHeight="1" thickBot="1" x14ac:dyDescent="0.3">
      <c r="A714" s="163"/>
      <c r="B714" s="46" t="str">
        <f t="shared" si="396"/>
        <v>ГБУ АО УМТОМО</v>
      </c>
      <c r="C714" s="291"/>
      <c r="D714" s="19" t="str">
        <f t="shared" si="3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4" s="192" t="s">
        <v>219</v>
      </c>
      <c r="F714" s="46" t="str">
        <f t="shared" si="402"/>
        <v>Монтаж, наладка, ремонт и техническое обслуживание медицинской техники государственных учреждений</v>
      </c>
      <c r="G714" s="192" t="s">
        <v>220</v>
      </c>
      <c r="H714" s="46" t="str">
        <f t="shared" si="403"/>
        <v>Ремонт и обслуживание оборудования</v>
      </c>
      <c r="I714" s="192" t="s">
        <v>170</v>
      </c>
      <c r="J714" s="46" t="str">
        <f t="shared" si="404"/>
        <v>не предусмотрено</v>
      </c>
      <c r="K714" s="73" t="s">
        <v>214</v>
      </c>
      <c r="L714" s="73" t="s">
        <v>3</v>
      </c>
      <c r="M714" s="73" t="s">
        <v>5</v>
      </c>
      <c r="N714" s="106">
        <v>99</v>
      </c>
      <c r="O714" s="106">
        <v>100</v>
      </c>
      <c r="P714" s="54">
        <f>IF(AND(N714&lt;&gt;0,M714="Кач."),O714/N714*100,"")</f>
        <v>101.01010101010101</v>
      </c>
      <c r="Q714" s="54"/>
      <c r="R714" s="214">
        <f>IFERROR(AVERAGE(P714:P715),"")</f>
        <v>101.01010101010101</v>
      </c>
      <c r="S714" s="215">
        <f>AVERAGE(Q714:Q715)</f>
        <v>99.133978604177287</v>
      </c>
      <c r="T714" s="216">
        <f>IFERROR((R714*0.7+S714*0.3)*2,S714*2)</f>
        <v>200.89452857664776</v>
      </c>
      <c r="U714" s="195" t="str">
        <f>IF(T714&lt;170,"ГЗ по услуге (работе) НЕ выполнено","")&amp;IF(AND(T714&gt;=170,T714&lt;=200),"ГЗ по услуге (работе) выполнено","")&amp;IF(T714&gt;200,"ГЗ по услуге (работе) ПЕРЕвыполнено","")</f>
        <v>ГЗ по услуге (работе) ПЕРЕвыполнено</v>
      </c>
      <c r="V714" s="192"/>
      <c r="W714" s="326"/>
      <c r="X714" s="200"/>
    </row>
    <row r="715" spans="1:24" ht="28.5" customHeight="1" thickBot="1" x14ac:dyDescent="0.3">
      <c r="A715" s="163"/>
      <c r="B715" s="46" t="str">
        <f t="shared" si="396"/>
        <v>ГБУ АО УМТОМО</v>
      </c>
      <c r="C715" s="291"/>
      <c r="D715" s="19" t="str">
        <f t="shared" si="3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5" s="192"/>
      <c r="F715" s="46" t="str">
        <f t="shared" si="402"/>
        <v>Монтаж, наладка, ремонт и техническое обслуживание медицинской техники государственных учреждений</v>
      </c>
      <c r="G715" s="192"/>
      <c r="H715" s="46" t="str">
        <f t="shared" si="403"/>
        <v>Ремонт и обслуживание оборудования</v>
      </c>
      <c r="I715" s="192"/>
      <c r="J715" s="46" t="str">
        <f t="shared" si="404"/>
        <v>не предусмотрено</v>
      </c>
      <c r="K715" s="74" t="s">
        <v>221</v>
      </c>
      <c r="L715" s="75" t="s">
        <v>41</v>
      </c>
      <c r="M715" s="71" t="s">
        <v>42</v>
      </c>
      <c r="N715" s="105">
        <v>1963</v>
      </c>
      <c r="O715" s="105">
        <v>973</v>
      </c>
      <c r="P715" s="56" t="str">
        <f t="shared" ref="P715" si="408">IF(AND(N715&lt;&gt;0,M715="Кач."),O715/N715*100,"")</f>
        <v/>
      </c>
      <c r="Q715" s="55">
        <f t="shared" si="407"/>
        <v>99.133978604177287</v>
      </c>
      <c r="R715" s="214"/>
      <c r="S715" s="215"/>
      <c r="T715" s="216"/>
      <c r="U715" s="195"/>
      <c r="V715" s="192"/>
      <c r="W715" s="326"/>
      <c r="X715" s="200"/>
    </row>
    <row r="716" spans="1:24" ht="23.45" customHeight="1" thickBot="1" x14ac:dyDescent="0.3">
      <c r="A716" s="163"/>
      <c r="B716" s="46" t="str">
        <f t="shared" si="396"/>
        <v>ГБУ АО УМТОМО</v>
      </c>
      <c r="C716" s="291" t="s">
        <v>222</v>
      </c>
      <c r="D716" s="19" t="str">
        <f t="shared" si="397"/>
        <v>Материально-техническое обеспечение деятельности министерства и государственных учреждений, определенных министерством</v>
      </c>
      <c r="E716" s="192" t="s">
        <v>223</v>
      </c>
      <c r="F716" s="46" t="str">
        <f t="shared" si="402"/>
        <v>Автотранспортное обслуживание должностных лиц, государственных органов и государственных учреждений</v>
      </c>
      <c r="G716" s="192" t="s">
        <v>224</v>
      </c>
      <c r="H716" s="46" t="str">
        <f t="shared" si="403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716" s="192" t="s">
        <v>106</v>
      </c>
      <c r="J716" s="46" t="str">
        <f t="shared" si="404"/>
        <v>постоянно</v>
      </c>
      <c r="K716" s="73" t="s">
        <v>225</v>
      </c>
      <c r="L716" s="73" t="s">
        <v>3</v>
      </c>
      <c r="M716" s="72" t="s">
        <v>5</v>
      </c>
      <c r="N716" s="106">
        <v>99</v>
      </c>
      <c r="O716" s="106">
        <v>100</v>
      </c>
      <c r="P716" s="54">
        <f t="shared" ref="P716:P721" si="409">IF(AND(N716&lt;&gt;0,M716="Кач."),O716/N716*100,"")</f>
        <v>101.01010101010101</v>
      </c>
      <c r="Q716" s="55"/>
      <c r="R716" s="214">
        <f>IFERROR(AVERAGE(P716:P717),"")</f>
        <v>101.01010101010101</v>
      </c>
      <c r="S716" s="215">
        <f>AVERAGE(Q716:Q717)</f>
        <v>94.678155093765838</v>
      </c>
      <c r="T716" s="216">
        <f>IFERROR((R716*0.7+S716*0.3)*2,S716*2)</f>
        <v>198.22103447040089</v>
      </c>
      <c r="U716" s="195" t="str">
        <f>IF(T716&lt;170,"ГЗ по услуге (работе) НЕ выполнено","")&amp;IF(AND(T716&gt;=170,T716&lt;=200),"ГЗ по услуге (работе) выполнено","")&amp;IF(T716&gt;200,"ГЗ по услуге (работе) ПЕРЕвыполнено","")</f>
        <v>ГЗ по услуге (работе) выполнено</v>
      </c>
      <c r="V716" s="192"/>
      <c r="W716" s="326"/>
      <c r="X716" s="200"/>
    </row>
    <row r="717" spans="1:24" ht="26.45" customHeight="1" thickBot="1" x14ac:dyDescent="0.3">
      <c r="A717" s="163"/>
      <c r="B717" s="46" t="str">
        <f t="shared" si="396"/>
        <v>ГБУ АО УМТОМО</v>
      </c>
      <c r="C717" s="291"/>
      <c r="D717" s="19" t="str">
        <f t="shared" si="397"/>
        <v>Материально-техническое обеспечение деятельности министерства и государственных учреждений, определенных министерством</v>
      </c>
      <c r="E717" s="192"/>
      <c r="F717" s="46" t="str">
        <f t="shared" si="402"/>
        <v>Автотранспортное обслуживание должностных лиц, государственных органов и государственных учреждений</v>
      </c>
      <c r="G717" s="192"/>
      <c r="H717" s="46" t="str">
        <f t="shared" si="403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717" s="192"/>
      <c r="J717" s="46" t="str">
        <f t="shared" si="404"/>
        <v>постоянно</v>
      </c>
      <c r="K717" s="74" t="s">
        <v>178</v>
      </c>
      <c r="L717" s="75" t="s">
        <v>41</v>
      </c>
      <c r="M717" s="71" t="s">
        <v>42</v>
      </c>
      <c r="N717" s="103">
        <v>47352</v>
      </c>
      <c r="O717" s="191">
        <v>22416</v>
      </c>
      <c r="P717" s="54" t="str">
        <f t="shared" si="409"/>
        <v/>
      </c>
      <c r="Q717" s="55">
        <f t="shared" si="407"/>
        <v>94.678155093765838</v>
      </c>
      <c r="R717" s="214"/>
      <c r="S717" s="215"/>
      <c r="T717" s="216"/>
      <c r="U717" s="195"/>
      <c r="V717" s="192"/>
      <c r="W717" s="326"/>
      <c r="X717" s="200"/>
    </row>
    <row r="718" spans="1:24" ht="78.75" customHeight="1" thickBot="1" x14ac:dyDescent="0.3">
      <c r="A718" s="163"/>
      <c r="B718" s="46" t="str">
        <f t="shared" si="396"/>
        <v>ГБУ АО УМТОМО</v>
      </c>
      <c r="C718" s="291" t="s">
        <v>226</v>
      </c>
      <c r="D718" s="19" t="str">
        <f t="shared" si="397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718" s="192" t="s">
        <v>226</v>
      </c>
      <c r="F718" s="46" t="str">
        <f t="shared" si="402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718" s="192" t="s">
        <v>47</v>
      </c>
      <c r="H718" s="46" t="str">
        <f t="shared" si="403"/>
        <v>Не предусмотрено</v>
      </c>
      <c r="I718" s="192" t="s">
        <v>47</v>
      </c>
      <c r="J718" s="46" t="str">
        <f t="shared" si="404"/>
        <v>Не предусмотрено</v>
      </c>
      <c r="K718" s="73" t="s">
        <v>227</v>
      </c>
      <c r="L718" s="73" t="s">
        <v>3</v>
      </c>
      <c r="M718" s="72" t="s">
        <v>5</v>
      </c>
      <c r="N718" s="106">
        <v>99</v>
      </c>
      <c r="O718" s="106">
        <v>100</v>
      </c>
      <c r="P718" s="54">
        <f t="shared" si="409"/>
        <v>101.01010101010101</v>
      </c>
      <c r="Q718" s="55"/>
      <c r="R718" s="228">
        <f>IFERROR(AVERAGE(P718:P721),"")</f>
        <v>95.959595959595958</v>
      </c>
      <c r="S718" s="231">
        <f>AVERAGE(Q718:Q721)</f>
        <v>92.793623001428372</v>
      </c>
      <c r="T718" s="238">
        <f>IFERROR((R718*0.7+S718*0.3)*2,S718*2)</f>
        <v>190.01960814429134</v>
      </c>
      <c r="U718" s="217" t="str">
        <f>IF(T718&lt;170,"ГЗ по услуге (работе) НЕ выполнено","")&amp;IF(AND(T718&gt;=170,T718&lt;=200),"ГЗ по услуге (работе) выполнено","")&amp;IF(T718&gt;200,"ГЗ по услуге (работе) ПЕРЕвыполнено","")</f>
        <v>ГЗ по услуге (работе) выполнено</v>
      </c>
      <c r="V718" s="193"/>
      <c r="W718" s="326"/>
      <c r="X718" s="200"/>
    </row>
    <row r="719" spans="1:24" ht="36" customHeight="1" thickBot="1" x14ac:dyDescent="0.3">
      <c r="A719" s="163"/>
      <c r="B719" s="46" t="str">
        <f t="shared" si="396"/>
        <v>ГБУ АО УМТОМО</v>
      </c>
      <c r="C719" s="291"/>
      <c r="D719" s="19" t="str">
        <f t="shared" si="397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719" s="192"/>
      <c r="F719" s="46" t="str">
        <f t="shared" si="402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719" s="192"/>
      <c r="H719" s="46" t="str">
        <f t="shared" si="403"/>
        <v>Не предусмотрено</v>
      </c>
      <c r="I719" s="192"/>
      <c r="J719" s="46" t="str">
        <f t="shared" si="404"/>
        <v>Не предусмотрено</v>
      </c>
      <c r="K719" s="74" t="s">
        <v>228</v>
      </c>
      <c r="L719" s="75" t="s">
        <v>41</v>
      </c>
      <c r="M719" s="71" t="s">
        <v>42</v>
      </c>
      <c r="N719" s="103">
        <v>5919</v>
      </c>
      <c r="O719" s="191">
        <v>2802</v>
      </c>
      <c r="P719" s="54" t="str">
        <f t="shared" si="409"/>
        <v/>
      </c>
      <c r="Q719" s="55">
        <f t="shared" si="407"/>
        <v>94.678155093765838</v>
      </c>
      <c r="R719" s="229"/>
      <c r="S719" s="232"/>
      <c r="T719" s="239"/>
      <c r="U719" s="218"/>
      <c r="V719" s="220"/>
      <c r="W719" s="326"/>
      <c r="X719" s="200"/>
    </row>
    <row r="720" spans="1:24" ht="78" customHeight="1" thickBot="1" x14ac:dyDescent="0.3">
      <c r="A720" s="163"/>
      <c r="B720" s="46" t="str">
        <f t="shared" si="396"/>
        <v>ГБУ АО УМТОМО</v>
      </c>
      <c r="C720" s="291"/>
      <c r="D720" s="19" t="str">
        <f t="shared" si="397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720" s="193" t="s">
        <v>280</v>
      </c>
      <c r="F720" s="46" t="str">
        <f t="shared" si="402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720" s="193" t="s">
        <v>281</v>
      </c>
      <c r="H720" s="46" t="str">
        <f t="shared" si="403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720" s="193" t="s">
        <v>282</v>
      </c>
      <c r="J720" s="46" t="str">
        <f t="shared" si="404"/>
        <v>Экспертом</v>
      </c>
      <c r="K720" s="73" t="s">
        <v>284</v>
      </c>
      <c r="L720" s="75" t="s">
        <v>150</v>
      </c>
      <c r="M720" s="72" t="s">
        <v>5</v>
      </c>
      <c r="N720" s="106">
        <v>33</v>
      </c>
      <c r="O720" s="106">
        <v>30</v>
      </c>
      <c r="P720" s="54">
        <f t="shared" si="409"/>
        <v>90.909090909090907</v>
      </c>
      <c r="Q720" s="55"/>
      <c r="R720" s="229"/>
      <c r="S720" s="232"/>
      <c r="T720" s="239"/>
      <c r="U720" s="218"/>
      <c r="V720" s="220"/>
      <c r="W720" s="326"/>
      <c r="X720" s="200"/>
    </row>
    <row r="721" spans="1:26" ht="99" customHeight="1" thickBot="1" x14ac:dyDescent="0.3">
      <c r="A721" s="163"/>
      <c r="B721" s="46" t="str">
        <f t="shared" si="396"/>
        <v>ГБУ АО УМТОМО</v>
      </c>
      <c r="C721" s="291"/>
      <c r="D721" s="19" t="str">
        <f t="shared" si="397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721" s="194"/>
      <c r="F721" s="46" t="str">
        <f t="shared" si="402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721" s="194"/>
      <c r="H721" s="46" t="str">
        <f t="shared" si="403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721" s="194"/>
      <c r="J721" s="46" t="str">
        <f t="shared" si="404"/>
        <v>Экспертом</v>
      </c>
      <c r="K721" s="74" t="s">
        <v>283</v>
      </c>
      <c r="L721" s="174" t="s">
        <v>150</v>
      </c>
      <c r="M721" s="81" t="s">
        <v>42</v>
      </c>
      <c r="N721" s="104">
        <v>33</v>
      </c>
      <c r="O721" s="104">
        <v>30</v>
      </c>
      <c r="P721" s="54" t="str">
        <f t="shared" si="409"/>
        <v/>
      </c>
      <c r="Q721" s="55">
        <f>IF(AND(N721&lt;&gt;0,M721="объем"),(O721/N721*100),"")</f>
        <v>90.909090909090907</v>
      </c>
      <c r="R721" s="241"/>
      <c r="S721" s="242"/>
      <c r="T721" s="243"/>
      <c r="U721" s="219"/>
      <c r="V721" s="194"/>
      <c r="W721" s="327"/>
      <c r="X721" s="201"/>
    </row>
    <row r="722" spans="1:26" ht="82.5" customHeight="1" thickBot="1" x14ac:dyDescent="0.3">
      <c r="A722" s="293" t="s">
        <v>269</v>
      </c>
      <c r="B722" s="46" t="str">
        <f t="shared" si="396"/>
        <v>ГAУ АО «Астраханские аптеки»</v>
      </c>
      <c r="C722" s="291" t="s">
        <v>229</v>
      </c>
      <c r="D722" s="19" t="str">
        <f t="shared" si="397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722" s="192" t="s">
        <v>170</v>
      </c>
      <c r="F722" s="46" t="str">
        <f t="shared" si="402"/>
        <v>не предусмотрено</v>
      </c>
      <c r="G722" s="192" t="s">
        <v>170</v>
      </c>
      <c r="H722" s="46" t="str">
        <f t="shared" si="403"/>
        <v>не предусмотрено</v>
      </c>
      <c r="I722" s="192" t="s">
        <v>170</v>
      </c>
      <c r="J722" s="46" t="str">
        <f t="shared" si="404"/>
        <v>не предусмотрено</v>
      </c>
      <c r="K722" s="73" t="s">
        <v>230</v>
      </c>
      <c r="L722" s="73" t="s">
        <v>3</v>
      </c>
      <c r="M722" s="73" t="s">
        <v>5</v>
      </c>
      <c r="N722" s="106">
        <v>100</v>
      </c>
      <c r="O722" s="106">
        <v>100</v>
      </c>
      <c r="P722" s="54">
        <f>IF(AND(N722&lt;&gt;0,M722="Кач."),O722/N722*100,"")</f>
        <v>100</v>
      </c>
      <c r="Q722" s="55"/>
      <c r="R722" s="214">
        <f>IFERROR(AVERAGE(P722:P723),"")</f>
        <v>100</v>
      </c>
      <c r="S722" s="231">
        <f>AVERAGE(Q722:Q723)</f>
        <v>100</v>
      </c>
      <c r="T722" s="238">
        <f>IFERROR((R722*0.7+S722*0.3)*2,S722*2)</f>
        <v>200</v>
      </c>
      <c r="U722" s="217" t="str">
        <f t="shared" ref="U722" si="410">IF(T722&lt;170,"ГЗ по услуге (работе) НЕ выполнено","")&amp;IF(AND(T722&gt;=170,T722&lt;=200),"ГЗ по услуге (работе) выполнено","")&amp;IF(T722&gt;200,"ГЗ по услуге (работе) ПЕРЕвыполнено","")</f>
        <v>ГЗ по услуге (работе) выполнено</v>
      </c>
      <c r="V722" s="193"/>
      <c r="W722" s="208">
        <f>AVERAGE(T722:T729)</f>
        <v>200.35353535353534</v>
      </c>
      <c r="X722" s="199" t="str">
        <f>IF(W722&lt;170,"ГЗ по учреждению не выполнено","")&amp;IF(AND(W722&gt;=170,W722&lt;=200),"ГЗ по учреждению выполнено","")&amp;IF(W722&gt;200,"ГЗ по учреждению перевыполнено","")</f>
        <v>ГЗ по учреждению перевыполнено</v>
      </c>
    </row>
    <row r="723" spans="1:26" ht="59.25" customHeight="1" thickBot="1" x14ac:dyDescent="0.3">
      <c r="A723" s="294"/>
      <c r="B723" s="46" t="str">
        <f t="shared" si="396"/>
        <v>ГAУ АО «Астраханские аптеки»</v>
      </c>
      <c r="C723" s="291"/>
      <c r="D723" s="19" t="str">
        <f t="shared" si="397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723" s="192"/>
      <c r="F723" s="46" t="str">
        <f t="shared" si="402"/>
        <v>не предусмотрено</v>
      </c>
      <c r="G723" s="192"/>
      <c r="H723" s="46" t="str">
        <f t="shared" si="403"/>
        <v>не предусмотрено</v>
      </c>
      <c r="I723" s="192"/>
      <c r="J723" s="46" t="str">
        <f t="shared" si="404"/>
        <v>не предусмотрено</v>
      </c>
      <c r="K723" s="74" t="s">
        <v>231</v>
      </c>
      <c r="L723" s="86" t="s">
        <v>41</v>
      </c>
      <c r="M723" s="81" t="s">
        <v>42</v>
      </c>
      <c r="N723" s="104">
        <v>400</v>
      </c>
      <c r="O723" s="104">
        <v>200</v>
      </c>
      <c r="P723" s="61"/>
      <c r="Q723" s="62">
        <f t="shared" ref="Q723" si="411">IF(AND(N723&lt;&gt;0,M723="объем"),(O723/N723*100)/$Y$2*12,"")</f>
        <v>100</v>
      </c>
      <c r="R723" s="214"/>
      <c r="S723" s="242"/>
      <c r="T723" s="243"/>
      <c r="U723" s="219"/>
      <c r="V723" s="194"/>
      <c r="W723" s="209"/>
      <c r="X723" s="200"/>
    </row>
    <row r="724" spans="1:26" ht="294.75" customHeight="1" thickBot="1" x14ac:dyDescent="0.3">
      <c r="A724" s="294"/>
      <c r="B724" s="46" t="str">
        <f t="shared" si="396"/>
        <v>ГAУ АО «Астраханские аптеки»</v>
      </c>
      <c r="C724" s="291" t="s">
        <v>232</v>
      </c>
      <c r="D724" s="19" t="str">
        <f t="shared" si="397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24" s="192" t="s">
        <v>170</v>
      </c>
      <c r="F724" s="46" t="str">
        <f t="shared" si="402"/>
        <v>не предусмотрено</v>
      </c>
      <c r="G724" s="192" t="s">
        <v>170</v>
      </c>
      <c r="H724" s="46" t="str">
        <f t="shared" si="403"/>
        <v>не предусмотрено</v>
      </c>
      <c r="I724" s="192" t="s">
        <v>170</v>
      </c>
      <c r="J724" s="46" t="str">
        <f t="shared" si="404"/>
        <v>не предусмотрено</v>
      </c>
      <c r="K724" s="73" t="s">
        <v>230</v>
      </c>
      <c r="L724" s="73" t="s">
        <v>3</v>
      </c>
      <c r="M724" s="73" t="s">
        <v>5</v>
      </c>
      <c r="N724" s="106">
        <v>100</v>
      </c>
      <c r="O724" s="106">
        <v>100</v>
      </c>
      <c r="P724" s="54">
        <f>IF(AND(N724&lt;&gt;0,M724="Кач."),O724/N724*100,"")</f>
        <v>100</v>
      </c>
      <c r="Q724" s="55"/>
      <c r="R724" s="214">
        <f>IFERROR(AVERAGE(P724:P725),"")</f>
        <v>100</v>
      </c>
      <c r="S724" s="215">
        <f>AVERAGE(Q724:Q725)</f>
        <v>100</v>
      </c>
      <c r="T724" s="216">
        <f>IFERROR((R724*0.7+S724*0.3)*2,S724*2)</f>
        <v>200</v>
      </c>
      <c r="U724" s="195" t="str">
        <f t="shared" ref="U724:U728" si="412">IF(T724&lt;170,"ГЗ по услуге (работе) НЕ выполнено","")&amp;IF(AND(T724&gt;=170,T724&lt;=200),"ГЗ по услуге (работе) выполнено","")&amp;IF(T724&gt;200,"ГЗ по услуге (работе) ПЕРЕвыполнено","")</f>
        <v>ГЗ по услуге (работе) выполнено</v>
      </c>
      <c r="V724" s="192"/>
      <c r="W724" s="209"/>
      <c r="X724" s="200"/>
    </row>
    <row r="725" spans="1:26" ht="197.25" customHeight="1" thickBot="1" x14ac:dyDescent="0.3">
      <c r="A725" s="294"/>
      <c r="B725" s="46" t="str">
        <f t="shared" si="396"/>
        <v>ГAУ АО «Астраханские аптеки»</v>
      </c>
      <c r="C725" s="291"/>
      <c r="D725" s="19" t="str">
        <f t="shared" si="397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25" s="192"/>
      <c r="F725" s="46" t="str">
        <f t="shared" si="402"/>
        <v>не предусмотрено</v>
      </c>
      <c r="G725" s="192"/>
      <c r="H725" s="46" t="str">
        <f t="shared" si="403"/>
        <v>не предусмотрено</v>
      </c>
      <c r="I725" s="192"/>
      <c r="J725" s="46" t="str">
        <f t="shared" si="404"/>
        <v>не предусмотрено</v>
      </c>
      <c r="K725" s="74" t="s">
        <v>231</v>
      </c>
      <c r="L725" s="86" t="s">
        <v>41</v>
      </c>
      <c r="M725" s="81" t="s">
        <v>42</v>
      </c>
      <c r="N725" s="104">
        <v>12</v>
      </c>
      <c r="O725" s="104">
        <v>6</v>
      </c>
      <c r="P725" s="61"/>
      <c r="Q725" s="62">
        <f t="shared" ref="Q725:Q729" si="413">IF(AND(N725&lt;&gt;0,M725="объем"),(O725/N725*100)/$Y$2*12,"")</f>
        <v>100</v>
      </c>
      <c r="R725" s="214"/>
      <c r="S725" s="215"/>
      <c r="T725" s="216"/>
      <c r="U725" s="195"/>
      <c r="V725" s="192"/>
      <c r="W725" s="209"/>
      <c r="X725" s="200"/>
      <c r="Y725" s="29"/>
      <c r="Z725" s="29"/>
    </row>
    <row r="726" spans="1:26" ht="58.5" customHeight="1" thickBot="1" x14ac:dyDescent="0.3">
      <c r="A726" s="294"/>
      <c r="B726" s="46" t="str">
        <f t="shared" si="396"/>
        <v>ГAУ АО «Астраханские аптеки»</v>
      </c>
      <c r="C726" s="205" t="s">
        <v>264</v>
      </c>
      <c r="D726" s="19" t="str">
        <f t="shared" si="397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26" s="193" t="s">
        <v>170</v>
      </c>
      <c r="F726" s="46" t="str">
        <f t="shared" si="402"/>
        <v>не предусмотрено</v>
      </c>
      <c r="G726" s="193" t="s">
        <v>170</v>
      </c>
      <c r="H726" s="46" t="str">
        <f t="shared" si="403"/>
        <v>не предусмотрено</v>
      </c>
      <c r="I726" s="193" t="s">
        <v>170</v>
      </c>
      <c r="J726" s="46" t="str">
        <f t="shared" si="404"/>
        <v>не предусмотрено</v>
      </c>
      <c r="K726" s="74" t="s">
        <v>265</v>
      </c>
      <c r="L726" s="149" t="s">
        <v>3</v>
      </c>
      <c r="M726" s="81" t="s">
        <v>5</v>
      </c>
      <c r="N726" s="104">
        <v>99</v>
      </c>
      <c r="O726" s="104">
        <v>99</v>
      </c>
      <c r="P726" s="157">
        <f>IF(AND(N726&lt;&gt;0,M726="Кач."),O726/N726*100,"")</f>
        <v>100</v>
      </c>
      <c r="Q726" s="148"/>
      <c r="R726" s="228">
        <f>IFERROR(AVERAGE(P726:P727),"")</f>
        <v>100</v>
      </c>
      <c r="S726" s="231">
        <f>AVERAGE(Q726:Q727)</f>
        <v>100</v>
      </c>
      <c r="T726" s="238">
        <f>IFERROR((R726*0.7+S726*0.3)*2,S726*2)</f>
        <v>200</v>
      </c>
      <c r="U726" s="217" t="str">
        <f t="shared" si="412"/>
        <v>ГЗ по услуге (работе) выполнено</v>
      </c>
      <c r="V726" s="150"/>
      <c r="W726" s="209"/>
      <c r="X726" s="200"/>
    </row>
    <row r="727" spans="1:26" ht="93" customHeight="1" thickBot="1" x14ac:dyDescent="0.3">
      <c r="A727" s="294"/>
      <c r="B727" s="46" t="str">
        <f t="shared" si="396"/>
        <v>ГAУ АО «Астраханские аптеки»</v>
      </c>
      <c r="C727" s="207"/>
      <c r="D727" s="19" t="str">
        <f t="shared" si="397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27" s="194"/>
      <c r="F727" s="46" t="str">
        <f t="shared" si="402"/>
        <v>не предусмотрено</v>
      </c>
      <c r="G727" s="194"/>
      <c r="H727" s="46" t="str">
        <f t="shared" si="403"/>
        <v>не предусмотрено</v>
      </c>
      <c r="I727" s="194"/>
      <c r="J727" s="46" t="str">
        <f t="shared" si="404"/>
        <v>не предусмотрено</v>
      </c>
      <c r="K727" s="74" t="s">
        <v>174</v>
      </c>
      <c r="L727" s="149" t="s">
        <v>41</v>
      </c>
      <c r="M727" s="81" t="s">
        <v>42</v>
      </c>
      <c r="N727" s="104">
        <v>2200</v>
      </c>
      <c r="O727" s="104">
        <v>1100</v>
      </c>
      <c r="P727" s="151"/>
      <c r="Q727" s="148">
        <f t="shared" si="413"/>
        <v>100</v>
      </c>
      <c r="R727" s="241"/>
      <c r="S727" s="242"/>
      <c r="T727" s="243"/>
      <c r="U727" s="219"/>
      <c r="V727" s="150"/>
      <c r="W727" s="209"/>
      <c r="X727" s="200"/>
    </row>
    <row r="728" spans="1:26" ht="58.5" customHeight="1" thickBot="1" x14ac:dyDescent="0.3">
      <c r="A728" s="294"/>
      <c r="B728" s="46" t="str">
        <f t="shared" si="396"/>
        <v>ГAУ АО «Астраханские аптеки»</v>
      </c>
      <c r="C728" s="205" t="s">
        <v>267</v>
      </c>
      <c r="D728" s="19" t="str">
        <f t="shared" si="397"/>
        <v xml:space="preserve">Обеспечение мероприятий, направленных на охрану здоровья граждан </v>
      </c>
      <c r="E728" s="195" t="s">
        <v>170</v>
      </c>
      <c r="F728" s="46" t="str">
        <f t="shared" si="402"/>
        <v>не предусмотрено</v>
      </c>
      <c r="G728" s="195" t="s">
        <v>170</v>
      </c>
      <c r="H728" s="46" t="str">
        <f t="shared" si="403"/>
        <v>не предусмотрено</v>
      </c>
      <c r="I728" s="193" t="s">
        <v>170</v>
      </c>
      <c r="J728" s="46" t="str">
        <f t="shared" si="404"/>
        <v>не предусмотрено</v>
      </c>
      <c r="K728" s="74" t="s">
        <v>266</v>
      </c>
      <c r="L728" s="149" t="s">
        <v>3</v>
      </c>
      <c r="M728" s="81" t="s">
        <v>5</v>
      </c>
      <c r="N728" s="104">
        <v>99</v>
      </c>
      <c r="O728" s="104">
        <v>100</v>
      </c>
      <c r="P728" s="157">
        <f>IF(AND(N728&lt;&gt;0,M728="Кач."),O728/N728*100,"")</f>
        <v>101.01010101010101</v>
      </c>
      <c r="Q728" s="148"/>
      <c r="R728" s="228">
        <f>IFERROR(AVERAGE(P728:P729),"")</f>
        <v>101.01010101010101</v>
      </c>
      <c r="S728" s="231">
        <f>AVERAGE(Q728:Q729)</f>
        <v>100</v>
      </c>
      <c r="T728" s="238">
        <f>IFERROR((R728*0.7+S728*0.3)*2,S728*2)</f>
        <v>201.4141414141414</v>
      </c>
      <c r="U728" s="217" t="str">
        <f t="shared" si="412"/>
        <v>ГЗ по услуге (работе) ПЕРЕвыполнено</v>
      </c>
      <c r="V728" s="150"/>
      <c r="W728" s="209"/>
      <c r="X728" s="200"/>
    </row>
    <row r="729" spans="1:26" ht="66.75" customHeight="1" thickBot="1" x14ac:dyDescent="0.3">
      <c r="A729" s="295"/>
      <c r="B729" s="46" t="str">
        <f t="shared" si="396"/>
        <v>ГAУ АО «Астраханские аптеки»</v>
      </c>
      <c r="C729" s="207"/>
      <c r="D729" s="19" t="str">
        <f t="shared" si="397"/>
        <v xml:space="preserve">Обеспечение мероприятий, направленных на охрану здоровья граждан </v>
      </c>
      <c r="E729" s="195"/>
      <c r="F729" s="46" t="str">
        <f t="shared" si="402"/>
        <v>не предусмотрено</v>
      </c>
      <c r="G729" s="195"/>
      <c r="H729" s="46" t="str">
        <f t="shared" si="403"/>
        <v>не предусмотрено</v>
      </c>
      <c r="I729" s="194"/>
      <c r="J729" s="46" t="str">
        <f t="shared" si="404"/>
        <v>не предусмотрено</v>
      </c>
      <c r="K729" s="74" t="s">
        <v>268</v>
      </c>
      <c r="L729" s="149" t="s">
        <v>58</v>
      </c>
      <c r="M729" s="81" t="s">
        <v>42</v>
      </c>
      <c r="N729" s="104">
        <v>54</v>
      </c>
      <c r="O729" s="104">
        <v>27</v>
      </c>
      <c r="P729" s="151"/>
      <c r="Q729" s="148">
        <f t="shared" si="413"/>
        <v>100</v>
      </c>
      <c r="R729" s="241"/>
      <c r="S729" s="242"/>
      <c r="T729" s="243"/>
      <c r="U729" s="219"/>
      <c r="V729" s="150"/>
      <c r="W729" s="210"/>
      <c r="X729" s="201"/>
    </row>
    <row r="730" spans="1:26" ht="337.5" customHeight="1" thickBot="1" x14ac:dyDescent="0.3">
      <c r="A730" s="288" t="s">
        <v>239</v>
      </c>
      <c r="B730" s="46" t="str">
        <f t="shared" si="396"/>
        <v>ГБУЗ АО "ДГП № 3"</v>
      </c>
      <c r="C730" s="246" t="s">
        <v>236</v>
      </c>
      <c r="D730" s="19" t="str">
        <f t="shared" si="3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0" s="195" t="s">
        <v>170</v>
      </c>
      <c r="F730" s="46" t="str">
        <f t="shared" si="402"/>
        <v>не предусмотрено</v>
      </c>
      <c r="G730" s="195" t="s">
        <v>170</v>
      </c>
      <c r="H730" s="46" t="str">
        <f t="shared" si="403"/>
        <v>не предусмотрено</v>
      </c>
      <c r="I730" s="195" t="s">
        <v>47</v>
      </c>
      <c r="J730" s="46" t="str">
        <f t="shared" si="404"/>
        <v>Не предусмотрено</v>
      </c>
      <c r="K730" s="76" t="s">
        <v>237</v>
      </c>
      <c r="L730" s="75" t="s">
        <v>3</v>
      </c>
      <c r="M730" s="72" t="s">
        <v>5</v>
      </c>
      <c r="N730" s="106">
        <v>100</v>
      </c>
      <c r="O730" s="106">
        <v>100</v>
      </c>
      <c r="P730" s="54">
        <f>IF(AND(N730&lt;&gt;0,M730="Кач."),O730/N730*100,"")</f>
        <v>100</v>
      </c>
      <c r="Q730" s="55"/>
      <c r="R730" s="214">
        <f>IFERROR(AVERAGE(P730:P731),"")</f>
        <v>100</v>
      </c>
      <c r="S730" s="215">
        <f>AVERAGE(Q730:Q731)</f>
        <v>100</v>
      </c>
      <c r="T730" s="216">
        <f>IFERROR((R730*0.7+S730*0.3)*2,S730*2)</f>
        <v>200</v>
      </c>
      <c r="U730" s="195" t="str">
        <f t="shared" ref="U730" si="414">IF(T730&lt;170,"ГЗ по услуге (работе) НЕ выполнено","")&amp;IF(AND(T730&gt;=170,T730&lt;=200),"ГЗ по услуге (работе) выполнено","")&amp;IF(T730&gt;200,"ГЗ по услуге (работе) ПЕРЕвыполнено","")</f>
        <v>ГЗ по услуге (работе) выполнено</v>
      </c>
      <c r="V730" s="192"/>
      <c r="W730" s="279">
        <f>AVERAGE(T730:T731)</f>
        <v>200</v>
      </c>
      <c r="X730" s="278" t="str">
        <f>IF(W730&lt;170,"ГЗ по учреждению не выполнено","")&amp;IF(AND(W730&gt;=170,W730&lt;=200),"ГЗ по учреждению выполнено","")&amp;IF(W730&gt;200,"ГЗ по учреждению перевыполнено","")</f>
        <v>ГЗ по учреждению выполнено</v>
      </c>
    </row>
    <row r="731" spans="1:26" ht="96.75" customHeight="1" thickBot="1" x14ac:dyDescent="0.3">
      <c r="A731" s="288"/>
      <c r="B731" s="46" t="str">
        <f t="shared" si="396"/>
        <v>ГБУЗ АО "ДГП № 3"</v>
      </c>
      <c r="C731" s="246"/>
      <c r="D731" s="19" t="str">
        <f t="shared" si="3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1" s="195"/>
      <c r="F731" s="46" t="str">
        <f t="shared" si="402"/>
        <v>не предусмотрено</v>
      </c>
      <c r="G731" s="195"/>
      <c r="H731" s="46" t="str">
        <f t="shared" si="403"/>
        <v>не предусмотрено</v>
      </c>
      <c r="I731" s="195"/>
      <c r="J731" s="46" t="str">
        <f t="shared" si="404"/>
        <v>Не предусмотрено</v>
      </c>
      <c r="K731" s="77" t="s">
        <v>248</v>
      </c>
      <c r="L731" s="75" t="s">
        <v>238</v>
      </c>
      <c r="M731" s="71" t="s">
        <v>42</v>
      </c>
      <c r="N731" s="104">
        <v>5.66</v>
      </c>
      <c r="O731" s="104">
        <v>5.66</v>
      </c>
      <c r="P731" s="61"/>
      <c r="Q731" s="58">
        <f>IF(AND(N731&lt;&gt;0,M731="объем"),(O731/N731*100),"")</f>
        <v>100</v>
      </c>
      <c r="R731" s="214"/>
      <c r="S731" s="215"/>
      <c r="T731" s="216"/>
      <c r="U731" s="195"/>
      <c r="V731" s="192"/>
      <c r="W731" s="279"/>
      <c r="X731" s="278"/>
    </row>
    <row r="732" spans="1:26" ht="40.15" customHeight="1" thickBot="1" x14ac:dyDescent="0.3">
      <c r="A732" s="292" t="s">
        <v>240</v>
      </c>
      <c r="B732" s="46" t="str">
        <f t="shared" si="396"/>
        <v>ГБУЗ АО "ДГП № 4"</v>
      </c>
      <c r="C732" s="246" t="s">
        <v>236</v>
      </c>
      <c r="D732" s="19" t="str">
        <f t="shared" si="3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2" s="195" t="s">
        <v>170</v>
      </c>
      <c r="F732" s="46" t="str">
        <f t="shared" si="402"/>
        <v>не предусмотрено</v>
      </c>
      <c r="G732" s="195" t="s">
        <v>170</v>
      </c>
      <c r="H732" s="46" t="str">
        <f t="shared" si="403"/>
        <v>не предусмотрено</v>
      </c>
      <c r="I732" s="195" t="s">
        <v>47</v>
      </c>
      <c r="J732" s="46" t="str">
        <f t="shared" si="404"/>
        <v>Не предусмотрено</v>
      </c>
      <c r="K732" s="76" t="s">
        <v>237</v>
      </c>
      <c r="L732" s="75" t="s">
        <v>3</v>
      </c>
      <c r="M732" s="72" t="s">
        <v>5</v>
      </c>
      <c r="N732" s="106">
        <v>100</v>
      </c>
      <c r="O732" s="106">
        <v>100</v>
      </c>
      <c r="P732" s="54">
        <f>IF(AND(N732&lt;&gt;0,M732="Кач."),O732/N732*100,"")</f>
        <v>100</v>
      </c>
      <c r="Q732" s="55"/>
      <c r="R732" s="214">
        <f>IFERROR(AVERAGE(P732:P733),"")</f>
        <v>100</v>
      </c>
      <c r="S732" s="215">
        <f>AVERAGE(Q732:Q733)</f>
        <v>100</v>
      </c>
      <c r="T732" s="216">
        <f t="shared" ref="T732" si="415">IFERROR((R732*0.7+S732*0.3)*2,S732*2)</f>
        <v>200</v>
      </c>
      <c r="U732" s="195" t="str">
        <f t="shared" ref="U732" si="416">IF(T732&lt;170,"ГЗ по услуге (работе) НЕ выполнено","")&amp;IF(AND(T732&gt;=170,T732&lt;=200),"ГЗ по услуге (работе) выполнено","")&amp;IF(T732&gt;200,"ГЗ по услуге (работе) ПЕРЕвыполнено","")</f>
        <v>ГЗ по услуге (работе) выполнено</v>
      </c>
      <c r="V732" s="192"/>
      <c r="W732" s="279">
        <f>AVERAGE(T732:T733)</f>
        <v>200</v>
      </c>
      <c r="X732" s="278" t="str">
        <f>IF(W732&lt;170,"ГЗ по учреждению не выполнено","")&amp;IF(AND(W732&gt;=170,W732&lt;=200),"ГЗ по учреждению выполнено","")&amp;IF(W732&gt;200,"ГЗ по учреждению перевыполнено","")</f>
        <v>ГЗ по учреждению выполнено</v>
      </c>
    </row>
    <row r="733" spans="1:26" ht="132.75" customHeight="1" thickBot="1" x14ac:dyDescent="0.3">
      <c r="A733" s="292"/>
      <c r="B733" s="46" t="str">
        <f t="shared" si="396"/>
        <v>ГБУЗ АО "ДГП № 4"</v>
      </c>
      <c r="C733" s="246"/>
      <c r="D733" s="19" t="str">
        <f t="shared" si="3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3" s="195"/>
      <c r="F733" s="46" t="str">
        <f t="shared" si="402"/>
        <v>не предусмотрено</v>
      </c>
      <c r="G733" s="195"/>
      <c r="H733" s="46" t="str">
        <f t="shared" si="403"/>
        <v>не предусмотрено</v>
      </c>
      <c r="I733" s="195"/>
      <c r="J733" s="46" t="str">
        <f t="shared" si="404"/>
        <v>Не предусмотрено</v>
      </c>
      <c r="K733" s="77" t="s">
        <v>248</v>
      </c>
      <c r="L733" s="75" t="s">
        <v>238</v>
      </c>
      <c r="M733" s="71" t="s">
        <v>42</v>
      </c>
      <c r="N733" s="104">
        <v>0.95</v>
      </c>
      <c r="O733" s="104">
        <v>0.95</v>
      </c>
      <c r="P733" s="61"/>
      <c r="Q733" s="58">
        <f>IF(AND(N733&lt;&gt;0,M733="объем"),(O733/N733*100),"")</f>
        <v>100</v>
      </c>
      <c r="R733" s="214"/>
      <c r="S733" s="215"/>
      <c r="T733" s="216"/>
      <c r="U733" s="195"/>
      <c r="V733" s="192"/>
      <c r="W733" s="279"/>
      <c r="X733" s="278"/>
    </row>
    <row r="734" spans="1:26" ht="51.6" customHeight="1" thickBot="1" x14ac:dyDescent="0.3">
      <c r="A734" s="287" t="s">
        <v>241</v>
      </c>
      <c r="B734" s="46" t="str">
        <f t="shared" si="396"/>
        <v>ГБУЗ АО "ДГП № 5"</v>
      </c>
      <c r="C734" s="246" t="s">
        <v>236</v>
      </c>
      <c r="D734" s="19" t="str">
        <f t="shared" si="3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4" s="195" t="s">
        <v>170</v>
      </c>
      <c r="F734" s="46" t="str">
        <f t="shared" si="402"/>
        <v>не предусмотрено</v>
      </c>
      <c r="G734" s="195" t="s">
        <v>170</v>
      </c>
      <c r="H734" s="46" t="str">
        <f t="shared" si="403"/>
        <v>не предусмотрено</v>
      </c>
      <c r="I734" s="195" t="s">
        <v>47</v>
      </c>
      <c r="J734" s="46" t="str">
        <f t="shared" si="404"/>
        <v>Не предусмотрено</v>
      </c>
      <c r="K734" s="76" t="s">
        <v>237</v>
      </c>
      <c r="L734" s="75" t="s">
        <v>3</v>
      </c>
      <c r="M734" s="72" t="s">
        <v>5</v>
      </c>
      <c r="N734" s="106">
        <v>100</v>
      </c>
      <c r="O734" s="106">
        <v>100</v>
      </c>
      <c r="P734" s="54">
        <f>IF(AND(N734&lt;&gt;0,M734="Кач."),O734/N734*100,"")</f>
        <v>100</v>
      </c>
      <c r="Q734" s="55"/>
      <c r="R734" s="214">
        <f>IFERROR(AVERAGE(P734:P735),"")</f>
        <v>100</v>
      </c>
      <c r="S734" s="215">
        <f>AVERAGE(Q734:Q735)</f>
        <v>100</v>
      </c>
      <c r="T734" s="216">
        <f t="shared" ref="T734" si="417">IFERROR((R734*0.7+S734*0.3)*2,S734*2)</f>
        <v>200</v>
      </c>
      <c r="U734" s="195" t="str">
        <f t="shared" ref="U734" si="418">IF(T734&lt;170,"ГЗ по услуге (работе) НЕ выполнено","")&amp;IF(AND(T734&gt;=170,T734&lt;=200),"ГЗ по услуге (работе) выполнено","")&amp;IF(T734&gt;200,"ГЗ по услуге (работе) ПЕРЕвыполнено","")</f>
        <v>ГЗ по услуге (работе) выполнено</v>
      </c>
      <c r="V734" s="192"/>
      <c r="W734" s="279">
        <f>AVERAGE(T734:T735)</f>
        <v>200</v>
      </c>
      <c r="X734" s="278" t="str">
        <f>IF(W734&lt;170,"ГЗ по учреждению не выполнено","")&amp;IF(AND(W734&gt;=170,W734&lt;=200),"ГЗ по учреждению выполнено","")&amp;IF(W734&gt;200,"ГЗ по учреждению перевыполнено","")</f>
        <v>ГЗ по учреждению выполнено</v>
      </c>
    </row>
    <row r="735" spans="1:26" ht="189.75" customHeight="1" thickBot="1" x14ac:dyDescent="0.3">
      <c r="A735" s="287"/>
      <c r="B735" s="46" t="str">
        <f t="shared" si="396"/>
        <v>ГБУЗ АО "ДГП № 5"</v>
      </c>
      <c r="C735" s="246"/>
      <c r="D735" s="19" t="str">
        <f t="shared" si="3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5" s="195"/>
      <c r="F735" s="46" t="str">
        <f t="shared" si="402"/>
        <v>не предусмотрено</v>
      </c>
      <c r="G735" s="195"/>
      <c r="H735" s="46" t="str">
        <f t="shared" si="403"/>
        <v>не предусмотрено</v>
      </c>
      <c r="I735" s="195"/>
      <c r="J735" s="46" t="str">
        <f t="shared" si="404"/>
        <v>Не предусмотрено</v>
      </c>
      <c r="K735" s="77" t="s">
        <v>248</v>
      </c>
      <c r="L735" s="75" t="s">
        <v>238</v>
      </c>
      <c r="M735" s="71" t="s">
        <v>42</v>
      </c>
      <c r="N735" s="104">
        <v>1.39</v>
      </c>
      <c r="O735" s="104">
        <v>1.39</v>
      </c>
      <c r="P735" s="61"/>
      <c r="Q735" s="58">
        <f>IF(AND(N735&lt;&gt;0,M735="объем"),(O735/N735*100),"")</f>
        <v>100</v>
      </c>
      <c r="R735" s="214"/>
      <c r="S735" s="215"/>
      <c r="T735" s="216"/>
      <c r="U735" s="195"/>
      <c r="V735" s="192"/>
      <c r="W735" s="279"/>
      <c r="X735" s="278"/>
    </row>
    <row r="736" spans="1:26" ht="71.25" customHeight="1" thickBot="1" x14ac:dyDescent="0.3">
      <c r="A736" s="288" t="s">
        <v>242</v>
      </c>
      <c r="B736" s="46" t="str">
        <f t="shared" si="396"/>
        <v>ГБУЗ АО "СП № 3"</v>
      </c>
      <c r="C736" s="246" t="s">
        <v>236</v>
      </c>
      <c r="D736" s="19" t="str">
        <f t="shared" si="3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6" s="195" t="s">
        <v>170</v>
      </c>
      <c r="F736" s="46" t="str">
        <f t="shared" si="402"/>
        <v>не предусмотрено</v>
      </c>
      <c r="G736" s="195" t="s">
        <v>170</v>
      </c>
      <c r="H736" s="46" t="str">
        <f t="shared" si="403"/>
        <v>не предусмотрено</v>
      </c>
      <c r="I736" s="195" t="s">
        <v>47</v>
      </c>
      <c r="J736" s="46" t="str">
        <f t="shared" si="404"/>
        <v>Не предусмотрено</v>
      </c>
      <c r="K736" s="76" t="s">
        <v>237</v>
      </c>
      <c r="L736" s="75" t="s">
        <v>3</v>
      </c>
      <c r="M736" s="72" t="s">
        <v>5</v>
      </c>
      <c r="N736" s="106">
        <v>100</v>
      </c>
      <c r="O736" s="106">
        <v>100</v>
      </c>
      <c r="P736" s="54">
        <f>IF(AND(N736&lt;&gt;0,M736="Кач."),O736/N736*100,"")</f>
        <v>100</v>
      </c>
      <c r="Q736" s="55"/>
      <c r="R736" s="214">
        <f>IFERROR(AVERAGE(P736:P737),"")</f>
        <v>100</v>
      </c>
      <c r="S736" s="215">
        <f>AVERAGE(Q736:Q737)</f>
        <v>100</v>
      </c>
      <c r="T736" s="216">
        <f t="shared" ref="T736" si="419">IFERROR((R736*0.7+S736*0.3)*2,S736*2)</f>
        <v>200</v>
      </c>
      <c r="U736" s="195" t="str">
        <f t="shared" ref="U736" si="420">IF(T736&lt;170,"ГЗ по услуге (работе) НЕ выполнено","")&amp;IF(AND(T736&gt;=170,T736&lt;=200),"ГЗ по услуге (работе) выполнено","")&amp;IF(T736&gt;200,"ГЗ по услуге (работе) ПЕРЕвыполнено","")</f>
        <v>ГЗ по услуге (работе) выполнено</v>
      </c>
      <c r="V736" s="192"/>
      <c r="W736" s="279">
        <f>AVERAGE(T736:T737)</f>
        <v>200</v>
      </c>
      <c r="X736" s="278" t="str">
        <f>IF(W736&lt;170,"ГЗ по учреждению не выполнено","")&amp;IF(AND(W736&gt;=170,W736&lt;=200),"ГЗ по учреждению выполнено","")&amp;IF(W736&gt;200,"ГЗ по учреждению перевыполнено","")</f>
        <v>ГЗ по учреждению выполнено</v>
      </c>
    </row>
    <row r="737" spans="1:24" ht="48" customHeight="1" thickBot="1" x14ac:dyDescent="0.3">
      <c r="A737" s="289"/>
      <c r="B737" s="46" t="str">
        <f t="shared" si="396"/>
        <v>ГБУЗ АО "СП № 3"</v>
      </c>
      <c r="C737" s="224"/>
      <c r="D737" s="19" t="str">
        <f t="shared" si="3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7" s="217"/>
      <c r="F737" s="46" t="str">
        <f t="shared" si="402"/>
        <v>не предусмотрено</v>
      </c>
      <c r="G737" s="217"/>
      <c r="H737" s="46" t="str">
        <f t="shared" si="403"/>
        <v>не предусмотрено</v>
      </c>
      <c r="I737" s="217"/>
      <c r="J737" s="46" t="str">
        <f t="shared" si="404"/>
        <v>Не предусмотрено</v>
      </c>
      <c r="K737" s="77" t="s">
        <v>248</v>
      </c>
      <c r="L737" s="82" t="s">
        <v>238</v>
      </c>
      <c r="M737" s="71" t="s">
        <v>42</v>
      </c>
      <c r="N737" s="104">
        <v>0.63</v>
      </c>
      <c r="O737" s="104">
        <v>0.63</v>
      </c>
      <c r="P737" s="61"/>
      <c r="Q737" s="58">
        <f>IF(AND(N737&lt;&gt;0,M737="объем"),(O737/N737*100),"")</f>
        <v>100</v>
      </c>
      <c r="R737" s="214"/>
      <c r="S737" s="215"/>
      <c r="T737" s="216"/>
      <c r="U737" s="195"/>
      <c r="V737" s="192"/>
      <c r="W737" s="279"/>
      <c r="X737" s="278"/>
    </row>
    <row r="738" spans="1:24" ht="189.75" customHeight="1" thickBot="1" x14ac:dyDescent="0.3">
      <c r="A738" s="292" t="s">
        <v>243</v>
      </c>
      <c r="B738" s="46" t="str">
        <f t="shared" si="396"/>
        <v>ГБУЗ АО "СП № 4"</v>
      </c>
      <c r="C738" s="246" t="s">
        <v>236</v>
      </c>
      <c r="D738" s="19" t="str">
        <f t="shared" si="3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8" s="195" t="s">
        <v>170</v>
      </c>
      <c r="F738" s="46" t="str">
        <f t="shared" si="402"/>
        <v>не предусмотрено</v>
      </c>
      <c r="G738" s="195" t="s">
        <v>170</v>
      </c>
      <c r="H738" s="46" t="str">
        <f t="shared" si="403"/>
        <v>не предусмотрено</v>
      </c>
      <c r="I738" s="195" t="s">
        <v>47</v>
      </c>
      <c r="J738" s="46" t="str">
        <f t="shared" si="404"/>
        <v>Не предусмотрено</v>
      </c>
      <c r="K738" s="76" t="s">
        <v>237</v>
      </c>
      <c r="L738" s="75" t="s">
        <v>3</v>
      </c>
      <c r="M738" s="72" t="s">
        <v>5</v>
      </c>
      <c r="N738" s="106">
        <v>100</v>
      </c>
      <c r="O738" s="106">
        <v>100</v>
      </c>
      <c r="P738" s="54">
        <f>IF(AND(N738&lt;&gt;0,M738="Кач."),O738/N738*100,"")</f>
        <v>100</v>
      </c>
      <c r="Q738" s="55"/>
      <c r="R738" s="214">
        <f>IFERROR(AVERAGE(P738:P739),"")</f>
        <v>100</v>
      </c>
      <c r="S738" s="215">
        <f>AVERAGE(Q738:Q739)</f>
        <v>100</v>
      </c>
      <c r="T738" s="216">
        <f t="shared" ref="T738" si="421">IFERROR((R738*0.7+S738*0.3)*2,S738*2)</f>
        <v>200</v>
      </c>
      <c r="U738" s="195" t="str">
        <f t="shared" ref="U738" si="422">IF(T738&lt;170,"ГЗ по услуге (работе) НЕ выполнено","")&amp;IF(AND(T738&gt;=170,T738&lt;=200),"ГЗ по услуге (работе) выполнено","")&amp;IF(T738&gt;200,"ГЗ по услуге (работе) ПЕРЕвыполнено","")</f>
        <v>ГЗ по услуге (работе) выполнено</v>
      </c>
      <c r="V738" s="192"/>
      <c r="W738" s="279">
        <f>AVERAGE(T738:T739)</f>
        <v>200</v>
      </c>
      <c r="X738" s="278" t="str">
        <f>IF(W738&lt;170,"ГЗ по учреждению не выполнено","")&amp;IF(AND(W738&gt;=170,W738&lt;=200),"ГЗ по учреждению выполнено","")&amp;IF(W738&gt;200,"ГЗ по учреждению перевыполнено","")</f>
        <v>ГЗ по учреждению выполнено</v>
      </c>
    </row>
    <row r="739" spans="1:24" ht="189.75" customHeight="1" x14ac:dyDescent="0.25">
      <c r="A739" s="292"/>
      <c r="B739" s="46" t="str">
        <f t="shared" si="396"/>
        <v>ГБУЗ АО "СП № 4"</v>
      </c>
      <c r="C739" s="246"/>
      <c r="D739" s="19" t="str">
        <f t="shared" si="39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9" s="195"/>
      <c r="F739" s="46" t="str">
        <f t="shared" si="402"/>
        <v>не предусмотрено</v>
      </c>
      <c r="G739" s="195"/>
      <c r="H739" s="46" t="str">
        <f t="shared" si="403"/>
        <v>не предусмотрено</v>
      </c>
      <c r="I739" s="195"/>
      <c r="J739" s="46" t="str">
        <f t="shared" si="404"/>
        <v>Не предусмотрено</v>
      </c>
      <c r="K739" s="84" t="s">
        <v>248</v>
      </c>
      <c r="L739" s="75" t="s">
        <v>238</v>
      </c>
      <c r="M739" s="83" t="s">
        <v>42</v>
      </c>
      <c r="N739" s="173">
        <v>1.23</v>
      </c>
      <c r="O739" s="173">
        <v>1.23</v>
      </c>
      <c r="P739" s="65"/>
      <c r="Q739" s="64">
        <f>IF(AND(N739&lt;&gt;0,M739="объем"),(O739/N739*100),"")</f>
        <v>100</v>
      </c>
      <c r="R739" s="214"/>
      <c r="S739" s="215"/>
      <c r="T739" s="216"/>
      <c r="U739" s="195"/>
      <c r="V739" s="192"/>
      <c r="W739" s="279"/>
      <c r="X739" s="278"/>
    </row>
    <row r="740" spans="1:24" ht="78.75" customHeight="1" x14ac:dyDescent="0.25">
      <c r="A740" s="5" t="s">
        <v>131</v>
      </c>
      <c r="B740" s="5"/>
      <c r="C740" s="52"/>
      <c r="D740" s="52"/>
      <c r="E740" s="98"/>
      <c r="F740" s="98"/>
      <c r="G740" s="98"/>
      <c r="H740" s="98"/>
      <c r="I740" s="98"/>
      <c r="J740" s="98"/>
      <c r="K740" s="98"/>
      <c r="L740" s="98"/>
      <c r="M740" s="268" t="s">
        <v>36</v>
      </c>
      <c r="N740" s="269"/>
      <c r="O740" s="270"/>
      <c r="P740" s="89">
        <f>P743-P742-P741</f>
        <v>253</v>
      </c>
      <c r="Q740" s="89">
        <f>Q743-Q742-Q741</f>
        <v>190</v>
      </c>
      <c r="R740" s="89">
        <f>R743-R742-R741</f>
        <v>233</v>
      </c>
      <c r="S740" s="89">
        <f>S743-S742-S741</f>
        <v>137</v>
      </c>
      <c r="T740" s="142">
        <f>T743-T742-T741</f>
        <v>171</v>
      </c>
      <c r="U740" s="310" t="s">
        <v>30</v>
      </c>
      <c r="V740" s="311"/>
      <c r="W740" s="312"/>
      <c r="X740" s="93">
        <f>COUNTIF(X1:X739,"ГЗ по учреждению выполнено")</f>
        <v>29</v>
      </c>
    </row>
    <row r="741" spans="1:24" ht="42.75" customHeight="1" x14ac:dyDescent="0.25">
      <c r="A741" s="97" t="s">
        <v>132</v>
      </c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49"/>
      <c r="M741" s="268" t="s">
        <v>37</v>
      </c>
      <c r="N741" s="269"/>
      <c r="O741" s="270"/>
      <c r="P741" s="89">
        <f>COUNTIF(P3:P739,"&gt;100")</f>
        <v>45</v>
      </c>
      <c r="Q741" s="89">
        <f>COUNTIF(Q3:Q739,"&gt;100")</f>
        <v>97</v>
      </c>
      <c r="R741" s="89">
        <f>COUNTIF(R3:R739,"&gt;100")</f>
        <v>43</v>
      </c>
      <c r="S741" s="89">
        <f>COUNTIF(S3:S739,"&gt;100")</f>
        <v>71</v>
      </c>
      <c r="T741" s="142">
        <f>COUNTIF(T3:T739,"&gt;200")</f>
        <v>80</v>
      </c>
      <c r="U741" s="310" t="s">
        <v>31</v>
      </c>
      <c r="V741" s="311"/>
      <c r="W741" s="312"/>
      <c r="X741" s="93">
        <f>COUNTIF(X2:X739,"ГЗ по учреждению перевыполнено")</f>
        <v>16</v>
      </c>
    </row>
    <row r="742" spans="1:24" ht="79.5" customHeight="1" x14ac:dyDescent="0.25">
      <c r="A742" s="97" t="s">
        <v>134</v>
      </c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49"/>
      <c r="M742" s="268" t="s">
        <v>38</v>
      </c>
      <c r="N742" s="269"/>
      <c r="O742" s="269"/>
      <c r="P742" s="89">
        <f>COUNTIF(P3:P739,"&lt;95")</f>
        <v>9</v>
      </c>
      <c r="Q742" s="89">
        <f>COUNTIF(Q3:Q739,"&lt;95")</f>
        <v>120</v>
      </c>
      <c r="R742" s="89">
        <f>COUNTIF(R3:R739,"&lt;95")</f>
        <v>8</v>
      </c>
      <c r="S742" s="89">
        <f>COUNTIF(S3:S739,"&lt;95")</f>
        <v>96</v>
      </c>
      <c r="T742" s="142">
        <f>COUNTIF(T3:T739,"&lt;170")</f>
        <v>42</v>
      </c>
      <c r="U742" s="307" t="s">
        <v>32</v>
      </c>
      <c r="V742" s="308"/>
      <c r="W742" s="309"/>
      <c r="X742" s="94">
        <f>COUNTIF(X10:X739,"ГЗ по учреждению не выполнено")</f>
        <v>3</v>
      </c>
    </row>
    <row r="743" spans="1:24" ht="42.75" customHeight="1" x14ac:dyDescent="0.3">
      <c r="A743" s="100" t="s">
        <v>247</v>
      </c>
      <c r="B743" s="100"/>
      <c r="C743" s="100"/>
      <c r="D743" s="100"/>
      <c r="E743" s="100"/>
      <c r="F743" s="100"/>
      <c r="G743" s="100"/>
      <c r="H743" s="100"/>
      <c r="I743" s="100"/>
      <c r="J743" s="100"/>
      <c r="K743" s="100"/>
      <c r="L743" s="100"/>
      <c r="M743" s="263" t="s">
        <v>135</v>
      </c>
      <c r="N743" s="264"/>
      <c r="O743" s="264"/>
      <c r="P743" s="90">
        <f>COUNT(P3:P739)</f>
        <v>307</v>
      </c>
      <c r="Q743" s="90">
        <f>COUNT(Q3:Q739)</f>
        <v>407</v>
      </c>
      <c r="R743" s="90">
        <f>COUNT(R3:R739)</f>
        <v>284</v>
      </c>
      <c r="S743" s="91">
        <f>COUNT(S3:S739)</f>
        <v>304</v>
      </c>
      <c r="T743" s="143">
        <f>COUNT(T3:T739)</f>
        <v>293</v>
      </c>
      <c r="U743" s="271" t="s">
        <v>136</v>
      </c>
      <c r="V743" s="272"/>
      <c r="W743" s="273"/>
      <c r="X743" s="92">
        <f>X740+X741+X742</f>
        <v>48</v>
      </c>
    </row>
    <row r="744" spans="1:24" ht="79.5" customHeight="1" x14ac:dyDescent="0.25">
      <c r="A744" s="47"/>
      <c r="B744" s="48"/>
      <c r="C744" s="47"/>
      <c r="D744" s="47"/>
      <c r="E744" s="47"/>
      <c r="F744" s="47"/>
      <c r="G744" s="47"/>
      <c r="H744" s="47"/>
      <c r="I744" s="47"/>
      <c r="J744" s="47"/>
      <c r="K744" s="47"/>
      <c r="L744" s="32"/>
      <c r="M744" s="32"/>
      <c r="N744" s="111"/>
      <c r="O744" s="111" t="s">
        <v>255</v>
      </c>
      <c r="P744" s="35"/>
      <c r="Q744" s="7"/>
      <c r="R744" s="8"/>
      <c r="S744" s="9"/>
      <c r="U744" s="10"/>
      <c r="V744" s="2"/>
      <c r="X744" s="1"/>
    </row>
    <row r="745" spans="1:24" ht="45.75" customHeight="1" x14ac:dyDescent="0.25">
      <c r="M745" s="3"/>
      <c r="N745" s="112"/>
      <c r="O745" s="112"/>
      <c r="P745" s="39"/>
      <c r="Q745" s="38"/>
      <c r="R745" s="36"/>
      <c r="S745" s="36"/>
      <c r="T745" s="145"/>
      <c r="U745" s="36"/>
      <c r="V745" s="36"/>
      <c r="W745" s="37"/>
      <c r="X745" s="37"/>
    </row>
    <row r="746" spans="1:24" ht="87" customHeight="1" x14ac:dyDescent="0.25">
      <c r="P746" s="6"/>
      <c r="Q746" s="7"/>
      <c r="R746" s="8"/>
      <c r="S746" s="9"/>
      <c r="U746" s="10"/>
      <c r="V746" s="2"/>
      <c r="X746" s="1"/>
    </row>
    <row r="747" spans="1:24" ht="36.75" customHeight="1" x14ac:dyDescent="0.25">
      <c r="P747" s="6"/>
      <c r="Q747" s="7"/>
      <c r="R747" s="8"/>
      <c r="S747" s="9"/>
      <c r="U747" s="10"/>
      <c r="V747" s="2"/>
      <c r="X747" s="1"/>
    </row>
    <row r="748" spans="1:24" ht="76.5" customHeight="1" x14ac:dyDescent="0.25">
      <c r="A748" s="5"/>
      <c r="B748" s="34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114"/>
      <c r="O748" s="114"/>
      <c r="P748" s="6"/>
      <c r="Q748" s="7"/>
      <c r="R748" s="8"/>
      <c r="S748" s="9"/>
      <c r="U748" s="10"/>
      <c r="V748" s="2"/>
      <c r="X748" s="1"/>
    </row>
    <row r="749" spans="1:24" ht="35.25" customHeight="1" x14ac:dyDescent="0.25">
      <c r="P749" s="6"/>
      <c r="Q749" s="7"/>
      <c r="R749" s="8"/>
      <c r="S749" s="9"/>
      <c r="U749" s="10"/>
      <c r="V749" s="2"/>
      <c r="X749" s="1"/>
    </row>
    <row r="750" spans="1:24" s="4" customFormat="1" ht="30" customHeight="1" x14ac:dyDescent="0.25">
      <c r="A750" s="17"/>
      <c r="B750" s="33"/>
      <c r="C750" s="20"/>
      <c r="D750" s="20"/>
      <c r="E750" s="21"/>
      <c r="F750" s="20"/>
      <c r="G750" s="20"/>
      <c r="H750" s="20"/>
      <c r="I750" s="20"/>
      <c r="J750" s="20"/>
      <c r="K750" s="20"/>
      <c r="L750" s="22"/>
      <c r="M750" s="17"/>
      <c r="N750" s="113"/>
      <c r="O750" s="113"/>
      <c r="P750" s="6"/>
      <c r="Q750" s="7"/>
      <c r="R750" s="8"/>
      <c r="S750" s="9"/>
      <c r="T750" s="144"/>
      <c r="U750" s="10"/>
      <c r="V750" s="2"/>
      <c r="W750" s="28"/>
      <c r="X750" s="1"/>
    </row>
    <row r="751" spans="1:24" ht="29.25" customHeight="1" x14ac:dyDescent="0.25">
      <c r="P751" s="6"/>
      <c r="Q751" s="7"/>
      <c r="R751" s="8"/>
      <c r="S751" s="9"/>
      <c r="U751" s="10"/>
      <c r="V751" s="2"/>
      <c r="X751" s="1"/>
    </row>
    <row r="752" spans="1:24" ht="27.75" customHeight="1" x14ac:dyDescent="0.25">
      <c r="P752" s="6"/>
    </row>
    <row r="753" ht="26.25" customHeight="1" x14ac:dyDescent="0.25"/>
    <row r="754" ht="21" customHeight="1" x14ac:dyDescent="0.25"/>
  </sheetData>
  <autoFilter ref="A2:Z754"/>
  <mergeCells count="2749">
    <mergeCell ref="A379:A392"/>
    <mergeCell ref="C383:C392"/>
    <mergeCell ref="W379:W392"/>
    <mergeCell ref="X379:X392"/>
    <mergeCell ref="U660:U661"/>
    <mergeCell ref="V598:V599"/>
    <mergeCell ref="U651:U652"/>
    <mergeCell ref="R472:R474"/>
    <mergeCell ref="R475:R477"/>
    <mergeCell ref="R478:R480"/>
    <mergeCell ref="R481:R483"/>
    <mergeCell ref="U596:U597"/>
    <mergeCell ref="T565:T566"/>
    <mergeCell ref="T642:T644"/>
    <mergeCell ref="C676:C679"/>
    <mergeCell ref="C680:C681"/>
    <mergeCell ref="E678:E679"/>
    <mergeCell ref="E676:E677"/>
    <mergeCell ref="X464:X507"/>
    <mergeCell ref="W464:W507"/>
    <mergeCell ref="A464:A507"/>
    <mergeCell ref="I498:I499"/>
    <mergeCell ref="I502:I503"/>
    <mergeCell ref="C498:C503"/>
    <mergeCell ref="E498:E503"/>
    <mergeCell ref="E504:E505"/>
    <mergeCell ref="E506:E507"/>
    <mergeCell ref="G502:G503"/>
    <mergeCell ref="R504:R505"/>
    <mergeCell ref="S504:S505"/>
    <mergeCell ref="T504:T505"/>
    <mergeCell ref="R506:R507"/>
    <mergeCell ref="S506:S507"/>
    <mergeCell ref="T506:T507"/>
    <mergeCell ref="R502:R503"/>
    <mergeCell ref="S502:S503"/>
    <mergeCell ref="V649:V650"/>
    <mergeCell ref="R629:R631"/>
    <mergeCell ref="U618:U619"/>
    <mergeCell ref="V655:V657"/>
    <mergeCell ref="U620:U622"/>
    <mergeCell ref="V620:V622"/>
    <mergeCell ref="R620:R622"/>
    <mergeCell ref="S620:S622"/>
    <mergeCell ref="V638:V639"/>
    <mergeCell ref="R640:R641"/>
    <mergeCell ref="S640:S641"/>
    <mergeCell ref="T618:T619"/>
    <mergeCell ref="S629:S631"/>
    <mergeCell ref="T620:T622"/>
    <mergeCell ref="S552:S553"/>
    <mergeCell ref="S636:S637"/>
    <mergeCell ref="U658:U659"/>
    <mergeCell ref="R658:R659"/>
    <mergeCell ref="S658:S659"/>
    <mergeCell ref="V584:V593"/>
    <mergeCell ref="U608:U609"/>
    <mergeCell ref="U573:U574"/>
    <mergeCell ref="T554:T555"/>
    <mergeCell ref="U565:U566"/>
    <mergeCell ref="V594:V595"/>
    <mergeCell ref="X3:X31"/>
    <mergeCell ref="W3:W31"/>
    <mergeCell ref="U20:U21"/>
    <mergeCell ref="T20:T21"/>
    <mergeCell ref="Q12:Q13"/>
    <mergeCell ref="V451:V452"/>
    <mergeCell ref="U439:U440"/>
    <mergeCell ref="T305:T307"/>
    <mergeCell ref="T636:T637"/>
    <mergeCell ref="R618:R619"/>
    <mergeCell ref="V543:V545"/>
    <mergeCell ref="V636:V637"/>
    <mergeCell ref="T634:T635"/>
    <mergeCell ref="V629:V631"/>
    <mergeCell ref="S543:S545"/>
    <mergeCell ref="R445:R446"/>
    <mergeCell ref="U441:U442"/>
    <mergeCell ref="U460:U461"/>
    <mergeCell ref="S451:S452"/>
    <mergeCell ref="T443:T444"/>
    <mergeCell ref="S487:S489"/>
    <mergeCell ref="S484:S486"/>
    <mergeCell ref="S481:S483"/>
    <mergeCell ref="S478:S480"/>
    <mergeCell ref="U369:U370"/>
    <mergeCell ref="T379:T380"/>
    <mergeCell ref="U361:U362"/>
    <mergeCell ref="T381:T382"/>
    <mergeCell ref="U381:U382"/>
    <mergeCell ref="U403:U404"/>
    <mergeCell ref="U413:U414"/>
    <mergeCell ref="S310:S311"/>
    <mergeCell ref="A3:A31"/>
    <mergeCell ref="V353:V355"/>
    <mergeCell ref="T356:T358"/>
    <mergeCell ref="V425:V426"/>
    <mergeCell ref="V417:V418"/>
    <mergeCell ref="T347:T350"/>
    <mergeCell ref="T351:T352"/>
    <mergeCell ref="S546:S547"/>
    <mergeCell ref="V228:V230"/>
    <mergeCell ref="V411:V412"/>
    <mergeCell ref="R447:R448"/>
    <mergeCell ref="U397:U398"/>
    <mergeCell ref="T445:T446"/>
    <mergeCell ref="R419:R420"/>
    <mergeCell ref="V399:V400"/>
    <mergeCell ref="V429:V430"/>
    <mergeCell ref="T231:T232"/>
    <mergeCell ref="U231:U232"/>
    <mergeCell ref="T235:T237"/>
    <mergeCell ref="U268:U269"/>
    <mergeCell ref="V345:V346"/>
    <mergeCell ref="T439:T440"/>
    <mergeCell ref="U415:U416"/>
    <mergeCell ref="V375:V376"/>
    <mergeCell ref="T369:T370"/>
    <mergeCell ref="V453:V454"/>
    <mergeCell ref="U290:U291"/>
    <mergeCell ref="C14:C21"/>
    <mergeCell ref="G14:G21"/>
    <mergeCell ref="V20:V21"/>
    <mergeCell ref="V43:V44"/>
    <mergeCell ref="I288:I289"/>
    <mergeCell ref="V325:V326"/>
    <mergeCell ref="S341:S342"/>
    <mergeCell ref="T343:T344"/>
    <mergeCell ref="S312:S314"/>
    <mergeCell ref="T341:T342"/>
    <mergeCell ref="S317:S318"/>
    <mergeCell ref="V308:V309"/>
    <mergeCell ref="S347:S350"/>
    <mergeCell ref="G133:G134"/>
    <mergeCell ref="I142:I143"/>
    <mergeCell ref="E162:E163"/>
    <mergeCell ref="E315:E316"/>
    <mergeCell ref="E339:E340"/>
    <mergeCell ref="G108:G109"/>
    <mergeCell ref="G110:G111"/>
    <mergeCell ref="I131:I132"/>
    <mergeCell ref="I122:I124"/>
    <mergeCell ref="T256:T258"/>
    <mergeCell ref="T263:T265"/>
    <mergeCell ref="E290:E291"/>
    <mergeCell ref="E331:E334"/>
    <mergeCell ref="E292:E293"/>
    <mergeCell ref="E341:E342"/>
    <mergeCell ref="I84:I85"/>
    <mergeCell ref="G103:G105"/>
    <mergeCell ref="E101:E102"/>
    <mergeCell ref="G106:G107"/>
    <mergeCell ref="G116:G118"/>
    <mergeCell ref="I106:I107"/>
    <mergeCell ref="I116:I118"/>
    <mergeCell ref="T331:T334"/>
    <mergeCell ref="U331:U334"/>
    <mergeCell ref="S308:S309"/>
    <mergeCell ref="U297:U298"/>
    <mergeCell ref="T308:T309"/>
    <mergeCell ref="R325:R326"/>
    <mergeCell ref="T411:T412"/>
    <mergeCell ref="I345:I346"/>
    <mergeCell ref="U371:U372"/>
    <mergeCell ref="V361:V362"/>
    <mergeCell ref="T433:T434"/>
    <mergeCell ref="R435:R436"/>
    <mergeCell ref="I347:I350"/>
    <mergeCell ref="T395:T396"/>
    <mergeCell ref="U363:U368"/>
    <mergeCell ref="T371:T372"/>
    <mergeCell ref="T389:T390"/>
    <mergeCell ref="U389:U390"/>
    <mergeCell ref="U429:U430"/>
    <mergeCell ref="R377:R378"/>
    <mergeCell ref="T383:T384"/>
    <mergeCell ref="R347:R350"/>
    <mergeCell ref="S323:S324"/>
    <mergeCell ref="I297:I298"/>
    <mergeCell ref="S351:S352"/>
    <mergeCell ref="R421:R422"/>
    <mergeCell ref="I321:I322"/>
    <mergeCell ref="S379:S380"/>
    <mergeCell ref="V379:V380"/>
    <mergeCell ref="T373:T374"/>
    <mergeCell ref="G579:G581"/>
    <mergeCell ref="G543:G545"/>
    <mergeCell ref="G520:G521"/>
    <mergeCell ref="G451:G452"/>
    <mergeCell ref="G453:G454"/>
    <mergeCell ref="V359:V360"/>
    <mergeCell ref="I466:I468"/>
    <mergeCell ref="T359:T360"/>
    <mergeCell ref="S411:S412"/>
    <mergeCell ref="R369:R370"/>
    <mergeCell ref="V395:V396"/>
    <mergeCell ref="V401:V402"/>
    <mergeCell ref="U411:U412"/>
    <mergeCell ref="S413:S414"/>
    <mergeCell ref="R423:R424"/>
    <mergeCell ref="R363:R368"/>
    <mergeCell ref="V573:V574"/>
    <mergeCell ref="V537:V538"/>
    <mergeCell ref="U451:U452"/>
    <mergeCell ref="I375:I376"/>
    <mergeCell ref="I383:I384"/>
    <mergeCell ref="I367:I368"/>
    <mergeCell ref="G365:G366"/>
    <mergeCell ref="G460:G461"/>
    <mergeCell ref="G464:G465"/>
    <mergeCell ref="V554:V555"/>
    <mergeCell ref="V575:V576"/>
    <mergeCell ref="U359:U360"/>
    <mergeCell ref="V464:V497"/>
    <mergeCell ref="I487:I489"/>
    <mergeCell ref="I537:I538"/>
    <mergeCell ref="I548:I549"/>
    <mergeCell ref="V363:V368"/>
    <mergeCell ref="I359:I360"/>
    <mergeCell ref="I401:I404"/>
    <mergeCell ref="I409:I410"/>
    <mergeCell ref="I371:I372"/>
    <mergeCell ref="I405:I406"/>
    <mergeCell ref="S541:S542"/>
    <mergeCell ref="R522:R536"/>
    <mergeCell ref="U393:U394"/>
    <mergeCell ref="G299:G301"/>
    <mergeCell ref="G405:G406"/>
    <mergeCell ref="S445:S446"/>
    <mergeCell ref="U379:U380"/>
    <mergeCell ref="G353:G355"/>
    <mergeCell ref="G387:G388"/>
    <mergeCell ref="G359:G360"/>
    <mergeCell ref="R345:R346"/>
    <mergeCell ref="T375:T376"/>
    <mergeCell ref="U425:U426"/>
    <mergeCell ref="S417:S418"/>
    <mergeCell ref="U351:U352"/>
    <mergeCell ref="U327:U328"/>
    <mergeCell ref="V327:V328"/>
    <mergeCell ref="V341:V342"/>
    <mergeCell ref="I351:I352"/>
    <mergeCell ref="T317:T318"/>
    <mergeCell ref="R493:R495"/>
    <mergeCell ref="R496:R497"/>
    <mergeCell ref="T498:T503"/>
    <mergeCell ref="I504:I505"/>
    <mergeCell ref="S359:S360"/>
    <mergeCell ref="T417:T418"/>
    <mergeCell ref="R387:R388"/>
    <mergeCell ref="I508:I510"/>
    <mergeCell ref="S466:S468"/>
    <mergeCell ref="S464:S465"/>
    <mergeCell ref="R464:R465"/>
    <mergeCell ref="R466:R468"/>
    <mergeCell ref="R469:R471"/>
    <mergeCell ref="I363:I364"/>
    <mergeCell ref="I369:I370"/>
    <mergeCell ref="I365:I366"/>
    <mergeCell ref="S435:S436"/>
    <mergeCell ref="I399:I400"/>
    <mergeCell ref="S383:S384"/>
    <mergeCell ref="S373:S374"/>
    <mergeCell ref="S375:S376"/>
    <mergeCell ref="R375:R376"/>
    <mergeCell ref="R391:R392"/>
    <mergeCell ref="R373:R374"/>
    <mergeCell ref="S361:S362"/>
    <mergeCell ref="S395:S396"/>
    <mergeCell ref="S393:S394"/>
    <mergeCell ref="I449:I450"/>
    <mergeCell ref="R379:R380"/>
    <mergeCell ref="R498:R499"/>
    <mergeCell ref="R455:R457"/>
    <mergeCell ref="R460:R461"/>
    <mergeCell ref="R381:R382"/>
    <mergeCell ref="R397:R398"/>
    <mergeCell ref="R425:R426"/>
    <mergeCell ref="W299:W324"/>
    <mergeCell ref="V288:V289"/>
    <mergeCell ref="T345:T346"/>
    <mergeCell ref="R605:R607"/>
    <mergeCell ref="S616:S617"/>
    <mergeCell ref="U233:U234"/>
    <mergeCell ref="V371:V372"/>
    <mergeCell ref="V445:V446"/>
    <mergeCell ref="V369:V370"/>
    <mergeCell ref="U375:U376"/>
    <mergeCell ref="V335:V340"/>
    <mergeCell ref="V331:V334"/>
    <mergeCell ref="R335:R340"/>
    <mergeCell ref="V302:V304"/>
    <mergeCell ref="V305:V307"/>
    <mergeCell ref="U305:U307"/>
    <mergeCell ref="U302:U304"/>
    <mergeCell ref="S377:S378"/>
    <mergeCell ref="S369:S370"/>
    <mergeCell ref="T275:T277"/>
    <mergeCell ref="S584:S593"/>
    <mergeCell ref="T584:T593"/>
    <mergeCell ref="S577:S578"/>
    <mergeCell ref="S353:S355"/>
    <mergeCell ref="V439:V440"/>
    <mergeCell ref="V443:V444"/>
    <mergeCell ref="S462:S463"/>
    <mergeCell ref="W445:W454"/>
    <mergeCell ref="W543:W555"/>
    <mergeCell ref="U498:U503"/>
    <mergeCell ref="V498:V503"/>
    <mergeCell ref="R353:R355"/>
    <mergeCell ref="C405:C410"/>
    <mergeCell ref="E367:E368"/>
    <mergeCell ref="G377:G378"/>
    <mergeCell ref="I377:I378"/>
    <mergeCell ref="C157:C159"/>
    <mergeCell ref="R244:R245"/>
    <mergeCell ref="R268:R269"/>
    <mergeCell ref="I329:I330"/>
    <mergeCell ref="R292:R293"/>
    <mergeCell ref="R356:R358"/>
    <mergeCell ref="I308:I309"/>
    <mergeCell ref="I290:I291"/>
    <mergeCell ref="R222:R224"/>
    <mergeCell ref="E288:E289"/>
    <mergeCell ref="C356:C358"/>
    <mergeCell ref="C363:C368"/>
    <mergeCell ref="C393:C396"/>
    <mergeCell ref="C369:C370"/>
    <mergeCell ref="C371:C372"/>
    <mergeCell ref="E391:E392"/>
    <mergeCell ref="E383:E384"/>
    <mergeCell ref="E405:E406"/>
    <mergeCell ref="R351:R352"/>
    <mergeCell ref="G290:G291"/>
    <mergeCell ref="G401:G404"/>
    <mergeCell ref="C212:C219"/>
    <mergeCell ref="E365:E366"/>
    <mergeCell ref="R359:R360"/>
    <mergeCell ref="I356:I358"/>
    <mergeCell ref="C353:C355"/>
    <mergeCell ref="G345:G346"/>
    <mergeCell ref="I333:I334"/>
    <mergeCell ref="V6:V7"/>
    <mergeCell ref="E20:E21"/>
    <mergeCell ref="I20:I21"/>
    <mergeCell ref="T11:T13"/>
    <mergeCell ref="U11:U13"/>
    <mergeCell ref="R11:R13"/>
    <mergeCell ref="E38:E40"/>
    <mergeCell ref="G62:G64"/>
    <mergeCell ref="G22:G23"/>
    <mergeCell ref="I52:I53"/>
    <mergeCell ref="G45:G46"/>
    <mergeCell ref="G24:G25"/>
    <mergeCell ref="E32:E34"/>
    <mergeCell ref="G38:G40"/>
    <mergeCell ref="E235:E237"/>
    <mergeCell ref="R28:R29"/>
    <mergeCell ref="E133:E134"/>
    <mergeCell ref="I192:I193"/>
    <mergeCell ref="G166:G167"/>
    <mergeCell ref="E181:E182"/>
    <mergeCell ref="G181:G182"/>
    <mergeCell ref="E190:E191"/>
    <mergeCell ref="G190:G191"/>
    <mergeCell ref="I190:I191"/>
    <mergeCell ref="E22:E23"/>
    <mergeCell ref="I38:I40"/>
    <mergeCell ref="E164:E165"/>
    <mergeCell ref="G88:G90"/>
    <mergeCell ref="E88:E90"/>
    <mergeCell ref="E80:E81"/>
    <mergeCell ref="R6:R7"/>
    <mergeCell ref="S6:S7"/>
    <mergeCell ref="A88:A115"/>
    <mergeCell ref="C114:C115"/>
    <mergeCell ref="E114:E115"/>
    <mergeCell ref="G114:G115"/>
    <mergeCell ref="I114:I115"/>
    <mergeCell ref="A116:A145"/>
    <mergeCell ref="E144:E145"/>
    <mergeCell ref="G144:G145"/>
    <mergeCell ref="I144:I145"/>
    <mergeCell ref="E129:E130"/>
    <mergeCell ref="G129:G130"/>
    <mergeCell ref="C142:C143"/>
    <mergeCell ref="E125:E126"/>
    <mergeCell ref="E122:E124"/>
    <mergeCell ref="G122:G124"/>
    <mergeCell ref="C106:C113"/>
    <mergeCell ref="I119:I121"/>
    <mergeCell ref="E116:E118"/>
    <mergeCell ref="I108:I109"/>
    <mergeCell ref="I110:I111"/>
    <mergeCell ref="I112:I113"/>
    <mergeCell ref="C137:C138"/>
    <mergeCell ref="I137:I138"/>
    <mergeCell ref="G137:G138"/>
    <mergeCell ref="I103:I105"/>
    <mergeCell ref="C103:C105"/>
    <mergeCell ref="E106:E107"/>
    <mergeCell ref="E139:E140"/>
    <mergeCell ref="E108:E109"/>
    <mergeCell ref="E110:E111"/>
    <mergeCell ref="C139:C141"/>
    <mergeCell ref="E142:E143"/>
    <mergeCell ref="T6:T7"/>
    <mergeCell ref="U6:U7"/>
    <mergeCell ref="I565:I566"/>
    <mergeCell ref="R439:R440"/>
    <mergeCell ref="I68:I70"/>
    <mergeCell ref="E68:E70"/>
    <mergeCell ref="E71:E72"/>
    <mergeCell ref="G71:G72"/>
    <mergeCell ref="T447:T448"/>
    <mergeCell ref="T610:T611"/>
    <mergeCell ref="T616:T617"/>
    <mergeCell ref="R539:R540"/>
    <mergeCell ref="R405:R410"/>
    <mergeCell ref="T608:T609"/>
    <mergeCell ref="T543:T545"/>
    <mergeCell ref="S522:S536"/>
    <mergeCell ref="E82:E83"/>
    <mergeCell ref="G82:G83"/>
    <mergeCell ref="G68:G70"/>
    <mergeCell ref="S94:S95"/>
    <mergeCell ref="E242:E243"/>
    <mergeCell ref="E231:E232"/>
    <mergeCell ref="G242:G243"/>
    <mergeCell ref="G231:G232"/>
    <mergeCell ref="E294:E296"/>
    <mergeCell ref="R341:R342"/>
    <mergeCell ref="E94:E95"/>
    <mergeCell ref="I78:I79"/>
    <mergeCell ref="E135:E136"/>
    <mergeCell ref="G125:G126"/>
    <mergeCell ref="R131:R132"/>
    <mergeCell ref="G152:G154"/>
    <mergeCell ref="X32:X61"/>
    <mergeCell ref="R86:R87"/>
    <mergeCell ref="R602:R604"/>
    <mergeCell ref="S602:S604"/>
    <mergeCell ref="T602:T604"/>
    <mergeCell ref="U602:U604"/>
    <mergeCell ref="V602:V604"/>
    <mergeCell ref="R429:R430"/>
    <mergeCell ref="S101:S102"/>
    <mergeCell ref="X543:X555"/>
    <mergeCell ref="U455:U457"/>
    <mergeCell ref="S73:S74"/>
    <mergeCell ref="T73:T74"/>
    <mergeCell ref="R565:R566"/>
    <mergeCell ref="X602:X615"/>
    <mergeCell ref="W571:W578"/>
    <mergeCell ref="S439:S440"/>
    <mergeCell ref="S455:S457"/>
    <mergeCell ref="R550:R551"/>
    <mergeCell ref="U539:U540"/>
    <mergeCell ref="T614:T615"/>
    <mergeCell ref="X347:X350"/>
    <mergeCell ref="X571:X578"/>
    <mergeCell ref="U108:U109"/>
    <mergeCell ref="T110:T111"/>
    <mergeCell ref="U110:U111"/>
    <mergeCell ref="R389:R390"/>
    <mergeCell ref="R371:R372"/>
    <mergeCell ref="R520:R521"/>
    <mergeCell ref="V244:V245"/>
    <mergeCell ref="T278:T280"/>
    <mergeCell ref="R449:R450"/>
    <mergeCell ref="E16:E17"/>
    <mergeCell ref="C78:C85"/>
    <mergeCell ref="E75:E76"/>
    <mergeCell ref="G3:G5"/>
    <mergeCell ref="I8:I10"/>
    <mergeCell ref="E62:E64"/>
    <mergeCell ref="E47:E48"/>
    <mergeCell ref="G8:G10"/>
    <mergeCell ref="C8:C10"/>
    <mergeCell ref="E8:E10"/>
    <mergeCell ref="E6:E7"/>
    <mergeCell ref="G6:G7"/>
    <mergeCell ref="I6:I7"/>
    <mergeCell ref="E56:E57"/>
    <mergeCell ref="C3:C7"/>
    <mergeCell ref="I11:I13"/>
    <mergeCell ref="I45:I46"/>
    <mergeCell ref="E65:E67"/>
    <mergeCell ref="C22:C25"/>
    <mergeCell ref="C50:C51"/>
    <mergeCell ref="E84:E85"/>
    <mergeCell ref="E3:E5"/>
    <mergeCell ref="E11:E13"/>
    <mergeCell ref="E43:E44"/>
    <mergeCell ref="G43:G44"/>
    <mergeCell ref="I43:I44"/>
    <mergeCell ref="I82:I83"/>
    <mergeCell ref="E54:E55"/>
    <mergeCell ref="G84:G85"/>
    <mergeCell ref="G58:G59"/>
    <mergeCell ref="I26:I27"/>
    <mergeCell ref="E35:E37"/>
    <mergeCell ref="I88:I90"/>
    <mergeCell ref="C88:C100"/>
    <mergeCell ref="G94:G95"/>
    <mergeCell ref="E99:E100"/>
    <mergeCell ref="I96:I98"/>
    <mergeCell ref="G99:G100"/>
    <mergeCell ref="I99:I100"/>
    <mergeCell ref="E96:E98"/>
    <mergeCell ref="C30:C31"/>
    <mergeCell ref="E30:E31"/>
    <mergeCell ref="G30:G31"/>
    <mergeCell ref="I30:I31"/>
    <mergeCell ref="C60:C61"/>
    <mergeCell ref="E60:E61"/>
    <mergeCell ref="G60:G61"/>
    <mergeCell ref="I60:I61"/>
    <mergeCell ref="C86:C87"/>
    <mergeCell ref="E86:E87"/>
    <mergeCell ref="C73:C74"/>
    <mergeCell ref="G80:G81"/>
    <mergeCell ref="C75:C77"/>
    <mergeCell ref="G96:G98"/>
    <mergeCell ref="I91:I93"/>
    <mergeCell ref="C28:C29"/>
    <mergeCell ref="C26:C27"/>
    <mergeCell ref="E26:E27"/>
    <mergeCell ref="G26:G27"/>
    <mergeCell ref="I28:I29"/>
    <mergeCell ref="I32:I34"/>
    <mergeCell ref="C32:C46"/>
    <mergeCell ref="E58:E59"/>
    <mergeCell ref="E28:E29"/>
    <mergeCell ref="G50:G51"/>
    <mergeCell ref="G41:G42"/>
    <mergeCell ref="I41:I42"/>
    <mergeCell ref="E45:E46"/>
    <mergeCell ref="I50:I51"/>
    <mergeCell ref="E18:E19"/>
    <mergeCell ref="I18:I19"/>
    <mergeCell ref="G47:G49"/>
    <mergeCell ref="C52:C59"/>
    <mergeCell ref="C47:C49"/>
    <mergeCell ref="E50:E51"/>
    <mergeCell ref="G54:G55"/>
    <mergeCell ref="I54:I55"/>
    <mergeCell ref="G52:G53"/>
    <mergeCell ref="E24:E25"/>
    <mergeCell ref="G35:G37"/>
    <mergeCell ref="I704:I705"/>
    <mergeCell ref="I706:I707"/>
    <mergeCell ref="R668:R669"/>
    <mergeCell ref="I668:I669"/>
    <mergeCell ref="R712:R713"/>
    <mergeCell ref="S712:S713"/>
    <mergeCell ref="T676:T677"/>
    <mergeCell ref="R664:R667"/>
    <mergeCell ref="R655:R657"/>
    <mergeCell ref="I672:I673"/>
    <mergeCell ref="I674:I675"/>
    <mergeCell ref="I676:I679"/>
    <mergeCell ref="E662:E663"/>
    <mergeCell ref="G662:G663"/>
    <mergeCell ref="G11:G13"/>
    <mergeCell ref="E73:E74"/>
    <mergeCell ref="G73:G74"/>
    <mergeCell ref="I73:I74"/>
    <mergeCell ref="E41:E42"/>
    <mergeCell ref="E78:E79"/>
    <mergeCell ref="E91:E93"/>
    <mergeCell ref="I80:I81"/>
    <mergeCell ref="I71:I72"/>
    <mergeCell ref="G86:G87"/>
    <mergeCell ref="I86:I87"/>
    <mergeCell ref="I24:I25"/>
    <mergeCell ref="G78:G79"/>
    <mergeCell ref="E52:E53"/>
    <mergeCell ref="G28:G29"/>
    <mergeCell ref="G65:G67"/>
    <mergeCell ref="G56:G57"/>
    <mergeCell ref="I56:I57"/>
    <mergeCell ref="S283:S285"/>
    <mergeCell ref="T283:T285"/>
    <mergeCell ref="V225:V227"/>
    <mergeCell ref="V216:V217"/>
    <mergeCell ref="U315:U316"/>
    <mergeCell ref="U312:U314"/>
    <mergeCell ref="V315:V316"/>
    <mergeCell ref="I202:I204"/>
    <mergeCell ref="G175:G177"/>
    <mergeCell ref="E137:E138"/>
    <mergeCell ref="E168:E169"/>
    <mergeCell ref="G168:G169"/>
    <mergeCell ref="G164:G165"/>
    <mergeCell ref="G188:G189"/>
    <mergeCell ref="E312:E313"/>
    <mergeCell ref="E250:E252"/>
    <mergeCell ref="E253:E255"/>
    <mergeCell ref="E246:E247"/>
    <mergeCell ref="G268:G269"/>
    <mergeCell ref="E248:E249"/>
    <mergeCell ref="E199:E201"/>
    <mergeCell ref="I272:I274"/>
    <mergeCell ref="I275:I277"/>
    <mergeCell ref="E308:E309"/>
    <mergeCell ref="G272:G274"/>
    <mergeCell ref="I310:I311"/>
    <mergeCell ref="R308:R309"/>
    <mergeCell ref="G297:G298"/>
    <mergeCell ref="X674:X681"/>
    <mergeCell ref="V682:V684"/>
    <mergeCell ref="T680:T681"/>
    <mergeCell ref="R693:R695"/>
    <mergeCell ref="V685:V686"/>
    <mergeCell ref="V693:V695"/>
    <mergeCell ref="R687:R688"/>
    <mergeCell ref="S693:S695"/>
    <mergeCell ref="X693:X703"/>
    <mergeCell ref="U714:U715"/>
    <mergeCell ref="V718:V721"/>
    <mergeCell ref="T712:T713"/>
    <mergeCell ref="R714:R715"/>
    <mergeCell ref="S714:S715"/>
    <mergeCell ref="T714:T715"/>
    <mergeCell ref="U693:U695"/>
    <mergeCell ref="R691:R692"/>
    <mergeCell ref="R676:R677"/>
    <mergeCell ref="S676:S677"/>
    <mergeCell ref="X687:X692"/>
    <mergeCell ref="U676:U677"/>
    <mergeCell ref="V704:V709"/>
    <mergeCell ref="V678:V679"/>
    <mergeCell ref="R685:R686"/>
    <mergeCell ref="U680:U681"/>
    <mergeCell ref="T685:T686"/>
    <mergeCell ref="S691:S692"/>
    <mergeCell ref="S685:S686"/>
    <mergeCell ref="W712:W721"/>
    <mergeCell ref="T674:T675"/>
    <mergeCell ref="U674:U675"/>
    <mergeCell ref="V674:V675"/>
    <mergeCell ref="X732:X733"/>
    <mergeCell ref="X734:X735"/>
    <mergeCell ref="S734:S735"/>
    <mergeCell ref="T734:T735"/>
    <mergeCell ref="U734:U735"/>
    <mergeCell ref="W732:W733"/>
    <mergeCell ref="W734:W735"/>
    <mergeCell ref="W736:W737"/>
    <mergeCell ref="W704:W711"/>
    <mergeCell ref="R680:R681"/>
    <mergeCell ref="R704:R709"/>
    <mergeCell ref="S704:S709"/>
    <mergeCell ref="U704:U709"/>
    <mergeCell ref="X704:X711"/>
    <mergeCell ref="S689:S690"/>
    <mergeCell ref="U687:U688"/>
    <mergeCell ref="T693:T695"/>
    <mergeCell ref="V691:V692"/>
    <mergeCell ref="V696:V701"/>
    <mergeCell ref="U710:U711"/>
    <mergeCell ref="V710:V711"/>
    <mergeCell ref="T704:T709"/>
    <mergeCell ref="U685:U686"/>
    <mergeCell ref="S687:S688"/>
    <mergeCell ref="R696:R701"/>
    <mergeCell ref="S696:S701"/>
    <mergeCell ref="T696:T701"/>
    <mergeCell ref="U696:U701"/>
    <mergeCell ref="W682:W686"/>
    <mergeCell ref="X682:X686"/>
    <mergeCell ref="U702:U703"/>
    <mergeCell ref="U689:U690"/>
    <mergeCell ref="E732:E733"/>
    <mergeCell ref="G732:G733"/>
    <mergeCell ref="V734:V735"/>
    <mergeCell ref="R736:R737"/>
    <mergeCell ref="S736:S737"/>
    <mergeCell ref="T736:T737"/>
    <mergeCell ref="U736:U737"/>
    <mergeCell ref="V736:V737"/>
    <mergeCell ref="X736:X737"/>
    <mergeCell ref="S730:S731"/>
    <mergeCell ref="T730:T731"/>
    <mergeCell ref="U730:U731"/>
    <mergeCell ref="V730:V731"/>
    <mergeCell ref="R722:R723"/>
    <mergeCell ref="R730:R731"/>
    <mergeCell ref="R724:R725"/>
    <mergeCell ref="S724:S725"/>
    <mergeCell ref="U724:U725"/>
    <mergeCell ref="V722:V723"/>
    <mergeCell ref="U726:U727"/>
    <mergeCell ref="U728:U729"/>
    <mergeCell ref="W722:W729"/>
    <mergeCell ref="X722:X729"/>
    <mergeCell ref="R732:R733"/>
    <mergeCell ref="S732:S733"/>
    <mergeCell ref="T732:T733"/>
    <mergeCell ref="U732:U733"/>
    <mergeCell ref="V732:V733"/>
    <mergeCell ref="R734:R735"/>
    <mergeCell ref="S722:S723"/>
    <mergeCell ref="S726:S727"/>
    <mergeCell ref="X730:X731"/>
    <mergeCell ref="E714:E715"/>
    <mergeCell ref="U722:U723"/>
    <mergeCell ref="S716:S717"/>
    <mergeCell ref="T716:T717"/>
    <mergeCell ref="U716:U717"/>
    <mergeCell ref="V716:V717"/>
    <mergeCell ref="R716:R717"/>
    <mergeCell ref="T724:T725"/>
    <mergeCell ref="G714:G715"/>
    <mergeCell ref="R718:R721"/>
    <mergeCell ref="S718:S721"/>
    <mergeCell ref="T718:T721"/>
    <mergeCell ref="I714:I715"/>
    <mergeCell ref="E730:E731"/>
    <mergeCell ref="G730:G731"/>
    <mergeCell ref="R726:R727"/>
    <mergeCell ref="R728:R729"/>
    <mergeCell ref="S728:S729"/>
    <mergeCell ref="T726:T727"/>
    <mergeCell ref="T728:T729"/>
    <mergeCell ref="V714:V715"/>
    <mergeCell ref="U718:U721"/>
    <mergeCell ref="E716:E717"/>
    <mergeCell ref="G716:G717"/>
    <mergeCell ref="I716:I717"/>
    <mergeCell ref="V724:V725"/>
    <mergeCell ref="I720:I721"/>
    <mergeCell ref="G726:G727"/>
    <mergeCell ref="I726:I727"/>
    <mergeCell ref="V676:V677"/>
    <mergeCell ref="T662:T663"/>
    <mergeCell ref="U662:U663"/>
    <mergeCell ref="R672:R673"/>
    <mergeCell ref="U668:U669"/>
    <mergeCell ref="U653:U654"/>
    <mergeCell ref="S670:S671"/>
    <mergeCell ref="S680:S681"/>
    <mergeCell ref="R689:R690"/>
    <mergeCell ref="V670:V671"/>
    <mergeCell ref="R674:R675"/>
    <mergeCell ref="S674:S675"/>
    <mergeCell ref="V689:V690"/>
    <mergeCell ref="T670:T671"/>
    <mergeCell ref="V658:V659"/>
    <mergeCell ref="M740:O740"/>
    <mergeCell ref="U740:W740"/>
    <mergeCell ref="T668:T669"/>
    <mergeCell ref="R670:R671"/>
    <mergeCell ref="V668:V669"/>
    <mergeCell ref="U670:U671"/>
    <mergeCell ref="S668:S669"/>
    <mergeCell ref="T660:T661"/>
    <mergeCell ref="S655:S657"/>
    <mergeCell ref="W730:W731"/>
    <mergeCell ref="W674:W681"/>
    <mergeCell ref="T689:T690"/>
    <mergeCell ref="V680:V681"/>
    <mergeCell ref="T653:T654"/>
    <mergeCell ref="W664:W673"/>
    <mergeCell ref="R660:R661"/>
    <mergeCell ref="S660:S661"/>
    <mergeCell ref="C11:C13"/>
    <mergeCell ref="G32:G34"/>
    <mergeCell ref="I612:I613"/>
    <mergeCell ref="E612:E613"/>
    <mergeCell ref="I590:I591"/>
    <mergeCell ref="I586:I587"/>
    <mergeCell ref="E539:E540"/>
    <mergeCell ref="C596:C597"/>
    <mergeCell ref="C575:C576"/>
    <mergeCell ref="E596:E597"/>
    <mergeCell ref="C567:C568"/>
    <mergeCell ref="C537:C538"/>
    <mergeCell ref="C571:C572"/>
    <mergeCell ref="C573:C574"/>
    <mergeCell ref="E178:E180"/>
    <mergeCell ref="E240:E241"/>
    <mergeCell ref="C401:C404"/>
    <mergeCell ref="E103:E104"/>
    <mergeCell ref="C116:C128"/>
    <mergeCell ref="C144:C145"/>
    <mergeCell ref="G235:G237"/>
    <mergeCell ref="G283:G285"/>
    <mergeCell ref="E305:E307"/>
    <mergeCell ref="E337:E338"/>
    <mergeCell ref="C345:C346"/>
    <mergeCell ref="C266:C269"/>
    <mergeCell ref="E212:E213"/>
    <mergeCell ref="I493:I495"/>
    <mergeCell ref="E449:E450"/>
    <mergeCell ref="I475:I477"/>
    <mergeCell ref="C146:C156"/>
    <mergeCell ref="E112:E113"/>
    <mergeCell ref="I689:I690"/>
    <mergeCell ref="G127:G128"/>
    <mergeCell ref="C185:C187"/>
    <mergeCell ref="G308:G309"/>
    <mergeCell ref="G112:G113"/>
    <mergeCell ref="G149:G151"/>
    <mergeCell ref="C297:C298"/>
    <mergeCell ref="E297:E298"/>
    <mergeCell ref="C288:C293"/>
    <mergeCell ref="C286:C287"/>
    <mergeCell ref="G302:G304"/>
    <mergeCell ref="C441:C442"/>
    <mergeCell ref="E441:E442"/>
    <mergeCell ref="G441:G442"/>
    <mergeCell ref="E299:E301"/>
    <mergeCell ref="E397:E398"/>
    <mergeCell ref="E642:E644"/>
    <mergeCell ref="G642:G644"/>
    <mergeCell ref="G160:G161"/>
    <mergeCell ref="G146:G148"/>
    <mergeCell ref="E155:E156"/>
    <mergeCell ref="G155:G156"/>
    <mergeCell ref="C283:C285"/>
    <mergeCell ref="C351:C352"/>
    <mergeCell ref="E443:E444"/>
    <mergeCell ref="C160:C161"/>
    <mergeCell ref="C207:C208"/>
    <mergeCell ref="G294:G295"/>
    <mergeCell ref="C188:C193"/>
    <mergeCell ref="I139:I141"/>
    <mergeCell ref="I662:I663"/>
    <mergeCell ref="C341:C342"/>
    <mergeCell ref="G660:G661"/>
    <mergeCell ref="I660:I661"/>
    <mergeCell ref="V647:V648"/>
    <mergeCell ref="V651:V652"/>
    <mergeCell ref="S653:S654"/>
    <mergeCell ref="U286:U287"/>
    <mergeCell ref="I425:I426"/>
    <mergeCell ref="R642:R644"/>
    <mergeCell ref="C183:C184"/>
    <mergeCell ref="E517:E519"/>
    <mergeCell ref="R647:R648"/>
    <mergeCell ref="R653:R654"/>
    <mergeCell ref="S662:S663"/>
    <mergeCell ref="S664:S667"/>
    <mergeCell ref="U678:U679"/>
    <mergeCell ref="E490:E492"/>
    <mergeCell ref="I511:I513"/>
    <mergeCell ref="G472:G474"/>
    <mergeCell ref="I455:I457"/>
    <mergeCell ref="I496:I497"/>
    <mergeCell ref="G478:G480"/>
    <mergeCell ref="G490:G492"/>
    <mergeCell ref="G439:G440"/>
    <mergeCell ref="I460:I461"/>
    <mergeCell ref="E460:E461"/>
    <mergeCell ref="G417:G418"/>
    <mergeCell ref="E508:E510"/>
    <mergeCell ref="G511:G513"/>
    <mergeCell ref="G361:G362"/>
    <mergeCell ref="C629:C631"/>
    <mergeCell ref="C602:C607"/>
    <mergeCell ref="C651:C652"/>
    <mergeCell ref="A347:A350"/>
    <mergeCell ref="G415:G416"/>
    <mergeCell ref="G466:G468"/>
    <mergeCell ref="E411:E412"/>
    <mergeCell ref="E415:E416"/>
    <mergeCell ref="E511:E513"/>
    <mergeCell ref="G469:G471"/>
    <mergeCell ref="I462:I463"/>
    <mergeCell ref="G484:G486"/>
    <mergeCell ref="I447:I448"/>
    <mergeCell ref="G504:G505"/>
    <mergeCell ref="G506:G507"/>
    <mergeCell ref="I506:I507"/>
    <mergeCell ref="I421:I422"/>
    <mergeCell ref="E369:E370"/>
    <mergeCell ref="G411:G412"/>
    <mergeCell ref="C427:C428"/>
    <mergeCell ref="G427:G428"/>
    <mergeCell ref="G367:G368"/>
    <mergeCell ref="C361:C362"/>
    <mergeCell ref="C379:C380"/>
    <mergeCell ref="G369:G370"/>
    <mergeCell ref="G371:G372"/>
    <mergeCell ref="I407:I408"/>
    <mergeCell ref="I413:I414"/>
    <mergeCell ref="G409:G410"/>
    <mergeCell ref="I423:I424"/>
    <mergeCell ref="E421:E422"/>
    <mergeCell ref="E423:E424"/>
    <mergeCell ref="G383:G384"/>
    <mergeCell ref="C347:C350"/>
    <mergeCell ref="A325:A346"/>
    <mergeCell ref="E584:E593"/>
    <mergeCell ref="E347:E350"/>
    <mergeCell ref="A250:A271"/>
    <mergeCell ref="C270:C271"/>
    <mergeCell ref="E275:E277"/>
    <mergeCell ref="G385:G386"/>
    <mergeCell ref="C272:C282"/>
    <mergeCell ref="C375:C376"/>
    <mergeCell ref="C248:C249"/>
    <mergeCell ref="G278:G280"/>
    <mergeCell ref="A299:A324"/>
    <mergeCell ref="A272:A298"/>
    <mergeCell ref="E283:E284"/>
    <mergeCell ref="G317:G322"/>
    <mergeCell ref="E417:E418"/>
    <mergeCell ref="E353:E355"/>
    <mergeCell ref="G347:G350"/>
    <mergeCell ref="C449:C452"/>
    <mergeCell ref="C419:C420"/>
    <mergeCell ref="C381:C382"/>
    <mergeCell ref="E445:E446"/>
    <mergeCell ref="G250:G252"/>
    <mergeCell ref="E281:E282"/>
    <mergeCell ref="C250:C262"/>
    <mergeCell ref="G363:G364"/>
    <mergeCell ref="E361:E362"/>
    <mergeCell ref="E302:E304"/>
    <mergeCell ref="C263:C265"/>
    <mergeCell ref="E546:E547"/>
    <mergeCell ref="E561:E562"/>
    <mergeCell ref="C421:C422"/>
    <mergeCell ref="E614:E615"/>
    <mergeCell ref="E582:E583"/>
    <mergeCell ref="C610:C613"/>
    <mergeCell ref="C565:C566"/>
    <mergeCell ref="G584:G593"/>
    <mergeCell ref="G598:G599"/>
    <mergeCell ref="E594:E595"/>
    <mergeCell ref="E649:E650"/>
    <mergeCell ref="A629:A637"/>
    <mergeCell ref="C636:C637"/>
    <mergeCell ref="C620:C622"/>
    <mergeCell ref="C579:C583"/>
    <mergeCell ref="A625:A628"/>
    <mergeCell ref="E600:E601"/>
    <mergeCell ref="G573:G574"/>
    <mergeCell ref="E605:E607"/>
    <mergeCell ref="E632:E633"/>
    <mergeCell ref="A616:A617"/>
    <mergeCell ref="E577:E578"/>
    <mergeCell ref="G582:G583"/>
    <mergeCell ref="A618:A624"/>
    <mergeCell ref="E627:E628"/>
    <mergeCell ref="E610:E611"/>
    <mergeCell ref="D569:D570"/>
    <mergeCell ref="C569:C570"/>
    <mergeCell ref="E569:E570"/>
    <mergeCell ref="C655:C657"/>
    <mergeCell ref="G616:G617"/>
    <mergeCell ref="G569:G570"/>
    <mergeCell ref="G647:G648"/>
    <mergeCell ref="G655:G657"/>
    <mergeCell ref="C359:C360"/>
    <mergeCell ref="C541:C542"/>
    <mergeCell ref="G608:G609"/>
    <mergeCell ref="E618:E619"/>
    <mergeCell ref="A543:A555"/>
    <mergeCell ref="E554:E555"/>
    <mergeCell ref="C625:C628"/>
    <mergeCell ref="C543:C547"/>
    <mergeCell ref="C664:C667"/>
    <mergeCell ref="E664:E667"/>
    <mergeCell ref="G664:G667"/>
    <mergeCell ref="C658:C661"/>
    <mergeCell ref="C645:C646"/>
    <mergeCell ref="C614:C615"/>
    <mergeCell ref="G618:G619"/>
    <mergeCell ref="G627:G628"/>
    <mergeCell ref="C618:C619"/>
    <mergeCell ref="C552:C553"/>
    <mergeCell ref="G552:G553"/>
    <mergeCell ref="G614:G615"/>
    <mergeCell ref="C577:C578"/>
    <mergeCell ref="E579:E581"/>
    <mergeCell ref="E573:E574"/>
    <mergeCell ref="G577:G578"/>
    <mergeCell ref="G596:G597"/>
    <mergeCell ref="G594:G595"/>
    <mergeCell ref="G563:G564"/>
    <mergeCell ref="E647:E648"/>
    <mergeCell ref="A638:A646"/>
    <mergeCell ref="A393:A412"/>
    <mergeCell ref="A413:A424"/>
    <mergeCell ref="C464:C497"/>
    <mergeCell ref="G496:G497"/>
    <mergeCell ref="G447:G448"/>
    <mergeCell ref="E453:E454"/>
    <mergeCell ref="C443:C444"/>
    <mergeCell ref="G443:G444"/>
    <mergeCell ref="G395:G396"/>
    <mergeCell ref="E496:E497"/>
    <mergeCell ref="G550:G551"/>
    <mergeCell ref="E469:E471"/>
    <mergeCell ref="E466:E468"/>
    <mergeCell ref="E548:E549"/>
    <mergeCell ref="G541:G542"/>
    <mergeCell ref="C439:C440"/>
    <mergeCell ref="E393:E396"/>
    <mergeCell ref="C413:C416"/>
    <mergeCell ref="E399:E400"/>
    <mergeCell ref="C397:C398"/>
    <mergeCell ref="G399:G400"/>
    <mergeCell ref="C417:C418"/>
    <mergeCell ref="E478:E480"/>
    <mergeCell ref="G449:G450"/>
    <mergeCell ref="E451:E452"/>
    <mergeCell ref="E487:E489"/>
    <mergeCell ref="E472:E474"/>
    <mergeCell ref="E439:E440"/>
    <mergeCell ref="C423:C424"/>
    <mergeCell ref="A602:A615"/>
    <mergeCell ref="R361:R362"/>
    <mergeCell ref="G375:G376"/>
    <mergeCell ref="G256:G258"/>
    <mergeCell ref="G238:G239"/>
    <mergeCell ref="I253:I255"/>
    <mergeCell ref="R395:R396"/>
    <mergeCell ref="G266:G267"/>
    <mergeCell ref="E266:E267"/>
    <mergeCell ref="I266:I267"/>
    <mergeCell ref="E373:E374"/>
    <mergeCell ref="G389:G390"/>
    <mergeCell ref="I415:I416"/>
    <mergeCell ref="G419:G420"/>
    <mergeCell ref="I419:I420"/>
    <mergeCell ref="E409:E410"/>
    <mergeCell ref="E379:E380"/>
    <mergeCell ref="I397:I398"/>
    <mergeCell ref="G351:G352"/>
    <mergeCell ref="E371:E372"/>
    <mergeCell ref="G341:G342"/>
    <mergeCell ref="G356:G358"/>
    <mergeCell ref="G337:G338"/>
    <mergeCell ref="R263:R265"/>
    <mergeCell ref="R233:R234"/>
    <mergeCell ref="E222:E224"/>
    <mergeCell ref="I248:I249"/>
    <mergeCell ref="I225:I227"/>
    <mergeCell ref="R261:R262"/>
    <mergeCell ref="E209:E210"/>
    <mergeCell ref="R259:R260"/>
    <mergeCell ref="I281:I282"/>
    <mergeCell ref="R278:R280"/>
    <mergeCell ref="R290:R291"/>
    <mergeCell ref="G275:G277"/>
    <mergeCell ref="G286:G287"/>
    <mergeCell ref="G288:G289"/>
    <mergeCell ref="R283:R285"/>
    <mergeCell ref="R288:R289"/>
    <mergeCell ref="E272:E274"/>
    <mergeCell ref="W196:W221"/>
    <mergeCell ref="V283:V285"/>
    <mergeCell ref="X325:X346"/>
    <mergeCell ref="U288:U289"/>
    <mergeCell ref="U261:U262"/>
    <mergeCell ref="S235:S237"/>
    <mergeCell ref="V220:V221"/>
    <mergeCell ref="S192:S193"/>
    <mergeCell ref="V194:V195"/>
    <mergeCell ref="V207:V208"/>
    <mergeCell ref="W325:W346"/>
    <mergeCell ref="T335:T340"/>
    <mergeCell ref="V343:V344"/>
    <mergeCell ref="R302:R304"/>
    <mergeCell ref="R329:R330"/>
    <mergeCell ref="R281:R282"/>
    <mergeCell ref="S281:S282"/>
    <mergeCell ref="T281:T282"/>
    <mergeCell ref="U281:U282"/>
    <mergeCell ref="V281:V282"/>
    <mergeCell ref="S319:S320"/>
    <mergeCell ref="V272:V274"/>
    <mergeCell ref="T302:T304"/>
    <mergeCell ref="R294:R296"/>
    <mergeCell ref="S294:S296"/>
    <mergeCell ref="T294:T296"/>
    <mergeCell ref="S343:S344"/>
    <mergeCell ref="V263:V265"/>
    <mergeCell ref="S275:S277"/>
    <mergeCell ref="U212:U213"/>
    <mergeCell ref="T288:T289"/>
    <mergeCell ref="R323:R324"/>
    <mergeCell ref="E149:E151"/>
    <mergeCell ref="E152:E154"/>
    <mergeCell ref="I94:I95"/>
    <mergeCell ref="I152:I154"/>
    <mergeCell ref="X351:X378"/>
    <mergeCell ref="U377:U378"/>
    <mergeCell ref="V323:V324"/>
    <mergeCell ref="W347:W350"/>
    <mergeCell ref="V373:V374"/>
    <mergeCell ref="V377:V378"/>
    <mergeCell ref="V166:V167"/>
    <mergeCell ref="V181:V182"/>
    <mergeCell ref="W351:W378"/>
    <mergeCell ref="V351:V352"/>
    <mergeCell ref="S231:S232"/>
    <mergeCell ref="T166:T167"/>
    <mergeCell ref="S246:S247"/>
    <mergeCell ref="T214:T215"/>
    <mergeCell ref="U214:U215"/>
    <mergeCell ref="U220:U221"/>
    <mergeCell ref="T238:T239"/>
    <mergeCell ref="U202:U204"/>
    <mergeCell ref="T181:T182"/>
    <mergeCell ref="U181:U182"/>
    <mergeCell ref="T188:T189"/>
    <mergeCell ref="S268:S269"/>
    <mergeCell ref="T292:T293"/>
    <mergeCell ref="U292:U293"/>
    <mergeCell ref="V292:V293"/>
    <mergeCell ref="S261:S262"/>
    <mergeCell ref="S371:S372"/>
    <mergeCell ref="T325:T326"/>
    <mergeCell ref="G142:G143"/>
    <mergeCell ref="I246:I247"/>
    <mergeCell ref="G261:G262"/>
    <mergeCell ref="G192:G193"/>
    <mergeCell ref="R194:R195"/>
    <mergeCell ref="G240:G241"/>
    <mergeCell ref="S3:S5"/>
    <mergeCell ref="R103:R105"/>
    <mergeCell ref="E119:E121"/>
    <mergeCell ref="E270:E271"/>
    <mergeCell ref="E268:E269"/>
    <mergeCell ref="G101:G102"/>
    <mergeCell ref="I157:I159"/>
    <mergeCell ref="I14:I15"/>
    <mergeCell ref="I22:I23"/>
    <mergeCell ref="R122:R124"/>
    <mergeCell ref="G75:G77"/>
    <mergeCell ref="I75:I77"/>
    <mergeCell ref="R75:R77"/>
    <mergeCell ref="S75:S77"/>
    <mergeCell ref="R101:R102"/>
    <mergeCell ref="G263:G265"/>
    <mergeCell ref="I268:I269"/>
    <mergeCell ref="S38:S40"/>
    <mergeCell ref="R127:R128"/>
    <mergeCell ref="E14:E15"/>
    <mergeCell ref="G135:G136"/>
    <mergeCell ref="I135:I136"/>
    <mergeCell ref="S11:S13"/>
    <mergeCell ref="G119:G121"/>
    <mergeCell ref="I235:I237"/>
    <mergeCell ref="R192:R193"/>
    <mergeCell ref="I166:I167"/>
    <mergeCell ref="T212:T213"/>
    <mergeCell ref="S202:S204"/>
    <mergeCell ref="I146:I148"/>
    <mergeCell ref="I168:I169"/>
    <mergeCell ref="S233:S234"/>
    <mergeCell ref="S302:S304"/>
    <mergeCell ref="T286:T287"/>
    <mergeCell ref="T202:T204"/>
    <mergeCell ref="S190:S191"/>
    <mergeCell ref="R202:R204"/>
    <mergeCell ref="S175:S177"/>
    <mergeCell ref="G281:G282"/>
    <mergeCell ref="G212:G213"/>
    <mergeCell ref="S286:S287"/>
    <mergeCell ref="I278:I280"/>
    <mergeCell ref="I302:I304"/>
    <mergeCell ref="T297:T298"/>
    <mergeCell ref="R270:R271"/>
    <mergeCell ref="I263:I265"/>
    <mergeCell ref="G270:G271"/>
    <mergeCell ref="I270:I271"/>
    <mergeCell ref="I240:I241"/>
    <mergeCell ref="I256:I258"/>
    <mergeCell ref="T261:T262"/>
    <mergeCell ref="S263:S265"/>
    <mergeCell ref="R231:R232"/>
    <mergeCell ref="R256:R258"/>
    <mergeCell ref="G253:G255"/>
    <mergeCell ref="I244:I245"/>
    <mergeCell ref="R248:R249"/>
    <mergeCell ref="R216:R217"/>
    <mergeCell ref="E157:E158"/>
    <mergeCell ref="G157:G159"/>
    <mergeCell ref="E244:E245"/>
    <mergeCell ref="E238:E239"/>
    <mergeCell ref="G222:G224"/>
    <mergeCell ref="S131:S132"/>
    <mergeCell ref="S144:S145"/>
    <mergeCell ref="E207:E208"/>
    <mergeCell ref="R188:R189"/>
    <mergeCell ref="T155:T156"/>
    <mergeCell ref="R119:R121"/>
    <mergeCell ref="I127:I128"/>
    <mergeCell ref="I129:I130"/>
    <mergeCell ref="I125:I126"/>
    <mergeCell ref="S135:S136"/>
    <mergeCell ref="E218:E219"/>
    <mergeCell ref="R238:R239"/>
    <mergeCell ref="G196:G198"/>
    <mergeCell ref="I181:I182"/>
    <mergeCell ref="G162:G163"/>
    <mergeCell ref="E127:E128"/>
    <mergeCell ref="G139:G141"/>
    <mergeCell ref="R190:R191"/>
    <mergeCell ref="E188:E189"/>
    <mergeCell ref="G199:G201"/>
    <mergeCell ref="G225:G227"/>
    <mergeCell ref="E166:E167"/>
    <mergeCell ref="I160:I161"/>
    <mergeCell ref="I183:I184"/>
    <mergeCell ref="T185:T187"/>
    <mergeCell ref="T178:T180"/>
    <mergeCell ref="G131:G132"/>
    <mergeCell ref="T114:T115"/>
    <mergeCell ref="S114:S115"/>
    <mergeCell ref="S119:S121"/>
    <mergeCell ref="S127:S128"/>
    <mergeCell ref="S116:S118"/>
    <mergeCell ref="R116:R118"/>
    <mergeCell ref="V101:V102"/>
    <mergeCell ref="V103:V105"/>
    <mergeCell ref="U175:U177"/>
    <mergeCell ref="R181:R182"/>
    <mergeCell ref="S181:S182"/>
    <mergeCell ref="S207:S208"/>
    <mergeCell ref="R205:R206"/>
    <mergeCell ref="S142:S143"/>
    <mergeCell ref="V146:V148"/>
    <mergeCell ref="T149:T151"/>
    <mergeCell ref="T160:T161"/>
    <mergeCell ref="S172:S174"/>
    <mergeCell ref="V149:V151"/>
    <mergeCell ref="U149:U151"/>
    <mergeCell ref="R207:R208"/>
    <mergeCell ref="T199:T201"/>
    <mergeCell ref="R152:R154"/>
    <mergeCell ref="U196:U198"/>
    <mergeCell ref="V188:V189"/>
    <mergeCell ref="V183:V184"/>
    <mergeCell ref="R162:R163"/>
    <mergeCell ref="T157:T159"/>
    <mergeCell ref="R185:R187"/>
    <mergeCell ref="U185:U187"/>
    <mergeCell ref="U207:U208"/>
    <mergeCell ref="T194:T195"/>
    <mergeCell ref="V84:V85"/>
    <mergeCell ref="V3:V5"/>
    <mergeCell ref="G183:G184"/>
    <mergeCell ref="I175:I177"/>
    <mergeCell ref="I162:I163"/>
    <mergeCell ref="T137:T138"/>
    <mergeCell ref="V142:V143"/>
    <mergeCell ref="T122:T124"/>
    <mergeCell ref="U139:U141"/>
    <mergeCell ref="R62:R64"/>
    <mergeCell ref="S62:S64"/>
    <mergeCell ref="T62:T64"/>
    <mergeCell ref="R78:R79"/>
    <mergeCell ref="U3:U5"/>
    <mergeCell ref="I3:I5"/>
    <mergeCell ref="T3:T5"/>
    <mergeCell ref="I16:I17"/>
    <mergeCell ref="S122:S124"/>
    <mergeCell ref="R170:R171"/>
    <mergeCell ref="R3:R5"/>
    <mergeCell ref="V11:V13"/>
    <mergeCell ref="S168:S169"/>
    <mergeCell ref="U119:U121"/>
    <mergeCell ref="T101:T102"/>
    <mergeCell ref="S112:S113"/>
    <mergeCell ref="T108:T109"/>
    <mergeCell ref="R135:R136"/>
    <mergeCell ref="U129:U130"/>
    <mergeCell ref="R144:R145"/>
    <mergeCell ref="R133:R134"/>
    <mergeCell ref="S133:S134"/>
    <mergeCell ref="R73:R74"/>
    <mergeCell ref="V68:V70"/>
    <mergeCell ref="T86:T87"/>
    <mergeCell ref="U86:U87"/>
    <mergeCell ref="U91:U93"/>
    <mergeCell ref="T91:T93"/>
    <mergeCell ref="S50:S51"/>
    <mergeCell ref="S91:S93"/>
    <mergeCell ref="T94:T95"/>
    <mergeCell ref="V73:V74"/>
    <mergeCell ref="S103:S105"/>
    <mergeCell ref="R52:R53"/>
    <mergeCell ref="S86:S87"/>
    <mergeCell ref="R94:R95"/>
    <mergeCell ref="R84:R85"/>
    <mergeCell ref="R68:R70"/>
    <mergeCell ref="S68:S70"/>
    <mergeCell ref="U82:U83"/>
    <mergeCell ref="S80:S81"/>
    <mergeCell ref="U78:U79"/>
    <mergeCell ref="V82:V83"/>
    <mergeCell ref="U94:U95"/>
    <mergeCell ref="V94:V95"/>
    <mergeCell ref="T68:T70"/>
    <mergeCell ref="R88:R90"/>
    <mergeCell ref="V78:V79"/>
    <mergeCell ref="V62:V64"/>
    <mergeCell ref="V96:V98"/>
    <mergeCell ref="U73:U74"/>
    <mergeCell ref="T71:T72"/>
    <mergeCell ref="V91:V93"/>
    <mergeCell ref="R99:R100"/>
    <mergeCell ref="S99:S100"/>
    <mergeCell ref="S563:S564"/>
    <mergeCell ref="S573:S574"/>
    <mergeCell ref="R552:R553"/>
    <mergeCell ref="R579:R581"/>
    <mergeCell ref="R427:R428"/>
    <mergeCell ref="S427:S428"/>
    <mergeCell ref="T427:T428"/>
    <mergeCell ref="U427:U428"/>
    <mergeCell ref="R415:R416"/>
    <mergeCell ref="T431:T432"/>
    <mergeCell ref="U640:U641"/>
    <mergeCell ref="S642:S644"/>
    <mergeCell ref="S415:S416"/>
    <mergeCell ref="R401:R402"/>
    <mergeCell ref="S401:S402"/>
    <mergeCell ref="T413:T414"/>
    <mergeCell ref="U605:U607"/>
    <mergeCell ref="U579:U581"/>
    <mergeCell ref="S571:S572"/>
    <mergeCell ref="R598:R599"/>
    <mergeCell ref="R484:R486"/>
    <mergeCell ref="R487:R489"/>
    <mergeCell ref="R490:R492"/>
    <mergeCell ref="S453:S454"/>
    <mergeCell ref="T640:T641"/>
    <mergeCell ref="S511:S513"/>
    <mergeCell ref="T511:T513"/>
    <mergeCell ref="U511:U513"/>
    <mergeCell ref="U445:U446"/>
    <mergeCell ref="S559:S560"/>
    <mergeCell ref="S496:S497"/>
    <mergeCell ref="S493:S495"/>
    <mergeCell ref="U742:W742"/>
    <mergeCell ref="T310:T311"/>
    <mergeCell ref="U373:U374"/>
    <mergeCell ref="U383:U384"/>
    <mergeCell ref="V383:V384"/>
    <mergeCell ref="T377:T378"/>
    <mergeCell ref="S391:S392"/>
    <mergeCell ref="T391:T392"/>
    <mergeCell ref="U391:U392"/>
    <mergeCell ref="V391:V392"/>
    <mergeCell ref="T387:T388"/>
    <mergeCell ref="U310:U311"/>
    <mergeCell ref="U741:W741"/>
    <mergeCell ref="W616:W617"/>
    <mergeCell ref="S389:S390"/>
    <mergeCell ref="W687:W692"/>
    <mergeCell ref="S638:S639"/>
    <mergeCell ref="T638:T639"/>
    <mergeCell ref="U638:U639"/>
    <mergeCell ref="S625:S628"/>
    <mergeCell ref="T625:T628"/>
    <mergeCell ref="T645:T646"/>
    <mergeCell ref="U645:U646"/>
    <mergeCell ref="S649:S650"/>
    <mergeCell ref="T649:T650"/>
    <mergeCell ref="U649:U650"/>
    <mergeCell ref="S647:S648"/>
    <mergeCell ref="T647:T648"/>
    <mergeCell ref="U647:U648"/>
    <mergeCell ref="U632:U633"/>
    <mergeCell ref="U317:U318"/>
    <mergeCell ref="S618:S619"/>
    <mergeCell ref="S41:S42"/>
    <mergeCell ref="I35:I37"/>
    <mergeCell ref="R60:R61"/>
    <mergeCell ref="R47:R49"/>
    <mergeCell ref="I65:I67"/>
    <mergeCell ref="S52:S53"/>
    <mergeCell ref="S35:S37"/>
    <mergeCell ref="R65:R67"/>
    <mergeCell ref="S65:S67"/>
    <mergeCell ref="U62:U64"/>
    <mergeCell ref="T65:T67"/>
    <mergeCell ref="R50:R51"/>
    <mergeCell ref="R38:R40"/>
    <mergeCell ref="T41:T42"/>
    <mergeCell ref="U41:U42"/>
    <mergeCell ref="T60:T61"/>
    <mergeCell ref="U60:U61"/>
    <mergeCell ref="I47:I49"/>
    <mergeCell ref="R43:R44"/>
    <mergeCell ref="S43:S44"/>
    <mergeCell ref="T43:T44"/>
    <mergeCell ref="U43:U44"/>
    <mergeCell ref="R58:R59"/>
    <mergeCell ref="S58:S59"/>
    <mergeCell ref="T45:T46"/>
    <mergeCell ref="S47:S49"/>
    <mergeCell ref="R45:R46"/>
    <mergeCell ref="C101:C102"/>
    <mergeCell ref="C162:C169"/>
    <mergeCell ref="C238:C239"/>
    <mergeCell ref="R129:R130"/>
    <mergeCell ref="R96:R98"/>
    <mergeCell ref="R139:R141"/>
    <mergeCell ref="R155:R156"/>
    <mergeCell ref="T52:T53"/>
    <mergeCell ref="U68:U70"/>
    <mergeCell ref="U52:U53"/>
    <mergeCell ref="R54:R55"/>
    <mergeCell ref="S54:S55"/>
    <mergeCell ref="T54:T55"/>
    <mergeCell ref="U54:U55"/>
    <mergeCell ref="R56:R57"/>
    <mergeCell ref="S56:S57"/>
    <mergeCell ref="I58:I59"/>
    <mergeCell ref="I62:I64"/>
    <mergeCell ref="R80:R81"/>
    <mergeCell ref="S78:S79"/>
    <mergeCell ref="R91:R93"/>
    <mergeCell ref="T228:T230"/>
    <mergeCell ref="I220:I221"/>
    <mergeCell ref="I231:I232"/>
    <mergeCell ref="E131:E132"/>
    <mergeCell ref="E172:E174"/>
    <mergeCell ref="E228:E230"/>
    <mergeCell ref="E196:E198"/>
    <mergeCell ref="E185:E186"/>
    <mergeCell ref="G178:G180"/>
    <mergeCell ref="U228:U230"/>
    <mergeCell ref="U157:U159"/>
    <mergeCell ref="R253:R255"/>
    <mergeCell ref="S209:S211"/>
    <mergeCell ref="E263:E264"/>
    <mergeCell ref="I250:I252"/>
    <mergeCell ref="I259:I260"/>
    <mergeCell ref="E261:E262"/>
    <mergeCell ref="E256:E258"/>
    <mergeCell ref="G209:G211"/>
    <mergeCell ref="R235:R237"/>
    <mergeCell ref="S28:S29"/>
    <mergeCell ref="U30:U31"/>
    <mergeCell ref="T58:T59"/>
    <mergeCell ref="C129:C136"/>
    <mergeCell ref="C235:C237"/>
    <mergeCell ref="C222:C234"/>
    <mergeCell ref="C240:C247"/>
    <mergeCell ref="G244:G245"/>
    <mergeCell ref="I212:I213"/>
    <mergeCell ref="G228:G230"/>
    <mergeCell ref="E160:E161"/>
    <mergeCell ref="G91:G93"/>
    <mergeCell ref="G214:G215"/>
    <mergeCell ref="I199:I201"/>
    <mergeCell ref="I214:I215"/>
    <mergeCell ref="I149:I151"/>
    <mergeCell ref="R160:R161"/>
    <mergeCell ref="R149:R151"/>
    <mergeCell ref="R178:R180"/>
    <mergeCell ref="G205:G206"/>
    <mergeCell ref="I205:I206"/>
    <mergeCell ref="E175:E177"/>
    <mergeCell ref="I101:I102"/>
    <mergeCell ref="A146:A171"/>
    <mergeCell ref="C170:C171"/>
    <mergeCell ref="E170:E171"/>
    <mergeCell ref="G170:G171"/>
    <mergeCell ref="I170:I171"/>
    <mergeCell ref="A172:A195"/>
    <mergeCell ref="C194:C195"/>
    <mergeCell ref="E194:E195"/>
    <mergeCell ref="G194:G195"/>
    <mergeCell ref="I194:I195"/>
    <mergeCell ref="E146:E148"/>
    <mergeCell ref="G172:G174"/>
    <mergeCell ref="S152:S154"/>
    <mergeCell ref="S149:S151"/>
    <mergeCell ref="I209:I211"/>
    <mergeCell ref="A222:A249"/>
    <mergeCell ref="S185:S187"/>
    <mergeCell ref="S199:S201"/>
    <mergeCell ref="S188:S189"/>
    <mergeCell ref="S178:S180"/>
    <mergeCell ref="R166:R167"/>
    <mergeCell ref="S166:S167"/>
    <mergeCell ref="S146:S148"/>
    <mergeCell ref="S194:S195"/>
    <mergeCell ref="I164:I165"/>
    <mergeCell ref="I155:I156"/>
    <mergeCell ref="R220:R221"/>
    <mergeCell ref="S218:S219"/>
    <mergeCell ref="R212:R213"/>
    <mergeCell ref="S212:S213"/>
    <mergeCell ref="S228:S230"/>
    <mergeCell ref="I172:I174"/>
    <mergeCell ref="A196:A221"/>
    <mergeCell ref="C220:C221"/>
    <mergeCell ref="E220:E221"/>
    <mergeCell ref="G220:G221"/>
    <mergeCell ref="E202:E204"/>
    <mergeCell ref="G185:G187"/>
    <mergeCell ref="I185:I187"/>
    <mergeCell ref="I242:I243"/>
    <mergeCell ref="I188:I189"/>
    <mergeCell ref="I196:I198"/>
    <mergeCell ref="I178:I180"/>
    <mergeCell ref="C172:C182"/>
    <mergeCell ref="I233:I234"/>
    <mergeCell ref="S196:S198"/>
    <mergeCell ref="T196:T198"/>
    <mergeCell ref="U188:U189"/>
    <mergeCell ref="E214:E215"/>
    <mergeCell ref="C209:C211"/>
    <mergeCell ref="I238:I239"/>
    <mergeCell ref="I207:I208"/>
    <mergeCell ref="T220:T221"/>
    <mergeCell ref="G207:G208"/>
    <mergeCell ref="U192:U193"/>
    <mergeCell ref="T192:T193"/>
    <mergeCell ref="U225:U227"/>
    <mergeCell ref="U240:U241"/>
    <mergeCell ref="T225:T227"/>
    <mergeCell ref="G218:G219"/>
    <mergeCell ref="E225:E227"/>
    <mergeCell ref="E183:E184"/>
    <mergeCell ref="E192:E193"/>
    <mergeCell ref="R214:R215"/>
    <mergeCell ref="R240:R241"/>
    <mergeCell ref="S240:S241"/>
    <mergeCell ref="T240:T241"/>
    <mergeCell ref="R242:R243"/>
    <mergeCell ref="R228:R230"/>
    <mergeCell ref="V242:V243"/>
    <mergeCell ref="I218:I219"/>
    <mergeCell ref="R218:R219"/>
    <mergeCell ref="S222:S224"/>
    <mergeCell ref="T222:T224"/>
    <mergeCell ref="U222:U224"/>
    <mergeCell ref="V214:V215"/>
    <mergeCell ref="U246:U247"/>
    <mergeCell ref="I222:I224"/>
    <mergeCell ref="I228:I230"/>
    <mergeCell ref="U170:U171"/>
    <mergeCell ref="U160:U161"/>
    <mergeCell ref="T175:T177"/>
    <mergeCell ref="T246:T247"/>
    <mergeCell ref="R183:R184"/>
    <mergeCell ref="S183:S184"/>
    <mergeCell ref="T218:T219"/>
    <mergeCell ref="S220:S221"/>
    <mergeCell ref="U218:U219"/>
    <mergeCell ref="R246:R247"/>
    <mergeCell ref="V178:V180"/>
    <mergeCell ref="V185:V187"/>
    <mergeCell ref="V218:V219"/>
    <mergeCell ref="V162:V163"/>
    <mergeCell ref="U168:U169"/>
    <mergeCell ref="V238:V239"/>
    <mergeCell ref="V240:V241"/>
    <mergeCell ref="G248:G249"/>
    <mergeCell ref="T242:T243"/>
    <mergeCell ref="V231:V232"/>
    <mergeCell ref="G292:G293"/>
    <mergeCell ref="E321:E322"/>
    <mergeCell ref="I283:I285"/>
    <mergeCell ref="C294:C296"/>
    <mergeCell ref="I305:I307"/>
    <mergeCell ref="G305:G307"/>
    <mergeCell ref="G343:G344"/>
    <mergeCell ref="G325:G330"/>
    <mergeCell ref="I341:I342"/>
    <mergeCell ref="I317:I318"/>
    <mergeCell ref="I325:I326"/>
    <mergeCell ref="I335:I336"/>
    <mergeCell ref="I319:I320"/>
    <mergeCell ref="I312:I314"/>
    <mergeCell ref="I337:I338"/>
    <mergeCell ref="G310:G311"/>
    <mergeCell ref="U275:U277"/>
    <mergeCell ref="E286:E287"/>
    <mergeCell ref="E278:E280"/>
    <mergeCell ref="R286:R287"/>
    <mergeCell ref="I292:I293"/>
    <mergeCell ref="I299:I301"/>
    <mergeCell ref="G339:G340"/>
    <mergeCell ref="G312:G314"/>
    <mergeCell ref="I294:I296"/>
    <mergeCell ref="C343:C344"/>
    <mergeCell ref="V253:V255"/>
    <mergeCell ref="G246:G247"/>
    <mergeCell ref="S238:S239"/>
    <mergeCell ref="C335:C340"/>
    <mergeCell ref="E343:E344"/>
    <mergeCell ref="R305:R307"/>
    <mergeCell ref="S335:S340"/>
    <mergeCell ref="R319:R320"/>
    <mergeCell ref="I327:I328"/>
    <mergeCell ref="S305:S307"/>
    <mergeCell ref="C299:C311"/>
    <mergeCell ref="C315:C316"/>
    <mergeCell ref="E317:E318"/>
    <mergeCell ref="E310:E311"/>
    <mergeCell ref="C323:C324"/>
    <mergeCell ref="C312:C314"/>
    <mergeCell ref="C317:C322"/>
    <mergeCell ref="C331:C334"/>
    <mergeCell ref="R315:R316"/>
    <mergeCell ref="E335:E336"/>
    <mergeCell ref="I315:I316"/>
    <mergeCell ref="E323:E324"/>
    <mergeCell ref="G323:G324"/>
    <mergeCell ref="I323:I324"/>
    <mergeCell ref="I331:I332"/>
    <mergeCell ref="G315:G316"/>
    <mergeCell ref="E319:E320"/>
    <mergeCell ref="C325:C330"/>
    <mergeCell ref="E325:E330"/>
    <mergeCell ref="I343:I344"/>
    <mergeCell ref="R343:R344"/>
    <mergeCell ref="S325:S326"/>
    <mergeCell ref="I339:I340"/>
    <mergeCell ref="G335:G336"/>
    <mergeCell ref="G331:G334"/>
    <mergeCell ref="G407:G408"/>
    <mergeCell ref="E419:E420"/>
    <mergeCell ref="C377:C378"/>
    <mergeCell ref="E345:E346"/>
    <mergeCell ref="E520:E521"/>
    <mergeCell ref="G421:G422"/>
    <mergeCell ref="C411:C412"/>
    <mergeCell ref="E484:E486"/>
    <mergeCell ref="G493:G495"/>
    <mergeCell ref="G423:G424"/>
    <mergeCell ref="I556:I558"/>
    <mergeCell ref="C548:C551"/>
    <mergeCell ref="E552:E553"/>
    <mergeCell ref="I417:I418"/>
    <mergeCell ref="I387:I388"/>
    <mergeCell ref="I478:I480"/>
    <mergeCell ref="G458:G459"/>
    <mergeCell ref="G487:G489"/>
    <mergeCell ref="C429:C430"/>
    <mergeCell ref="E464:E465"/>
    <mergeCell ref="E493:E495"/>
    <mergeCell ref="E389:E390"/>
    <mergeCell ref="C455:C457"/>
    <mergeCell ref="G481:G483"/>
    <mergeCell ref="G498:G499"/>
    <mergeCell ref="I484:I486"/>
    <mergeCell ref="I472:I474"/>
    <mergeCell ref="I395:I396"/>
    <mergeCell ref="I481:I483"/>
    <mergeCell ref="G528:G530"/>
    <mergeCell ref="E481:E483"/>
    <mergeCell ref="E413:E414"/>
    <mergeCell ref="G393:G394"/>
    <mergeCell ref="I453:I454"/>
    <mergeCell ref="E447:E448"/>
    <mergeCell ref="A508:A542"/>
    <mergeCell ref="E541:E542"/>
    <mergeCell ref="G531:G533"/>
    <mergeCell ref="E514:E516"/>
    <mergeCell ref="G500:G501"/>
    <mergeCell ref="E458:E459"/>
    <mergeCell ref="C460:C461"/>
    <mergeCell ref="A351:A378"/>
    <mergeCell ref="G397:G398"/>
    <mergeCell ref="C399:C400"/>
    <mergeCell ref="G413:G414"/>
    <mergeCell ref="C508:C521"/>
    <mergeCell ref="I411:I412"/>
    <mergeCell ref="I443:I444"/>
    <mergeCell ref="C425:C426"/>
    <mergeCell ref="E425:E426"/>
    <mergeCell ref="E462:E463"/>
    <mergeCell ref="I451:I452"/>
    <mergeCell ref="C447:C448"/>
    <mergeCell ref="G462:G463"/>
    <mergeCell ref="G514:G516"/>
    <mergeCell ref="C458:C459"/>
    <mergeCell ref="E475:E477"/>
    <mergeCell ref="C445:C446"/>
    <mergeCell ref="C431:C438"/>
    <mergeCell ref="E431:E438"/>
    <mergeCell ref="I520:I521"/>
    <mergeCell ref="E403:E404"/>
    <mergeCell ref="E351:E352"/>
    <mergeCell ref="E375:E376"/>
    <mergeCell ref="A445:A454"/>
    <mergeCell ref="C453:C454"/>
    <mergeCell ref="C504:C505"/>
    <mergeCell ref="A455:A463"/>
    <mergeCell ref="I385:I386"/>
    <mergeCell ref="G391:G392"/>
    <mergeCell ref="I391:I392"/>
    <mergeCell ref="C373:C374"/>
    <mergeCell ref="E377:E378"/>
    <mergeCell ref="C561:C564"/>
    <mergeCell ref="G546:G547"/>
    <mergeCell ref="G537:G538"/>
    <mergeCell ref="E537:E538"/>
    <mergeCell ref="E522:E527"/>
    <mergeCell ref="E543:E545"/>
    <mergeCell ref="G534:G536"/>
    <mergeCell ref="E534:E536"/>
    <mergeCell ref="E550:E551"/>
    <mergeCell ref="G522:G527"/>
    <mergeCell ref="I514:I516"/>
    <mergeCell ref="E455:E457"/>
    <mergeCell ref="I525:I527"/>
    <mergeCell ref="G475:G477"/>
    <mergeCell ref="C462:C463"/>
    <mergeCell ref="I522:I524"/>
    <mergeCell ref="C506:C507"/>
    <mergeCell ref="I543:I545"/>
    <mergeCell ref="C539:C540"/>
    <mergeCell ref="E556:E558"/>
    <mergeCell ref="E429:E430"/>
    <mergeCell ref="E531:E533"/>
    <mergeCell ref="G561:G562"/>
    <mergeCell ref="I534:I536"/>
    <mergeCell ref="G517:G519"/>
    <mergeCell ref="I651:I652"/>
    <mergeCell ref="E575:E576"/>
    <mergeCell ref="E565:E566"/>
    <mergeCell ref="E563:E564"/>
    <mergeCell ref="G548:G549"/>
    <mergeCell ref="G565:G566"/>
    <mergeCell ref="G575:G576"/>
    <mergeCell ref="G567:G568"/>
    <mergeCell ref="G571:G572"/>
    <mergeCell ref="E567:E568"/>
    <mergeCell ref="C554:C555"/>
    <mergeCell ref="I616:I617"/>
    <mergeCell ref="E645:E646"/>
    <mergeCell ref="G636:G637"/>
    <mergeCell ref="I636:I637"/>
    <mergeCell ref="G632:G633"/>
    <mergeCell ref="I632:I633"/>
    <mergeCell ref="G600:G601"/>
    <mergeCell ref="I573:I574"/>
    <mergeCell ref="I600:I601"/>
    <mergeCell ref="I579:I581"/>
    <mergeCell ref="I592:I593"/>
    <mergeCell ref="I575:I576"/>
    <mergeCell ref="I567:I568"/>
    <mergeCell ref="E598:E599"/>
    <mergeCell ref="I618:I619"/>
    <mergeCell ref="I627:I628"/>
    <mergeCell ref="G625:G626"/>
    <mergeCell ref="I625:I626"/>
    <mergeCell ref="I594:I595"/>
    <mergeCell ref="I642:I644"/>
    <mergeCell ref="G722:G723"/>
    <mergeCell ref="I722:I723"/>
    <mergeCell ref="I670:I671"/>
    <mergeCell ref="G718:G719"/>
    <mergeCell ref="E712:E713"/>
    <mergeCell ref="G651:G652"/>
    <mergeCell ref="I582:I583"/>
    <mergeCell ref="I608:I609"/>
    <mergeCell ref="C598:C601"/>
    <mergeCell ref="C608:C609"/>
    <mergeCell ref="C726:C727"/>
    <mergeCell ref="E726:E727"/>
    <mergeCell ref="G602:G604"/>
    <mergeCell ref="E689:E690"/>
    <mergeCell ref="C647:C650"/>
    <mergeCell ref="I653:I654"/>
    <mergeCell ref="E696:E701"/>
    <mergeCell ref="E638:E639"/>
    <mergeCell ref="E685:E686"/>
    <mergeCell ref="E640:E641"/>
    <mergeCell ref="G640:G641"/>
    <mergeCell ref="I645:I646"/>
    <mergeCell ref="C689:C690"/>
    <mergeCell ref="I620:I622"/>
    <mergeCell ref="C616:C617"/>
    <mergeCell ref="E616:E617"/>
    <mergeCell ref="E629:E631"/>
    <mergeCell ref="G658:G659"/>
    <mergeCell ref="G704:G705"/>
    <mergeCell ref="I647:I648"/>
    <mergeCell ref="E655:E657"/>
    <mergeCell ref="A732:A733"/>
    <mergeCell ref="I655:I657"/>
    <mergeCell ref="I682:I684"/>
    <mergeCell ref="G702:G703"/>
    <mergeCell ref="C687:C688"/>
    <mergeCell ref="A693:A703"/>
    <mergeCell ref="C702:C703"/>
    <mergeCell ref="A704:A711"/>
    <mergeCell ref="G634:G635"/>
    <mergeCell ref="I634:I635"/>
    <mergeCell ref="G649:G650"/>
    <mergeCell ref="C642:C644"/>
    <mergeCell ref="G693:G695"/>
    <mergeCell ref="I693:I695"/>
    <mergeCell ref="E691:E692"/>
    <mergeCell ref="G638:G639"/>
    <mergeCell ref="G645:G646"/>
    <mergeCell ref="G710:G711"/>
    <mergeCell ref="I710:I711"/>
    <mergeCell ref="E706:E707"/>
    <mergeCell ref="G712:G713"/>
    <mergeCell ref="I712:I713"/>
    <mergeCell ref="E636:E637"/>
    <mergeCell ref="A674:A681"/>
    <mergeCell ref="C674:C675"/>
    <mergeCell ref="G674:G675"/>
    <mergeCell ref="A682:A686"/>
    <mergeCell ref="E708:E709"/>
    <mergeCell ref="G708:G709"/>
    <mergeCell ref="I708:I709"/>
    <mergeCell ref="E653:E654"/>
    <mergeCell ref="C696:C701"/>
    <mergeCell ref="G670:G671"/>
    <mergeCell ref="I685:I686"/>
    <mergeCell ref="I687:I688"/>
    <mergeCell ref="E658:E659"/>
    <mergeCell ref="I702:I703"/>
    <mergeCell ref="G685:G686"/>
    <mergeCell ref="C724:C725"/>
    <mergeCell ref="C718:C721"/>
    <mergeCell ref="E718:E719"/>
    <mergeCell ref="C704:C709"/>
    <mergeCell ref="E704:E705"/>
    <mergeCell ref="G706:G707"/>
    <mergeCell ref="C668:C671"/>
    <mergeCell ref="A664:A673"/>
    <mergeCell ref="E710:E711"/>
    <mergeCell ref="C662:C663"/>
    <mergeCell ref="A655:A663"/>
    <mergeCell ref="C672:C673"/>
    <mergeCell ref="E672:E673"/>
    <mergeCell ref="E687:E688"/>
    <mergeCell ref="C682:C684"/>
    <mergeCell ref="E682:E684"/>
    <mergeCell ref="A687:A692"/>
    <mergeCell ref="G682:G684"/>
    <mergeCell ref="G687:G688"/>
    <mergeCell ref="G696:G701"/>
    <mergeCell ref="I664:I667"/>
    <mergeCell ref="G672:G673"/>
    <mergeCell ref="E668:E669"/>
    <mergeCell ref="G668:G669"/>
    <mergeCell ref="C716:C717"/>
    <mergeCell ref="E722:E723"/>
    <mergeCell ref="I658:I659"/>
    <mergeCell ref="E651:E652"/>
    <mergeCell ref="C691:C692"/>
    <mergeCell ref="I696:I698"/>
    <mergeCell ref="I699:I701"/>
    <mergeCell ref="A738:A739"/>
    <mergeCell ref="C738:C739"/>
    <mergeCell ref="C736:C737"/>
    <mergeCell ref="E738:E739"/>
    <mergeCell ref="G738:G739"/>
    <mergeCell ref="E736:E737"/>
    <mergeCell ref="G736:G737"/>
    <mergeCell ref="I736:I737"/>
    <mergeCell ref="I738:I739"/>
    <mergeCell ref="I734:I735"/>
    <mergeCell ref="G734:G735"/>
    <mergeCell ref="E734:E735"/>
    <mergeCell ref="C734:C735"/>
    <mergeCell ref="A722:A729"/>
    <mergeCell ref="C710:C711"/>
    <mergeCell ref="G689:G690"/>
    <mergeCell ref="I732:I733"/>
    <mergeCell ref="I724:I725"/>
    <mergeCell ref="A730:A731"/>
    <mergeCell ref="C730:C731"/>
    <mergeCell ref="I730:I731"/>
    <mergeCell ref="I691:I692"/>
    <mergeCell ref="C712:C715"/>
    <mergeCell ref="C722:C723"/>
    <mergeCell ref="E702:E703"/>
    <mergeCell ref="C732:C733"/>
    <mergeCell ref="C685:C686"/>
    <mergeCell ref="A734:A735"/>
    <mergeCell ref="I718:I719"/>
    <mergeCell ref="A736:A737"/>
    <mergeCell ref="G720:G721"/>
    <mergeCell ref="E724:E725"/>
    <mergeCell ref="G724:G725"/>
    <mergeCell ref="E720:E721"/>
    <mergeCell ref="A571:A578"/>
    <mergeCell ref="E571:E572"/>
    <mergeCell ref="I584:I585"/>
    <mergeCell ref="T612:T613"/>
    <mergeCell ref="R612:R613"/>
    <mergeCell ref="S612:S613"/>
    <mergeCell ref="T710:T711"/>
    <mergeCell ref="R702:R703"/>
    <mergeCell ref="S702:S703"/>
    <mergeCell ref="T702:T703"/>
    <mergeCell ref="R649:R650"/>
    <mergeCell ref="R662:R663"/>
    <mergeCell ref="S678:S679"/>
    <mergeCell ref="S582:S583"/>
    <mergeCell ref="C693:C695"/>
    <mergeCell ref="E634:E635"/>
    <mergeCell ref="A647:A654"/>
    <mergeCell ref="G653:G654"/>
    <mergeCell ref="E660:E661"/>
    <mergeCell ref="R596:R597"/>
    <mergeCell ref="S608:S609"/>
    <mergeCell ref="C638:C641"/>
    <mergeCell ref="C653:C654"/>
    <mergeCell ref="E670:E671"/>
    <mergeCell ref="G691:G692"/>
    <mergeCell ref="E693:E695"/>
    <mergeCell ref="T687:T688"/>
    <mergeCell ref="R651:R652"/>
    <mergeCell ref="S651:S652"/>
    <mergeCell ref="E625:E626"/>
    <mergeCell ref="E602:E604"/>
    <mergeCell ref="V175:V177"/>
    <mergeCell ref="T78:T79"/>
    <mergeCell ref="W32:W61"/>
    <mergeCell ref="R106:R107"/>
    <mergeCell ref="S106:S107"/>
    <mergeCell ref="R108:R109"/>
    <mergeCell ref="R112:R113"/>
    <mergeCell ref="R110:R111"/>
    <mergeCell ref="U114:U115"/>
    <mergeCell ref="R125:R126"/>
    <mergeCell ref="T135:T136"/>
    <mergeCell ref="T131:T132"/>
    <mergeCell ref="S96:S98"/>
    <mergeCell ref="T96:T98"/>
    <mergeCell ref="S160:S161"/>
    <mergeCell ref="R157:R159"/>
    <mergeCell ref="S157:S159"/>
    <mergeCell ref="R146:R148"/>
    <mergeCell ref="S108:S109"/>
    <mergeCell ref="V52:V53"/>
    <mergeCell ref="T99:T100"/>
    <mergeCell ref="S164:S165"/>
    <mergeCell ref="S170:S171"/>
    <mergeCell ref="R41:R42"/>
    <mergeCell ref="U65:U67"/>
    <mergeCell ref="R82:R83"/>
    <mergeCell ref="W116:W145"/>
    <mergeCell ref="V168:V169"/>
    <mergeCell ref="R172:R174"/>
    <mergeCell ref="T35:T37"/>
    <mergeCell ref="U35:U37"/>
    <mergeCell ref="V209:V211"/>
    <mergeCell ref="V270:V271"/>
    <mergeCell ref="S270:S271"/>
    <mergeCell ref="V71:V72"/>
    <mergeCell ref="X146:X171"/>
    <mergeCell ref="T172:T174"/>
    <mergeCell ref="U172:U174"/>
    <mergeCell ref="V172:V174"/>
    <mergeCell ref="W146:W171"/>
    <mergeCell ref="T170:T171"/>
    <mergeCell ref="T119:T121"/>
    <mergeCell ref="V139:V141"/>
    <mergeCell ref="X172:X195"/>
    <mergeCell ref="S88:S90"/>
    <mergeCell ref="V127:V128"/>
    <mergeCell ref="T168:T169"/>
    <mergeCell ref="T75:T77"/>
    <mergeCell ref="T183:T184"/>
    <mergeCell ref="U101:U102"/>
    <mergeCell ref="U96:U98"/>
    <mergeCell ref="U122:U124"/>
    <mergeCell ref="S155:S156"/>
    <mergeCell ref="U127:U128"/>
    <mergeCell ref="T209:T211"/>
    <mergeCell ref="U106:U107"/>
    <mergeCell ref="U99:U100"/>
    <mergeCell ref="T129:T130"/>
    <mergeCell ref="S110:S111"/>
    <mergeCell ref="V212:V213"/>
    <mergeCell ref="U199:U201"/>
    <mergeCell ref="R168:R169"/>
    <mergeCell ref="U178:U180"/>
    <mergeCell ref="U144:U145"/>
    <mergeCell ref="U142:U143"/>
    <mergeCell ref="T144:T145"/>
    <mergeCell ref="U162:U163"/>
    <mergeCell ref="U183:U184"/>
    <mergeCell ref="T142:T143"/>
    <mergeCell ref="U152:U154"/>
    <mergeCell ref="V164:V165"/>
    <mergeCell ref="R196:R198"/>
    <mergeCell ref="T162:T163"/>
    <mergeCell ref="V119:V121"/>
    <mergeCell ref="V114:V115"/>
    <mergeCell ref="V133:V134"/>
    <mergeCell ref="U137:U138"/>
    <mergeCell ref="V155:V156"/>
    <mergeCell ref="U135:U136"/>
    <mergeCell ref="V137:V138"/>
    <mergeCell ref="T112:T113"/>
    <mergeCell ref="T127:T128"/>
    <mergeCell ref="U116:U118"/>
    <mergeCell ref="T125:T126"/>
    <mergeCell ref="U125:U126"/>
    <mergeCell ref="T152:T154"/>
    <mergeCell ref="R114:R115"/>
    <mergeCell ref="X116:X145"/>
    <mergeCell ref="V144:V145"/>
    <mergeCell ref="U131:U132"/>
    <mergeCell ref="R142:R143"/>
    <mergeCell ref="R175:R177"/>
    <mergeCell ref="V135:V136"/>
    <mergeCell ref="T146:T148"/>
    <mergeCell ref="U155:U156"/>
    <mergeCell ref="V152:V154"/>
    <mergeCell ref="T133:T134"/>
    <mergeCell ref="U133:U134"/>
    <mergeCell ref="V170:V171"/>
    <mergeCell ref="V160:V161"/>
    <mergeCell ref="U164:U165"/>
    <mergeCell ref="V122:V124"/>
    <mergeCell ref="V131:V132"/>
    <mergeCell ref="V129:V130"/>
    <mergeCell ref="V157:V159"/>
    <mergeCell ref="S139:S141"/>
    <mergeCell ref="U166:U167"/>
    <mergeCell ref="S125:S126"/>
    <mergeCell ref="T116:T118"/>
    <mergeCell ref="W172:W195"/>
    <mergeCell ref="R137:R138"/>
    <mergeCell ref="R164:R165"/>
    <mergeCell ref="U146:U148"/>
    <mergeCell ref="S137:S138"/>
    <mergeCell ref="S129:S130"/>
    <mergeCell ref="V190:V191"/>
    <mergeCell ref="W222:W249"/>
    <mergeCell ref="W250:W271"/>
    <mergeCell ref="U235:U237"/>
    <mergeCell ref="X299:X324"/>
    <mergeCell ref="T315:T316"/>
    <mergeCell ref="V317:V318"/>
    <mergeCell ref="R299:R301"/>
    <mergeCell ref="S299:S301"/>
    <mergeCell ref="T299:T301"/>
    <mergeCell ref="U299:U301"/>
    <mergeCell ref="V299:V301"/>
    <mergeCell ref="R317:R318"/>
    <mergeCell ref="S315:S316"/>
    <mergeCell ref="U278:U280"/>
    <mergeCell ref="V278:V280"/>
    <mergeCell ref="W272:W298"/>
    <mergeCell ref="X272:X298"/>
    <mergeCell ref="R272:R274"/>
    <mergeCell ref="S272:S274"/>
    <mergeCell ref="R297:R298"/>
    <mergeCell ref="V297:V298"/>
    <mergeCell ref="V235:V237"/>
    <mergeCell ref="X222:X249"/>
    <mergeCell ref="S266:S267"/>
    <mergeCell ref="V294:V296"/>
    <mergeCell ref="V275:V277"/>
    <mergeCell ref="X250:X271"/>
    <mergeCell ref="S256:S258"/>
    <mergeCell ref="R250:R252"/>
    <mergeCell ref="S250:S252"/>
    <mergeCell ref="T250:T252"/>
    <mergeCell ref="U250:U252"/>
    <mergeCell ref="R413:R414"/>
    <mergeCell ref="R403:R404"/>
    <mergeCell ref="S399:S400"/>
    <mergeCell ref="V393:V394"/>
    <mergeCell ref="U399:U400"/>
    <mergeCell ref="S387:S388"/>
    <mergeCell ref="S403:S404"/>
    <mergeCell ref="T393:T394"/>
    <mergeCell ref="T403:T404"/>
    <mergeCell ref="V389:V390"/>
    <mergeCell ref="R385:R386"/>
    <mergeCell ref="S385:S386"/>
    <mergeCell ref="T385:T386"/>
    <mergeCell ref="U385:U386"/>
    <mergeCell ref="V385:V386"/>
    <mergeCell ref="U387:U388"/>
    <mergeCell ref="W413:W424"/>
    <mergeCell ref="X413:X424"/>
    <mergeCell ref="S419:S420"/>
    <mergeCell ref="T419:T420"/>
    <mergeCell ref="U419:U420"/>
    <mergeCell ref="V419:V420"/>
    <mergeCell ref="V415:V416"/>
    <mergeCell ref="V413:V414"/>
    <mergeCell ref="V397:V398"/>
    <mergeCell ref="X393:X412"/>
    <mergeCell ref="T405:T410"/>
    <mergeCell ref="U395:U396"/>
    <mergeCell ref="W393:W412"/>
    <mergeCell ref="X425:X444"/>
    <mergeCell ref="T429:T430"/>
    <mergeCell ref="S425:S426"/>
    <mergeCell ref="R393:R394"/>
    <mergeCell ref="S500:S501"/>
    <mergeCell ref="T517:T519"/>
    <mergeCell ref="S567:S568"/>
    <mergeCell ref="U563:U564"/>
    <mergeCell ref="S556:S558"/>
    <mergeCell ref="U548:U549"/>
    <mergeCell ref="U541:U542"/>
    <mergeCell ref="U504:U505"/>
    <mergeCell ref="V504:V505"/>
    <mergeCell ref="R567:R568"/>
    <mergeCell ref="U537:U538"/>
    <mergeCell ref="V405:V410"/>
    <mergeCell ref="T567:T568"/>
    <mergeCell ref="V550:V551"/>
    <mergeCell ref="S441:S442"/>
    <mergeCell ref="T441:T442"/>
    <mergeCell ref="T550:T551"/>
    <mergeCell ref="U550:U551"/>
    <mergeCell ref="T552:T553"/>
    <mergeCell ref="S554:S555"/>
    <mergeCell ref="T462:T463"/>
    <mergeCell ref="W425:W444"/>
    <mergeCell ref="T537:T538"/>
    <mergeCell ref="W508:W542"/>
    <mergeCell ref="V517:V519"/>
    <mergeCell ref="R511:R513"/>
    <mergeCell ref="T546:T547"/>
    <mergeCell ref="X445:X454"/>
    <mergeCell ref="X625:X628"/>
    <mergeCell ref="W602:W615"/>
    <mergeCell ref="W647:W654"/>
    <mergeCell ref="V672:V673"/>
    <mergeCell ref="T672:T673"/>
    <mergeCell ref="U672:U673"/>
    <mergeCell ref="X638:X646"/>
    <mergeCell ref="X664:X673"/>
    <mergeCell ref="U636:U637"/>
    <mergeCell ref="V664:V667"/>
    <mergeCell ref="V645:V646"/>
    <mergeCell ref="V640:V641"/>
    <mergeCell ref="X647:X654"/>
    <mergeCell ref="U575:U576"/>
    <mergeCell ref="U571:U572"/>
    <mergeCell ref="U616:U617"/>
    <mergeCell ref="T664:T667"/>
    <mergeCell ref="W638:W646"/>
    <mergeCell ref="T573:T574"/>
    <mergeCell ref="X655:X663"/>
    <mergeCell ref="T655:T657"/>
    <mergeCell ref="T651:T652"/>
    <mergeCell ref="U642:U644"/>
    <mergeCell ref="U655:U657"/>
    <mergeCell ref="T658:T659"/>
    <mergeCell ref="V660:V661"/>
    <mergeCell ref="U664:U667"/>
    <mergeCell ref="V596:V597"/>
    <mergeCell ref="W618:W624"/>
    <mergeCell ref="X618:X624"/>
    <mergeCell ref="V610:V611"/>
    <mergeCell ref="V614:V615"/>
    <mergeCell ref="X738:X739"/>
    <mergeCell ref="W738:W739"/>
    <mergeCell ref="T629:T631"/>
    <mergeCell ref="U629:U631"/>
    <mergeCell ref="T598:T599"/>
    <mergeCell ref="T582:T583"/>
    <mergeCell ref="S575:S576"/>
    <mergeCell ref="T575:T576"/>
    <mergeCell ref="V582:V583"/>
    <mergeCell ref="V561:V562"/>
    <mergeCell ref="R614:R615"/>
    <mergeCell ref="R608:R609"/>
    <mergeCell ref="T577:T578"/>
    <mergeCell ref="U577:U578"/>
    <mergeCell ref="V577:V578"/>
    <mergeCell ref="R710:R711"/>
    <mergeCell ref="S710:S711"/>
    <mergeCell ref="R678:R679"/>
    <mergeCell ref="X616:X617"/>
    <mergeCell ref="S614:S615"/>
    <mergeCell ref="S596:S597"/>
    <mergeCell ref="V579:V581"/>
    <mergeCell ref="W629:W637"/>
    <mergeCell ref="X629:X637"/>
    <mergeCell ref="U584:U593"/>
    <mergeCell ref="T563:T564"/>
    <mergeCell ref="U582:U583"/>
    <mergeCell ref="V662:V663"/>
    <mergeCell ref="W655:W663"/>
    <mergeCell ref="W625:W628"/>
    <mergeCell ref="T678:T679"/>
    <mergeCell ref="V653:V654"/>
    <mergeCell ref="V511:V513"/>
    <mergeCell ref="V462:V463"/>
    <mergeCell ref="U449:U450"/>
    <mergeCell ref="V449:V450"/>
    <mergeCell ref="U506:U507"/>
    <mergeCell ref="U508:U510"/>
    <mergeCell ref="U517:U519"/>
    <mergeCell ref="X508:X542"/>
    <mergeCell ref="S514:S516"/>
    <mergeCell ref="T451:T452"/>
    <mergeCell ref="S508:S510"/>
    <mergeCell ref="T508:T510"/>
    <mergeCell ref="X455:X463"/>
    <mergeCell ref="V514:V516"/>
    <mergeCell ref="V522:V536"/>
    <mergeCell ref="V460:V461"/>
    <mergeCell ref="S539:S540"/>
    <mergeCell ref="T541:T542"/>
    <mergeCell ref="S517:S519"/>
    <mergeCell ref="T453:T454"/>
    <mergeCell ref="S460:S461"/>
    <mergeCell ref="S449:S450"/>
    <mergeCell ref="T460:T461"/>
    <mergeCell ref="U462:U463"/>
    <mergeCell ref="S490:S492"/>
    <mergeCell ref="T539:T540"/>
    <mergeCell ref="V447:V448"/>
    <mergeCell ref="W455:W463"/>
    <mergeCell ref="V539:V540"/>
    <mergeCell ref="E356:E358"/>
    <mergeCell ref="E401:E402"/>
    <mergeCell ref="E381:E382"/>
    <mergeCell ref="E359:E360"/>
    <mergeCell ref="S356:S358"/>
    <mergeCell ref="I373:I374"/>
    <mergeCell ref="E363:E364"/>
    <mergeCell ref="E387:E388"/>
    <mergeCell ref="I389:I390"/>
    <mergeCell ref="I393:I394"/>
    <mergeCell ref="E385:E386"/>
    <mergeCell ref="I353:I355"/>
    <mergeCell ref="I361:I362"/>
    <mergeCell ref="E427:E428"/>
    <mergeCell ref="V403:V404"/>
    <mergeCell ref="V387:V388"/>
    <mergeCell ref="T353:T355"/>
    <mergeCell ref="U353:U355"/>
    <mergeCell ref="R383:R384"/>
    <mergeCell ref="R417:R418"/>
    <mergeCell ref="G373:G374"/>
    <mergeCell ref="G425:G426"/>
    <mergeCell ref="S363:S368"/>
    <mergeCell ref="T363:T368"/>
    <mergeCell ref="U356:U358"/>
    <mergeCell ref="V356:V358"/>
    <mergeCell ref="T361:T362"/>
    <mergeCell ref="S381:S382"/>
    <mergeCell ref="E407:E408"/>
    <mergeCell ref="I552:I553"/>
    <mergeCell ref="G433:G434"/>
    <mergeCell ref="R433:R434"/>
    <mergeCell ref="S433:S434"/>
    <mergeCell ref="T548:T549"/>
    <mergeCell ref="U552:U553"/>
    <mergeCell ref="T421:T422"/>
    <mergeCell ref="S423:S424"/>
    <mergeCell ref="T423:T424"/>
    <mergeCell ref="U423:U424"/>
    <mergeCell ref="T397:T398"/>
    <mergeCell ref="R411:R412"/>
    <mergeCell ref="T425:T426"/>
    <mergeCell ref="U421:U422"/>
    <mergeCell ref="I427:I428"/>
    <mergeCell ref="U554:U555"/>
    <mergeCell ref="S475:S477"/>
    <mergeCell ref="S472:S474"/>
    <mergeCell ref="S469:S471"/>
    <mergeCell ref="I469:I471"/>
    <mergeCell ref="I490:I492"/>
    <mergeCell ref="U464:U497"/>
    <mergeCell ref="S498:S499"/>
    <mergeCell ref="G554:G555"/>
    <mergeCell ref="I517:I519"/>
    <mergeCell ref="I429:I430"/>
    <mergeCell ref="R546:R547"/>
    <mergeCell ref="G429:G430"/>
    <mergeCell ref="I441:I442"/>
    <mergeCell ref="I439:I440"/>
    <mergeCell ref="G435:G436"/>
    <mergeCell ref="R451:R452"/>
    <mergeCell ref="T435:T436"/>
    <mergeCell ref="U598:U599"/>
    <mergeCell ref="R582:R583"/>
    <mergeCell ref="R577:R578"/>
    <mergeCell ref="I602:I604"/>
    <mergeCell ref="G445:G446"/>
    <mergeCell ref="I445:I446"/>
    <mergeCell ref="T522:T536"/>
    <mergeCell ref="U546:U547"/>
    <mergeCell ref="R443:R444"/>
    <mergeCell ref="T449:T450"/>
    <mergeCell ref="S443:S444"/>
    <mergeCell ref="T520:T521"/>
    <mergeCell ref="I598:I599"/>
    <mergeCell ref="S598:S599"/>
    <mergeCell ref="T514:T516"/>
    <mergeCell ref="U514:U516"/>
    <mergeCell ref="R594:R595"/>
    <mergeCell ref="R543:R545"/>
    <mergeCell ref="T455:T457"/>
    <mergeCell ref="U447:U448"/>
    <mergeCell ref="S537:S538"/>
    <mergeCell ref="R508:R510"/>
    <mergeCell ref="I559:I560"/>
    <mergeCell ref="R556:R558"/>
    <mergeCell ref="U458:U459"/>
    <mergeCell ref="R500:R501"/>
    <mergeCell ref="I554:I555"/>
    <mergeCell ref="I596:I597"/>
    <mergeCell ref="G455:G457"/>
    <mergeCell ref="R563:R564"/>
    <mergeCell ref="U405:U410"/>
    <mergeCell ref="I571:I572"/>
    <mergeCell ref="V571:V572"/>
    <mergeCell ref="V548:V549"/>
    <mergeCell ref="R458:R459"/>
    <mergeCell ref="I528:I530"/>
    <mergeCell ref="R554:R555"/>
    <mergeCell ref="I561:I562"/>
    <mergeCell ref="I563:I564"/>
    <mergeCell ref="I550:I551"/>
    <mergeCell ref="R548:R549"/>
    <mergeCell ref="U522:U536"/>
    <mergeCell ref="R514:R516"/>
    <mergeCell ref="I531:I533"/>
    <mergeCell ref="R541:R542"/>
    <mergeCell ref="R537:R538"/>
    <mergeCell ref="S520:S521"/>
    <mergeCell ref="I546:I547"/>
    <mergeCell ref="I464:I465"/>
    <mergeCell ref="V508:V510"/>
    <mergeCell ref="V506:V507"/>
    <mergeCell ref="T464:T497"/>
    <mergeCell ref="S458:S459"/>
    <mergeCell ref="I541:I542"/>
    <mergeCell ref="R571:R572"/>
    <mergeCell ref="U567:U568"/>
    <mergeCell ref="U559:U560"/>
    <mergeCell ref="V458:V459"/>
    <mergeCell ref="I569:I570"/>
    <mergeCell ref="U453:U454"/>
    <mergeCell ref="R559:R560"/>
    <mergeCell ref="I539:I540"/>
    <mergeCell ref="U325:U326"/>
    <mergeCell ref="U329:U330"/>
    <mergeCell ref="U343:U344"/>
    <mergeCell ref="T323:T324"/>
    <mergeCell ref="R310:R311"/>
    <mergeCell ref="R331:R334"/>
    <mergeCell ref="S331:S334"/>
    <mergeCell ref="V312:V314"/>
    <mergeCell ref="S329:S330"/>
    <mergeCell ref="T329:T330"/>
    <mergeCell ref="V347:V350"/>
    <mergeCell ref="U283:U285"/>
    <mergeCell ref="S278:S280"/>
    <mergeCell ref="U272:U274"/>
    <mergeCell ref="S292:S293"/>
    <mergeCell ref="S345:S346"/>
    <mergeCell ref="V286:V287"/>
    <mergeCell ref="S288:S289"/>
    <mergeCell ref="S290:S291"/>
    <mergeCell ref="U345:U346"/>
    <mergeCell ref="V329:V330"/>
    <mergeCell ref="T321:T322"/>
    <mergeCell ref="T327:T328"/>
    <mergeCell ref="U323:U324"/>
    <mergeCell ref="S327:S328"/>
    <mergeCell ref="U308:U309"/>
    <mergeCell ref="T272:T274"/>
    <mergeCell ref="R275:R277"/>
    <mergeCell ref="U341:U342"/>
    <mergeCell ref="U347:U350"/>
    <mergeCell ref="S321:S322"/>
    <mergeCell ref="R312:R314"/>
    <mergeCell ref="S259:S260"/>
    <mergeCell ref="U253:U255"/>
    <mergeCell ref="U256:U258"/>
    <mergeCell ref="S242:S243"/>
    <mergeCell ref="U248:U249"/>
    <mergeCell ref="V321:V322"/>
    <mergeCell ref="T270:T271"/>
    <mergeCell ref="U270:U271"/>
    <mergeCell ref="U259:U260"/>
    <mergeCell ref="T253:T255"/>
    <mergeCell ref="T268:T269"/>
    <mergeCell ref="U216:U217"/>
    <mergeCell ref="S244:S245"/>
    <mergeCell ref="U194:U195"/>
    <mergeCell ref="U209:U211"/>
    <mergeCell ref="T259:T260"/>
    <mergeCell ref="U244:U245"/>
    <mergeCell ref="V222:V224"/>
    <mergeCell ref="U263:U265"/>
    <mergeCell ref="S297:S298"/>
    <mergeCell ref="V256:V258"/>
    <mergeCell ref="V248:V249"/>
    <mergeCell ref="V259:V260"/>
    <mergeCell ref="V268:V269"/>
    <mergeCell ref="T216:T217"/>
    <mergeCell ref="T233:T234"/>
    <mergeCell ref="U242:U243"/>
    <mergeCell ref="S214:S215"/>
    <mergeCell ref="S216:S217"/>
    <mergeCell ref="S253:S255"/>
    <mergeCell ref="U294:U296"/>
    <mergeCell ref="T312:T314"/>
    <mergeCell ref="R266:R267"/>
    <mergeCell ref="T248:T249"/>
    <mergeCell ref="S248:S249"/>
    <mergeCell ref="A1:X1"/>
    <mergeCell ref="V233:V234"/>
    <mergeCell ref="X88:X115"/>
    <mergeCell ref="W88:W115"/>
    <mergeCell ref="C196:C206"/>
    <mergeCell ref="S205:S206"/>
    <mergeCell ref="T205:T206"/>
    <mergeCell ref="U205:U206"/>
    <mergeCell ref="V205:V206"/>
    <mergeCell ref="E216:E217"/>
    <mergeCell ref="G216:G217"/>
    <mergeCell ref="I216:I217"/>
    <mergeCell ref="R199:R201"/>
    <mergeCell ref="G202:G204"/>
    <mergeCell ref="U26:U27"/>
    <mergeCell ref="V16:V17"/>
    <mergeCell ref="R20:R21"/>
    <mergeCell ref="S20:S21"/>
    <mergeCell ref="X196:X221"/>
    <mergeCell ref="E205:E206"/>
    <mergeCell ref="G233:G234"/>
    <mergeCell ref="E233:E234"/>
    <mergeCell ref="S225:S227"/>
    <mergeCell ref="T50:T51"/>
    <mergeCell ref="V202:V204"/>
    <mergeCell ref="T207:T208"/>
    <mergeCell ref="T139:T141"/>
    <mergeCell ref="S162:S163"/>
    <mergeCell ref="S45:S46"/>
    <mergeCell ref="M743:O743"/>
    <mergeCell ref="R561:R562"/>
    <mergeCell ref="S561:S562"/>
    <mergeCell ref="T561:T562"/>
    <mergeCell ref="U561:U562"/>
    <mergeCell ref="T722:T723"/>
    <mergeCell ref="T691:T692"/>
    <mergeCell ref="R682:R684"/>
    <mergeCell ref="S682:S684"/>
    <mergeCell ref="T682:T684"/>
    <mergeCell ref="U682:U684"/>
    <mergeCell ref="U691:U692"/>
    <mergeCell ref="U712:U713"/>
    <mergeCell ref="V712:V713"/>
    <mergeCell ref="V687:V688"/>
    <mergeCell ref="T579:T581"/>
    <mergeCell ref="M741:O741"/>
    <mergeCell ref="M742:O742"/>
    <mergeCell ref="T605:T607"/>
    <mergeCell ref="V618:V619"/>
    <mergeCell ref="V605:V607"/>
    <mergeCell ref="R738:R739"/>
    <mergeCell ref="S738:S739"/>
    <mergeCell ref="T738:T739"/>
    <mergeCell ref="U738:U739"/>
    <mergeCell ref="V738:V739"/>
    <mergeCell ref="U614:U615"/>
    <mergeCell ref="U743:W743"/>
    <mergeCell ref="S672:S673"/>
    <mergeCell ref="V702:V703"/>
    <mergeCell ref="W693:W703"/>
    <mergeCell ref="R625:R628"/>
    <mergeCell ref="V441:V442"/>
    <mergeCell ref="V455:V457"/>
    <mergeCell ref="R600:R601"/>
    <mergeCell ref="S600:S601"/>
    <mergeCell ref="V616:V617"/>
    <mergeCell ref="V608:V609"/>
    <mergeCell ref="V634:V635"/>
    <mergeCell ref="I649:I650"/>
    <mergeCell ref="I629:I631"/>
    <mergeCell ref="R638:R639"/>
    <mergeCell ref="U625:U628"/>
    <mergeCell ref="U610:U611"/>
    <mergeCell ref="G629:G631"/>
    <mergeCell ref="G610:G611"/>
    <mergeCell ref="U634:U635"/>
    <mergeCell ref="R636:R637"/>
    <mergeCell ref="V642:V644"/>
    <mergeCell ref="R610:R611"/>
    <mergeCell ref="S605:S607"/>
    <mergeCell ref="V632:V633"/>
    <mergeCell ref="R634:R635"/>
    <mergeCell ref="S634:S635"/>
    <mergeCell ref="G605:G607"/>
    <mergeCell ref="G612:G613"/>
    <mergeCell ref="V625:V628"/>
    <mergeCell ref="S645:S646"/>
    <mergeCell ref="U612:U613"/>
    <mergeCell ref="R645:R646"/>
    <mergeCell ref="I640:I641"/>
    <mergeCell ref="G508:G510"/>
    <mergeCell ref="G539:G540"/>
    <mergeCell ref="I605:I607"/>
    <mergeCell ref="T106:T107"/>
    <mergeCell ref="T84:T85"/>
    <mergeCell ref="I286:I287"/>
    <mergeCell ref="V261:V262"/>
    <mergeCell ref="U319:U320"/>
    <mergeCell ref="V319:V320"/>
    <mergeCell ref="R321:R322"/>
    <mergeCell ref="V381:V382"/>
    <mergeCell ref="V421:V422"/>
    <mergeCell ref="T399:T400"/>
    <mergeCell ref="S397:S398"/>
    <mergeCell ref="R399:R400"/>
    <mergeCell ref="U543:U545"/>
    <mergeCell ref="V552:V553"/>
    <mergeCell ref="S550:S551"/>
    <mergeCell ref="V541:V542"/>
    <mergeCell ref="S421:S422"/>
    <mergeCell ref="R327:R328"/>
    <mergeCell ref="T415:T416"/>
    <mergeCell ref="U417:U418"/>
    <mergeCell ref="T319:T320"/>
    <mergeCell ref="I261:I262"/>
    <mergeCell ref="V520:V521"/>
    <mergeCell ref="U431:U432"/>
    <mergeCell ref="U433:U434"/>
    <mergeCell ref="U520:U521"/>
    <mergeCell ref="S548:S549"/>
    <mergeCell ref="V423:V424"/>
    <mergeCell ref="S447:S448"/>
    <mergeCell ref="U443:U444"/>
    <mergeCell ref="V427:V428"/>
    <mergeCell ref="U335:U340"/>
    <mergeCell ref="U50:U51"/>
    <mergeCell ref="S84:S85"/>
    <mergeCell ref="V50:V51"/>
    <mergeCell ref="V290:V291"/>
    <mergeCell ref="V116:V118"/>
    <mergeCell ref="V106:V107"/>
    <mergeCell ref="R209:R211"/>
    <mergeCell ref="U112:U113"/>
    <mergeCell ref="V112:V113"/>
    <mergeCell ref="V250:V252"/>
    <mergeCell ref="V110:V111"/>
    <mergeCell ref="T164:T165"/>
    <mergeCell ref="S60:S61"/>
    <mergeCell ref="R569:R570"/>
    <mergeCell ref="S569:S570"/>
    <mergeCell ref="T569:T570"/>
    <mergeCell ref="U569:U570"/>
    <mergeCell ref="V569:V570"/>
    <mergeCell ref="R441:R442"/>
    <mergeCell ref="T556:T558"/>
    <mergeCell ref="U556:U558"/>
    <mergeCell ref="V567:V568"/>
    <mergeCell ref="V565:V566"/>
    <mergeCell ref="S565:S566"/>
    <mergeCell ref="V556:V558"/>
    <mergeCell ref="V559:V560"/>
    <mergeCell ref="V437:V438"/>
    <mergeCell ref="V433:V434"/>
    <mergeCell ref="V435:V436"/>
    <mergeCell ref="V431:V432"/>
    <mergeCell ref="V65:V67"/>
    <mergeCell ref="C728:C729"/>
    <mergeCell ref="I728:I729"/>
    <mergeCell ref="T596:T597"/>
    <mergeCell ref="V612:V613"/>
    <mergeCell ref="I431:I438"/>
    <mergeCell ref="G437:G438"/>
    <mergeCell ref="R437:R438"/>
    <mergeCell ref="S437:S438"/>
    <mergeCell ref="T437:T438"/>
    <mergeCell ref="G431:G432"/>
    <mergeCell ref="R584:R593"/>
    <mergeCell ref="R616:R617"/>
    <mergeCell ref="C632:C635"/>
    <mergeCell ref="E623:E624"/>
    <mergeCell ref="S623:S624"/>
    <mergeCell ref="T623:T624"/>
    <mergeCell ref="U623:U624"/>
    <mergeCell ref="V623:V624"/>
    <mergeCell ref="R453:R454"/>
    <mergeCell ref="R431:R432"/>
    <mergeCell ref="R462:R463"/>
    <mergeCell ref="S431:S432"/>
    <mergeCell ref="V546:V547"/>
    <mergeCell ref="U435:U436"/>
    <mergeCell ref="U437:U438"/>
    <mergeCell ref="S579:S581"/>
    <mergeCell ref="I638:I639"/>
    <mergeCell ref="T600:T601"/>
    <mergeCell ref="U600:U601"/>
    <mergeCell ref="V600:V601"/>
    <mergeCell ref="E608:E609"/>
    <mergeCell ref="I610:I611"/>
    <mergeCell ref="E728:E729"/>
    <mergeCell ref="G728:G729"/>
    <mergeCell ref="V60:V61"/>
    <mergeCell ref="T88:T90"/>
    <mergeCell ref="U88:U90"/>
    <mergeCell ref="V246:V247"/>
    <mergeCell ref="T244:T245"/>
    <mergeCell ref="T266:T267"/>
    <mergeCell ref="V266:V267"/>
    <mergeCell ref="R30:R31"/>
    <mergeCell ref="S30:S31"/>
    <mergeCell ref="T30:T31"/>
    <mergeCell ref="V30:V31"/>
    <mergeCell ref="V88:V90"/>
    <mergeCell ref="T38:T40"/>
    <mergeCell ref="U38:U40"/>
    <mergeCell ref="V54:V55"/>
    <mergeCell ref="U84:U85"/>
    <mergeCell ref="V80:V81"/>
    <mergeCell ref="V75:V77"/>
    <mergeCell ref="V86:V87"/>
    <mergeCell ref="U71:U72"/>
    <mergeCell ref="V58:V59"/>
    <mergeCell ref="T80:T81"/>
    <mergeCell ref="U75:U77"/>
    <mergeCell ref="T56:T57"/>
    <mergeCell ref="T401:T402"/>
    <mergeCell ref="S405:S410"/>
    <mergeCell ref="S429:S430"/>
    <mergeCell ref="U401:U402"/>
    <mergeCell ref="V47:V49"/>
    <mergeCell ref="U238:U239"/>
    <mergeCell ref="G623:G624"/>
    <mergeCell ref="I623:I624"/>
    <mergeCell ref="R623:R624"/>
    <mergeCell ref="V108:V109"/>
    <mergeCell ref="V125:V126"/>
    <mergeCell ref="T22:T25"/>
    <mergeCell ref="U32:U34"/>
    <mergeCell ref="V32:V34"/>
    <mergeCell ref="R35:R37"/>
    <mergeCell ref="R22:R25"/>
    <mergeCell ref="S22:S25"/>
    <mergeCell ref="V38:V40"/>
    <mergeCell ref="S26:S27"/>
    <mergeCell ref="T26:T27"/>
    <mergeCell ref="R26:R27"/>
    <mergeCell ref="T458:T459"/>
    <mergeCell ref="R517:R519"/>
    <mergeCell ref="T594:T595"/>
    <mergeCell ref="U594:U595"/>
    <mergeCell ref="S82:S83"/>
    <mergeCell ref="R225:R227"/>
    <mergeCell ref="T82:T83"/>
    <mergeCell ref="U28:U29"/>
    <mergeCell ref="V35:V37"/>
    <mergeCell ref="G259:G260"/>
    <mergeCell ref="U103:U105"/>
    <mergeCell ref="U58:U59"/>
    <mergeCell ref="T103:T105"/>
    <mergeCell ref="V99:V100"/>
    <mergeCell ref="R71:R72"/>
    <mergeCell ref="S71:S72"/>
    <mergeCell ref="U80:U81"/>
    <mergeCell ref="C522:C536"/>
    <mergeCell ref="X579:X601"/>
    <mergeCell ref="W579:W601"/>
    <mergeCell ref="S610:S611"/>
    <mergeCell ref="T559:T560"/>
    <mergeCell ref="S594:S595"/>
    <mergeCell ref="S32:S34"/>
    <mergeCell ref="T32:T34"/>
    <mergeCell ref="U45:U46"/>
    <mergeCell ref="V45:V46"/>
    <mergeCell ref="T28:T29"/>
    <mergeCell ref="V26:V27"/>
    <mergeCell ref="V28:V29"/>
    <mergeCell ref="U22:U25"/>
    <mergeCell ref="V22:V25"/>
    <mergeCell ref="V41:V42"/>
    <mergeCell ref="T47:T49"/>
    <mergeCell ref="U47:U49"/>
    <mergeCell ref="R32:R34"/>
    <mergeCell ref="E528:E530"/>
    <mergeCell ref="E259:E260"/>
    <mergeCell ref="V310:V311"/>
    <mergeCell ref="T290:T291"/>
    <mergeCell ref="U56:U57"/>
    <mergeCell ref="V56:V57"/>
    <mergeCell ref="V199:V201"/>
    <mergeCell ref="T190:T191"/>
    <mergeCell ref="U190:U191"/>
    <mergeCell ref="V196:V198"/>
    <mergeCell ref="V192:V193"/>
    <mergeCell ref="U321:U322"/>
    <mergeCell ref="U266:U267"/>
    <mergeCell ref="R8:R10"/>
    <mergeCell ref="S8:S10"/>
    <mergeCell ref="U8:U10"/>
    <mergeCell ref="V8:V10"/>
    <mergeCell ref="T8:T10"/>
    <mergeCell ref="R18:R19"/>
    <mergeCell ref="S18:S19"/>
    <mergeCell ref="T18:T19"/>
    <mergeCell ref="U18:U19"/>
    <mergeCell ref="V18:V19"/>
    <mergeCell ref="S16:S17"/>
    <mergeCell ref="T16:T17"/>
    <mergeCell ref="R14:R15"/>
    <mergeCell ref="S14:S15"/>
    <mergeCell ref="T14:T15"/>
    <mergeCell ref="U14:U15"/>
    <mergeCell ref="V14:V15"/>
    <mergeCell ref="R16:R17"/>
    <mergeCell ref="U16:U17"/>
    <mergeCell ref="G556:G558"/>
    <mergeCell ref="I577:I578"/>
    <mergeCell ref="I588:I589"/>
    <mergeCell ref="I614:I615"/>
    <mergeCell ref="V563:V564"/>
    <mergeCell ref="A32:A61"/>
    <mergeCell ref="X712:X721"/>
    <mergeCell ref="A62:A87"/>
    <mergeCell ref="C62:C72"/>
    <mergeCell ref="W62:W87"/>
    <mergeCell ref="X62:X87"/>
    <mergeCell ref="A425:A444"/>
    <mergeCell ref="R632:R633"/>
    <mergeCell ref="S632:S633"/>
    <mergeCell ref="T632:T633"/>
    <mergeCell ref="R573:R574"/>
    <mergeCell ref="R575:R576"/>
    <mergeCell ref="T571:T572"/>
    <mergeCell ref="E620:E622"/>
    <mergeCell ref="G620:G622"/>
    <mergeCell ref="C556:C560"/>
    <mergeCell ref="E559:E560"/>
    <mergeCell ref="G559:G560"/>
    <mergeCell ref="I458:I459"/>
    <mergeCell ref="I500:I501"/>
    <mergeCell ref="W556:W570"/>
    <mergeCell ref="X556:X570"/>
    <mergeCell ref="A556:A570"/>
    <mergeCell ref="C584:C595"/>
    <mergeCell ref="A579:A601"/>
    <mergeCell ref="C623:C624"/>
    <mergeCell ref="B623:B624"/>
  </mergeCells>
  <conditionalFormatting sqref="W464 T464 T3:T5 T28:T29 T288:T289 T403:T404 T537:T542 T554:T555 T317:T318 T608:T609 T664 T687:T690 W682 W655:W656 W62 W172 W712 W3 T142:T143 W116 W196 W250 W272 T369:T372 W602 T32 W32 W146 W222 W299 T343:T344 W325 W347:W351 T393:T394 W413 T429:T431 W425 W445 T445:T446 T455:T458 W455:W456 T552 T616:T617 W616:W618 W625:W630 W638 W664 W687 T693:T694 W693 W88 T413:T418 T629:T631 T655:T657 T246:T247 T52:T53 T218:T219 W508:W556 T397:T398 T421:T422 T50 T75 T78:T79 T160 T722:T726 W704 T728 T433 T435 T437 T439:T440 W579 W379 W393">
    <cfRule type="cellIs" dxfId="231" priority="396" operator="lessThan">
      <formula>170</formula>
    </cfRule>
  </conditionalFormatting>
  <conditionalFormatting sqref="T504">
    <cfRule type="cellIs" dxfId="230" priority="389" operator="lessThan">
      <formula>170</formula>
    </cfRule>
  </conditionalFormatting>
  <conditionalFormatting sqref="T164 T168">
    <cfRule type="cellIs" dxfId="229" priority="377" operator="lessThan">
      <formula>170</formula>
    </cfRule>
  </conditionalFormatting>
  <conditionalFormatting sqref="T162:T163">
    <cfRule type="cellIs" dxfId="228" priority="378" operator="lessThan">
      <formula>170</formula>
    </cfRule>
  </conditionalFormatting>
  <conditionalFormatting sqref="T129:T130">
    <cfRule type="cellIs" dxfId="227" priority="380" operator="lessThan">
      <formula>170</formula>
    </cfRule>
  </conditionalFormatting>
  <conditionalFormatting sqref="T235:T237">
    <cfRule type="cellIs" dxfId="226" priority="374" operator="lessThan">
      <formula>170</formula>
    </cfRule>
  </conditionalFormatting>
  <conditionalFormatting sqref="T618:T619">
    <cfRule type="cellIs" dxfId="225" priority="370" operator="lessThan">
      <formula>170</formula>
    </cfRule>
  </conditionalFormatting>
  <conditionalFormatting sqref="T716:T718">
    <cfRule type="cellIs" dxfId="224" priority="367" operator="lessThan">
      <formula>170</formula>
    </cfRule>
  </conditionalFormatting>
  <conditionalFormatting sqref="T399:T400">
    <cfRule type="cellIs" dxfId="223" priority="366" operator="lessThan">
      <formula>170</formula>
    </cfRule>
  </conditionalFormatting>
  <conditionalFormatting sqref="T460">
    <cfRule type="cellIs" dxfId="222" priority="365" operator="lessThan">
      <formula>170</formula>
    </cfRule>
  </conditionalFormatting>
  <conditionalFormatting sqref="T137">
    <cfRule type="cellIs" dxfId="221" priority="361" operator="lessThan">
      <formula>170</formula>
    </cfRule>
  </conditionalFormatting>
  <conditionalFormatting sqref="T73">
    <cfRule type="cellIs" dxfId="220" priority="363" operator="lessThan">
      <formula>170</formula>
    </cfRule>
  </conditionalFormatting>
  <conditionalFormatting sqref="T183">
    <cfRule type="cellIs" dxfId="219" priority="360" operator="lessThan">
      <formula>170</formula>
    </cfRule>
  </conditionalFormatting>
  <conditionalFormatting sqref="T596:T597">
    <cfRule type="cellIs" dxfId="218" priority="353" operator="lessThan">
      <formula>170</formula>
    </cfRule>
  </conditionalFormatting>
  <conditionalFormatting sqref="T238">
    <cfRule type="cellIs" dxfId="217" priority="358" operator="lessThan">
      <formula>170</formula>
    </cfRule>
  </conditionalFormatting>
  <conditionalFormatting sqref="W674">
    <cfRule type="cellIs" dxfId="216" priority="345" operator="lessThan">
      <formula>170</formula>
    </cfRule>
  </conditionalFormatting>
  <conditionalFormatting sqref="T315:T316">
    <cfRule type="cellIs" dxfId="215" priority="333" operator="lessThan">
      <formula>170</formula>
    </cfRule>
  </conditionalFormatting>
  <conditionalFormatting sqref="T207:T208">
    <cfRule type="cellIs" dxfId="214" priority="335" operator="lessThan">
      <formula>170</formula>
    </cfRule>
  </conditionalFormatting>
  <conditionalFormatting sqref="T375:T376">
    <cfRule type="cellIs" dxfId="213" priority="332" operator="lessThan">
      <formula>170</formula>
    </cfRule>
  </conditionalFormatting>
  <conditionalFormatting sqref="T373:T374">
    <cfRule type="cellIs" dxfId="212" priority="331" operator="lessThan">
      <formula>170</formula>
    </cfRule>
  </conditionalFormatting>
  <conditionalFormatting sqref="T377:T378">
    <cfRule type="cellIs" dxfId="211" priority="330" operator="lessThan">
      <formula>170</formula>
    </cfRule>
  </conditionalFormatting>
  <conditionalFormatting sqref="T682">
    <cfRule type="cellIs" dxfId="210" priority="317" operator="lessThan">
      <formula>170</formula>
    </cfRule>
  </conditionalFormatting>
  <conditionalFormatting sqref="T149">
    <cfRule type="cellIs" dxfId="209" priority="266" operator="lessThan">
      <formula>170</formula>
    </cfRule>
  </conditionalFormatting>
  <conditionalFormatting sqref="T642">
    <cfRule type="cellIs" dxfId="208" priority="311" operator="lessThan">
      <formula>170</formula>
    </cfRule>
  </conditionalFormatting>
  <conditionalFormatting sqref="T30:T31">
    <cfRule type="cellIs" dxfId="207" priority="293" operator="lessThan">
      <formula>170</formula>
    </cfRule>
  </conditionalFormatting>
  <conditionalFormatting sqref="T60:T61">
    <cfRule type="cellIs" dxfId="206" priority="292" operator="lessThan">
      <formula>170</formula>
    </cfRule>
  </conditionalFormatting>
  <conditionalFormatting sqref="T86:T87">
    <cfRule type="cellIs" dxfId="205" priority="291" operator="lessThan">
      <formula>170</formula>
    </cfRule>
  </conditionalFormatting>
  <conditionalFormatting sqref="T114:T115">
    <cfRule type="cellIs" dxfId="204" priority="290" operator="lessThan">
      <formula>170</formula>
    </cfRule>
  </conditionalFormatting>
  <conditionalFormatting sqref="T26:T27">
    <cfRule type="cellIs" dxfId="203" priority="289" operator="lessThan">
      <formula>170</formula>
    </cfRule>
  </conditionalFormatting>
  <conditionalFormatting sqref="T47">
    <cfRule type="cellIs" dxfId="202" priority="284" operator="lessThan">
      <formula>170</formula>
    </cfRule>
  </conditionalFormatting>
  <conditionalFormatting sqref="T35">
    <cfRule type="cellIs" dxfId="201" priority="287" operator="lessThan">
      <formula>170</formula>
    </cfRule>
  </conditionalFormatting>
  <conditionalFormatting sqref="T38">
    <cfRule type="cellIs" dxfId="200" priority="286" operator="lessThan">
      <formula>170</formula>
    </cfRule>
  </conditionalFormatting>
  <conditionalFormatting sqref="T45:T46">
    <cfRule type="cellIs" dxfId="199" priority="285" operator="lessThan">
      <formula>170</formula>
    </cfRule>
  </conditionalFormatting>
  <conditionalFormatting sqref="T62">
    <cfRule type="cellIs" dxfId="198" priority="282" operator="lessThan">
      <formula>170</formula>
    </cfRule>
  </conditionalFormatting>
  <conditionalFormatting sqref="T65">
    <cfRule type="cellIs" dxfId="197" priority="281" operator="lessThan">
      <formula>170</formula>
    </cfRule>
  </conditionalFormatting>
  <conditionalFormatting sqref="T68">
    <cfRule type="cellIs" dxfId="196" priority="280" operator="lessThan">
      <formula>170</formula>
    </cfRule>
  </conditionalFormatting>
  <conditionalFormatting sqref="T88">
    <cfRule type="cellIs" dxfId="195" priority="277" operator="lessThan">
      <formula>170</formula>
    </cfRule>
  </conditionalFormatting>
  <conditionalFormatting sqref="T91">
    <cfRule type="cellIs" dxfId="194" priority="276" operator="lessThan">
      <formula>170</formula>
    </cfRule>
  </conditionalFormatting>
  <conditionalFormatting sqref="T101:T102">
    <cfRule type="cellIs" dxfId="193" priority="274" operator="lessThan">
      <formula>170</formula>
    </cfRule>
  </conditionalFormatting>
  <conditionalFormatting sqref="T116">
    <cfRule type="cellIs" dxfId="192" priority="272" operator="lessThan">
      <formula>170</formula>
    </cfRule>
  </conditionalFormatting>
  <conditionalFormatting sqref="T103:T105">
    <cfRule type="cellIs" dxfId="191" priority="273" operator="lessThan">
      <formula>170</formula>
    </cfRule>
  </conditionalFormatting>
  <conditionalFormatting sqref="T122">
    <cfRule type="cellIs" dxfId="190" priority="270" operator="lessThan">
      <formula>170</formula>
    </cfRule>
  </conditionalFormatting>
  <conditionalFormatting sqref="T119">
    <cfRule type="cellIs" dxfId="189" priority="271" operator="lessThan">
      <formula>170</formula>
    </cfRule>
  </conditionalFormatting>
  <conditionalFormatting sqref="T144:T145">
    <cfRule type="cellIs" dxfId="188" priority="268" operator="lessThan">
      <formula>170</formula>
    </cfRule>
  </conditionalFormatting>
  <conditionalFormatting sqref="T125:T126">
    <cfRule type="cellIs" dxfId="187" priority="269" operator="lessThan">
      <formula>170</formula>
    </cfRule>
  </conditionalFormatting>
  <conditionalFormatting sqref="T146">
    <cfRule type="cellIs" dxfId="186" priority="267" operator="lessThan">
      <formula>170</formula>
    </cfRule>
  </conditionalFormatting>
  <conditionalFormatting sqref="T152">
    <cfRule type="cellIs" dxfId="185" priority="265" operator="lessThan">
      <formula>170</formula>
    </cfRule>
  </conditionalFormatting>
  <conditionalFormatting sqref="T157">
    <cfRule type="cellIs" dxfId="184" priority="264" operator="lessThan">
      <formula>170</formula>
    </cfRule>
  </conditionalFormatting>
  <conditionalFormatting sqref="T170:T171">
    <cfRule type="cellIs" dxfId="183" priority="262" operator="lessThan">
      <formula>170</formula>
    </cfRule>
  </conditionalFormatting>
  <conditionalFormatting sqref="T172">
    <cfRule type="cellIs" dxfId="182" priority="261" operator="lessThan">
      <formula>170</formula>
    </cfRule>
  </conditionalFormatting>
  <conditionalFormatting sqref="T175">
    <cfRule type="cellIs" dxfId="181" priority="260" operator="lessThan">
      <formula>170</formula>
    </cfRule>
  </conditionalFormatting>
  <conditionalFormatting sqref="T178">
    <cfRule type="cellIs" dxfId="180" priority="259" operator="lessThan">
      <formula>170</formula>
    </cfRule>
  </conditionalFormatting>
  <conditionalFormatting sqref="T185">
    <cfRule type="cellIs" dxfId="179" priority="257" operator="lessThan">
      <formula>170</formula>
    </cfRule>
  </conditionalFormatting>
  <conditionalFormatting sqref="T196">
    <cfRule type="cellIs" dxfId="178" priority="254" operator="lessThan">
      <formula>170</formula>
    </cfRule>
  </conditionalFormatting>
  <conditionalFormatting sqref="T194:T195">
    <cfRule type="cellIs" dxfId="177" priority="255" operator="lessThan">
      <formula>170</formula>
    </cfRule>
  </conditionalFormatting>
  <conditionalFormatting sqref="T199">
    <cfRule type="cellIs" dxfId="176" priority="253" operator="lessThan">
      <formula>170</formula>
    </cfRule>
  </conditionalFormatting>
  <conditionalFormatting sqref="T220:T221">
    <cfRule type="cellIs" dxfId="175" priority="250" operator="lessThan">
      <formula>170</formula>
    </cfRule>
  </conditionalFormatting>
  <conditionalFormatting sqref="T202">
    <cfRule type="cellIs" dxfId="174" priority="252" operator="lessThan">
      <formula>170</formula>
    </cfRule>
  </conditionalFormatting>
  <conditionalFormatting sqref="T222">
    <cfRule type="cellIs" dxfId="173" priority="249" operator="lessThan">
      <formula>170</formula>
    </cfRule>
  </conditionalFormatting>
  <conditionalFormatting sqref="T225">
    <cfRule type="cellIs" dxfId="172" priority="248" operator="lessThan">
      <formula>170</formula>
    </cfRule>
  </conditionalFormatting>
  <conditionalFormatting sqref="T233:T234">
    <cfRule type="cellIs" dxfId="171" priority="246" operator="lessThan">
      <formula>170</formula>
    </cfRule>
  </conditionalFormatting>
  <conditionalFormatting sqref="T228">
    <cfRule type="cellIs" dxfId="170" priority="247" operator="lessThan">
      <formula>170</formula>
    </cfRule>
  </conditionalFormatting>
  <conditionalFormatting sqref="T248:T249">
    <cfRule type="cellIs" dxfId="169" priority="245" operator="lessThan">
      <formula>170</formula>
    </cfRule>
  </conditionalFormatting>
  <conditionalFormatting sqref="T250">
    <cfRule type="cellIs" dxfId="168" priority="244" operator="lessThan">
      <formula>170</formula>
    </cfRule>
  </conditionalFormatting>
  <conditionalFormatting sqref="T253">
    <cfRule type="cellIs" dxfId="167" priority="243" operator="lessThan">
      <formula>170</formula>
    </cfRule>
  </conditionalFormatting>
  <conditionalFormatting sqref="T256">
    <cfRule type="cellIs" dxfId="166" priority="242" operator="lessThan">
      <formula>170</formula>
    </cfRule>
  </conditionalFormatting>
  <conditionalFormatting sqref="T270:T271">
    <cfRule type="cellIs" dxfId="165" priority="241" operator="lessThan">
      <formula>170</formula>
    </cfRule>
  </conditionalFormatting>
  <conditionalFormatting sqref="T261:T262">
    <cfRule type="cellIs" dxfId="164" priority="240" operator="lessThan">
      <formula>170</formula>
    </cfRule>
  </conditionalFormatting>
  <conditionalFormatting sqref="T272">
    <cfRule type="cellIs" dxfId="163" priority="239" operator="lessThan">
      <formula>170</formula>
    </cfRule>
  </conditionalFormatting>
  <conditionalFormatting sqref="T275">
    <cfRule type="cellIs" dxfId="162" priority="238" operator="lessThan">
      <formula>170</formula>
    </cfRule>
  </conditionalFormatting>
  <conditionalFormatting sqref="T278">
    <cfRule type="cellIs" dxfId="161" priority="237" operator="lessThan">
      <formula>170</formula>
    </cfRule>
  </conditionalFormatting>
  <conditionalFormatting sqref="T283:T285">
    <cfRule type="cellIs" dxfId="160" priority="235" operator="lessThan">
      <formula>170</formula>
    </cfRule>
  </conditionalFormatting>
  <conditionalFormatting sqref="T286:T287">
    <cfRule type="cellIs" dxfId="159" priority="234" operator="lessThan">
      <formula>170</formula>
    </cfRule>
  </conditionalFormatting>
  <conditionalFormatting sqref="T294">
    <cfRule type="cellIs" dxfId="158" priority="233" operator="lessThan">
      <formula>170</formula>
    </cfRule>
  </conditionalFormatting>
  <conditionalFormatting sqref="T297:T298">
    <cfRule type="cellIs" dxfId="157" priority="231" operator="lessThan">
      <formula>170</formula>
    </cfRule>
  </conditionalFormatting>
  <conditionalFormatting sqref="T299">
    <cfRule type="cellIs" dxfId="156" priority="230" operator="lessThan">
      <formula>170</formula>
    </cfRule>
  </conditionalFormatting>
  <conditionalFormatting sqref="T302">
    <cfRule type="cellIs" dxfId="155" priority="229" operator="lessThan">
      <formula>170</formula>
    </cfRule>
  </conditionalFormatting>
  <conditionalFormatting sqref="T305">
    <cfRule type="cellIs" dxfId="154" priority="228" operator="lessThan">
      <formula>170</formula>
    </cfRule>
  </conditionalFormatting>
  <conditionalFormatting sqref="T310:T311">
    <cfRule type="cellIs" dxfId="153" priority="227" operator="lessThan">
      <formula>170</formula>
    </cfRule>
  </conditionalFormatting>
  <conditionalFormatting sqref="T312">
    <cfRule type="cellIs" dxfId="152" priority="226" operator="lessThan">
      <formula>170</formula>
    </cfRule>
  </conditionalFormatting>
  <conditionalFormatting sqref="T323:T324">
    <cfRule type="cellIs" dxfId="151" priority="225" operator="lessThan">
      <formula>170</formula>
    </cfRule>
  </conditionalFormatting>
  <conditionalFormatting sqref="T325">
    <cfRule type="cellIs" dxfId="150" priority="224" operator="lessThan">
      <formula>170</formula>
    </cfRule>
  </conditionalFormatting>
  <conditionalFormatting sqref="T327">
    <cfRule type="cellIs" dxfId="149" priority="223" operator="lessThan">
      <formula>170</formula>
    </cfRule>
  </conditionalFormatting>
  <conditionalFormatting sqref="T351:T352">
    <cfRule type="cellIs" dxfId="148" priority="214" operator="lessThan">
      <formula>170</formula>
    </cfRule>
  </conditionalFormatting>
  <conditionalFormatting sqref="T335">
    <cfRule type="cellIs" dxfId="147" priority="220" operator="lessThan">
      <formula>170</formula>
    </cfRule>
  </conditionalFormatting>
  <conditionalFormatting sqref="T361:T362">
    <cfRule type="cellIs" dxfId="146" priority="212" operator="lessThan">
      <formula>170</formula>
    </cfRule>
  </conditionalFormatting>
  <conditionalFormatting sqref="T341:T342">
    <cfRule type="cellIs" dxfId="145" priority="218" operator="lessThan">
      <formula>170</formula>
    </cfRule>
  </conditionalFormatting>
  <conditionalFormatting sqref="T345:T346">
    <cfRule type="cellIs" dxfId="144" priority="217" operator="lessThan">
      <formula>170</formula>
    </cfRule>
  </conditionalFormatting>
  <conditionalFormatting sqref="T356">
    <cfRule type="cellIs" dxfId="143" priority="210" operator="lessThan">
      <formula>170</formula>
    </cfRule>
  </conditionalFormatting>
  <conditionalFormatting sqref="T347">
    <cfRule type="cellIs" dxfId="142" priority="216" operator="lessThan">
      <formula>170</formula>
    </cfRule>
  </conditionalFormatting>
  <conditionalFormatting sqref="T381:T382">
    <cfRule type="cellIs" dxfId="141" priority="208" operator="lessThan">
      <formula>170</formula>
    </cfRule>
  </conditionalFormatting>
  <conditionalFormatting sqref="T359:T360">
    <cfRule type="cellIs" dxfId="140" priority="213" operator="lessThan">
      <formula>170</formula>
    </cfRule>
  </conditionalFormatting>
  <conditionalFormatting sqref="T353">
    <cfRule type="cellIs" dxfId="139" priority="211" operator="lessThan">
      <formula>170</formula>
    </cfRule>
  </conditionalFormatting>
  <conditionalFormatting sqref="T379:T380">
    <cfRule type="cellIs" dxfId="138" priority="209" operator="lessThan">
      <formula>170</formula>
    </cfRule>
  </conditionalFormatting>
  <conditionalFormatting sqref="T383:T384">
    <cfRule type="cellIs" dxfId="137" priority="206" operator="lessThan">
      <formula>170</formula>
    </cfRule>
  </conditionalFormatting>
  <conditionalFormatting sqref="T385:T386">
    <cfRule type="cellIs" dxfId="136" priority="203" operator="lessThan">
      <formula>170</formula>
    </cfRule>
  </conditionalFormatting>
  <conditionalFormatting sqref="T387:T388">
    <cfRule type="cellIs" dxfId="135" priority="202" operator="lessThan">
      <formula>170</formula>
    </cfRule>
  </conditionalFormatting>
  <conditionalFormatting sqref="T389:T390">
    <cfRule type="cellIs" dxfId="134" priority="201" operator="lessThan">
      <formula>170</formula>
    </cfRule>
  </conditionalFormatting>
  <conditionalFormatting sqref="T391:T392">
    <cfRule type="cellIs" dxfId="133" priority="199" operator="lessThan">
      <formula>170</formula>
    </cfRule>
  </conditionalFormatting>
  <conditionalFormatting sqref="T405">
    <cfRule type="cellIs" dxfId="132" priority="198" operator="lessThan">
      <formula>170</formula>
    </cfRule>
  </conditionalFormatting>
  <conditionalFormatting sqref="T411:T412">
    <cfRule type="cellIs" dxfId="131" priority="194" operator="lessThan">
      <formula>170</formula>
    </cfRule>
  </conditionalFormatting>
  <conditionalFormatting sqref="T423:T424">
    <cfRule type="cellIs" dxfId="130" priority="193" operator="lessThan">
      <formula>170</formula>
    </cfRule>
  </conditionalFormatting>
  <conditionalFormatting sqref="T443:T444">
    <cfRule type="cellIs" dxfId="129" priority="192" operator="lessThan">
      <formula>170</formula>
    </cfRule>
  </conditionalFormatting>
  <conditionalFormatting sqref="T425:T426">
    <cfRule type="cellIs" dxfId="128" priority="191" operator="lessThan">
      <formula>170</formula>
    </cfRule>
  </conditionalFormatting>
  <conditionalFormatting sqref="T447:T448">
    <cfRule type="cellIs" dxfId="127" priority="189" operator="lessThan">
      <formula>170</formula>
    </cfRule>
  </conditionalFormatting>
  <conditionalFormatting sqref="T449:T450">
    <cfRule type="cellIs" dxfId="126" priority="188" operator="lessThan">
      <formula>170</formula>
    </cfRule>
  </conditionalFormatting>
  <conditionalFormatting sqref="T451:T452">
    <cfRule type="cellIs" dxfId="125" priority="187" operator="lessThan">
      <formula>170</formula>
    </cfRule>
  </conditionalFormatting>
  <conditionalFormatting sqref="T453:T454">
    <cfRule type="cellIs" dxfId="124" priority="186" operator="lessThan">
      <formula>170</formula>
    </cfRule>
  </conditionalFormatting>
  <conditionalFormatting sqref="T462">
    <cfRule type="cellIs" dxfId="123" priority="185" operator="lessThan">
      <formula>170</formula>
    </cfRule>
  </conditionalFormatting>
  <conditionalFormatting sqref="T506">
    <cfRule type="cellIs" dxfId="122" priority="184" operator="lessThan">
      <formula>170</formula>
    </cfRule>
  </conditionalFormatting>
  <conditionalFormatting sqref="T508">
    <cfRule type="cellIs" dxfId="121" priority="183" operator="lessThan">
      <formula>170</formula>
    </cfRule>
  </conditionalFormatting>
  <conditionalFormatting sqref="T511">
    <cfRule type="cellIs" dxfId="120" priority="182" operator="lessThan">
      <formula>170</formula>
    </cfRule>
  </conditionalFormatting>
  <conditionalFormatting sqref="T514">
    <cfRule type="cellIs" dxfId="119" priority="181" operator="lessThan">
      <formula>170</formula>
    </cfRule>
  </conditionalFormatting>
  <conditionalFormatting sqref="T517">
    <cfRule type="cellIs" dxfId="118" priority="180" operator="lessThan">
      <formula>170</formula>
    </cfRule>
  </conditionalFormatting>
  <conditionalFormatting sqref="T522">
    <cfRule type="cellIs" dxfId="117" priority="179" operator="lessThan">
      <formula>170</formula>
    </cfRule>
  </conditionalFormatting>
  <conditionalFormatting sqref="T520:T521">
    <cfRule type="cellIs" dxfId="116" priority="173" operator="lessThan">
      <formula>170</formula>
    </cfRule>
  </conditionalFormatting>
  <conditionalFormatting sqref="T546">
    <cfRule type="cellIs" dxfId="115" priority="172" operator="lessThan">
      <formula>170</formula>
    </cfRule>
  </conditionalFormatting>
  <conditionalFormatting sqref="T548">
    <cfRule type="cellIs" dxfId="114" priority="171" operator="lessThan">
      <formula>170</formula>
    </cfRule>
  </conditionalFormatting>
  <conditionalFormatting sqref="T550">
    <cfRule type="cellIs" dxfId="113" priority="170" operator="lessThan">
      <formula>170</formula>
    </cfRule>
  </conditionalFormatting>
  <conditionalFormatting sqref="T543">
    <cfRule type="cellIs" dxfId="112" priority="169" operator="lessThan">
      <formula>170</formula>
    </cfRule>
  </conditionalFormatting>
  <conditionalFormatting sqref="T559">
    <cfRule type="cellIs" dxfId="111" priority="168" operator="lessThan">
      <formula>170</formula>
    </cfRule>
  </conditionalFormatting>
  <conditionalFormatting sqref="T561:T562">
    <cfRule type="cellIs" dxfId="110" priority="167" operator="lessThan">
      <formula>170</formula>
    </cfRule>
  </conditionalFormatting>
  <conditionalFormatting sqref="T563:T564">
    <cfRule type="cellIs" dxfId="109" priority="166" operator="lessThan">
      <formula>170</formula>
    </cfRule>
  </conditionalFormatting>
  <conditionalFormatting sqref="T567:T569">
    <cfRule type="cellIs" dxfId="108" priority="165" operator="lessThan">
      <formula>170</formula>
    </cfRule>
  </conditionalFormatting>
  <conditionalFormatting sqref="T556">
    <cfRule type="cellIs" dxfId="107" priority="164" operator="lessThan">
      <formula>170</formula>
    </cfRule>
  </conditionalFormatting>
  <conditionalFormatting sqref="T579">
    <cfRule type="cellIs" dxfId="106" priority="162" operator="lessThan">
      <formula>170</formula>
    </cfRule>
  </conditionalFormatting>
  <conditionalFormatting sqref="T582:T583">
    <cfRule type="cellIs" dxfId="105" priority="161" operator="lessThan">
      <formula>170</formula>
    </cfRule>
  </conditionalFormatting>
  <conditionalFormatting sqref="T584">
    <cfRule type="cellIs" dxfId="104" priority="160" operator="lessThan">
      <formula>170</formula>
    </cfRule>
  </conditionalFormatting>
  <conditionalFormatting sqref="T594:T595">
    <cfRule type="cellIs" dxfId="103" priority="154" operator="lessThan">
      <formula>170</formula>
    </cfRule>
  </conditionalFormatting>
  <conditionalFormatting sqref="T598:T599">
    <cfRule type="cellIs" dxfId="102" priority="153" operator="lessThan">
      <formula>170</formula>
    </cfRule>
  </conditionalFormatting>
  <conditionalFormatting sqref="T600:T601">
    <cfRule type="cellIs" dxfId="101" priority="152" operator="lessThan">
      <formula>170</formula>
    </cfRule>
  </conditionalFormatting>
  <conditionalFormatting sqref="T730:T731">
    <cfRule type="cellIs" dxfId="100" priority="150" operator="lessThan">
      <formula>170</formula>
    </cfRule>
  </conditionalFormatting>
  <conditionalFormatting sqref="T732:T733">
    <cfRule type="cellIs" dxfId="99" priority="149" operator="lessThan">
      <formula>170</formula>
    </cfRule>
  </conditionalFormatting>
  <conditionalFormatting sqref="T734:T735">
    <cfRule type="cellIs" dxfId="98" priority="148" operator="lessThan">
      <formula>170</formula>
    </cfRule>
  </conditionalFormatting>
  <conditionalFormatting sqref="T736:T737">
    <cfRule type="cellIs" dxfId="97" priority="147" operator="lessThan">
      <formula>170</formula>
    </cfRule>
  </conditionalFormatting>
  <conditionalFormatting sqref="T738:T739">
    <cfRule type="cellIs" dxfId="96" priority="146" operator="lessThan">
      <formula>170</formula>
    </cfRule>
  </conditionalFormatting>
  <conditionalFormatting sqref="W738:W739">
    <cfRule type="cellIs" dxfId="95" priority="140" operator="lessThan">
      <formula>170</formula>
    </cfRule>
  </conditionalFormatting>
  <conditionalFormatting sqref="T653:T654">
    <cfRule type="cellIs" dxfId="94" priority="130" operator="lessThan">
      <formula>170</formula>
    </cfRule>
  </conditionalFormatting>
  <conditionalFormatting sqref="T602">
    <cfRule type="cellIs" dxfId="93" priority="139" operator="lessThan">
      <formula>170</formula>
    </cfRule>
  </conditionalFormatting>
  <conditionalFormatting sqref="T605:T607">
    <cfRule type="cellIs" dxfId="92" priority="138" operator="lessThan">
      <formula>170</formula>
    </cfRule>
  </conditionalFormatting>
  <conditionalFormatting sqref="T610:T611">
    <cfRule type="cellIs" dxfId="91" priority="137" operator="lessThan">
      <formula>170</formula>
    </cfRule>
  </conditionalFormatting>
  <conditionalFormatting sqref="T612:T613">
    <cfRule type="cellIs" dxfId="90" priority="135" operator="lessThan">
      <formula>170</formula>
    </cfRule>
  </conditionalFormatting>
  <conditionalFormatting sqref="T614:T615">
    <cfRule type="cellIs" dxfId="89" priority="134" operator="lessThan">
      <formula>170</formula>
    </cfRule>
  </conditionalFormatting>
  <conditionalFormatting sqref="T620">
    <cfRule type="cellIs" dxfId="88" priority="133" operator="lessThan">
      <formula>170</formula>
    </cfRule>
  </conditionalFormatting>
  <conditionalFormatting sqref="T636:T637">
    <cfRule type="cellIs" dxfId="87" priority="132" operator="lessThan">
      <formula>170</formula>
    </cfRule>
  </conditionalFormatting>
  <conditionalFormatting sqref="T645:T646">
    <cfRule type="cellIs" dxfId="86" priority="131" operator="lessThan">
      <formula>170</formula>
    </cfRule>
  </conditionalFormatting>
  <conditionalFormatting sqref="T662:T663">
    <cfRule type="cellIs" dxfId="85" priority="128" operator="lessThan">
      <formula>170</formula>
    </cfRule>
  </conditionalFormatting>
  <conditionalFormatting sqref="T672:T674">
    <cfRule type="cellIs" dxfId="84" priority="127" operator="lessThan">
      <formula>170</formula>
    </cfRule>
  </conditionalFormatting>
  <conditionalFormatting sqref="T680:T681">
    <cfRule type="cellIs" dxfId="83" priority="126" operator="lessThan">
      <formula>170</formula>
    </cfRule>
  </conditionalFormatting>
  <conditionalFormatting sqref="T685:T686">
    <cfRule type="cellIs" dxfId="82" priority="125" operator="lessThan">
      <formula>170</formula>
    </cfRule>
  </conditionalFormatting>
  <conditionalFormatting sqref="T691:T692">
    <cfRule type="cellIs" dxfId="81" priority="124" operator="lessThan">
      <formula>170</formula>
    </cfRule>
  </conditionalFormatting>
  <conditionalFormatting sqref="T702:T703">
    <cfRule type="cellIs" dxfId="80" priority="123" operator="lessThan">
      <formula>170</formula>
    </cfRule>
  </conditionalFormatting>
  <conditionalFormatting sqref="T704">
    <cfRule type="cellIs" dxfId="79" priority="122" operator="lessThan">
      <formula>170</formula>
    </cfRule>
  </conditionalFormatting>
  <conditionalFormatting sqref="T139:T141">
    <cfRule type="cellIs" dxfId="78" priority="117" operator="lessThan">
      <formula>170</formula>
    </cfRule>
  </conditionalFormatting>
  <conditionalFormatting sqref="T710:T711">
    <cfRule type="cellIs" dxfId="77" priority="119" operator="lessThan">
      <formula>170</formula>
    </cfRule>
  </conditionalFormatting>
  <conditionalFormatting sqref="T22">
    <cfRule type="cellIs" dxfId="76" priority="114" operator="lessThan">
      <formula>170</formula>
    </cfRule>
  </conditionalFormatting>
  <conditionalFormatting sqref="T80:T81 T84:T85">
    <cfRule type="cellIs" dxfId="75" priority="110" operator="lessThan">
      <formula>170</formula>
    </cfRule>
  </conditionalFormatting>
  <conditionalFormatting sqref="T188:T189 T192:T193">
    <cfRule type="cellIs" dxfId="74" priority="105" operator="lessThan">
      <formula>170</formula>
    </cfRule>
  </conditionalFormatting>
  <conditionalFormatting sqref="T266:T269">
    <cfRule type="cellIs" dxfId="73" priority="100" operator="lessThan">
      <formula>170</formula>
    </cfRule>
  </conditionalFormatting>
  <conditionalFormatting sqref="T668:T671">
    <cfRule type="cellIs" dxfId="72" priority="90" operator="lessThan">
      <formula>170</formula>
    </cfRule>
  </conditionalFormatting>
  <conditionalFormatting sqref="T565:T566">
    <cfRule type="cellIs" dxfId="71" priority="87" operator="lessThan">
      <formula>170</formula>
    </cfRule>
  </conditionalFormatting>
  <conditionalFormatting sqref="W571">
    <cfRule type="cellIs" dxfId="70" priority="86" operator="lessThan">
      <formula>170</formula>
    </cfRule>
  </conditionalFormatting>
  <conditionalFormatting sqref="T571:T572">
    <cfRule type="cellIs" dxfId="69" priority="85" operator="lessThan">
      <formula>170</formula>
    </cfRule>
  </conditionalFormatting>
  <conditionalFormatting sqref="T575:T576">
    <cfRule type="cellIs" dxfId="68" priority="84" operator="lessThan">
      <formula>170</formula>
    </cfRule>
  </conditionalFormatting>
  <conditionalFormatting sqref="T573:T574">
    <cfRule type="cellIs" dxfId="67" priority="83" operator="lessThan">
      <formula>170</formula>
    </cfRule>
  </conditionalFormatting>
  <conditionalFormatting sqref="T263">
    <cfRule type="cellIs" dxfId="66" priority="82" operator="lessThan">
      <formula>170</formula>
    </cfRule>
  </conditionalFormatting>
  <conditionalFormatting sqref="T363">
    <cfRule type="cellIs" dxfId="65" priority="80" operator="lessThan">
      <formula>170</formula>
    </cfRule>
  </conditionalFormatting>
  <conditionalFormatting sqref="T625">
    <cfRule type="cellIs" dxfId="64" priority="78" operator="lessThan">
      <formula>170</formula>
    </cfRule>
  </conditionalFormatting>
  <conditionalFormatting sqref="T696">
    <cfRule type="cellIs" dxfId="63" priority="74" operator="lessThan">
      <formula>170</formula>
    </cfRule>
  </conditionalFormatting>
  <conditionalFormatting sqref="T577:T578">
    <cfRule type="cellIs" dxfId="62" priority="72" operator="lessThan">
      <formula>170</formula>
    </cfRule>
  </conditionalFormatting>
  <conditionalFormatting sqref="W647">
    <cfRule type="cellIs" dxfId="61" priority="71" operator="lessThan">
      <formula>170</formula>
    </cfRule>
  </conditionalFormatting>
  <conditionalFormatting sqref="T6:T8">
    <cfRule type="cellIs" dxfId="60" priority="66" operator="lessThan">
      <formula>170</formula>
    </cfRule>
  </conditionalFormatting>
  <conditionalFormatting sqref="T319:T320">
    <cfRule type="cellIs" dxfId="59" priority="64" operator="lessThan">
      <formula>170</formula>
    </cfRule>
  </conditionalFormatting>
  <conditionalFormatting sqref="T321:T322">
    <cfRule type="cellIs" dxfId="58" priority="63" operator="lessThan">
      <formula>170</formula>
    </cfRule>
  </conditionalFormatting>
  <conditionalFormatting sqref="T308:T309">
    <cfRule type="cellIs" dxfId="57" priority="62" operator="lessThan">
      <formula>170</formula>
    </cfRule>
  </conditionalFormatting>
  <conditionalFormatting sqref="T259:T260">
    <cfRule type="cellIs" dxfId="56" priority="61" operator="lessThan">
      <formula>170</formula>
    </cfRule>
  </conditionalFormatting>
  <conditionalFormatting sqref="T329">
    <cfRule type="cellIs" dxfId="55" priority="59" operator="lessThan">
      <formula>170</formula>
    </cfRule>
  </conditionalFormatting>
  <conditionalFormatting sqref="T331">
    <cfRule type="cellIs" dxfId="54" priority="58" operator="lessThan">
      <formula>170</formula>
    </cfRule>
  </conditionalFormatting>
  <conditionalFormatting sqref="T427">
    <cfRule type="cellIs" dxfId="53" priority="57" operator="lessThan">
      <formula>170</formula>
    </cfRule>
  </conditionalFormatting>
  <conditionalFormatting sqref="T441:T442">
    <cfRule type="cellIs" dxfId="52" priority="56" operator="lessThan">
      <formula>170</formula>
    </cfRule>
  </conditionalFormatting>
  <conditionalFormatting sqref="T181">
    <cfRule type="cellIs" dxfId="51" priority="55" operator="lessThan">
      <formula>170</formula>
    </cfRule>
  </conditionalFormatting>
  <conditionalFormatting sqref="T190:T191">
    <cfRule type="cellIs" dxfId="50" priority="54" operator="lessThan">
      <formula>170</formula>
    </cfRule>
  </conditionalFormatting>
  <conditionalFormatting sqref="T395:T396">
    <cfRule type="cellIs" dxfId="49" priority="53" operator="lessThan">
      <formula>170</formula>
    </cfRule>
  </conditionalFormatting>
  <conditionalFormatting sqref="T401:T402">
    <cfRule type="cellIs" dxfId="48" priority="52" operator="lessThan">
      <formula>170</formula>
    </cfRule>
  </conditionalFormatting>
  <conditionalFormatting sqref="T127:T128">
    <cfRule type="cellIs" dxfId="47" priority="51" operator="lessThan">
      <formula>170</formula>
    </cfRule>
  </conditionalFormatting>
  <conditionalFormatting sqref="T155:T156">
    <cfRule type="cellIs" dxfId="46" priority="50" operator="lessThan">
      <formula>170</formula>
    </cfRule>
  </conditionalFormatting>
  <conditionalFormatting sqref="T166">
    <cfRule type="cellIs" dxfId="45" priority="49" operator="lessThan">
      <formula>170</formula>
    </cfRule>
  </conditionalFormatting>
  <conditionalFormatting sqref="T231:T232">
    <cfRule type="cellIs" dxfId="44" priority="48" operator="lessThan">
      <formula>170</formula>
    </cfRule>
  </conditionalFormatting>
  <conditionalFormatting sqref="T94:T95">
    <cfRule type="cellIs" dxfId="43" priority="47" operator="lessThan">
      <formula>170</formula>
    </cfRule>
  </conditionalFormatting>
  <conditionalFormatting sqref="T99:T100">
    <cfRule type="cellIs" dxfId="42" priority="45" operator="lessThan">
      <formula>170</formula>
    </cfRule>
  </conditionalFormatting>
  <conditionalFormatting sqref="T96">
    <cfRule type="cellIs" dxfId="41" priority="46" operator="lessThan">
      <formula>170</formula>
    </cfRule>
  </conditionalFormatting>
  <conditionalFormatting sqref="T41:T43">
    <cfRule type="cellIs" dxfId="40" priority="44" operator="lessThan">
      <formula>170</formula>
    </cfRule>
  </conditionalFormatting>
  <conditionalFormatting sqref="T71:T72">
    <cfRule type="cellIs" dxfId="39" priority="43" operator="lessThan">
      <formula>170</formula>
    </cfRule>
  </conditionalFormatting>
  <conditionalFormatting sqref="T82:T83">
    <cfRule type="cellIs" dxfId="38" priority="42" operator="lessThan">
      <formula>170</formula>
    </cfRule>
  </conditionalFormatting>
  <conditionalFormatting sqref="T281:T282">
    <cfRule type="cellIs" dxfId="37" priority="41" operator="lessThan">
      <formula>170</formula>
    </cfRule>
  </conditionalFormatting>
  <conditionalFormatting sqref="T290:T291">
    <cfRule type="cellIs" dxfId="36" priority="40" operator="lessThan">
      <formula>170</formula>
    </cfRule>
  </conditionalFormatting>
  <conditionalFormatting sqref="T292:T293">
    <cfRule type="cellIs" dxfId="35" priority="39" operator="lessThan">
      <formula>170</formula>
    </cfRule>
  </conditionalFormatting>
  <conditionalFormatting sqref="T205:T206">
    <cfRule type="cellIs" dxfId="34" priority="38" operator="lessThan">
      <formula>170</formula>
    </cfRule>
  </conditionalFormatting>
  <conditionalFormatting sqref="T216:T217">
    <cfRule type="cellIs" dxfId="33" priority="37" operator="lessThan">
      <formula>170</formula>
    </cfRule>
  </conditionalFormatting>
  <conditionalFormatting sqref="T212:T213">
    <cfRule type="cellIs" dxfId="32" priority="36" operator="lessThan">
      <formula>170</formula>
    </cfRule>
  </conditionalFormatting>
  <conditionalFormatting sqref="T214:T215">
    <cfRule type="cellIs" dxfId="31" priority="35" operator="lessThan">
      <formula>170</formula>
    </cfRule>
  </conditionalFormatting>
  <conditionalFormatting sqref="T209">
    <cfRule type="cellIs" dxfId="30" priority="34" operator="lessThan">
      <formula>170</formula>
    </cfRule>
  </conditionalFormatting>
  <conditionalFormatting sqref="T419:T420">
    <cfRule type="cellIs" dxfId="29" priority="33" operator="lessThan">
      <formula>170</formula>
    </cfRule>
  </conditionalFormatting>
  <conditionalFormatting sqref="T632:T633">
    <cfRule type="cellIs" dxfId="28" priority="32" operator="lessThan">
      <formula>170</formula>
    </cfRule>
  </conditionalFormatting>
  <conditionalFormatting sqref="T634:T635">
    <cfRule type="cellIs" dxfId="27" priority="31" operator="lessThan">
      <formula>170</formula>
    </cfRule>
  </conditionalFormatting>
  <conditionalFormatting sqref="T14">
    <cfRule type="cellIs" dxfId="26" priority="30" operator="lessThan">
      <formula>170</formula>
    </cfRule>
  </conditionalFormatting>
  <conditionalFormatting sqref="T16">
    <cfRule type="cellIs" dxfId="25" priority="29" operator="lessThan">
      <formula>170</formula>
    </cfRule>
  </conditionalFormatting>
  <conditionalFormatting sqref="T20">
    <cfRule type="cellIs" dxfId="24" priority="27" operator="lessThan">
      <formula>170</formula>
    </cfRule>
  </conditionalFormatting>
  <conditionalFormatting sqref="T54:T55">
    <cfRule type="cellIs" dxfId="23" priority="26" operator="lessThan">
      <formula>170</formula>
    </cfRule>
  </conditionalFormatting>
  <conditionalFormatting sqref="T56:T57">
    <cfRule type="cellIs" dxfId="22" priority="25" operator="lessThan">
      <formula>170</formula>
    </cfRule>
  </conditionalFormatting>
  <conditionalFormatting sqref="T58:T59">
    <cfRule type="cellIs" dxfId="21" priority="24" operator="lessThan">
      <formula>170</formula>
    </cfRule>
  </conditionalFormatting>
  <conditionalFormatting sqref="T712:T713">
    <cfRule type="cellIs" dxfId="20" priority="23" operator="lessThan">
      <formula>170</formula>
    </cfRule>
  </conditionalFormatting>
  <conditionalFormatting sqref="T714:T715">
    <cfRule type="cellIs" dxfId="19" priority="22" operator="lessThan">
      <formula>170</formula>
    </cfRule>
  </conditionalFormatting>
  <conditionalFormatting sqref="T106:T107">
    <cfRule type="cellIs" dxfId="18" priority="21" operator="lessThan">
      <formula>170</formula>
    </cfRule>
  </conditionalFormatting>
  <conditionalFormatting sqref="T108:T109">
    <cfRule type="cellIs" dxfId="17" priority="20" operator="lessThan">
      <formula>170</formula>
    </cfRule>
  </conditionalFormatting>
  <conditionalFormatting sqref="T110:T111">
    <cfRule type="cellIs" dxfId="16" priority="19" operator="lessThan">
      <formula>170</formula>
    </cfRule>
  </conditionalFormatting>
  <conditionalFormatting sqref="T112:T113">
    <cfRule type="cellIs" dxfId="15" priority="18" operator="lessThan">
      <formula>170</formula>
    </cfRule>
  </conditionalFormatting>
  <conditionalFormatting sqref="T676:T677">
    <cfRule type="cellIs" dxfId="14" priority="17" operator="lessThan">
      <formula>170</formula>
    </cfRule>
  </conditionalFormatting>
  <conditionalFormatting sqref="T678:T679">
    <cfRule type="cellIs" dxfId="13" priority="16" operator="lessThan">
      <formula>170</formula>
    </cfRule>
  </conditionalFormatting>
  <conditionalFormatting sqref="T638:T639">
    <cfRule type="cellIs" dxfId="12" priority="15" operator="lessThan">
      <formula>170</formula>
    </cfRule>
  </conditionalFormatting>
  <conditionalFormatting sqref="T640:T641">
    <cfRule type="cellIs" dxfId="11" priority="14" operator="lessThan">
      <formula>170</formula>
    </cfRule>
  </conditionalFormatting>
  <conditionalFormatting sqref="T242:T243">
    <cfRule type="cellIs" dxfId="10" priority="4" operator="lessThan">
      <formula>170</formula>
    </cfRule>
  </conditionalFormatting>
  <conditionalFormatting sqref="T647:T652">
    <cfRule type="cellIs" dxfId="9" priority="11" operator="lessThan">
      <formula>170</formula>
    </cfRule>
  </conditionalFormatting>
  <conditionalFormatting sqref="T658:T659">
    <cfRule type="cellIs" dxfId="8" priority="10" operator="lessThan">
      <formula>170</formula>
    </cfRule>
  </conditionalFormatting>
  <conditionalFormatting sqref="T660:T661">
    <cfRule type="cellIs" dxfId="7" priority="9" operator="lessThan">
      <formula>170</formula>
    </cfRule>
  </conditionalFormatting>
  <conditionalFormatting sqref="T131:T132">
    <cfRule type="cellIs" dxfId="6" priority="8" operator="lessThan">
      <formula>170</formula>
    </cfRule>
  </conditionalFormatting>
  <conditionalFormatting sqref="T133:T134">
    <cfRule type="cellIs" dxfId="5" priority="7" operator="lessThan">
      <formula>170</formula>
    </cfRule>
  </conditionalFormatting>
  <conditionalFormatting sqref="T135:T136">
    <cfRule type="cellIs" dxfId="4" priority="6" operator="lessThan">
      <formula>170</formula>
    </cfRule>
  </conditionalFormatting>
  <conditionalFormatting sqref="T240:T241">
    <cfRule type="cellIs" dxfId="3" priority="5" operator="lessThan">
      <formula>170</formula>
    </cfRule>
  </conditionalFormatting>
  <conditionalFormatting sqref="T244:T245">
    <cfRule type="cellIs" dxfId="2" priority="3" operator="lessThan">
      <formula>170</formula>
    </cfRule>
  </conditionalFormatting>
  <conditionalFormatting sqref="W722 W730">
    <cfRule type="cellIs" dxfId="1" priority="2" operator="lessThan">
      <formula>170</formula>
    </cfRule>
  </conditionalFormatting>
  <conditionalFormatting sqref="T11">
    <cfRule type="cellIs" dxfId="0" priority="1" operator="lessThan">
      <formula>170</formula>
    </cfRule>
  </conditionalFormatting>
  <printOptions horizontalCentered="1"/>
  <pageMargins left="0.31496062992125984" right="0.31496062992125984" top="0.19685039370078741" bottom="0.19685039370078741" header="0" footer="0"/>
  <pageSetup paperSize="9" scale="38" fitToHeight="0" orientation="landscape" blackAndWhite="1" r:id="rId1"/>
  <headerFooter>
    <oddFooter>&amp;RСтраница  &amp;P из &amp;N</oddFooter>
  </headerFooter>
  <ignoredErrors>
    <ignoredError sqref="Q36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оценка</vt:lpstr>
      <vt:lpstr>оценка!Заголовки_для_печати</vt:lpstr>
      <vt:lpstr>оценка!Область_печати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Бочарникова</dc:creator>
  <cp:lastModifiedBy>Ерошенко Байрта Валерьевна</cp:lastModifiedBy>
  <cp:lastPrinted>2021-07-09T07:55:32Z</cp:lastPrinted>
  <dcterms:created xsi:type="dcterms:W3CDTF">2013-11-27T07:59:55Z</dcterms:created>
  <dcterms:modified xsi:type="dcterms:W3CDTF">2022-07-25T06:41:20Z</dcterms:modified>
</cp:coreProperties>
</file>