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44.222\BackUP\User Docs\ОМЭАиМ\Госзадание\2022\Оценка\"/>
    </mc:Choice>
  </mc:AlternateContent>
  <bookViews>
    <workbookView xWindow="0" yWindow="0" windowWidth="28800" windowHeight="13425"/>
  </bookViews>
  <sheets>
    <sheet name="оценка" sheetId="4" r:id="rId1"/>
  </sheets>
  <definedNames>
    <definedName name="_xlnm._FilterDatabase" localSheetId="0" hidden="1">оценка!$A$2:$Z$754</definedName>
    <definedName name="_xlnm.Print_Titles" localSheetId="0">оценка!$2:$2</definedName>
    <definedName name="_xlnm.Print_Area" localSheetId="0">оценка!$A$1:$X$753</definedName>
  </definedNames>
  <calcPr calcId="152511"/>
</workbook>
</file>

<file path=xl/calcChain.xml><?xml version="1.0" encoding="utf-8"?>
<calcChain xmlns="http://schemas.openxmlformats.org/spreadsheetml/2006/main">
  <c r="Q621" i="4" l="1"/>
  <c r="Q629" i="4"/>
  <c r="Q625" i="4"/>
  <c r="Q683" i="4"/>
  <c r="Q630" i="4"/>
  <c r="Q627" i="4"/>
  <c r="Q623" i="4"/>
  <c r="Q74" i="4" l="1"/>
  <c r="S73" i="4" s="1"/>
  <c r="Q618" i="4" l="1"/>
  <c r="R389" i="4"/>
  <c r="Q162" i="4" l="1"/>
  <c r="Q157" i="4"/>
  <c r="Q155" i="4"/>
  <c r="Q749" i="4" l="1"/>
  <c r="P748" i="4"/>
  <c r="R748" i="4" s="1"/>
  <c r="J748" i="4"/>
  <c r="J749" i="4" s="1"/>
  <c r="H748" i="4"/>
  <c r="H749" i="4" s="1"/>
  <c r="F748" i="4"/>
  <c r="F749" i="4" s="1"/>
  <c r="D3" i="4"/>
  <c r="D157" i="4"/>
  <c r="D736" i="4"/>
  <c r="D748" i="4"/>
  <c r="D749" i="4" s="1"/>
  <c r="B748" i="4"/>
  <c r="B749" i="4" s="1"/>
  <c r="D728" i="4"/>
  <c r="D729" i="4" s="1"/>
  <c r="S624" i="4"/>
  <c r="T624" i="4" s="1"/>
  <c r="P624" i="4"/>
  <c r="R624" i="4" s="1"/>
  <c r="S622" i="4"/>
  <c r="P622" i="4"/>
  <c r="P618" i="4"/>
  <c r="Q326" i="4"/>
  <c r="S325" i="4" s="1"/>
  <c r="P325" i="4"/>
  <c r="R325" i="4" s="1"/>
  <c r="Q295" i="4"/>
  <c r="S294" i="4" s="1"/>
  <c r="P294" i="4"/>
  <c r="R294" i="4" s="1"/>
  <c r="F325" i="4"/>
  <c r="F326" i="4" s="1"/>
  <c r="J325" i="4"/>
  <c r="J326" i="4" s="1"/>
  <c r="F294" i="4"/>
  <c r="F295" i="4" s="1"/>
  <c r="H294" i="4"/>
  <c r="H295" i="4" s="1"/>
  <c r="J294" i="4"/>
  <c r="J295" i="4" s="1"/>
  <c r="T325" i="4" l="1"/>
  <c r="U325" i="4" s="1"/>
  <c r="W624" i="4"/>
  <c r="S748" i="4"/>
  <c r="T294" i="4"/>
  <c r="U294" i="4" s="1"/>
  <c r="U624" i="4" l="1"/>
  <c r="T748" i="4"/>
  <c r="W748" i="4" l="1"/>
  <c r="X748" i="4" s="1"/>
  <c r="U748" i="4"/>
  <c r="B419" i="4" l="1"/>
  <c r="Q632" i="4" l="1"/>
  <c r="S631" i="4" s="1"/>
  <c r="P631" i="4"/>
  <c r="R631" i="4" s="1"/>
  <c r="J631" i="4"/>
  <c r="J632" i="4" s="1"/>
  <c r="H631" i="4"/>
  <c r="H632" i="4" s="1"/>
  <c r="F631" i="4"/>
  <c r="F632" i="4" s="1"/>
  <c r="D631" i="4"/>
  <c r="D632" i="4" s="1"/>
  <c r="Q576" i="4"/>
  <c r="S575" i="4" s="1"/>
  <c r="P575" i="4"/>
  <c r="R575" i="4" s="1"/>
  <c r="J575" i="4"/>
  <c r="J576" i="4" s="1"/>
  <c r="H575" i="4"/>
  <c r="H576" i="4" s="1"/>
  <c r="F575" i="4"/>
  <c r="F576" i="4" s="1"/>
  <c r="T631" i="4" l="1"/>
  <c r="T575" i="4"/>
  <c r="U575" i="4" s="1"/>
  <c r="P372" i="4"/>
  <c r="P356" i="4"/>
  <c r="U631" i="4" l="1"/>
  <c r="P89" i="4"/>
  <c r="P43" i="4"/>
  <c r="R43" i="4" s="1"/>
  <c r="Q43" i="4"/>
  <c r="S43" i="4" s="1"/>
  <c r="Q44" i="4"/>
  <c r="J43" i="4"/>
  <c r="J44" i="4" s="1"/>
  <c r="H43" i="4"/>
  <c r="H44" i="4" s="1"/>
  <c r="F43" i="4"/>
  <c r="F44" i="4" s="1"/>
  <c r="T43" i="4" l="1"/>
  <c r="U43" i="4" s="1"/>
  <c r="Q19" i="4"/>
  <c r="S18" i="4" s="1"/>
  <c r="P18" i="4"/>
  <c r="R18" i="4" s="1"/>
  <c r="J18" i="4"/>
  <c r="J19" i="4" s="1"/>
  <c r="F18" i="4"/>
  <c r="F19" i="4" s="1"/>
  <c r="T18" i="4" l="1"/>
  <c r="U18" i="4" s="1"/>
  <c r="J684" i="4"/>
  <c r="J685" i="4" s="1"/>
  <c r="S682" i="4" l="1"/>
  <c r="P682" i="4"/>
  <c r="R682" i="4" s="1"/>
  <c r="J682" i="4"/>
  <c r="J683" i="4" s="1"/>
  <c r="H682" i="4"/>
  <c r="H683" i="4" s="1"/>
  <c r="F682" i="4"/>
  <c r="F683" i="4" s="1"/>
  <c r="D682" i="4"/>
  <c r="D683" i="4" s="1"/>
  <c r="T682" i="4" l="1"/>
  <c r="U682" i="4" s="1"/>
  <c r="Q509" i="4"/>
  <c r="S508" i="4" s="1"/>
  <c r="Q507" i="4"/>
  <c r="S506" i="4" s="1"/>
  <c r="Q505" i="4"/>
  <c r="S504" i="4" s="1"/>
  <c r="P508" i="4"/>
  <c r="R508" i="4" s="1"/>
  <c r="P506" i="4"/>
  <c r="R506" i="4" s="1"/>
  <c r="P504" i="4"/>
  <c r="R504" i="4" s="1"/>
  <c r="D504" i="4"/>
  <c r="D505" i="4" s="1"/>
  <c r="D506" i="4" s="1"/>
  <c r="D507" i="4" s="1"/>
  <c r="D508" i="4" s="1"/>
  <c r="D509" i="4" s="1"/>
  <c r="F504" i="4"/>
  <c r="F505" i="4" s="1"/>
  <c r="F506" i="4" s="1"/>
  <c r="F507" i="4" s="1"/>
  <c r="F508" i="4" s="1"/>
  <c r="F509" i="4" s="1"/>
  <c r="H504" i="4"/>
  <c r="H505" i="4" s="1"/>
  <c r="H506" i="4" s="1"/>
  <c r="H507" i="4" s="1"/>
  <c r="H508" i="4" s="1"/>
  <c r="H509" i="4" s="1"/>
  <c r="J504" i="4"/>
  <c r="J505" i="4" s="1"/>
  <c r="J506" i="4" s="1"/>
  <c r="J507" i="4" s="1"/>
  <c r="J508" i="4" s="1"/>
  <c r="J509" i="4" s="1"/>
  <c r="T508" i="4" l="1"/>
  <c r="U508" i="4" s="1"/>
  <c r="Q388" i="4" l="1"/>
  <c r="S387" i="4" s="1"/>
  <c r="Q386" i="4"/>
  <c r="S385" i="4" s="1"/>
  <c r="Q729" i="4" l="1"/>
  <c r="F728" i="4"/>
  <c r="Q390" i="4" l="1"/>
  <c r="S389" i="4" s="1"/>
  <c r="H389" i="4"/>
  <c r="H390" i="4" s="1"/>
  <c r="J389" i="4"/>
  <c r="Q374" i="4"/>
  <c r="T389" i="4" l="1"/>
  <c r="U389" i="4" s="1"/>
  <c r="Q15" i="4"/>
  <c r="J6" i="4" l="1"/>
  <c r="J7" i="4" s="1"/>
  <c r="J8" i="4"/>
  <c r="J9" i="4" s="1"/>
  <c r="J10" i="4" s="1"/>
  <c r="J11" i="4"/>
  <c r="J12" i="4" s="1"/>
  <c r="J13" i="4" s="1"/>
  <c r="J14" i="4"/>
  <c r="J15" i="4" s="1"/>
  <c r="J16" i="4"/>
  <c r="J17" i="4" s="1"/>
  <c r="J20" i="4"/>
  <c r="J21" i="4" s="1"/>
  <c r="J22" i="4"/>
  <c r="J23" i="4" s="1"/>
  <c r="J24" i="4"/>
  <c r="J25" i="4" s="1"/>
  <c r="J26" i="4"/>
  <c r="J27" i="4" s="1"/>
  <c r="J28" i="4"/>
  <c r="J29" i="4" s="1"/>
  <c r="J30" i="4"/>
  <c r="J31" i="4" s="1"/>
  <c r="J32" i="4"/>
  <c r="J33" i="4" s="1"/>
  <c r="J34" i="4" s="1"/>
  <c r="J35" i="4"/>
  <c r="J36" i="4" s="1"/>
  <c r="J37" i="4" s="1"/>
  <c r="J38" i="4"/>
  <c r="J39" i="4" s="1"/>
  <c r="J40" i="4" s="1"/>
  <c r="J41" i="4"/>
  <c r="J42" i="4" s="1"/>
  <c r="J45" i="4"/>
  <c r="J46" i="4" s="1"/>
  <c r="J47" i="4"/>
  <c r="J48" i="4" s="1"/>
  <c r="J49" i="4" s="1"/>
  <c r="J50" i="4"/>
  <c r="J51" i="4" s="1"/>
  <c r="J52" i="4"/>
  <c r="J53" i="4" s="1"/>
  <c r="J54" i="4"/>
  <c r="J55" i="4" s="1"/>
  <c r="J56" i="4"/>
  <c r="J57" i="4" s="1"/>
  <c r="J58" i="4"/>
  <c r="J59" i="4" s="1"/>
  <c r="J60" i="4"/>
  <c r="J61" i="4" s="1"/>
  <c r="J62" i="4"/>
  <c r="J63" i="4" s="1"/>
  <c r="J64" i="4" s="1"/>
  <c r="J65" i="4"/>
  <c r="J66" i="4" s="1"/>
  <c r="J67" i="4" s="1"/>
  <c r="J68" i="4"/>
  <c r="J69" i="4" s="1"/>
  <c r="J70" i="4" s="1"/>
  <c r="J71" i="4"/>
  <c r="J72" i="4" s="1"/>
  <c r="J73" i="4"/>
  <c r="J74" i="4" s="1"/>
  <c r="J75" i="4"/>
  <c r="J76" i="4" s="1"/>
  <c r="J77" i="4" s="1"/>
  <c r="J78" i="4"/>
  <c r="J79" i="4" s="1"/>
  <c r="J80" i="4"/>
  <c r="J81" i="4" s="1"/>
  <c r="J82" i="4"/>
  <c r="J83" i="4" s="1"/>
  <c r="J84" i="4"/>
  <c r="J85" i="4" s="1"/>
  <c r="J86" i="4"/>
  <c r="J87" i="4" s="1"/>
  <c r="J88" i="4"/>
  <c r="J89" i="4" s="1"/>
  <c r="J90" i="4" s="1"/>
  <c r="J91" i="4"/>
  <c r="J92" i="4" s="1"/>
  <c r="J93" i="4" s="1"/>
  <c r="J94" i="4"/>
  <c r="J95" i="4" s="1"/>
  <c r="J96" i="4"/>
  <c r="J97" i="4" s="1"/>
  <c r="J98" i="4" s="1"/>
  <c r="J99" i="4"/>
  <c r="J100" i="4" s="1"/>
  <c r="J101" i="4"/>
  <c r="J102" i="4" s="1"/>
  <c r="J103" i="4"/>
  <c r="J104" i="4" s="1"/>
  <c r="J105" i="4" s="1"/>
  <c r="J106" i="4"/>
  <c r="J107" i="4" s="1"/>
  <c r="J108" i="4"/>
  <c r="J109" i="4" s="1"/>
  <c r="J110" i="4"/>
  <c r="J111" i="4" s="1"/>
  <c r="J112" i="4"/>
  <c r="J113" i="4" s="1"/>
  <c r="J114" i="4"/>
  <c r="J115" i="4" s="1"/>
  <c r="J116" i="4"/>
  <c r="J117" i="4" s="1"/>
  <c r="J118" i="4" s="1"/>
  <c r="J119" i="4"/>
  <c r="J120" i="4" s="1"/>
  <c r="J121" i="4" s="1"/>
  <c r="J122" i="4"/>
  <c r="J123" i="4" s="1"/>
  <c r="J124" i="4" s="1"/>
  <c r="J125" i="4"/>
  <c r="J126" i="4" s="1"/>
  <c r="J127" i="4"/>
  <c r="J128" i="4" s="1"/>
  <c r="J129" i="4"/>
  <c r="J130" i="4" s="1"/>
  <c r="J131" i="4"/>
  <c r="J132" i="4" s="1"/>
  <c r="J133" i="4" s="1"/>
  <c r="J134" i="4" s="1"/>
  <c r="J135" i="4"/>
  <c r="J136" i="4" s="1"/>
  <c r="J137" i="4"/>
  <c r="J138" i="4" s="1"/>
  <c r="J139" i="4"/>
  <c r="J140" i="4" s="1"/>
  <c r="J141" i="4" s="1"/>
  <c r="J142" i="4"/>
  <c r="J143" i="4" s="1"/>
  <c r="J144" i="4"/>
  <c r="J145" i="4" s="1"/>
  <c r="J146" i="4"/>
  <c r="J147" i="4" s="1"/>
  <c r="J148" i="4" s="1"/>
  <c r="J149" i="4"/>
  <c r="J150" i="4" s="1"/>
  <c r="J151" i="4" s="1"/>
  <c r="J152" i="4"/>
  <c r="J153" i="4" s="1"/>
  <c r="J154" i="4" s="1"/>
  <c r="J155" i="4"/>
  <c r="J156" i="4" s="1"/>
  <c r="J157" i="4"/>
  <c r="J158" i="4" s="1"/>
  <c r="J159" i="4" s="1"/>
  <c r="J160" i="4"/>
  <c r="J161" i="4" s="1"/>
  <c r="J162" i="4"/>
  <c r="J163" i="4" s="1"/>
  <c r="J164" i="4"/>
  <c r="J165" i="4" s="1"/>
  <c r="J166" i="4"/>
  <c r="J167" i="4" s="1"/>
  <c r="J168" i="4"/>
  <c r="J169" i="4" s="1"/>
  <c r="J170" i="4"/>
  <c r="J171" i="4" s="1"/>
  <c r="J172" i="4"/>
  <c r="J173" i="4" s="1"/>
  <c r="J174" i="4" s="1"/>
  <c r="J175" i="4"/>
  <c r="J176" i="4" s="1"/>
  <c r="J177" i="4" s="1"/>
  <c r="J178" i="4"/>
  <c r="J179" i="4" s="1"/>
  <c r="J180" i="4" s="1"/>
  <c r="J181" i="4"/>
  <c r="J182" i="4" s="1"/>
  <c r="J183" i="4"/>
  <c r="J184" i="4" s="1"/>
  <c r="J185" i="4"/>
  <c r="J186" i="4" s="1"/>
  <c r="J187" i="4" s="1"/>
  <c r="J188" i="4"/>
  <c r="J189" i="4" s="1"/>
  <c r="J190" i="4"/>
  <c r="J191" i="4" s="1"/>
  <c r="J192" i="4"/>
  <c r="J193" i="4" s="1"/>
  <c r="J194" i="4"/>
  <c r="J195" i="4" s="1"/>
  <c r="J196" i="4"/>
  <c r="J197" i="4" s="1"/>
  <c r="J198" i="4" s="1"/>
  <c r="J199" i="4"/>
  <c r="J200" i="4" s="1"/>
  <c r="J201" i="4" s="1"/>
  <c r="J202" i="4"/>
  <c r="J203" i="4" s="1"/>
  <c r="J204" i="4" s="1"/>
  <c r="J205" i="4"/>
  <c r="J206" i="4" s="1"/>
  <c r="J207" i="4"/>
  <c r="J208" i="4" s="1"/>
  <c r="J209" i="4"/>
  <c r="J210" i="4" s="1"/>
  <c r="J211" i="4" s="1"/>
  <c r="J212" i="4"/>
  <c r="J213" i="4" s="1"/>
  <c r="J214" i="4"/>
  <c r="J215" i="4" s="1"/>
  <c r="J216" i="4"/>
  <c r="J217" i="4" s="1"/>
  <c r="J218" i="4"/>
  <c r="J219" i="4" s="1"/>
  <c r="J220" i="4"/>
  <c r="J221" i="4" s="1"/>
  <c r="J222" i="4"/>
  <c r="J223" i="4" s="1"/>
  <c r="J224" i="4" s="1"/>
  <c r="J225" i="4"/>
  <c r="J226" i="4" s="1"/>
  <c r="J227" i="4" s="1"/>
  <c r="J228" i="4"/>
  <c r="J229" i="4" s="1"/>
  <c r="J230" i="4" s="1"/>
  <c r="J231" i="4"/>
  <c r="J232" i="4" s="1"/>
  <c r="J233" i="4"/>
  <c r="J234" i="4" s="1"/>
  <c r="J235" i="4"/>
  <c r="J236" i="4" s="1"/>
  <c r="J237" i="4" s="1"/>
  <c r="J238" i="4"/>
  <c r="J239" i="4" s="1"/>
  <c r="J240" i="4"/>
  <c r="J241" i="4" s="1"/>
  <c r="J242" i="4"/>
  <c r="J243" i="4" s="1"/>
  <c r="J244" i="4"/>
  <c r="J245" i="4" s="1"/>
  <c r="J246" i="4"/>
  <c r="J247" i="4" s="1"/>
  <c r="J248" i="4"/>
  <c r="J249" i="4" s="1"/>
  <c r="J250" i="4"/>
  <c r="J251" i="4" s="1"/>
  <c r="J252" i="4" s="1"/>
  <c r="J253" i="4"/>
  <c r="J254" i="4" s="1"/>
  <c r="J255" i="4" s="1"/>
  <c r="J256" i="4"/>
  <c r="J257" i="4" s="1"/>
  <c r="J258" i="4" s="1"/>
  <c r="J259" i="4"/>
  <c r="J260" i="4" s="1"/>
  <c r="J261" i="4"/>
  <c r="J262" i="4" s="1"/>
  <c r="J263" i="4"/>
  <c r="J264" i="4" s="1"/>
  <c r="J265" i="4" s="1"/>
  <c r="J266" i="4"/>
  <c r="J267" i="4" s="1"/>
  <c r="J268" i="4"/>
  <c r="J269" i="4" s="1"/>
  <c r="J270" i="4"/>
  <c r="J271" i="4" s="1"/>
  <c r="J272" i="4"/>
  <c r="J273" i="4" s="1"/>
  <c r="J274" i="4" s="1"/>
  <c r="J275" i="4"/>
  <c r="J276" i="4" s="1"/>
  <c r="J277" i="4" s="1"/>
  <c r="J278" i="4"/>
  <c r="J279" i="4" s="1"/>
  <c r="J280" i="4" s="1"/>
  <c r="J281" i="4"/>
  <c r="J282" i="4" s="1"/>
  <c r="J283" i="4"/>
  <c r="J284" i="4" s="1"/>
  <c r="J285" i="4" s="1"/>
  <c r="J286" i="4"/>
  <c r="J287" i="4" s="1"/>
  <c r="J288" i="4"/>
  <c r="J289" i="4" s="1"/>
  <c r="J290" i="4"/>
  <c r="J291" i="4" s="1"/>
  <c r="J292" i="4"/>
  <c r="J293" i="4" s="1"/>
  <c r="J296" i="4"/>
  <c r="J297" i="4" s="1"/>
  <c r="J298" i="4" s="1"/>
  <c r="J299" i="4"/>
  <c r="J300" i="4" s="1"/>
  <c r="J301" i="4"/>
  <c r="J302" i="4" s="1"/>
  <c r="J303" i="4" s="1"/>
  <c r="J304" i="4"/>
  <c r="J305" i="4" s="1"/>
  <c r="J306" i="4" s="1"/>
  <c r="J307" i="4"/>
  <c r="J308" i="4" s="1"/>
  <c r="J309" i="4" s="1"/>
  <c r="J310" i="4"/>
  <c r="J311" i="4" s="1"/>
  <c r="J312" i="4"/>
  <c r="J313" i="4" s="1"/>
  <c r="J314" i="4"/>
  <c r="J315" i="4" s="1"/>
  <c r="J316" i="4" s="1"/>
  <c r="J317" i="4"/>
  <c r="J318" i="4" s="1"/>
  <c r="J319" i="4"/>
  <c r="J320" i="4" s="1"/>
  <c r="J321" i="4"/>
  <c r="J322" i="4" s="1"/>
  <c r="J323" i="4"/>
  <c r="J324" i="4" s="1"/>
  <c r="J327" i="4"/>
  <c r="J328" i="4" s="1"/>
  <c r="J329" i="4"/>
  <c r="J330" i="4" s="1"/>
  <c r="J331" i="4"/>
  <c r="J332" i="4" s="1"/>
  <c r="J333" i="4"/>
  <c r="J334" i="4" s="1"/>
  <c r="J335" i="4"/>
  <c r="J336" i="4" s="1"/>
  <c r="J337" i="4"/>
  <c r="J338" i="4" s="1"/>
  <c r="J339" i="4"/>
  <c r="J340" i="4" s="1"/>
  <c r="J341" i="4"/>
  <c r="J342" i="4" s="1"/>
  <c r="J343" i="4"/>
  <c r="J344" i="4" s="1"/>
  <c r="J345" i="4"/>
  <c r="J346" i="4" s="1"/>
  <c r="J347" i="4"/>
  <c r="J348" i="4" s="1"/>
  <c r="J349" i="4"/>
  <c r="J350" i="4" s="1"/>
  <c r="J351" i="4"/>
  <c r="J352" i="4" s="1"/>
  <c r="J353" i="4" s="1"/>
  <c r="J354" i="4" s="1"/>
  <c r="J355" i="4"/>
  <c r="J356" i="4" s="1"/>
  <c r="J357" i="4"/>
  <c r="J358" i="4" s="1"/>
  <c r="J359" i="4" s="1"/>
  <c r="J360" i="4"/>
  <c r="J361" i="4" s="1"/>
  <c r="J362" i="4" s="1"/>
  <c r="J363" i="4"/>
  <c r="J364" i="4" s="1"/>
  <c r="J365" i="4"/>
  <c r="J366" i="4" s="1"/>
  <c r="J367" i="4"/>
  <c r="J368" i="4" s="1"/>
  <c r="J369" i="4"/>
  <c r="J370" i="4" s="1"/>
  <c r="J371" i="4"/>
  <c r="J372" i="4" s="1"/>
  <c r="J373" i="4"/>
  <c r="J374" i="4" s="1"/>
  <c r="J375" i="4"/>
  <c r="J376" i="4" s="1"/>
  <c r="J377" i="4"/>
  <c r="J378" i="4" s="1"/>
  <c r="J379" i="4"/>
  <c r="J380" i="4" s="1"/>
  <c r="J381" i="4"/>
  <c r="J382" i="4" s="1"/>
  <c r="J383" i="4"/>
  <c r="J384" i="4" s="1"/>
  <c r="J385" i="4"/>
  <c r="J386" i="4" s="1"/>
  <c r="J387" i="4"/>
  <c r="J388" i="4" s="1"/>
  <c r="J391" i="4"/>
  <c r="J392" i="4" s="1"/>
  <c r="J393" i="4"/>
  <c r="J394" i="4" s="1"/>
  <c r="J395" i="4"/>
  <c r="J396" i="4" s="1"/>
  <c r="J397" i="4"/>
  <c r="J398" i="4" s="1"/>
  <c r="J399" i="4"/>
  <c r="J400" i="4" s="1"/>
  <c r="J401" i="4"/>
  <c r="J402" i="4" s="1"/>
  <c r="J403" i="4"/>
  <c r="J404" i="4" s="1"/>
  <c r="J405" i="4"/>
  <c r="J406" i="4" s="1"/>
  <c r="J407" i="4"/>
  <c r="J408" i="4" s="1"/>
  <c r="J409" i="4" s="1"/>
  <c r="J410" i="4" s="1"/>
  <c r="J411" i="4"/>
  <c r="J412" i="4" s="1"/>
  <c r="J413" i="4"/>
  <c r="J414" i="4" s="1"/>
  <c r="J415" i="4"/>
  <c r="J416" i="4" s="1"/>
  <c r="J417" i="4"/>
  <c r="J418" i="4" s="1"/>
  <c r="J419" i="4"/>
  <c r="J420" i="4" s="1"/>
  <c r="J421" i="4"/>
  <c r="J422" i="4" s="1"/>
  <c r="J423" i="4"/>
  <c r="J424" i="4" s="1"/>
  <c r="J425" i="4"/>
  <c r="J426" i="4" s="1"/>
  <c r="J427" i="4"/>
  <c r="J428" i="4" s="1"/>
  <c r="J429" i="4"/>
  <c r="J430" i="4" s="1"/>
  <c r="J431" i="4"/>
  <c r="J432" i="4" s="1"/>
  <c r="J433" i="4"/>
  <c r="J434" i="4" s="1"/>
  <c r="J435" i="4"/>
  <c r="J436" i="4" s="1"/>
  <c r="J437" i="4"/>
  <c r="J438" i="4" s="1"/>
  <c r="J439" i="4" s="1"/>
  <c r="J440" i="4" s="1"/>
  <c r="J441" i="4" s="1"/>
  <c r="J442" i="4" s="1"/>
  <c r="J443" i="4" s="1"/>
  <c r="J444" i="4" s="1"/>
  <c r="J445" i="4"/>
  <c r="J446" i="4" s="1"/>
  <c r="J447" i="4"/>
  <c r="J448" i="4" s="1"/>
  <c r="J449" i="4"/>
  <c r="J450" i="4" s="1"/>
  <c r="J451" i="4"/>
  <c r="J452" i="4" s="1"/>
  <c r="J453" i="4"/>
  <c r="J454" i="4" s="1"/>
  <c r="J455" i="4"/>
  <c r="J456" i="4" s="1"/>
  <c r="J457" i="4"/>
  <c r="J458" i="4" s="1"/>
  <c r="J459" i="4"/>
  <c r="J460" i="4" s="1"/>
  <c r="J461" i="4"/>
  <c r="J462" i="4" s="1"/>
  <c r="J463" i="4" s="1"/>
  <c r="J464" i="4"/>
  <c r="J465" i="4" s="1"/>
  <c r="J466" i="4"/>
  <c r="J467" i="4" s="1"/>
  <c r="J468" i="4"/>
  <c r="J469" i="4" s="1"/>
  <c r="J470" i="4"/>
  <c r="J471" i="4" s="1"/>
  <c r="J472" i="4"/>
  <c r="J473" i="4" s="1"/>
  <c r="J474" i="4" s="1"/>
  <c r="J475" i="4"/>
  <c r="J476" i="4" s="1"/>
  <c r="J477" i="4" s="1"/>
  <c r="J478" i="4"/>
  <c r="J479" i="4" s="1"/>
  <c r="J480" i="4" s="1"/>
  <c r="J481" i="4"/>
  <c r="J482" i="4" s="1"/>
  <c r="J483" i="4" s="1"/>
  <c r="J484" i="4"/>
  <c r="J485" i="4" s="1"/>
  <c r="J486" i="4" s="1"/>
  <c r="J487" i="4"/>
  <c r="J488" i="4" s="1"/>
  <c r="J489" i="4" s="1"/>
  <c r="J490" i="4"/>
  <c r="J491" i="4" s="1"/>
  <c r="J492" i="4" s="1"/>
  <c r="J493" i="4"/>
  <c r="J494" i="4" s="1"/>
  <c r="J495" i="4" s="1"/>
  <c r="J496" i="4"/>
  <c r="J497" i="4" s="1"/>
  <c r="J498" i="4" s="1"/>
  <c r="J499" i="4"/>
  <c r="J500" i="4" s="1"/>
  <c r="J501" i="4" s="1"/>
  <c r="J502" i="4"/>
  <c r="J503" i="4" s="1"/>
  <c r="J510" i="4"/>
  <c r="J511" i="4" s="1"/>
  <c r="J512" i="4"/>
  <c r="J513" i="4" s="1"/>
  <c r="J514" i="4"/>
  <c r="J515" i="4" s="1"/>
  <c r="J516" i="4" s="1"/>
  <c r="J517" i="4"/>
  <c r="J518" i="4" s="1"/>
  <c r="J519" i="4" s="1"/>
  <c r="J520" i="4"/>
  <c r="J521" i="4" s="1"/>
  <c r="J522" i="4" s="1"/>
  <c r="J523" i="4"/>
  <c r="J524" i="4" s="1"/>
  <c r="J525" i="4" s="1"/>
  <c r="J526" i="4"/>
  <c r="J527" i="4" s="1"/>
  <c r="J528" i="4"/>
  <c r="J529" i="4" s="1"/>
  <c r="J530" i="4" s="1"/>
  <c r="J531" i="4"/>
  <c r="J532" i="4" s="1"/>
  <c r="J533" i="4" s="1"/>
  <c r="J534" i="4"/>
  <c r="J535" i="4" s="1"/>
  <c r="J536" i="4" s="1"/>
  <c r="J537" i="4"/>
  <c r="J538" i="4" s="1"/>
  <c r="J539" i="4" s="1"/>
  <c r="J540" i="4"/>
  <c r="J541" i="4" s="1"/>
  <c r="J542" i="4" s="1"/>
  <c r="J543" i="4"/>
  <c r="J544" i="4" s="1"/>
  <c r="J545" i="4"/>
  <c r="J546" i="4" s="1"/>
  <c r="J547" i="4"/>
  <c r="J548" i="4" s="1"/>
  <c r="J549" i="4"/>
  <c r="J550" i="4" s="1"/>
  <c r="J551" i="4" s="1"/>
  <c r="J552" i="4"/>
  <c r="J553" i="4" s="1"/>
  <c r="J554" i="4"/>
  <c r="J555" i="4" s="1"/>
  <c r="J556" i="4"/>
  <c r="J557" i="4" s="1"/>
  <c r="J558" i="4"/>
  <c r="J559" i="4" s="1"/>
  <c r="J560" i="4"/>
  <c r="J561" i="4" s="1"/>
  <c r="J562" i="4"/>
  <c r="J563" i="4" s="1"/>
  <c r="J564" i="4" s="1"/>
  <c r="J565" i="4"/>
  <c r="J566" i="4" s="1"/>
  <c r="J567" i="4"/>
  <c r="J568" i="4" s="1"/>
  <c r="J569" i="4"/>
  <c r="J570" i="4" s="1"/>
  <c r="J571" i="4"/>
  <c r="J572" i="4" s="1"/>
  <c r="J573" i="4"/>
  <c r="J574" i="4" s="1"/>
  <c r="J577" i="4"/>
  <c r="J578" i="4" s="1"/>
  <c r="J579" i="4"/>
  <c r="J580" i="4" s="1"/>
  <c r="J581" i="4"/>
  <c r="J582" i="4" s="1"/>
  <c r="J583" i="4"/>
  <c r="J584" i="4" s="1"/>
  <c r="J585" i="4"/>
  <c r="J586" i="4" s="1"/>
  <c r="J587" i="4" s="1"/>
  <c r="J588" i="4"/>
  <c r="J589" i="4" s="1"/>
  <c r="J590" i="4"/>
  <c r="J591" i="4" s="1"/>
  <c r="J592" i="4"/>
  <c r="J593" i="4" s="1"/>
  <c r="J594" i="4"/>
  <c r="J595" i="4" s="1"/>
  <c r="J596" i="4"/>
  <c r="J597" i="4" s="1"/>
  <c r="J598" i="4"/>
  <c r="J599" i="4" s="1"/>
  <c r="J600" i="4"/>
  <c r="J601" i="4" s="1"/>
  <c r="J602" i="4"/>
  <c r="J603" i="4" s="1"/>
  <c r="J604" i="4"/>
  <c r="J605" i="4" s="1"/>
  <c r="J606" i="4"/>
  <c r="J607" i="4" s="1"/>
  <c r="J608" i="4"/>
  <c r="J609" i="4" s="1"/>
  <c r="J610" i="4" s="1"/>
  <c r="J611" i="4"/>
  <c r="J612" i="4" s="1"/>
  <c r="J613" i="4" s="1"/>
  <c r="J614" i="4"/>
  <c r="J615" i="4" s="1"/>
  <c r="J616" i="4"/>
  <c r="J617" i="4" s="1"/>
  <c r="J618" i="4"/>
  <c r="J619" i="4" s="1"/>
  <c r="J620" i="4"/>
  <c r="J621" i="4" s="1"/>
  <c r="J622" i="4"/>
  <c r="J623" i="4" s="1"/>
  <c r="J626" i="4"/>
  <c r="J627" i="4" s="1"/>
  <c r="J628" i="4"/>
  <c r="J629" i="4" s="1"/>
  <c r="J630" i="4" s="1"/>
  <c r="J633" i="4"/>
  <c r="J634" i="4" s="1"/>
  <c r="J635" i="4"/>
  <c r="J636" i="4" s="1"/>
  <c r="J637" i="4"/>
  <c r="J638" i="4" s="1"/>
  <c r="J639" i="4" s="1"/>
  <c r="J640" i="4"/>
  <c r="J641" i="4" s="1"/>
  <c r="J642" i="4"/>
  <c r="J643" i="4" s="1"/>
  <c r="J644" i="4"/>
  <c r="J645" i="4" s="1"/>
  <c r="J646" i="4"/>
  <c r="J647" i="4" s="1"/>
  <c r="J648" i="4"/>
  <c r="J649" i="4" s="1"/>
  <c r="J650" i="4"/>
  <c r="J651" i="4" s="1"/>
  <c r="J652" i="4" s="1"/>
  <c r="J653" i="4"/>
  <c r="J654" i="4" s="1"/>
  <c r="J655" i="4"/>
  <c r="J656" i="4" s="1"/>
  <c r="J657" i="4"/>
  <c r="J658" i="4" s="1"/>
  <c r="J659" i="4"/>
  <c r="J660" i="4" s="1"/>
  <c r="J661" i="4"/>
  <c r="J662" i="4" s="1"/>
  <c r="J663" i="4"/>
  <c r="J664" i="4" s="1"/>
  <c r="J665" i="4" s="1"/>
  <c r="J666" i="4"/>
  <c r="J667" i="4" s="1"/>
  <c r="J668" i="4"/>
  <c r="J669" i="4" s="1"/>
  <c r="J670" i="4"/>
  <c r="J671" i="4" s="1"/>
  <c r="J672" i="4"/>
  <c r="J673" i="4" s="1"/>
  <c r="J674" i="4" s="1"/>
  <c r="J675" i="4" s="1"/>
  <c r="J676" i="4"/>
  <c r="J677" i="4" s="1"/>
  <c r="J678" i="4"/>
  <c r="J679" i="4" s="1"/>
  <c r="J680" i="4"/>
  <c r="J681" i="4" s="1"/>
  <c r="J686" i="4"/>
  <c r="J687" i="4" s="1"/>
  <c r="J688" i="4"/>
  <c r="J689" i="4" s="1"/>
  <c r="J690" i="4"/>
  <c r="J691" i="4" s="1"/>
  <c r="J692" i="4" s="1"/>
  <c r="J693" i="4"/>
  <c r="J694" i="4" s="1"/>
  <c r="J695" i="4"/>
  <c r="J696" i="4" s="1"/>
  <c r="J697" i="4"/>
  <c r="J698" i="4" s="1"/>
  <c r="J699" i="4"/>
  <c r="J700" i="4" s="1"/>
  <c r="J701" i="4"/>
  <c r="J702" i="4" s="1"/>
  <c r="J703" i="4" s="1"/>
  <c r="J704" i="4"/>
  <c r="J705" i="4" s="1"/>
  <c r="J706" i="4" s="1"/>
  <c r="J707" i="4"/>
  <c r="J708" i="4" s="1"/>
  <c r="J709" i="4" s="1"/>
  <c r="J710" i="4"/>
  <c r="J711" i="4" s="1"/>
  <c r="J712" i="4"/>
  <c r="J713" i="4" s="1"/>
  <c r="J714" i="4"/>
  <c r="J715" i="4" s="1"/>
  <c r="J716" i="4"/>
  <c r="J717" i="4" s="1"/>
  <c r="J718" i="4"/>
  <c r="J719" i="4" s="1"/>
  <c r="J720" i="4"/>
  <c r="J721" i="4" s="1"/>
  <c r="J722" i="4"/>
  <c r="J723" i="4" s="1"/>
  <c r="J724" i="4"/>
  <c r="J725" i="4" s="1"/>
  <c r="J726" i="4"/>
  <c r="J727" i="4" s="1"/>
  <c r="J728" i="4"/>
  <c r="J729" i="4" s="1"/>
  <c r="J730" i="4"/>
  <c r="J731" i="4" s="1"/>
  <c r="J732" i="4"/>
  <c r="J733" i="4" s="1"/>
  <c r="J734" i="4"/>
  <c r="J735" i="4" s="1"/>
  <c r="J736" i="4"/>
  <c r="J737" i="4" s="1"/>
  <c r="J738" i="4"/>
  <c r="J739" i="4" s="1"/>
  <c r="J740" i="4"/>
  <c r="J741" i="4" s="1"/>
  <c r="J742" i="4"/>
  <c r="J743" i="4" s="1"/>
  <c r="J744" i="4"/>
  <c r="J745" i="4" s="1"/>
  <c r="J746" i="4"/>
  <c r="J747" i="4" s="1"/>
  <c r="H6" i="4"/>
  <c r="H7" i="4" s="1"/>
  <c r="H8" i="4"/>
  <c r="H9" i="4" s="1"/>
  <c r="H10" i="4" s="1"/>
  <c r="H11" i="4"/>
  <c r="H12" i="4" s="1"/>
  <c r="H13" i="4" s="1"/>
  <c r="H14" i="4"/>
  <c r="H15" i="4" s="1"/>
  <c r="H16" i="4" s="1"/>
  <c r="H17" i="4" s="1"/>
  <c r="H22" i="4"/>
  <c r="H23" i="4" s="1"/>
  <c r="H24" i="4"/>
  <c r="H25" i="4" s="1"/>
  <c r="H26" i="4"/>
  <c r="H27" i="4" s="1"/>
  <c r="H28" i="4"/>
  <c r="H29" i="4" s="1"/>
  <c r="H30" i="4"/>
  <c r="H31" i="4" s="1"/>
  <c r="H32" i="4"/>
  <c r="H33" i="4" s="1"/>
  <c r="H34" i="4" s="1"/>
  <c r="H35" i="4"/>
  <c r="H36" i="4" s="1"/>
  <c r="H37" i="4" s="1"/>
  <c r="H38" i="4"/>
  <c r="H39" i="4" s="1"/>
  <c r="H40" i="4" s="1"/>
  <c r="H41" i="4"/>
  <c r="H42" i="4" s="1"/>
  <c r="H45" i="4"/>
  <c r="H46" i="4" s="1"/>
  <c r="H47" i="4"/>
  <c r="H48" i="4" s="1"/>
  <c r="H49" i="4" s="1"/>
  <c r="H50" i="4"/>
  <c r="H51" i="4" s="1"/>
  <c r="H52" i="4"/>
  <c r="H53" i="4" s="1"/>
  <c r="H54" i="4"/>
  <c r="H55" i="4" s="1"/>
  <c r="H56" i="4"/>
  <c r="H57" i="4" s="1"/>
  <c r="H58" i="4"/>
  <c r="H59" i="4" s="1"/>
  <c r="H60" i="4"/>
  <c r="H61" i="4" s="1"/>
  <c r="H62" i="4"/>
  <c r="H63" i="4" s="1"/>
  <c r="H64" i="4" s="1"/>
  <c r="H65" i="4"/>
  <c r="H66" i="4" s="1"/>
  <c r="H67" i="4" s="1"/>
  <c r="H68" i="4"/>
  <c r="H69" i="4" s="1"/>
  <c r="H70" i="4" s="1"/>
  <c r="H71" i="4"/>
  <c r="H72" i="4" s="1"/>
  <c r="H73" i="4"/>
  <c r="H74" i="4" s="1"/>
  <c r="H75" i="4"/>
  <c r="H76" i="4" s="1"/>
  <c r="H77" i="4" s="1"/>
  <c r="H78" i="4"/>
  <c r="H79" i="4" s="1"/>
  <c r="H80" i="4"/>
  <c r="H81" i="4" s="1"/>
  <c r="H82" i="4"/>
  <c r="H83" i="4" s="1"/>
  <c r="H84" i="4"/>
  <c r="H85" i="4" s="1"/>
  <c r="H86" i="4"/>
  <c r="H87" i="4" s="1"/>
  <c r="H88" i="4"/>
  <c r="H89" i="4" s="1"/>
  <c r="H90" i="4" s="1"/>
  <c r="H91" i="4"/>
  <c r="H92" i="4" s="1"/>
  <c r="H93" i="4" s="1"/>
  <c r="H94" i="4"/>
  <c r="H95" i="4" s="1"/>
  <c r="H96" i="4"/>
  <c r="H97" i="4" s="1"/>
  <c r="H98" i="4" s="1"/>
  <c r="H99" i="4"/>
  <c r="H100" i="4" s="1"/>
  <c r="H101" i="4"/>
  <c r="H102" i="4" s="1"/>
  <c r="H103" i="4"/>
  <c r="H104" i="4" s="1"/>
  <c r="H105" i="4" s="1"/>
  <c r="H106" i="4"/>
  <c r="H107" i="4" s="1"/>
  <c r="H108" i="4"/>
  <c r="H109" i="4" s="1"/>
  <c r="H110" i="4"/>
  <c r="H111" i="4" s="1"/>
  <c r="H112" i="4"/>
  <c r="H113" i="4" s="1"/>
  <c r="H114" i="4"/>
  <c r="H115" i="4" s="1"/>
  <c r="H116" i="4"/>
  <c r="H117" i="4" s="1"/>
  <c r="H118" i="4" s="1"/>
  <c r="H119" i="4"/>
  <c r="H120" i="4" s="1"/>
  <c r="H121" i="4" s="1"/>
  <c r="H122" i="4"/>
  <c r="H123" i="4" s="1"/>
  <c r="H124" i="4" s="1"/>
  <c r="H125" i="4"/>
  <c r="H126" i="4" s="1"/>
  <c r="H127" i="4"/>
  <c r="H128" i="4" s="1"/>
  <c r="H129" i="4"/>
  <c r="H130" i="4" s="1"/>
  <c r="H131" i="4"/>
  <c r="H132" i="4" s="1"/>
  <c r="H133" i="4"/>
  <c r="H134" i="4" s="1"/>
  <c r="H135" i="4"/>
  <c r="H136" i="4" s="1"/>
  <c r="H137" i="4"/>
  <c r="H138" i="4" s="1"/>
  <c r="H139" i="4"/>
  <c r="H140" i="4" s="1"/>
  <c r="H141" i="4" s="1"/>
  <c r="H142" i="4"/>
  <c r="H143" i="4" s="1"/>
  <c r="H144" i="4"/>
  <c r="H145" i="4" s="1"/>
  <c r="H146" i="4"/>
  <c r="H147" i="4" s="1"/>
  <c r="H148" i="4" s="1"/>
  <c r="H149" i="4"/>
  <c r="H150" i="4" s="1"/>
  <c r="H151" i="4" s="1"/>
  <c r="H152" i="4"/>
  <c r="H153" i="4" s="1"/>
  <c r="H154" i="4" s="1"/>
  <c r="H155" i="4"/>
  <c r="H156" i="4" s="1"/>
  <c r="H157" i="4"/>
  <c r="H158" i="4" s="1"/>
  <c r="H159" i="4" s="1"/>
  <c r="H160" i="4"/>
  <c r="H161" i="4" s="1"/>
  <c r="H162" i="4"/>
  <c r="H163" i="4" s="1"/>
  <c r="H164" i="4"/>
  <c r="H165" i="4" s="1"/>
  <c r="H166" i="4"/>
  <c r="H167" i="4" s="1"/>
  <c r="H168" i="4"/>
  <c r="H169" i="4" s="1"/>
  <c r="H170" i="4"/>
  <c r="H171" i="4" s="1"/>
  <c r="H172" i="4"/>
  <c r="H173" i="4" s="1"/>
  <c r="H174" i="4" s="1"/>
  <c r="H175" i="4"/>
  <c r="H176" i="4" s="1"/>
  <c r="H177" i="4" s="1"/>
  <c r="H178" i="4"/>
  <c r="H179" i="4" s="1"/>
  <c r="H180" i="4" s="1"/>
  <c r="H181" i="4"/>
  <c r="H182" i="4" s="1"/>
  <c r="H183" i="4"/>
  <c r="H184" i="4" s="1"/>
  <c r="H185" i="4"/>
  <c r="H186" i="4" s="1"/>
  <c r="H187" i="4" s="1"/>
  <c r="H188" i="4"/>
  <c r="H189" i="4" s="1"/>
  <c r="H190" i="4"/>
  <c r="H191" i="4" s="1"/>
  <c r="H192" i="4"/>
  <c r="H193" i="4" s="1"/>
  <c r="H194" i="4"/>
  <c r="H195" i="4" s="1"/>
  <c r="H196" i="4"/>
  <c r="H197" i="4" s="1"/>
  <c r="H198" i="4" s="1"/>
  <c r="H199" i="4"/>
  <c r="H200" i="4" s="1"/>
  <c r="H201" i="4" s="1"/>
  <c r="H202" i="4"/>
  <c r="H203" i="4" s="1"/>
  <c r="H204" i="4" s="1"/>
  <c r="H205" i="4"/>
  <c r="H206" i="4" s="1"/>
  <c r="H207" i="4"/>
  <c r="H208" i="4" s="1"/>
  <c r="H209" i="4"/>
  <c r="H210" i="4" s="1"/>
  <c r="H211" i="4" s="1"/>
  <c r="H212" i="4"/>
  <c r="H213" i="4" s="1"/>
  <c r="H214" i="4"/>
  <c r="H215" i="4" s="1"/>
  <c r="H216" i="4"/>
  <c r="H217" i="4" s="1"/>
  <c r="H218" i="4"/>
  <c r="H219" i="4" s="1"/>
  <c r="H220" i="4"/>
  <c r="H221" i="4" s="1"/>
  <c r="H222" i="4"/>
  <c r="H223" i="4" s="1"/>
  <c r="H224" i="4" s="1"/>
  <c r="H225" i="4"/>
  <c r="H226" i="4" s="1"/>
  <c r="H227" i="4" s="1"/>
  <c r="H228" i="4"/>
  <c r="H229" i="4" s="1"/>
  <c r="H230" i="4" s="1"/>
  <c r="H231" i="4"/>
  <c r="H232" i="4" s="1"/>
  <c r="H233" i="4"/>
  <c r="H234" i="4" s="1"/>
  <c r="H235" i="4"/>
  <c r="H236" i="4" s="1"/>
  <c r="H237" i="4" s="1"/>
  <c r="H238" i="4"/>
  <c r="H239" i="4" s="1"/>
  <c r="H240" i="4"/>
  <c r="H241" i="4" s="1"/>
  <c r="H242" i="4"/>
  <c r="H243" i="4" s="1"/>
  <c r="H244" i="4"/>
  <c r="H245" i="4" s="1"/>
  <c r="H246" i="4"/>
  <c r="H247" i="4" s="1"/>
  <c r="H248" i="4"/>
  <c r="H249" i="4" s="1"/>
  <c r="H250" i="4"/>
  <c r="H251" i="4" s="1"/>
  <c r="H252" i="4" s="1"/>
  <c r="H253" i="4"/>
  <c r="H254" i="4" s="1"/>
  <c r="H255" i="4" s="1"/>
  <c r="H256" i="4"/>
  <c r="H257" i="4" s="1"/>
  <c r="H258" i="4" s="1"/>
  <c r="H259" i="4"/>
  <c r="H260" i="4" s="1"/>
  <c r="H261" i="4"/>
  <c r="H262" i="4" s="1"/>
  <c r="H263" i="4"/>
  <c r="H264" i="4" s="1"/>
  <c r="H265" i="4" s="1"/>
  <c r="H266" i="4"/>
  <c r="H267" i="4" s="1"/>
  <c r="H268" i="4"/>
  <c r="H269" i="4" s="1"/>
  <c r="H270" i="4"/>
  <c r="H271" i="4" s="1"/>
  <c r="H272" i="4"/>
  <c r="H273" i="4" s="1"/>
  <c r="H274" i="4" s="1"/>
  <c r="H275" i="4"/>
  <c r="H276" i="4" s="1"/>
  <c r="H277" i="4" s="1"/>
  <c r="H278" i="4"/>
  <c r="H279" i="4" s="1"/>
  <c r="H280" i="4" s="1"/>
  <c r="H281" i="4"/>
  <c r="H282" i="4" s="1"/>
  <c r="H283" i="4"/>
  <c r="H284" i="4" s="1"/>
  <c r="H285" i="4" s="1"/>
  <c r="H286" i="4"/>
  <c r="H287" i="4" s="1"/>
  <c r="H288" i="4"/>
  <c r="H289" i="4" s="1"/>
  <c r="H290" i="4"/>
  <c r="H291" i="4" s="1"/>
  <c r="H292" i="4"/>
  <c r="H293" i="4" s="1"/>
  <c r="H296" i="4"/>
  <c r="H297" i="4" s="1"/>
  <c r="H298" i="4"/>
  <c r="H299" i="4"/>
  <c r="H300" i="4" s="1"/>
  <c r="H301" i="4"/>
  <c r="H302" i="4" s="1"/>
  <c r="H303" i="4" s="1"/>
  <c r="H304" i="4"/>
  <c r="H305" i="4" s="1"/>
  <c r="H306" i="4" s="1"/>
  <c r="H307" i="4"/>
  <c r="H308" i="4" s="1"/>
  <c r="H309" i="4" s="1"/>
  <c r="H310" i="4"/>
  <c r="H311" i="4" s="1"/>
  <c r="H312" i="4"/>
  <c r="H313" i="4" s="1"/>
  <c r="H314" i="4"/>
  <c r="H315" i="4" s="1"/>
  <c r="H316" i="4" s="1"/>
  <c r="H317" i="4"/>
  <c r="H318" i="4" s="1"/>
  <c r="H319" i="4"/>
  <c r="H320" i="4" s="1"/>
  <c r="H321" i="4" s="1"/>
  <c r="H322" i="4" s="1"/>
  <c r="H323" i="4" s="1"/>
  <c r="H324" i="4" s="1"/>
  <c r="H325" i="4" s="1"/>
  <c r="H326" i="4" s="1"/>
  <c r="H327" i="4"/>
  <c r="H328" i="4" s="1"/>
  <c r="H329" i="4"/>
  <c r="H330" i="4" s="1"/>
  <c r="H331" i="4" s="1"/>
  <c r="H332" i="4" s="1"/>
  <c r="H333" i="4" s="1"/>
  <c r="H334" i="4" s="1"/>
  <c r="H335" i="4"/>
  <c r="H336" i="4" s="1"/>
  <c r="H337" i="4" s="1"/>
  <c r="H338" i="4" s="1"/>
  <c r="H339" i="4"/>
  <c r="H340" i="4" s="1"/>
  <c r="H341" i="4"/>
  <c r="H342" i="4" s="1"/>
  <c r="H343" i="4"/>
  <c r="H344" i="4" s="1"/>
  <c r="H345" i="4"/>
  <c r="H346" i="4" s="1"/>
  <c r="H347" i="4"/>
  <c r="H348" i="4" s="1"/>
  <c r="H349" i="4"/>
  <c r="H350" i="4" s="1"/>
  <c r="H351" i="4"/>
  <c r="H352" i="4" s="1"/>
  <c r="H353" i="4" s="1"/>
  <c r="H354" i="4" s="1"/>
  <c r="H355" i="4"/>
  <c r="H356" i="4" s="1"/>
  <c r="H357" i="4"/>
  <c r="H358" i="4" s="1"/>
  <c r="H359" i="4" s="1"/>
  <c r="H360" i="4"/>
  <c r="H361" i="4" s="1"/>
  <c r="H362" i="4" s="1"/>
  <c r="H363" i="4"/>
  <c r="H364" i="4" s="1"/>
  <c r="H365" i="4"/>
  <c r="H366" i="4" s="1"/>
  <c r="H367" i="4"/>
  <c r="H368" i="4" s="1"/>
  <c r="H369" i="4"/>
  <c r="H370" i="4" s="1"/>
  <c r="H371" i="4"/>
  <c r="H372" i="4" s="1"/>
  <c r="H373" i="4"/>
  <c r="H374" i="4" s="1"/>
  <c r="H375" i="4"/>
  <c r="H376" i="4" s="1"/>
  <c r="H377" i="4"/>
  <c r="H378" i="4" s="1"/>
  <c r="H379" i="4"/>
  <c r="H380" i="4" s="1"/>
  <c r="H381" i="4"/>
  <c r="H382" i="4" s="1"/>
  <c r="H383" i="4"/>
  <c r="H384" i="4" s="1"/>
  <c r="H385" i="4"/>
  <c r="H386" i="4" s="1"/>
  <c r="H387" i="4"/>
  <c r="H388" i="4" s="1"/>
  <c r="H391" i="4"/>
  <c r="H392" i="4" s="1"/>
  <c r="H393" i="4"/>
  <c r="H394" i="4" s="1"/>
  <c r="H395" i="4"/>
  <c r="H396" i="4" s="1"/>
  <c r="H397" i="4"/>
  <c r="H398" i="4" s="1"/>
  <c r="H399" i="4"/>
  <c r="H400" i="4" s="1"/>
  <c r="H401" i="4"/>
  <c r="H402" i="4" s="1"/>
  <c r="H403" i="4"/>
  <c r="H404" i="4" s="1"/>
  <c r="H405" i="4"/>
  <c r="H406" i="4" s="1"/>
  <c r="H407" i="4"/>
  <c r="H408" i="4" s="1"/>
  <c r="H409" i="4" s="1"/>
  <c r="H410" i="4" s="1"/>
  <c r="H411" i="4"/>
  <c r="H412" i="4" s="1"/>
  <c r="H413" i="4"/>
  <c r="H414" i="4" s="1"/>
  <c r="H415" i="4"/>
  <c r="H416" i="4" s="1"/>
  <c r="H417" i="4"/>
  <c r="H418" i="4" s="1"/>
  <c r="H419" i="4"/>
  <c r="H420" i="4" s="1"/>
  <c r="H421" i="4"/>
  <c r="H422" i="4" s="1"/>
  <c r="H423" i="4"/>
  <c r="H424" i="4" s="1"/>
  <c r="H425" i="4"/>
  <c r="H426" i="4" s="1"/>
  <c r="H427" i="4"/>
  <c r="H428" i="4" s="1"/>
  <c r="H429" i="4"/>
  <c r="H430" i="4" s="1"/>
  <c r="H431" i="4"/>
  <c r="H432" i="4" s="1"/>
  <c r="H433" i="4"/>
  <c r="H434" i="4" s="1"/>
  <c r="H435" i="4"/>
  <c r="H436" i="4" s="1"/>
  <c r="H437" i="4"/>
  <c r="H438" i="4" s="1"/>
  <c r="H439" i="4"/>
  <c r="H440" i="4" s="1"/>
  <c r="H441" i="4"/>
  <c r="H442" i="4" s="1"/>
  <c r="H443" i="4"/>
  <c r="H444" i="4" s="1"/>
  <c r="H445" i="4"/>
  <c r="H446" i="4" s="1"/>
  <c r="H447" i="4"/>
  <c r="H448" i="4" s="1"/>
  <c r="H449" i="4"/>
  <c r="H450" i="4" s="1"/>
  <c r="H451" i="4"/>
  <c r="H452" i="4" s="1"/>
  <c r="H453" i="4"/>
  <c r="H454" i="4" s="1"/>
  <c r="H455" i="4"/>
  <c r="H456" i="4" s="1"/>
  <c r="H457" i="4"/>
  <c r="H458" i="4" s="1"/>
  <c r="H459" i="4"/>
  <c r="H460" i="4" s="1"/>
  <c r="H461" i="4"/>
  <c r="H462" i="4" s="1"/>
  <c r="H463" i="4" s="1"/>
  <c r="H464" i="4"/>
  <c r="H465" i="4" s="1"/>
  <c r="H466" i="4"/>
  <c r="H467" i="4" s="1"/>
  <c r="H468" i="4"/>
  <c r="H469" i="4" s="1"/>
  <c r="H470" i="4"/>
  <c r="H471" i="4" s="1"/>
  <c r="H472" i="4"/>
  <c r="H473" i="4" s="1"/>
  <c r="H474" i="4" s="1"/>
  <c r="H475" i="4"/>
  <c r="H476" i="4" s="1"/>
  <c r="H477" i="4" s="1"/>
  <c r="H478" i="4"/>
  <c r="H479" i="4" s="1"/>
  <c r="H480" i="4" s="1"/>
  <c r="H481" i="4"/>
  <c r="H482" i="4" s="1"/>
  <c r="H483" i="4" s="1"/>
  <c r="H484" i="4"/>
  <c r="H485" i="4" s="1"/>
  <c r="H486" i="4" s="1"/>
  <c r="H487" i="4"/>
  <c r="H488" i="4" s="1"/>
  <c r="H489" i="4" s="1"/>
  <c r="H490" i="4"/>
  <c r="H491" i="4" s="1"/>
  <c r="H492" i="4" s="1"/>
  <c r="H493" i="4"/>
  <c r="H494" i="4" s="1"/>
  <c r="H495" i="4" s="1"/>
  <c r="H496" i="4"/>
  <c r="H497" i="4" s="1"/>
  <c r="H498" i="4" s="1"/>
  <c r="H499" i="4"/>
  <c r="H500" i="4" s="1"/>
  <c r="H501" i="4" s="1"/>
  <c r="H502" i="4"/>
  <c r="H503" i="4" s="1"/>
  <c r="H510" i="4"/>
  <c r="H511" i="4" s="1"/>
  <c r="H512" i="4"/>
  <c r="H513" i="4" s="1"/>
  <c r="H514" i="4"/>
  <c r="H515" i="4" s="1"/>
  <c r="H516" i="4" s="1"/>
  <c r="H517" i="4"/>
  <c r="H518" i="4" s="1"/>
  <c r="H519" i="4" s="1"/>
  <c r="H520" i="4"/>
  <c r="H521" i="4" s="1"/>
  <c r="H522" i="4" s="1"/>
  <c r="H523" i="4"/>
  <c r="H524" i="4" s="1"/>
  <c r="H525" i="4" s="1"/>
  <c r="H526" i="4"/>
  <c r="H527" i="4" s="1"/>
  <c r="H528" i="4"/>
  <c r="H529" i="4" s="1"/>
  <c r="H530" i="4" s="1"/>
  <c r="H531" i="4" s="1"/>
  <c r="H532" i="4" s="1"/>
  <c r="H533" i="4" s="1"/>
  <c r="H534" i="4"/>
  <c r="H535" i="4" s="1"/>
  <c r="H536" i="4" s="1"/>
  <c r="H537" i="4"/>
  <c r="H538" i="4" s="1"/>
  <c r="H539" i="4" s="1"/>
  <c r="H540" i="4"/>
  <c r="H541" i="4" s="1"/>
  <c r="H542" i="4" s="1"/>
  <c r="H543" i="4"/>
  <c r="H544" i="4" s="1"/>
  <c r="H545" i="4"/>
  <c r="H546" i="4" s="1"/>
  <c r="H547" i="4"/>
  <c r="H548" i="4" s="1"/>
  <c r="H549" i="4"/>
  <c r="H550" i="4" s="1"/>
  <c r="H551" i="4" s="1"/>
  <c r="H552" i="4"/>
  <c r="H553" i="4" s="1"/>
  <c r="H554" i="4"/>
  <c r="H555" i="4" s="1"/>
  <c r="H556" i="4"/>
  <c r="H557" i="4" s="1"/>
  <c r="H558" i="4"/>
  <c r="H559" i="4" s="1"/>
  <c r="H560" i="4"/>
  <c r="H561" i="4" s="1"/>
  <c r="H562" i="4"/>
  <c r="H563" i="4" s="1"/>
  <c r="H564" i="4" s="1"/>
  <c r="H565" i="4"/>
  <c r="H566" i="4" s="1"/>
  <c r="H567" i="4"/>
  <c r="H568" i="4" s="1"/>
  <c r="H569" i="4"/>
  <c r="H570" i="4" s="1"/>
  <c r="H571" i="4"/>
  <c r="H572" i="4" s="1"/>
  <c r="H573" i="4"/>
  <c r="H574" i="4" s="1"/>
  <c r="H577" i="4"/>
  <c r="H578" i="4" s="1"/>
  <c r="H579" i="4"/>
  <c r="H580" i="4" s="1"/>
  <c r="H581" i="4"/>
  <c r="H582" i="4" s="1"/>
  <c r="H583" i="4"/>
  <c r="H584" i="4" s="1"/>
  <c r="H585" i="4"/>
  <c r="H586" i="4" s="1"/>
  <c r="H587" i="4" s="1"/>
  <c r="H588" i="4"/>
  <c r="H589" i="4" s="1"/>
  <c r="H590" i="4"/>
  <c r="H591" i="4" s="1"/>
  <c r="H592" i="4" s="1"/>
  <c r="H593" i="4" s="1"/>
  <c r="H594" i="4" s="1"/>
  <c r="H595" i="4" s="1"/>
  <c r="H596" i="4" s="1"/>
  <c r="H597" i="4" s="1"/>
  <c r="H598" i="4" s="1"/>
  <c r="H599" i="4" s="1"/>
  <c r="H600" i="4"/>
  <c r="H601" i="4" s="1"/>
  <c r="H602" i="4"/>
  <c r="H603" i="4" s="1"/>
  <c r="H604" i="4"/>
  <c r="H605" i="4" s="1"/>
  <c r="H606" i="4"/>
  <c r="H607" i="4" s="1"/>
  <c r="H608" i="4"/>
  <c r="H609" i="4" s="1"/>
  <c r="H610" i="4" s="1"/>
  <c r="H611" i="4"/>
  <c r="H612" i="4" s="1"/>
  <c r="H613" i="4" s="1"/>
  <c r="H614" i="4"/>
  <c r="H615" i="4" s="1"/>
  <c r="H616" i="4"/>
  <c r="H617" i="4" s="1"/>
  <c r="H618" i="4"/>
  <c r="H619" i="4" s="1"/>
  <c r="H620" i="4"/>
  <c r="H621" i="4" s="1"/>
  <c r="H622" i="4"/>
  <c r="H623" i="4" s="1"/>
  <c r="H626" i="4"/>
  <c r="H627" i="4" s="1"/>
  <c r="H628" i="4"/>
  <c r="H629" i="4" s="1"/>
  <c r="H630" i="4" s="1"/>
  <c r="H633" i="4"/>
  <c r="H634" i="4" s="1"/>
  <c r="H635" i="4"/>
  <c r="H636" i="4" s="1"/>
  <c r="H637" i="4"/>
  <c r="H638" i="4" s="1"/>
  <c r="H639" i="4" s="1"/>
  <c r="H640" i="4"/>
  <c r="H641" i="4" s="1"/>
  <c r="H642" i="4"/>
  <c r="H643" i="4" s="1"/>
  <c r="H644" i="4"/>
  <c r="H645" i="4" s="1"/>
  <c r="H646" i="4"/>
  <c r="H647" i="4" s="1"/>
  <c r="H648" i="4"/>
  <c r="H649" i="4" s="1"/>
  <c r="H650" i="4"/>
  <c r="H651" i="4" s="1"/>
  <c r="H652" i="4" s="1"/>
  <c r="H653" i="4"/>
  <c r="H654" i="4" s="1"/>
  <c r="H655" i="4"/>
  <c r="H656" i="4" s="1"/>
  <c r="H657" i="4"/>
  <c r="H658" i="4" s="1"/>
  <c r="H659" i="4"/>
  <c r="H660" i="4" s="1"/>
  <c r="H661" i="4"/>
  <c r="H662" i="4" s="1"/>
  <c r="H663" i="4"/>
  <c r="H664" i="4" s="1"/>
  <c r="H665" i="4" s="1"/>
  <c r="H666" i="4"/>
  <c r="H667" i="4" s="1"/>
  <c r="H668" i="4"/>
  <c r="H669" i="4" s="1"/>
  <c r="H670" i="4"/>
  <c r="H671" i="4" s="1"/>
  <c r="H672" i="4"/>
  <c r="H673" i="4" s="1"/>
  <c r="H674" i="4" s="1"/>
  <c r="H675" i="4" s="1"/>
  <c r="H676" i="4"/>
  <c r="H677" i="4" s="1"/>
  <c r="H678" i="4"/>
  <c r="H679" i="4" s="1"/>
  <c r="H680" i="4"/>
  <c r="H681" i="4" s="1"/>
  <c r="H684" i="4"/>
  <c r="H685" i="4" s="1"/>
  <c r="H686" i="4"/>
  <c r="H687" i="4" s="1"/>
  <c r="H688" i="4"/>
  <c r="H689" i="4" s="1"/>
  <c r="H690" i="4"/>
  <c r="H691" i="4" s="1"/>
  <c r="H692" i="4" s="1"/>
  <c r="H693" i="4"/>
  <c r="H694" i="4" s="1"/>
  <c r="H695" i="4"/>
  <c r="H696" i="4" s="1"/>
  <c r="H697" i="4"/>
  <c r="H698" i="4" s="1"/>
  <c r="H699" i="4"/>
  <c r="H700" i="4" s="1"/>
  <c r="H701" i="4"/>
  <c r="H702" i="4" s="1"/>
  <c r="H703" i="4" s="1"/>
  <c r="H704" i="4"/>
  <c r="H705" i="4" s="1"/>
  <c r="H706" i="4" s="1"/>
  <c r="H707" i="4" s="1"/>
  <c r="H708" i="4" s="1"/>
  <c r="H709" i="4" s="1"/>
  <c r="H710" i="4"/>
  <c r="H711" i="4" s="1"/>
  <c r="H712" i="4"/>
  <c r="H713" i="4" s="1"/>
  <c r="H714" i="4"/>
  <c r="H715" i="4" s="1"/>
  <c r="H716" i="4"/>
  <c r="H717" i="4" s="1"/>
  <c r="H718" i="4"/>
  <c r="H719" i="4" s="1"/>
  <c r="H720" i="4"/>
  <c r="H721" i="4" s="1"/>
  <c r="H722" i="4"/>
  <c r="H723" i="4" s="1"/>
  <c r="H724" i="4"/>
  <c r="H725" i="4" s="1"/>
  <c r="H726" i="4"/>
  <c r="H727" i="4" s="1"/>
  <c r="H728" i="4"/>
  <c r="H729" i="4" s="1"/>
  <c r="H730" i="4"/>
  <c r="H731" i="4" s="1"/>
  <c r="H732" i="4"/>
  <c r="H733" i="4" s="1"/>
  <c r="H734" i="4"/>
  <c r="H735" i="4" s="1"/>
  <c r="H736" i="4"/>
  <c r="H737" i="4" s="1"/>
  <c r="H738" i="4"/>
  <c r="H739" i="4" s="1"/>
  <c r="H740" i="4"/>
  <c r="H741" i="4" s="1"/>
  <c r="H742" i="4"/>
  <c r="H743" i="4" s="1"/>
  <c r="H744" i="4"/>
  <c r="H745" i="4" s="1"/>
  <c r="H746" i="4"/>
  <c r="H747" i="4" s="1"/>
  <c r="F6" i="4"/>
  <c r="F7" i="4" s="1"/>
  <c r="F8" i="4"/>
  <c r="F9" i="4" s="1"/>
  <c r="F10" i="4" s="1"/>
  <c r="F11" i="4"/>
  <c r="F12" i="4" s="1"/>
  <c r="F13" i="4" s="1"/>
  <c r="F14" i="4"/>
  <c r="F15" i="4" s="1"/>
  <c r="F16" i="4"/>
  <c r="F17" i="4" s="1"/>
  <c r="F20" i="4"/>
  <c r="F21" i="4" s="1"/>
  <c r="F22" i="4"/>
  <c r="F23" i="4" s="1"/>
  <c r="F24" i="4"/>
  <c r="F25" i="4" s="1"/>
  <c r="F26" i="4"/>
  <c r="F27" i="4" s="1"/>
  <c r="F28" i="4"/>
  <c r="F29" i="4" s="1"/>
  <c r="F30" i="4"/>
  <c r="F31" i="4" s="1"/>
  <c r="F32" i="4"/>
  <c r="F33" i="4" s="1"/>
  <c r="F34" i="4" s="1"/>
  <c r="F35" i="4"/>
  <c r="F36" i="4" s="1"/>
  <c r="F37" i="4" s="1"/>
  <c r="F38" i="4"/>
  <c r="F39" i="4" s="1"/>
  <c r="F40" i="4" s="1"/>
  <c r="F41" i="4"/>
  <c r="F42" i="4" s="1"/>
  <c r="F45" i="4"/>
  <c r="F46" i="4" s="1"/>
  <c r="F47" i="4"/>
  <c r="F48" i="4" s="1"/>
  <c r="F49" i="4"/>
  <c r="F50" i="4"/>
  <c r="F51" i="4" s="1"/>
  <c r="F52" i="4"/>
  <c r="F53" i="4" s="1"/>
  <c r="F54" i="4"/>
  <c r="F55" i="4" s="1"/>
  <c r="F56" i="4"/>
  <c r="F57" i="4" s="1"/>
  <c r="F58" i="4"/>
  <c r="F59" i="4" s="1"/>
  <c r="F60" i="4"/>
  <c r="F61" i="4" s="1"/>
  <c r="F62" i="4"/>
  <c r="F63" i="4" s="1"/>
  <c r="F64" i="4" s="1"/>
  <c r="F65" i="4"/>
  <c r="F66" i="4" s="1"/>
  <c r="F67" i="4" s="1"/>
  <c r="F68" i="4"/>
  <c r="F69" i="4" s="1"/>
  <c r="F70" i="4" s="1"/>
  <c r="F71" i="4"/>
  <c r="F72" i="4" s="1"/>
  <c r="F73" i="4"/>
  <c r="F74" i="4" s="1"/>
  <c r="F75" i="4"/>
  <c r="F76" i="4" s="1"/>
  <c r="F77" i="4"/>
  <c r="F78" i="4"/>
  <c r="F79" i="4" s="1"/>
  <c r="F80" i="4"/>
  <c r="F81" i="4" s="1"/>
  <c r="F82" i="4"/>
  <c r="F83" i="4" s="1"/>
  <c r="F84" i="4"/>
  <c r="F85" i="4" s="1"/>
  <c r="F86" i="4"/>
  <c r="F87" i="4" s="1"/>
  <c r="F88" i="4"/>
  <c r="F89" i="4" s="1"/>
  <c r="F90" i="4" s="1"/>
  <c r="F91" i="4"/>
  <c r="F92" i="4" s="1"/>
  <c r="F93" i="4" s="1"/>
  <c r="F94" i="4"/>
  <c r="F95" i="4" s="1"/>
  <c r="F96" i="4"/>
  <c r="F97" i="4" s="1"/>
  <c r="F98" i="4" s="1"/>
  <c r="F99" i="4"/>
  <c r="F100" i="4" s="1"/>
  <c r="F101" i="4"/>
  <c r="F102" i="4" s="1"/>
  <c r="F103" i="4"/>
  <c r="F104" i="4" s="1"/>
  <c r="F105" i="4"/>
  <c r="F106" i="4"/>
  <c r="F107" i="4" s="1"/>
  <c r="F108" i="4"/>
  <c r="F109" i="4" s="1"/>
  <c r="F110" i="4"/>
  <c r="F111" i="4" s="1"/>
  <c r="F112" i="4"/>
  <c r="F113" i="4" s="1"/>
  <c r="F114" i="4"/>
  <c r="F115" i="4" s="1"/>
  <c r="F116" i="4"/>
  <c r="F117" i="4" s="1"/>
  <c r="F118" i="4" s="1"/>
  <c r="F119" i="4"/>
  <c r="F120" i="4" s="1"/>
  <c r="F121" i="4" s="1"/>
  <c r="F122" i="4"/>
  <c r="F123" i="4" s="1"/>
  <c r="F124" i="4" s="1"/>
  <c r="F125" i="4"/>
  <c r="F126" i="4" s="1"/>
  <c r="F127" i="4"/>
  <c r="F128" i="4" s="1"/>
  <c r="F129" i="4"/>
  <c r="F130" i="4" s="1"/>
  <c r="F131" i="4"/>
  <c r="F132" i="4" s="1"/>
  <c r="F133" i="4"/>
  <c r="F134" i="4" s="1"/>
  <c r="F135" i="4"/>
  <c r="F136" i="4" s="1"/>
  <c r="F137" i="4"/>
  <c r="F138" i="4" s="1"/>
  <c r="F139" i="4"/>
  <c r="F140" i="4" s="1"/>
  <c r="F141" i="4"/>
  <c r="F142" i="4"/>
  <c r="F143" i="4" s="1"/>
  <c r="F144" i="4"/>
  <c r="F145" i="4" s="1"/>
  <c r="F146" i="4"/>
  <c r="F147" i="4" s="1"/>
  <c r="F148" i="4" s="1"/>
  <c r="F149" i="4"/>
  <c r="F150" i="4" s="1"/>
  <c r="F151" i="4" s="1"/>
  <c r="F152" i="4"/>
  <c r="F153" i="4" s="1"/>
  <c r="F154" i="4" s="1"/>
  <c r="F155" i="4"/>
  <c r="F156" i="4" s="1"/>
  <c r="F157" i="4"/>
  <c r="F158" i="4" s="1"/>
  <c r="F159" i="4"/>
  <c r="F160" i="4"/>
  <c r="F161" i="4" s="1"/>
  <c r="F162" i="4"/>
  <c r="F163" i="4" s="1"/>
  <c r="F164" i="4"/>
  <c r="F165" i="4" s="1"/>
  <c r="F166" i="4"/>
  <c r="F167" i="4" s="1"/>
  <c r="F168" i="4"/>
  <c r="F169" i="4" s="1"/>
  <c r="F170" i="4"/>
  <c r="F171" i="4" s="1"/>
  <c r="F172" i="4"/>
  <c r="F173" i="4" s="1"/>
  <c r="F174" i="4" s="1"/>
  <c r="F175" i="4"/>
  <c r="F176" i="4" s="1"/>
  <c r="F177" i="4" s="1"/>
  <c r="F178" i="4"/>
  <c r="F179" i="4" s="1"/>
  <c r="F180" i="4" s="1"/>
  <c r="F181" i="4"/>
  <c r="F182" i="4" s="1"/>
  <c r="F183" i="4"/>
  <c r="F184" i="4" s="1"/>
  <c r="F185" i="4"/>
  <c r="F186" i="4" s="1"/>
  <c r="F187" i="4"/>
  <c r="F188" i="4"/>
  <c r="F189" i="4" s="1"/>
  <c r="F190" i="4"/>
  <c r="F191" i="4" s="1"/>
  <c r="F192" i="4"/>
  <c r="F193" i="4" s="1"/>
  <c r="F194" i="4"/>
  <c r="F195" i="4" s="1"/>
  <c r="F196" i="4"/>
  <c r="F197" i="4" s="1"/>
  <c r="F198" i="4" s="1"/>
  <c r="F199" i="4"/>
  <c r="F200" i="4" s="1"/>
  <c r="F201" i="4" s="1"/>
  <c r="F202" i="4"/>
  <c r="F203" i="4" s="1"/>
  <c r="F204" i="4" s="1"/>
  <c r="F205" i="4"/>
  <c r="F206" i="4" s="1"/>
  <c r="F207" i="4"/>
  <c r="F208" i="4" s="1"/>
  <c r="F209" i="4"/>
  <c r="F210" i="4" s="1"/>
  <c r="F211" i="4"/>
  <c r="F212" i="4"/>
  <c r="F213" i="4" s="1"/>
  <c r="F214" i="4"/>
  <c r="F215" i="4" s="1"/>
  <c r="F216" i="4"/>
  <c r="F217" i="4" s="1"/>
  <c r="F218" i="4"/>
  <c r="F219" i="4" s="1"/>
  <c r="F220" i="4"/>
  <c r="F221" i="4" s="1"/>
  <c r="F222" i="4"/>
  <c r="F223" i="4" s="1"/>
  <c r="F224" i="4" s="1"/>
  <c r="F225" i="4"/>
  <c r="F226" i="4" s="1"/>
  <c r="F227" i="4" s="1"/>
  <c r="F228" i="4"/>
  <c r="F229" i="4" s="1"/>
  <c r="F230" i="4" s="1"/>
  <c r="F231" i="4"/>
  <c r="F232" i="4" s="1"/>
  <c r="F233" i="4"/>
  <c r="F234" i="4" s="1"/>
  <c r="F235" i="4"/>
  <c r="F236" i="4" s="1"/>
  <c r="F237" i="4" s="1"/>
  <c r="F238" i="4"/>
  <c r="F239" i="4" s="1"/>
  <c r="F240" i="4"/>
  <c r="F241" i="4" s="1"/>
  <c r="F242" i="4"/>
  <c r="F243" i="4" s="1"/>
  <c r="F244" i="4"/>
  <c r="F245" i="4" s="1"/>
  <c r="F246" i="4"/>
  <c r="F247" i="4" s="1"/>
  <c r="F248" i="4"/>
  <c r="F249" i="4" s="1"/>
  <c r="F250" i="4"/>
  <c r="F251" i="4" s="1"/>
  <c r="F252" i="4" s="1"/>
  <c r="F253" i="4"/>
  <c r="F254" i="4" s="1"/>
  <c r="F255" i="4" s="1"/>
  <c r="F256" i="4"/>
  <c r="F257" i="4" s="1"/>
  <c r="F258" i="4" s="1"/>
  <c r="F259" i="4"/>
  <c r="F260" i="4" s="1"/>
  <c r="F261" i="4"/>
  <c r="F262" i="4" s="1"/>
  <c r="F263" i="4"/>
  <c r="F264" i="4" s="1"/>
  <c r="F265" i="4"/>
  <c r="F266" i="4"/>
  <c r="F267" i="4" s="1"/>
  <c r="F268" i="4"/>
  <c r="F269" i="4" s="1"/>
  <c r="F270" i="4"/>
  <c r="F271" i="4" s="1"/>
  <c r="F272" i="4"/>
  <c r="F273" i="4" s="1"/>
  <c r="F274" i="4" s="1"/>
  <c r="F275" i="4"/>
  <c r="F276" i="4" s="1"/>
  <c r="F277" i="4" s="1"/>
  <c r="F278" i="4"/>
  <c r="F279" i="4" s="1"/>
  <c r="F280" i="4" s="1"/>
  <c r="F281" i="4"/>
  <c r="F282" i="4" s="1"/>
  <c r="F283" i="4"/>
  <c r="F284" i="4" s="1"/>
  <c r="F285" i="4"/>
  <c r="F286" i="4"/>
  <c r="F287" i="4" s="1"/>
  <c r="F288" i="4"/>
  <c r="F289" i="4" s="1"/>
  <c r="F290" i="4"/>
  <c r="F291" i="4" s="1"/>
  <c r="F292" i="4"/>
  <c r="F293" i="4" s="1"/>
  <c r="F296" i="4"/>
  <c r="F297" i="4" s="1"/>
  <c r="F298" i="4" s="1"/>
  <c r="F299" i="4"/>
  <c r="F300" i="4" s="1"/>
  <c r="F301" i="4"/>
  <c r="F302" i="4" s="1"/>
  <c r="F303" i="4" s="1"/>
  <c r="F304" i="4"/>
  <c r="F305" i="4" s="1"/>
  <c r="F306" i="4" s="1"/>
  <c r="F307" i="4"/>
  <c r="F308" i="4" s="1"/>
  <c r="F309" i="4" s="1"/>
  <c r="F310" i="4"/>
  <c r="F311" i="4" s="1"/>
  <c r="F312" i="4"/>
  <c r="F313" i="4" s="1"/>
  <c r="F314" i="4"/>
  <c r="F315" i="4" s="1"/>
  <c r="F316" i="4"/>
  <c r="F317" i="4"/>
  <c r="F318" i="4" s="1"/>
  <c r="F319" i="4"/>
  <c r="F320" i="4" s="1"/>
  <c r="F321" i="4"/>
  <c r="F322" i="4" s="1"/>
  <c r="F323" i="4"/>
  <c r="F324" i="4" s="1"/>
  <c r="F327" i="4"/>
  <c r="F328" i="4" s="1"/>
  <c r="F329" i="4"/>
  <c r="F330" i="4" s="1"/>
  <c r="F331" i="4" s="1"/>
  <c r="F332" i="4" s="1"/>
  <c r="F333" i="4" s="1"/>
  <c r="F334" i="4" s="1"/>
  <c r="F335" i="4"/>
  <c r="F336" i="4" s="1"/>
  <c r="F337" i="4" s="1"/>
  <c r="F338" i="4" s="1"/>
  <c r="F339" i="4"/>
  <c r="F340" i="4" s="1"/>
  <c r="F341" i="4"/>
  <c r="F342" i="4" s="1"/>
  <c r="F343" i="4"/>
  <c r="F344" i="4" s="1"/>
  <c r="F345" i="4"/>
  <c r="F346" i="4" s="1"/>
  <c r="F347" i="4"/>
  <c r="F348" i="4" s="1"/>
  <c r="F349" i="4"/>
  <c r="F350" i="4" s="1"/>
  <c r="F351" i="4"/>
  <c r="F352" i="4" s="1"/>
  <c r="F353" i="4" s="1"/>
  <c r="F354" i="4" s="1"/>
  <c r="F355" i="4"/>
  <c r="F356" i="4" s="1"/>
  <c r="F357" i="4"/>
  <c r="F358" i="4" s="1"/>
  <c r="F359" i="4" s="1"/>
  <c r="F360" i="4"/>
  <c r="F361" i="4" s="1"/>
  <c r="F362" i="4" s="1"/>
  <c r="F363" i="4"/>
  <c r="F364" i="4" s="1"/>
  <c r="F365" i="4"/>
  <c r="F366" i="4" s="1"/>
  <c r="F367" i="4"/>
  <c r="F368" i="4" s="1"/>
  <c r="F369" i="4"/>
  <c r="F370" i="4" s="1"/>
  <c r="F371" i="4"/>
  <c r="F372" i="4" s="1"/>
  <c r="F373" i="4"/>
  <c r="F374" i="4" s="1"/>
  <c r="F375" i="4"/>
  <c r="F376" i="4" s="1"/>
  <c r="F377" i="4"/>
  <c r="F378" i="4" s="1"/>
  <c r="F379" i="4"/>
  <c r="F380" i="4" s="1"/>
  <c r="F381" i="4"/>
  <c r="F382" i="4" s="1"/>
  <c r="F383" i="4"/>
  <c r="F384" i="4" s="1"/>
  <c r="F385" i="4"/>
  <c r="F386" i="4" s="1"/>
  <c r="F387" i="4"/>
  <c r="F388" i="4" s="1"/>
  <c r="F391" i="4"/>
  <c r="F392" i="4" s="1"/>
  <c r="F393" i="4"/>
  <c r="F394" i="4" s="1"/>
  <c r="F395" i="4"/>
  <c r="F396" i="4" s="1"/>
  <c r="F397" i="4"/>
  <c r="F398" i="4" s="1"/>
  <c r="F399" i="4"/>
  <c r="F400" i="4" s="1"/>
  <c r="F401" i="4" s="1"/>
  <c r="F402" i="4" s="1"/>
  <c r="F403" i="4"/>
  <c r="F404" i="4" s="1"/>
  <c r="F405" i="4"/>
  <c r="F406" i="4" s="1"/>
  <c r="F407" i="4"/>
  <c r="F408" i="4" s="1"/>
  <c r="F409" i="4"/>
  <c r="F410" i="4" s="1"/>
  <c r="F411" i="4"/>
  <c r="F412" i="4" s="1"/>
  <c r="F413" i="4"/>
  <c r="F414" i="4" s="1"/>
  <c r="F415" i="4"/>
  <c r="F416" i="4" s="1"/>
  <c r="F417" i="4"/>
  <c r="F418" i="4" s="1"/>
  <c r="F419" i="4"/>
  <c r="F420" i="4" s="1"/>
  <c r="F421" i="4"/>
  <c r="F422" i="4" s="1"/>
  <c r="F423" i="4"/>
  <c r="F424" i="4" s="1"/>
  <c r="F425" i="4"/>
  <c r="F426" i="4" s="1"/>
  <c r="F427" i="4"/>
  <c r="F428" i="4" s="1"/>
  <c r="F429" i="4"/>
  <c r="F430" i="4" s="1"/>
  <c r="F431" i="4"/>
  <c r="F432" i="4" s="1"/>
  <c r="F433" i="4"/>
  <c r="F434" i="4" s="1"/>
  <c r="F435" i="4"/>
  <c r="F436" i="4" s="1"/>
  <c r="F437" i="4"/>
  <c r="F438" i="4" s="1"/>
  <c r="F439" i="4" s="1"/>
  <c r="F440" i="4" s="1"/>
  <c r="F441" i="4" s="1"/>
  <c r="F442" i="4" s="1"/>
  <c r="F443" i="4" s="1"/>
  <c r="F444" i="4" s="1"/>
  <c r="F445" i="4"/>
  <c r="F446" i="4" s="1"/>
  <c r="F447" i="4"/>
  <c r="F448" i="4" s="1"/>
  <c r="F449" i="4"/>
  <c r="F450" i="4" s="1"/>
  <c r="F451" i="4"/>
  <c r="F452" i="4" s="1"/>
  <c r="F453" i="4"/>
  <c r="F454" i="4" s="1"/>
  <c r="F455" i="4"/>
  <c r="F456" i="4" s="1"/>
  <c r="F457" i="4"/>
  <c r="F458" i="4" s="1"/>
  <c r="F459" i="4"/>
  <c r="F460" i="4" s="1"/>
  <c r="F461" i="4"/>
  <c r="F462" i="4" s="1"/>
  <c r="F463" i="4" s="1"/>
  <c r="F464" i="4"/>
  <c r="F465" i="4" s="1"/>
  <c r="F466" i="4"/>
  <c r="F467" i="4" s="1"/>
  <c r="F468" i="4"/>
  <c r="F469" i="4" s="1"/>
  <c r="F470" i="4"/>
  <c r="F471" i="4" s="1"/>
  <c r="F472" i="4"/>
  <c r="F473" i="4" s="1"/>
  <c r="F474" i="4" s="1"/>
  <c r="F475" i="4" s="1"/>
  <c r="F476" i="4" s="1"/>
  <c r="F477" i="4" s="1"/>
  <c r="F478" i="4"/>
  <c r="F479" i="4" s="1"/>
  <c r="F480" i="4" s="1"/>
  <c r="F481" i="4"/>
  <c r="F482" i="4" s="1"/>
  <c r="F483" i="4" s="1"/>
  <c r="F484" i="4"/>
  <c r="F485" i="4" s="1"/>
  <c r="F486" i="4" s="1"/>
  <c r="F487" i="4"/>
  <c r="F488" i="4" s="1"/>
  <c r="F489" i="4" s="1"/>
  <c r="F490" i="4"/>
  <c r="F491" i="4" s="1"/>
  <c r="F492" i="4" s="1"/>
  <c r="F493" i="4"/>
  <c r="F494" i="4" s="1"/>
  <c r="F495" i="4" s="1"/>
  <c r="F496" i="4"/>
  <c r="F497" i="4" s="1"/>
  <c r="F498" i="4" s="1"/>
  <c r="F499" i="4"/>
  <c r="F500" i="4" s="1"/>
  <c r="F501" i="4" s="1"/>
  <c r="F502" i="4"/>
  <c r="F503" i="4" s="1"/>
  <c r="F510" i="4"/>
  <c r="F511" i="4" s="1"/>
  <c r="F512" i="4"/>
  <c r="F513" i="4" s="1"/>
  <c r="F514" i="4"/>
  <c r="F515" i="4" s="1"/>
  <c r="F516" i="4" s="1"/>
  <c r="F517" i="4"/>
  <c r="F518" i="4" s="1"/>
  <c r="F519" i="4" s="1"/>
  <c r="F520" i="4"/>
  <c r="F521" i="4" s="1"/>
  <c r="F522" i="4" s="1"/>
  <c r="F523" i="4"/>
  <c r="F524" i="4" s="1"/>
  <c r="F525" i="4" s="1"/>
  <c r="F526" i="4"/>
  <c r="F527" i="4" s="1"/>
  <c r="F528" i="4"/>
  <c r="F529" i="4" s="1"/>
  <c r="F530" i="4" s="1"/>
  <c r="F531" i="4" s="1"/>
  <c r="F532" i="4" s="1"/>
  <c r="F533" i="4" s="1"/>
  <c r="F534" i="4"/>
  <c r="F535" i="4" s="1"/>
  <c r="F536" i="4" s="1"/>
  <c r="F537" i="4"/>
  <c r="F538" i="4" s="1"/>
  <c r="F539" i="4" s="1"/>
  <c r="F540" i="4"/>
  <c r="F541" i="4" s="1"/>
  <c r="F542" i="4" s="1"/>
  <c r="F543" i="4"/>
  <c r="F544" i="4" s="1"/>
  <c r="F545" i="4"/>
  <c r="F546" i="4" s="1"/>
  <c r="F547" i="4"/>
  <c r="F548" i="4" s="1"/>
  <c r="F549" i="4"/>
  <c r="F550" i="4" s="1"/>
  <c r="F551" i="4" s="1"/>
  <c r="F552" i="4"/>
  <c r="F553" i="4" s="1"/>
  <c r="F554" i="4"/>
  <c r="F555" i="4" s="1"/>
  <c r="F556" i="4"/>
  <c r="F557" i="4" s="1"/>
  <c r="F558" i="4"/>
  <c r="F559" i="4" s="1"/>
  <c r="F560" i="4"/>
  <c r="F561" i="4" s="1"/>
  <c r="F562" i="4"/>
  <c r="F563" i="4" s="1"/>
  <c r="F564" i="4" s="1"/>
  <c r="F565" i="4"/>
  <c r="F566" i="4" s="1"/>
  <c r="F567" i="4"/>
  <c r="F568" i="4" s="1"/>
  <c r="F569" i="4"/>
  <c r="F570" i="4" s="1"/>
  <c r="F571" i="4"/>
  <c r="F572" i="4" s="1"/>
  <c r="F573" i="4"/>
  <c r="F574" i="4" s="1"/>
  <c r="F577" i="4"/>
  <c r="F578" i="4" s="1"/>
  <c r="F579" i="4"/>
  <c r="F580" i="4" s="1"/>
  <c r="F581" i="4"/>
  <c r="F582" i="4" s="1"/>
  <c r="F583" i="4"/>
  <c r="F584" i="4" s="1"/>
  <c r="F585" i="4"/>
  <c r="F586" i="4" s="1"/>
  <c r="F587" i="4" s="1"/>
  <c r="F588" i="4"/>
  <c r="F589" i="4" s="1"/>
  <c r="F590" i="4"/>
  <c r="F591" i="4" s="1"/>
  <c r="F592" i="4" s="1"/>
  <c r="F593" i="4" s="1"/>
  <c r="F594" i="4" s="1"/>
  <c r="F595" i="4" s="1"/>
  <c r="F596" i="4" s="1"/>
  <c r="F597" i="4" s="1"/>
  <c r="F598" i="4" s="1"/>
  <c r="F599" i="4" s="1"/>
  <c r="F600" i="4"/>
  <c r="F601" i="4" s="1"/>
  <c r="F602" i="4"/>
  <c r="F603" i="4" s="1"/>
  <c r="F604" i="4"/>
  <c r="F605" i="4" s="1"/>
  <c r="F606" i="4"/>
  <c r="F607" i="4" s="1"/>
  <c r="F608" i="4"/>
  <c r="F609" i="4" s="1"/>
  <c r="F610" i="4" s="1"/>
  <c r="F611" i="4"/>
  <c r="F612" i="4" s="1"/>
  <c r="F613" i="4" s="1"/>
  <c r="F614" i="4"/>
  <c r="F615" i="4" s="1"/>
  <c r="F616" i="4"/>
  <c r="F617" i="4" s="1"/>
  <c r="F618" i="4"/>
  <c r="F619" i="4" s="1"/>
  <c r="F620" i="4"/>
  <c r="F621" i="4" s="1"/>
  <c r="F622" i="4"/>
  <c r="F623" i="4" s="1"/>
  <c r="F626" i="4"/>
  <c r="F627" i="4" s="1"/>
  <c r="F628" i="4"/>
  <c r="F629" i="4" s="1"/>
  <c r="F630" i="4" s="1"/>
  <c r="F633" i="4"/>
  <c r="F634" i="4" s="1"/>
  <c r="F635" i="4"/>
  <c r="F636" i="4" s="1"/>
  <c r="F637" i="4"/>
  <c r="F638" i="4" s="1"/>
  <c r="F639" i="4" s="1"/>
  <c r="F640" i="4"/>
  <c r="F641" i="4" s="1"/>
  <c r="F642" i="4"/>
  <c r="F643" i="4" s="1"/>
  <c r="F644" i="4"/>
  <c r="F645" i="4" s="1"/>
  <c r="F646" i="4"/>
  <c r="F647" i="4" s="1"/>
  <c r="F648" i="4"/>
  <c r="F649" i="4" s="1"/>
  <c r="F650" i="4"/>
  <c r="F651" i="4" s="1"/>
  <c r="F652" i="4" s="1"/>
  <c r="F653" i="4"/>
  <c r="F654" i="4" s="1"/>
  <c r="F655" i="4"/>
  <c r="F656" i="4" s="1"/>
  <c r="F657" i="4"/>
  <c r="F658" i="4" s="1"/>
  <c r="F659" i="4"/>
  <c r="F660" i="4" s="1"/>
  <c r="F661" i="4"/>
  <c r="F662" i="4" s="1"/>
  <c r="F663" i="4"/>
  <c r="F664" i="4" s="1"/>
  <c r="F665" i="4" s="1"/>
  <c r="F666" i="4"/>
  <c r="F667" i="4" s="1"/>
  <c r="F668" i="4"/>
  <c r="F669" i="4" s="1"/>
  <c r="F670" i="4"/>
  <c r="F671" i="4" s="1"/>
  <c r="F672" i="4"/>
  <c r="F673" i="4" s="1"/>
  <c r="F674" i="4" s="1"/>
  <c r="F675" i="4" s="1"/>
  <c r="F676" i="4"/>
  <c r="F677" i="4" s="1"/>
  <c r="F678" i="4"/>
  <c r="F679" i="4" s="1"/>
  <c r="F680" i="4"/>
  <c r="F681" i="4" s="1"/>
  <c r="F684" i="4"/>
  <c r="F685" i="4" s="1"/>
  <c r="F686" i="4"/>
  <c r="F687" i="4" s="1"/>
  <c r="F688" i="4"/>
  <c r="F689" i="4" s="1"/>
  <c r="F690" i="4"/>
  <c r="F691" i="4" s="1"/>
  <c r="F692" i="4" s="1"/>
  <c r="F693" i="4"/>
  <c r="F694" i="4" s="1"/>
  <c r="F695" i="4"/>
  <c r="F696" i="4" s="1"/>
  <c r="F697" i="4"/>
  <c r="F698" i="4" s="1"/>
  <c r="F699" i="4"/>
  <c r="F700" i="4" s="1"/>
  <c r="F701" i="4"/>
  <c r="F702" i="4" s="1"/>
  <c r="F703" i="4" s="1"/>
  <c r="F704" i="4"/>
  <c r="F705" i="4" s="1"/>
  <c r="F706" i="4" s="1"/>
  <c r="F707" i="4" s="1"/>
  <c r="F708" i="4" s="1"/>
  <c r="F709" i="4" s="1"/>
  <c r="F710" i="4"/>
  <c r="F711" i="4" s="1"/>
  <c r="F712" i="4"/>
  <c r="F713" i="4" s="1"/>
  <c r="F714" i="4"/>
  <c r="F715" i="4" s="1"/>
  <c r="F716" i="4"/>
  <c r="F717" i="4" s="1"/>
  <c r="F718" i="4"/>
  <c r="F719" i="4" s="1"/>
  <c r="F720" i="4"/>
  <c r="F721" i="4" s="1"/>
  <c r="F722" i="4"/>
  <c r="F723" i="4" s="1"/>
  <c r="F724" i="4"/>
  <c r="F725" i="4" s="1"/>
  <c r="F726" i="4"/>
  <c r="F727" i="4" s="1"/>
  <c r="F729" i="4"/>
  <c r="F730" i="4"/>
  <c r="F731" i="4" s="1"/>
  <c r="F732" i="4"/>
  <c r="F733" i="4" s="1"/>
  <c r="F734" i="4"/>
  <c r="F735" i="4" s="1"/>
  <c r="F736" i="4"/>
  <c r="F737" i="4" s="1"/>
  <c r="F738" i="4"/>
  <c r="F739" i="4" s="1"/>
  <c r="F740" i="4"/>
  <c r="F741" i="4" s="1"/>
  <c r="F742" i="4"/>
  <c r="F743" i="4" s="1"/>
  <c r="F744" i="4"/>
  <c r="F745" i="4" s="1"/>
  <c r="F746" i="4"/>
  <c r="F747" i="4" s="1"/>
  <c r="D14" i="4"/>
  <c r="D15" i="4" s="1"/>
  <c r="D16" i="4" s="1"/>
  <c r="D17" i="4" s="1"/>
  <c r="D22" i="4"/>
  <c r="D23" i="4" s="1"/>
  <c r="D24" i="4" s="1"/>
  <c r="D25" i="4" s="1"/>
  <c r="D26" i="4"/>
  <c r="D27" i="4" s="1"/>
  <c r="D28" i="4"/>
  <c r="D29" i="4" s="1"/>
  <c r="D30" i="4"/>
  <c r="D31" i="4" s="1"/>
  <c r="D32" i="4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7" i="4"/>
  <c r="D48" i="4" s="1"/>
  <c r="D49" i="4" s="1"/>
  <c r="D50" i="4"/>
  <c r="D51" i="4" s="1"/>
  <c r="D52" i="4"/>
  <c r="D53" i="4" s="1"/>
  <c r="D54" i="4" s="1"/>
  <c r="D55" i="4" s="1"/>
  <c r="D56" i="4" s="1"/>
  <c r="D57" i="4" s="1"/>
  <c r="D58" i="4" s="1"/>
  <c r="D59" i="4" s="1"/>
  <c r="D60" i="4"/>
  <c r="D61" i="4" s="1"/>
  <c r="D62" i="4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/>
  <c r="D74" i="4" s="1"/>
  <c r="D75" i="4"/>
  <c r="D76" i="4" s="1"/>
  <c r="D77" i="4" s="1"/>
  <c r="D78" i="4"/>
  <c r="D79" i="4" s="1"/>
  <c r="D80" i="4" s="1"/>
  <c r="D81" i="4" s="1"/>
  <c r="D82" i="4" s="1"/>
  <c r="D83" i="4" s="1"/>
  <c r="D84" i="4" s="1"/>
  <c r="D85" i="4" s="1"/>
  <c r="D86" i="4"/>
  <c r="D87" i="4" s="1"/>
  <c r="D88" i="4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/>
  <c r="D102" i="4" s="1"/>
  <c r="D103" i="4"/>
  <c r="D104" i="4" s="1"/>
  <c r="D105" i="4" s="1"/>
  <c r="D106" i="4"/>
  <c r="D107" i="4" s="1"/>
  <c r="D108" i="4" s="1"/>
  <c r="D109" i="4" s="1"/>
  <c r="D110" i="4" s="1"/>
  <c r="D111" i="4" s="1"/>
  <c r="D112" i="4" s="1"/>
  <c r="D113" i="4" s="1"/>
  <c r="D114" i="4"/>
  <c r="D115" i="4" s="1"/>
  <c r="D116" i="4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/>
  <c r="D130" i="4" s="1"/>
  <c r="D131" i="4" s="1"/>
  <c r="D132" i="4" s="1"/>
  <c r="D133" i="4" s="1"/>
  <c r="D134" i="4" s="1"/>
  <c r="D135" i="4" s="1"/>
  <c r="D136" i="4" s="1"/>
  <c r="D137" i="4"/>
  <c r="D138" i="4" s="1"/>
  <c r="D139" i="4"/>
  <c r="D140" i="4" s="1"/>
  <c r="D141" i="4" s="1"/>
  <c r="D142" i="4"/>
  <c r="D143" i="4" s="1"/>
  <c r="D144" i="4"/>
  <c r="D145" i="4" s="1"/>
  <c r="D146" i="4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8" i="4"/>
  <c r="D159" i="4" s="1"/>
  <c r="D160" i="4"/>
  <c r="D161" i="4" s="1"/>
  <c r="D162" i="4"/>
  <c r="D163" i="4" s="1"/>
  <c r="D164" i="4" s="1"/>
  <c r="D165" i="4" s="1"/>
  <c r="D166" i="4" s="1"/>
  <c r="D167" i="4" s="1"/>
  <c r="D168" i="4" s="1"/>
  <c r="D169" i="4" s="1"/>
  <c r="D170" i="4"/>
  <c r="D171" i="4" s="1"/>
  <c r="D172" i="4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/>
  <c r="D184" i="4" s="1"/>
  <c r="D185" i="4"/>
  <c r="D186" i="4" s="1"/>
  <c r="D187" i="4" s="1"/>
  <c r="D188" i="4"/>
  <c r="D189" i="4" s="1"/>
  <c r="D190" i="4" s="1"/>
  <c r="D191" i="4" s="1"/>
  <c r="D192" i="4" s="1"/>
  <c r="D193" i="4" s="1"/>
  <c r="D194" i="4"/>
  <c r="D195" i="4" s="1"/>
  <c r="D196" i="4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/>
  <c r="D208" i="4" s="1"/>
  <c r="D209" i="4"/>
  <c r="D210" i="4" s="1"/>
  <c r="D211" i="4" s="1"/>
  <c r="D212" i="4"/>
  <c r="D213" i="4" s="1"/>
  <c r="D214" i="4" s="1"/>
  <c r="D215" i="4" s="1"/>
  <c r="D216" i="4" s="1"/>
  <c r="D217" i="4" s="1"/>
  <c r="D218" i="4" s="1"/>
  <c r="D219" i="4" s="1"/>
  <c r="D220" i="4"/>
  <c r="D221" i="4" s="1"/>
  <c r="D222" i="4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/>
  <c r="D236" i="4" s="1"/>
  <c r="D237" i="4" s="1"/>
  <c r="D238" i="4"/>
  <c r="D239" i="4" s="1"/>
  <c r="D240" i="4"/>
  <c r="D241" i="4" s="1"/>
  <c r="D242" i="4" s="1"/>
  <c r="D243" i="4" s="1"/>
  <c r="D244" i="4" s="1"/>
  <c r="D245" i="4" s="1"/>
  <c r="D246" i="4" s="1"/>
  <c r="D247" i="4" s="1"/>
  <c r="D248" i="4"/>
  <c r="D249" i="4" s="1"/>
  <c r="D250" i="4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/>
  <c r="D264" i="4" s="1"/>
  <c r="D265" i="4" s="1"/>
  <c r="D266" i="4"/>
  <c r="D267" i="4" s="1"/>
  <c r="D268" i="4" s="1"/>
  <c r="D269" i="4" s="1"/>
  <c r="D270" i="4"/>
  <c r="D271" i="4" s="1"/>
  <c r="D272" i="4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/>
  <c r="D284" i="4" s="1"/>
  <c r="D285" i="4" s="1"/>
  <c r="D286" i="4"/>
  <c r="D287" i="4" s="1"/>
  <c r="D288" i="4"/>
  <c r="D289" i="4" s="1"/>
  <c r="D290" i="4" s="1"/>
  <c r="D291" i="4" s="1"/>
  <c r="D292" i="4" s="1"/>
  <c r="D293" i="4" s="1"/>
  <c r="D294" i="4" s="1"/>
  <c r="D295" i="4" s="1"/>
  <c r="D296" i="4"/>
  <c r="D297" i="4" s="1"/>
  <c r="D298" i="4" s="1"/>
  <c r="D299" i="4"/>
  <c r="D300" i="4" s="1"/>
  <c r="D301" i="4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/>
  <c r="D315" i="4" s="1"/>
  <c r="D316" i="4" s="1"/>
  <c r="D317" i="4"/>
  <c r="D318" i="4" s="1"/>
  <c r="D319" i="4"/>
  <c r="D320" i="4" s="1"/>
  <c r="D321" i="4" s="1"/>
  <c r="D322" i="4" s="1"/>
  <c r="D323" i="4" s="1"/>
  <c r="D324" i="4" s="1"/>
  <c r="D325" i="4" s="1"/>
  <c r="D326" i="4" s="1"/>
  <c r="D327" i="4"/>
  <c r="D328" i="4" s="1"/>
  <c r="D329" i="4"/>
  <c r="D330" i="4" s="1"/>
  <c r="D331" i="4" s="1"/>
  <c r="D332" i="4" s="1"/>
  <c r="D333" i="4" s="1"/>
  <c r="D334" i="4" s="1"/>
  <c r="D335" i="4"/>
  <c r="D336" i="4" s="1"/>
  <c r="D337" i="4" s="1"/>
  <c r="D338" i="4" s="1"/>
  <c r="D339" i="4"/>
  <c r="D340" i="4" s="1"/>
  <c r="D341" i="4" s="1"/>
  <c r="D342" i="4" s="1"/>
  <c r="D343" i="4" s="1"/>
  <c r="D344" i="4" s="1"/>
  <c r="D345" i="4"/>
  <c r="D346" i="4" s="1"/>
  <c r="D347" i="4"/>
  <c r="D348" i="4" s="1"/>
  <c r="D349" i="4"/>
  <c r="D350" i="4" s="1"/>
  <c r="D351" i="4"/>
  <c r="D352" i="4" s="1"/>
  <c r="D353" i="4" s="1"/>
  <c r="D354" i="4" s="1"/>
  <c r="D355" i="4"/>
  <c r="D356" i="4" s="1"/>
  <c r="D357" i="4"/>
  <c r="D358" i="4" s="1"/>
  <c r="D359" i="4" s="1"/>
  <c r="D360" i="4"/>
  <c r="D361" i="4" s="1"/>
  <c r="D362" i="4" s="1"/>
  <c r="D363" i="4"/>
  <c r="D364" i="4" s="1"/>
  <c r="D365" i="4"/>
  <c r="D366" i="4" s="1"/>
  <c r="D367" i="4"/>
  <c r="D368" i="4" s="1"/>
  <c r="D369" i="4" s="1"/>
  <c r="D370" i="4" s="1"/>
  <c r="D371" i="4" s="1"/>
  <c r="D372" i="4" s="1"/>
  <c r="D373" i="4"/>
  <c r="D374" i="4" s="1"/>
  <c r="D375" i="4"/>
  <c r="D376" i="4" s="1"/>
  <c r="D377" i="4"/>
  <c r="D378" i="4" s="1"/>
  <c r="D379" i="4"/>
  <c r="D380" i="4" s="1"/>
  <c r="D381" i="4"/>
  <c r="D382" i="4" s="1"/>
  <c r="D383" i="4"/>
  <c r="D384" i="4" s="1"/>
  <c r="D385" i="4"/>
  <c r="D386" i="4" s="1"/>
  <c r="D387" i="4"/>
  <c r="D388" i="4" s="1"/>
  <c r="D399" i="4"/>
  <c r="D400" i="4" s="1"/>
  <c r="D401" i="4" s="1"/>
  <c r="D402" i="4" s="1"/>
  <c r="D403" i="4"/>
  <c r="D404" i="4" s="1"/>
  <c r="D405" i="4"/>
  <c r="D406" i="4" s="1"/>
  <c r="D407" i="4"/>
  <c r="D408" i="4" s="1"/>
  <c r="D409" i="4" s="1"/>
  <c r="D410" i="4" s="1"/>
  <c r="D411" i="4"/>
  <c r="D412" i="4" s="1"/>
  <c r="D413" i="4" s="1"/>
  <c r="D414" i="4" s="1"/>
  <c r="D415" i="4" s="1"/>
  <c r="D416" i="4" s="1"/>
  <c r="D417" i="4"/>
  <c r="D418" i="4" s="1"/>
  <c r="D419" i="4"/>
  <c r="D420" i="4" s="1"/>
  <c r="D421" i="4" s="1"/>
  <c r="D422" i="4" s="1"/>
  <c r="D423" i="4"/>
  <c r="D424" i="4" s="1"/>
  <c r="D425" i="4"/>
  <c r="D426" i="4" s="1"/>
  <c r="D427" i="4"/>
  <c r="D428" i="4" s="1"/>
  <c r="D429" i="4"/>
  <c r="D430" i="4" s="1"/>
  <c r="D431" i="4"/>
  <c r="D432" i="4" s="1"/>
  <c r="D433" i="4"/>
  <c r="D434" i="4" s="1"/>
  <c r="D435" i="4"/>
  <c r="D436" i="4" s="1"/>
  <c r="D437" i="4"/>
  <c r="D438" i="4" s="1"/>
  <c r="D439" i="4" s="1"/>
  <c r="D440" i="4" s="1"/>
  <c r="D441" i="4" s="1"/>
  <c r="D442" i="4" s="1"/>
  <c r="D443" i="4" s="1"/>
  <c r="D444" i="4" s="1"/>
  <c r="D445" i="4"/>
  <c r="D446" i="4" s="1"/>
  <c r="D447" i="4"/>
  <c r="D448" i="4" s="1"/>
  <c r="D449" i="4"/>
  <c r="D450" i="4" s="1"/>
  <c r="D451" i="4"/>
  <c r="D452" i="4" s="1"/>
  <c r="D453" i="4"/>
  <c r="D454" i="4" s="1"/>
  <c r="D455" i="4"/>
  <c r="D456" i="4" s="1"/>
  <c r="D457" i="4" s="1"/>
  <c r="D458" i="4" s="1"/>
  <c r="D459" i="4"/>
  <c r="D460" i="4" s="1"/>
  <c r="D461" i="4"/>
  <c r="D462" i="4" s="1"/>
  <c r="D463" i="4" s="1"/>
  <c r="D464" i="4"/>
  <c r="D465" i="4" s="1"/>
  <c r="D466" i="4"/>
  <c r="D467" i="4" s="1"/>
  <c r="D468" i="4"/>
  <c r="D469" i="4" s="1"/>
  <c r="D470" i="4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10" i="4"/>
  <c r="D511" i="4" s="1"/>
  <c r="D512" i="4"/>
  <c r="D513" i="4" s="1"/>
  <c r="D514" i="4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/>
  <c r="D544" i="4" s="1"/>
  <c r="D545" i="4"/>
  <c r="D546" i="4" s="1"/>
  <c r="D547" i="4"/>
  <c r="D548" i="4" s="1"/>
  <c r="D549" i="4"/>
  <c r="D550" i="4" s="1"/>
  <c r="D551" i="4" s="1"/>
  <c r="D552" i="4" s="1"/>
  <c r="D553" i="4" s="1"/>
  <c r="D554" i="4"/>
  <c r="D555" i="4" s="1"/>
  <c r="D556" i="4" s="1"/>
  <c r="D557" i="4" s="1"/>
  <c r="D558" i="4"/>
  <c r="D559" i="4" s="1"/>
  <c r="D560" i="4"/>
  <c r="D561" i="4" s="1"/>
  <c r="D562" i="4"/>
  <c r="D563" i="4" s="1"/>
  <c r="D564" i="4" s="1"/>
  <c r="D565" i="4" s="1"/>
  <c r="D566" i="4" s="1"/>
  <c r="D567" i="4"/>
  <c r="D568" i="4" s="1"/>
  <c r="D569" i="4" s="1"/>
  <c r="D570" i="4" s="1"/>
  <c r="D571" i="4"/>
  <c r="D572" i="4" s="1"/>
  <c r="D573" i="4"/>
  <c r="D574" i="4" s="1"/>
  <c r="D577" i="4"/>
  <c r="D578" i="4" s="1"/>
  <c r="D579" i="4"/>
  <c r="D580" i="4" s="1"/>
  <c r="D581" i="4"/>
  <c r="D582" i="4" s="1"/>
  <c r="D583" i="4"/>
  <c r="D584" i="4" s="1"/>
  <c r="D585" i="4"/>
  <c r="D586" i="4" s="1"/>
  <c r="D587" i="4" s="1"/>
  <c r="D588" i="4" s="1"/>
  <c r="D589" i="4" s="1"/>
  <c r="D590" i="4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/>
  <c r="D603" i="4" s="1"/>
  <c r="D604" i="4"/>
  <c r="D605" i="4" s="1"/>
  <c r="D606" i="4" s="1"/>
  <c r="D607" i="4" s="1"/>
  <c r="D608" i="4"/>
  <c r="D609" i="4" s="1"/>
  <c r="D610" i="4" s="1"/>
  <c r="D611" i="4" s="1"/>
  <c r="D612" i="4" s="1"/>
  <c r="D613" i="4" s="1"/>
  <c r="D614" i="4"/>
  <c r="D615" i="4" s="1"/>
  <c r="D616" i="4"/>
  <c r="D617" i="4" s="1"/>
  <c r="D618" i="4" s="1"/>
  <c r="D619" i="4" s="1"/>
  <c r="D620" i="4"/>
  <c r="D621" i="4" s="1"/>
  <c r="D622" i="4"/>
  <c r="D623" i="4" s="1"/>
  <c r="D626" i="4"/>
  <c r="D627" i="4" s="1"/>
  <c r="D628" i="4"/>
  <c r="D629" i="4" s="1"/>
  <c r="D630" i="4" s="1"/>
  <c r="D633" i="4"/>
  <c r="D634" i="4" s="1"/>
  <c r="D635" i="4" s="1"/>
  <c r="D636" i="4" s="1"/>
  <c r="D637" i="4"/>
  <c r="D638" i="4" s="1"/>
  <c r="D639" i="4" s="1"/>
  <c r="D640" i="4"/>
  <c r="D641" i="4" s="1"/>
  <c r="D642" i="4" s="1"/>
  <c r="D643" i="4" s="1"/>
  <c r="D644" i="4"/>
  <c r="D645" i="4" s="1"/>
  <c r="D646" i="4"/>
  <c r="D647" i="4" s="1"/>
  <c r="D648" i="4" s="1"/>
  <c r="D649" i="4" s="1"/>
  <c r="D650" i="4"/>
  <c r="D651" i="4" s="1"/>
  <c r="D652" i="4" s="1"/>
  <c r="D653" i="4"/>
  <c r="D654" i="4" s="1"/>
  <c r="D655" i="4"/>
  <c r="D656" i="4" s="1"/>
  <c r="D657" i="4" s="1"/>
  <c r="D658" i="4" s="1"/>
  <c r="D659" i="4"/>
  <c r="D660" i="4" s="1"/>
  <c r="D661" i="4"/>
  <c r="D662" i="4" s="1"/>
  <c r="D663" i="4"/>
  <c r="D664" i="4" s="1"/>
  <c r="D665" i="4" s="1"/>
  <c r="D666" i="4"/>
  <c r="D667" i="4" s="1"/>
  <c r="D668" i="4" s="1"/>
  <c r="D669" i="4" s="1"/>
  <c r="D670" i="4"/>
  <c r="D671" i="4" s="1"/>
  <c r="D672" i="4"/>
  <c r="D673" i="4" s="1"/>
  <c r="D674" i="4" s="1"/>
  <c r="D675" i="4" s="1"/>
  <c r="D676" i="4"/>
  <c r="D677" i="4" s="1"/>
  <c r="D678" i="4" s="1"/>
  <c r="D679" i="4" s="1"/>
  <c r="D680" i="4"/>
  <c r="D681" i="4" s="1"/>
  <c r="D684" i="4"/>
  <c r="D685" i="4" s="1"/>
  <c r="D686" i="4" s="1"/>
  <c r="D687" i="4" s="1"/>
  <c r="D688" i="4"/>
  <c r="D689" i="4" s="1"/>
  <c r="D690" i="4"/>
  <c r="D691" i="4" s="1"/>
  <c r="D692" i="4" s="1"/>
  <c r="D693" i="4"/>
  <c r="D694" i="4" s="1"/>
  <c r="D695" i="4"/>
  <c r="D696" i="4" s="1"/>
  <c r="D697" i="4"/>
  <c r="D698" i="4" s="1"/>
  <c r="D699" i="4"/>
  <c r="D700" i="4" s="1"/>
  <c r="D701" i="4"/>
  <c r="D702" i="4" s="1"/>
  <c r="D703" i="4" s="1"/>
  <c r="D704" i="4"/>
  <c r="D705" i="4" s="1"/>
  <c r="D706" i="4" s="1"/>
  <c r="D707" i="4" s="1"/>
  <c r="D708" i="4" s="1"/>
  <c r="D709" i="4" s="1"/>
  <c r="D710" i="4"/>
  <c r="D711" i="4" s="1"/>
  <c r="D712" i="4"/>
  <c r="D713" i="4" s="1"/>
  <c r="D714" i="4" s="1"/>
  <c r="D715" i="4" s="1"/>
  <c r="D716" i="4" s="1"/>
  <c r="D717" i="4" s="1"/>
  <c r="D718" i="4"/>
  <c r="D719" i="4" s="1"/>
  <c r="D720" i="4"/>
  <c r="D721" i="4" s="1"/>
  <c r="D722" i="4" s="1"/>
  <c r="D723" i="4" s="1"/>
  <c r="D724" i="4"/>
  <c r="D725" i="4" s="1"/>
  <c r="D726" i="4"/>
  <c r="D727" i="4" s="1"/>
  <c r="D730" i="4"/>
  <c r="D731" i="4" s="1"/>
  <c r="D732" i="4"/>
  <c r="D733" i="4" s="1"/>
  <c r="D734" i="4"/>
  <c r="D735" i="4" s="1"/>
  <c r="D737" i="4"/>
  <c r="D738" i="4"/>
  <c r="D739" i="4" s="1"/>
  <c r="D740" i="4"/>
  <c r="D741" i="4" s="1"/>
  <c r="D742" i="4"/>
  <c r="D743" i="4" s="1"/>
  <c r="D744" i="4"/>
  <c r="D745" i="4" s="1"/>
  <c r="D746" i="4"/>
  <c r="D747" i="4" s="1"/>
  <c r="D8" i="4"/>
  <c r="D9" i="4" s="1"/>
  <c r="D10" i="4" s="1"/>
  <c r="D11" i="4"/>
  <c r="D12" i="4" s="1"/>
  <c r="D13" i="4" s="1"/>
  <c r="B88" i="4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301" i="4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9" i="4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/>
  <c r="B352" i="4" s="1"/>
  <c r="B353" i="4" s="1"/>
  <c r="B354" i="4" s="1"/>
  <c r="B355" i="4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/>
  <c r="B384" i="4" s="1"/>
  <c r="B385" i="4" s="1"/>
  <c r="B386" i="4" s="1"/>
  <c r="B387" i="4" s="1"/>
  <c r="B388" i="4" s="1"/>
  <c r="B391" i="4" s="1"/>
  <c r="B392" i="4" s="1"/>
  <c r="B393" i="4" s="1"/>
  <c r="B394" i="4" s="1"/>
  <c r="B395" i="4" s="1"/>
  <c r="B396" i="4" s="1"/>
  <c r="B397" i="4" s="1"/>
  <c r="B398" i="4" s="1"/>
  <c r="B399" i="4"/>
  <c r="B400" i="4" s="1"/>
  <c r="B401" i="4" s="1"/>
  <c r="B402" i="4" s="1"/>
  <c r="B403" i="4" s="1"/>
  <c r="B404" i="4" s="1"/>
  <c r="B405" i="4" s="1"/>
  <c r="B406" i="4" s="1"/>
  <c r="B407" i="4" s="1"/>
  <c r="B408" i="4" s="1"/>
  <c r="B409" i="4" s="1"/>
  <c r="B410" i="4" s="1"/>
  <c r="B411" i="4" s="1"/>
  <c r="B412" i="4" s="1"/>
  <c r="B413" i="4" s="1"/>
  <c r="B414" i="4" s="1"/>
  <c r="B415" i="4" s="1"/>
  <c r="B416" i="4" s="1"/>
  <c r="B417" i="4" s="1"/>
  <c r="B418" i="4" s="1"/>
  <c r="B420" i="4"/>
  <c r="B421" i="4" s="1"/>
  <c r="B422" i="4" s="1"/>
  <c r="B423" i="4" s="1"/>
  <c r="B424" i="4" s="1"/>
  <c r="B425" i="4" s="1"/>
  <c r="B426" i="4" s="1"/>
  <c r="B427" i="4" s="1"/>
  <c r="B428" i="4" s="1"/>
  <c r="B429" i="4" s="1"/>
  <c r="B430" i="4" s="1"/>
  <c r="B431" i="4"/>
  <c r="B432" i="4" s="1"/>
  <c r="B433" i="4" s="1"/>
  <c r="B434" i="4" s="1"/>
  <c r="B435" i="4" s="1"/>
  <c r="B436" i="4" s="1"/>
  <c r="B437" i="4" s="1"/>
  <c r="B438" i="4" s="1"/>
  <c r="B439" i="4" s="1"/>
  <c r="B440" i="4" s="1"/>
  <c r="B441" i="4" s="1"/>
  <c r="B442" i="4" s="1"/>
  <c r="B443" i="4" s="1"/>
  <c r="B444" i="4" s="1"/>
  <c r="B445" i="4" s="1"/>
  <c r="B446" i="4" s="1"/>
  <c r="B447" i="4" s="1"/>
  <c r="B448" i="4" s="1"/>
  <c r="B449" i="4" s="1"/>
  <c r="B450" i="4" s="1"/>
  <c r="B451" i="4"/>
  <c r="B452" i="4" s="1"/>
  <c r="B453" i="4" s="1"/>
  <c r="B454" i="4" s="1"/>
  <c r="B455" i="4" s="1"/>
  <c r="B456" i="4" s="1"/>
  <c r="B457" i="4" s="1"/>
  <c r="B458" i="4" s="1"/>
  <c r="B459" i="4" s="1"/>
  <c r="B460" i="4" s="1"/>
  <c r="B461" i="4"/>
  <c r="B462" i="4" s="1"/>
  <c r="B463" i="4" s="1"/>
  <c r="B464" i="4" s="1"/>
  <c r="B465" i="4" s="1"/>
  <c r="B466" i="4" s="1"/>
  <c r="B467" i="4" s="1"/>
  <c r="B468" i="4" s="1"/>
  <c r="B469" i="4" s="1"/>
  <c r="B470" i="4"/>
  <c r="B471" i="4" s="1"/>
  <c r="B472" i="4" s="1"/>
  <c r="B473" i="4" s="1"/>
  <c r="B474" i="4" s="1"/>
  <c r="B475" i="4" s="1"/>
  <c r="B476" i="4" s="1"/>
  <c r="B477" i="4" s="1"/>
  <c r="B478" i="4" s="1"/>
  <c r="B479" i="4" s="1"/>
  <c r="B480" i="4" s="1"/>
  <c r="B481" i="4" s="1"/>
  <c r="B482" i="4" s="1"/>
  <c r="B483" i="4" s="1"/>
  <c r="B484" i="4" s="1"/>
  <c r="B485" i="4" s="1"/>
  <c r="B486" i="4" s="1"/>
  <c r="B487" i="4" s="1"/>
  <c r="B488" i="4" s="1"/>
  <c r="B489" i="4" s="1"/>
  <c r="B490" i="4" s="1"/>
  <c r="B491" i="4" s="1"/>
  <c r="B492" i="4" s="1"/>
  <c r="B493" i="4" s="1"/>
  <c r="B494" i="4" s="1"/>
  <c r="B495" i="4" s="1"/>
  <c r="B496" i="4" s="1"/>
  <c r="B497" i="4" s="1"/>
  <c r="B498" i="4" s="1"/>
  <c r="B499" i="4" s="1"/>
  <c r="B500" i="4" s="1"/>
  <c r="B501" i="4" s="1"/>
  <c r="B502" i="4" s="1"/>
  <c r="B503" i="4" s="1"/>
  <c r="B514" i="4"/>
  <c r="B515" i="4" s="1"/>
  <c r="B516" i="4" s="1"/>
  <c r="B517" i="4" s="1"/>
  <c r="B518" i="4" s="1"/>
  <c r="B519" i="4" s="1"/>
  <c r="B520" i="4" s="1"/>
  <c r="B521" i="4" s="1"/>
  <c r="B522" i="4" s="1"/>
  <c r="B523" i="4" s="1"/>
  <c r="B524" i="4" s="1"/>
  <c r="B525" i="4" s="1"/>
  <c r="B526" i="4" s="1"/>
  <c r="B527" i="4" s="1"/>
  <c r="B528" i="4" s="1"/>
  <c r="B529" i="4" s="1"/>
  <c r="B530" i="4" s="1"/>
  <c r="B531" i="4" s="1"/>
  <c r="B532" i="4" s="1"/>
  <c r="B533" i="4" s="1"/>
  <c r="B534" i="4" s="1"/>
  <c r="B535" i="4" s="1"/>
  <c r="B536" i="4" s="1"/>
  <c r="B537" i="4" s="1"/>
  <c r="B538" i="4" s="1"/>
  <c r="B539" i="4" s="1"/>
  <c r="B540" i="4" s="1"/>
  <c r="B541" i="4" s="1"/>
  <c r="B542" i="4" s="1"/>
  <c r="B543" i="4" s="1"/>
  <c r="B544" i="4" s="1"/>
  <c r="B545" i="4" s="1"/>
  <c r="B546" i="4" s="1"/>
  <c r="B547" i="4" s="1"/>
  <c r="B548" i="4" s="1"/>
  <c r="B549" i="4"/>
  <c r="B550" i="4" s="1"/>
  <c r="B551" i="4" s="1"/>
  <c r="B552" i="4" s="1"/>
  <c r="B553" i="4" s="1"/>
  <c r="B554" i="4" s="1"/>
  <c r="B555" i="4" s="1"/>
  <c r="B556" i="4" s="1"/>
  <c r="B557" i="4" s="1"/>
  <c r="B558" i="4" s="1"/>
  <c r="B559" i="4" s="1"/>
  <c r="B560" i="4" s="1"/>
  <c r="B561" i="4" s="1"/>
  <c r="B562" i="4"/>
  <c r="B563" i="4" s="1"/>
  <c r="B564" i="4" s="1"/>
  <c r="B565" i="4" s="1"/>
  <c r="B566" i="4" s="1"/>
  <c r="B567" i="4" s="1"/>
  <c r="B568" i="4" s="1"/>
  <c r="B569" i="4" s="1"/>
  <c r="B570" i="4" s="1"/>
  <c r="B571" i="4" s="1"/>
  <c r="B572" i="4" s="1"/>
  <c r="B573" i="4" s="1"/>
  <c r="B574" i="4" s="1"/>
  <c r="B575" i="4" s="1"/>
  <c r="B576" i="4" s="1"/>
  <c r="B577" i="4"/>
  <c r="B578" i="4" s="1"/>
  <c r="B579" i="4" s="1"/>
  <c r="B580" i="4" s="1"/>
  <c r="B581" i="4" s="1"/>
  <c r="B582" i="4" s="1"/>
  <c r="B583" i="4" s="1"/>
  <c r="B584" i="4" s="1"/>
  <c r="B585" i="4"/>
  <c r="B586" i="4" s="1"/>
  <c r="B587" i="4" s="1"/>
  <c r="B588" i="4" s="1"/>
  <c r="B589" i="4" s="1"/>
  <c r="B590" i="4" s="1"/>
  <c r="B591" i="4" s="1"/>
  <c r="B592" i="4" s="1"/>
  <c r="B593" i="4" s="1"/>
  <c r="B594" i="4" s="1"/>
  <c r="B595" i="4" s="1"/>
  <c r="B596" i="4" s="1"/>
  <c r="B597" i="4" s="1"/>
  <c r="B598" i="4" s="1"/>
  <c r="B599" i="4" s="1"/>
  <c r="B600" i="4" s="1"/>
  <c r="B608" i="4"/>
  <c r="B609" i="4" s="1"/>
  <c r="B610" i="4" s="1"/>
  <c r="B611" i="4" s="1"/>
  <c r="B612" i="4" s="1"/>
  <c r="B613" i="4" s="1"/>
  <c r="B614" i="4" s="1"/>
  <c r="B615" i="4" s="1"/>
  <c r="B616" i="4" s="1"/>
  <c r="B617" i="4" s="1"/>
  <c r="B618" i="4" s="1"/>
  <c r="B619" i="4" s="1"/>
  <c r="B620" i="4" s="1"/>
  <c r="B621" i="4" s="1"/>
  <c r="B622" i="4"/>
  <c r="B623" i="4" s="1"/>
  <c r="B626" i="4"/>
  <c r="B627" i="4" s="1"/>
  <c r="B628" i="4" s="1"/>
  <c r="B629" i="4" s="1"/>
  <c r="B630" i="4" s="1"/>
  <c r="B631" i="4" s="1"/>
  <c r="B633" i="4"/>
  <c r="B634" i="4" s="1"/>
  <c r="B635" i="4" s="1"/>
  <c r="B636" i="4" s="1"/>
  <c r="B637" i="4"/>
  <c r="B638" i="4" s="1"/>
  <c r="B639" i="4" s="1"/>
  <c r="B640" i="4" s="1"/>
  <c r="B641" i="4" s="1"/>
  <c r="B642" i="4" s="1"/>
  <c r="B643" i="4" s="1"/>
  <c r="B644" i="4" s="1"/>
  <c r="B645" i="4" s="1"/>
  <c r="B646" i="4"/>
  <c r="B647" i="4" s="1"/>
  <c r="B648" i="4" s="1"/>
  <c r="B649" i="4" s="1"/>
  <c r="B650" i="4" s="1"/>
  <c r="B651" i="4" s="1"/>
  <c r="B652" i="4" s="1"/>
  <c r="B653" i="4" s="1"/>
  <c r="B654" i="4" s="1"/>
  <c r="B655" i="4"/>
  <c r="B656" i="4" s="1"/>
  <c r="B657" i="4" s="1"/>
  <c r="B658" i="4" s="1"/>
  <c r="B659" i="4" s="1"/>
  <c r="B660" i="4" s="1"/>
  <c r="B661" i="4" s="1"/>
  <c r="B662" i="4" s="1"/>
  <c r="B663" i="4"/>
  <c r="B664" i="4" s="1"/>
  <c r="B665" i="4" s="1"/>
  <c r="B666" i="4" s="1"/>
  <c r="B667" i="4" s="1"/>
  <c r="B668" i="4" s="1"/>
  <c r="B669" i="4" s="1"/>
  <c r="B670" i="4" s="1"/>
  <c r="B671" i="4" s="1"/>
  <c r="B672" i="4"/>
  <c r="B673" i="4" s="1"/>
  <c r="B674" i="4" s="1"/>
  <c r="B675" i="4" s="1"/>
  <c r="B676" i="4" s="1"/>
  <c r="B677" i="4" s="1"/>
  <c r="B678" i="4" s="1"/>
  <c r="B679" i="4" s="1"/>
  <c r="B682" i="4" s="1"/>
  <c r="B684" i="4"/>
  <c r="B685" i="4" s="1"/>
  <c r="B686" i="4" s="1"/>
  <c r="B687" i="4" s="1"/>
  <c r="B688" i="4" s="1"/>
  <c r="B689" i="4" s="1"/>
  <c r="B690" i="4"/>
  <c r="B691" i="4" s="1"/>
  <c r="B692" i="4" s="1"/>
  <c r="B693" i="4" s="1"/>
  <c r="B694" i="4" s="1"/>
  <c r="B695" i="4"/>
  <c r="B696" i="4" s="1"/>
  <c r="B697" i="4" s="1"/>
  <c r="B698" i="4" s="1"/>
  <c r="B699" i="4" s="1"/>
  <c r="B700" i="4" s="1"/>
  <c r="B701" i="4"/>
  <c r="B702" i="4" s="1"/>
  <c r="B703" i="4" s="1"/>
  <c r="B704" i="4" s="1"/>
  <c r="B705" i="4" s="1"/>
  <c r="B706" i="4" s="1"/>
  <c r="B707" i="4" s="1"/>
  <c r="B708" i="4" s="1"/>
  <c r="B709" i="4" s="1"/>
  <c r="B710" i="4" s="1"/>
  <c r="B711" i="4" s="1"/>
  <c r="B712" i="4"/>
  <c r="B713" i="4" s="1"/>
  <c r="B714" i="4" s="1"/>
  <c r="B715" i="4" s="1"/>
  <c r="B716" i="4" s="1"/>
  <c r="B717" i="4" s="1"/>
  <c r="B718" i="4" s="1"/>
  <c r="B719" i="4" s="1"/>
  <c r="B720" i="4"/>
  <c r="B721" i="4" s="1"/>
  <c r="B722" i="4" s="1"/>
  <c r="B723" i="4" s="1"/>
  <c r="B724" i="4" s="1"/>
  <c r="B725" i="4" s="1"/>
  <c r="B726" i="4" s="1"/>
  <c r="B727" i="4" s="1"/>
  <c r="B728" i="4" s="1"/>
  <c r="B729" i="4" s="1"/>
  <c r="B730" i="4"/>
  <c r="B731" i="4" s="1"/>
  <c r="B732" i="4" s="1"/>
  <c r="B733" i="4" s="1"/>
  <c r="B734" i="4" s="1"/>
  <c r="B735" i="4" s="1"/>
  <c r="B736" i="4" s="1"/>
  <c r="B737" i="4" s="1"/>
  <c r="B738" i="4"/>
  <c r="B739" i="4" s="1"/>
  <c r="B740" i="4"/>
  <c r="B741" i="4" s="1"/>
  <c r="B742" i="4"/>
  <c r="B743" i="4" s="1"/>
  <c r="B744" i="4"/>
  <c r="B745" i="4" s="1"/>
  <c r="B746" i="4"/>
  <c r="B747" i="4" s="1"/>
  <c r="B625" i="4" l="1"/>
  <c r="B624" i="4"/>
  <c r="D391" i="4"/>
  <c r="D392" i="4" s="1"/>
  <c r="D393" i="4" s="1"/>
  <c r="D394" i="4" s="1"/>
  <c r="D395" i="4" s="1"/>
  <c r="D396" i="4" s="1"/>
  <c r="D397" i="4" s="1"/>
  <c r="D398" i="4" s="1"/>
  <c r="D389" i="4"/>
  <c r="D390" i="4" s="1"/>
  <c r="J625" i="4"/>
  <c r="J624" i="4"/>
  <c r="H625" i="4"/>
  <c r="H624" i="4"/>
  <c r="F625" i="4"/>
  <c r="F624" i="4"/>
  <c r="D625" i="4"/>
  <c r="D624" i="4"/>
  <c r="B327" i="4"/>
  <c r="B328" i="4" s="1"/>
  <c r="B325" i="4"/>
  <c r="B326" i="4" s="1"/>
  <c r="B296" i="4"/>
  <c r="B297" i="4" s="1"/>
  <c r="B298" i="4" s="1"/>
  <c r="B299" i="4" s="1"/>
  <c r="B300" i="4" s="1"/>
  <c r="B294" i="4"/>
  <c r="B295" i="4" s="1"/>
  <c r="B601" i="4"/>
  <c r="B602" i="4" s="1"/>
  <c r="B603" i="4" s="1"/>
  <c r="B604" i="4" s="1"/>
  <c r="B605" i="4" s="1"/>
  <c r="B606" i="4" s="1"/>
  <c r="B607" i="4" s="1"/>
  <c r="D45" i="4"/>
  <c r="D46" i="4" s="1"/>
  <c r="D43" i="4"/>
  <c r="D44" i="4" s="1"/>
  <c r="D20" i="4"/>
  <c r="D18" i="4"/>
  <c r="D19" i="4" s="1"/>
  <c r="H20" i="4"/>
  <c r="H21" i="4" s="1"/>
  <c r="H18" i="4"/>
  <c r="H19" i="4" s="1"/>
  <c r="B680" i="4"/>
  <c r="B681" i="4" s="1"/>
  <c r="B683" i="4"/>
  <c r="B510" i="4"/>
  <c r="B511" i="4" s="1"/>
  <c r="B512" i="4" s="1"/>
  <c r="B513" i="4" s="1"/>
  <c r="B504" i="4"/>
  <c r="B505" i="4" s="1"/>
  <c r="B506" i="4" s="1"/>
  <c r="B507" i="4" s="1"/>
  <c r="B508" i="4" s="1"/>
  <c r="B509" i="4" s="1"/>
  <c r="D21" i="4"/>
  <c r="P674" i="4"/>
  <c r="P512" i="4" l="1"/>
  <c r="Q502" i="4"/>
  <c r="Q499" i="4"/>
  <c r="Q496" i="4"/>
  <c r="Q493" i="4"/>
  <c r="Q490" i="4"/>
  <c r="Q487" i="4"/>
  <c r="Q372" i="4" l="1"/>
  <c r="Q370" i="4"/>
  <c r="P371" i="4"/>
  <c r="Q368" i="4"/>
  <c r="P366" i="4" l="1"/>
  <c r="P364" i="4"/>
  <c r="P362" i="4"/>
  <c r="P361" i="4"/>
  <c r="P359" i="4"/>
  <c r="P358" i="4"/>
  <c r="Q10" i="4" l="1"/>
  <c r="Q9" i="4"/>
  <c r="P8" i="4"/>
  <c r="R8" i="4" s="1"/>
  <c r="S8" i="4" l="1"/>
  <c r="T8" i="4" s="1"/>
  <c r="U8" i="4" s="1"/>
  <c r="P16" i="4" l="1"/>
  <c r="P20" i="4"/>
  <c r="Q262" i="4" l="1"/>
  <c r="Q260" i="4"/>
  <c r="Q549" i="4" l="1"/>
  <c r="Q301" i="4" l="1"/>
  <c r="Q209" i="4"/>
  <c r="Q205" i="4"/>
  <c r="Q94" i="4" l="1"/>
  <c r="Q21" i="4" l="1"/>
  <c r="P354" i="4" l="1"/>
  <c r="P698" i="4"/>
  <c r="Q444" i="4" l="1"/>
  <c r="S443" i="4" s="1"/>
  <c r="Q442" i="4"/>
  <c r="S441" i="4" s="1"/>
  <c r="Q440" i="4"/>
  <c r="S439" i="4" s="1"/>
  <c r="Q438" i="4"/>
  <c r="S437" i="4" s="1"/>
  <c r="P443" i="4"/>
  <c r="R443" i="4" s="1"/>
  <c r="P441" i="4"/>
  <c r="R441" i="4" s="1"/>
  <c r="P439" i="4"/>
  <c r="R439" i="4" s="1"/>
  <c r="P437" i="4"/>
  <c r="R437" i="4" s="1"/>
  <c r="Q737" i="4"/>
  <c r="S736" i="4" s="1"/>
  <c r="P736" i="4"/>
  <c r="R736" i="4" s="1"/>
  <c r="Q735" i="4"/>
  <c r="S734" i="4" s="1"/>
  <c r="P734" i="4"/>
  <c r="R734" i="4" s="1"/>
  <c r="T441" i="4" l="1"/>
  <c r="U441" i="4" s="1"/>
  <c r="T736" i="4"/>
  <c r="U736" i="4" s="1"/>
  <c r="T734" i="4"/>
  <c r="U734" i="4" s="1"/>
  <c r="T437" i="4"/>
  <c r="U437" i="4" s="1"/>
  <c r="T443" i="4"/>
  <c r="U443" i="4" s="1"/>
  <c r="T439" i="4"/>
  <c r="U439" i="4" s="1"/>
  <c r="P429" i="4"/>
  <c r="B3" i="4" l="1"/>
  <c r="B4" i="4" s="1"/>
  <c r="B5" i="4" s="1"/>
  <c r="B6" i="4" s="1"/>
  <c r="B7" i="4" s="1"/>
  <c r="B8" i="4" s="1"/>
  <c r="B9" i="4" s="1"/>
  <c r="B10" i="4" s="1"/>
  <c r="B11" i="4" s="1"/>
  <c r="B12" i="4" s="1"/>
  <c r="D4" i="4"/>
  <c r="D5" i="4" s="1"/>
  <c r="D6" i="4" s="1"/>
  <c r="D7" i="4" s="1"/>
  <c r="F3" i="4"/>
  <c r="F4" i="4" s="1"/>
  <c r="F5" i="4" s="1"/>
  <c r="H3" i="4"/>
  <c r="H4" i="4" s="1"/>
  <c r="H5" i="4" s="1"/>
  <c r="J3" i="4"/>
  <c r="J4" i="4" s="1"/>
  <c r="J5" i="4" s="1"/>
  <c r="P3" i="4"/>
  <c r="Q4" i="4"/>
  <c r="Q5" i="4"/>
  <c r="P6" i="4"/>
  <c r="R6" i="4" s="1"/>
  <c r="Q7" i="4"/>
  <c r="S6" i="4" s="1"/>
  <c r="P11" i="4"/>
  <c r="R11" i="4" s="1"/>
  <c r="Q12" i="4"/>
  <c r="S11" i="4" s="1"/>
  <c r="P14" i="4"/>
  <c r="R14" i="4" s="1"/>
  <c r="S14" i="4"/>
  <c r="R16" i="4"/>
  <c r="Q17" i="4"/>
  <c r="S16" i="4" s="1"/>
  <c r="R20" i="4"/>
  <c r="S20" i="4"/>
  <c r="P22" i="4"/>
  <c r="Q23" i="4"/>
  <c r="P24" i="4"/>
  <c r="Q25" i="4"/>
  <c r="P26" i="4"/>
  <c r="R26" i="4" s="1"/>
  <c r="Q27" i="4"/>
  <c r="S26" i="4" s="1"/>
  <c r="P28" i="4"/>
  <c r="R28" i="4" s="1"/>
  <c r="Q29" i="4"/>
  <c r="S28" i="4" s="1"/>
  <c r="P30" i="4"/>
  <c r="R30" i="4" s="1"/>
  <c r="Q31" i="4"/>
  <c r="S30" i="4" s="1"/>
  <c r="T26" i="4" l="1"/>
  <c r="U26" i="4" s="1"/>
  <c r="R3" i="4"/>
  <c r="T20" i="4"/>
  <c r="U20" i="4" s="1"/>
  <c r="T11" i="4"/>
  <c r="U11" i="4" s="1"/>
  <c r="B13" i="4"/>
  <c r="B14" i="4" s="1"/>
  <c r="B15" i="4" s="1"/>
  <c r="B16" i="4" s="1"/>
  <c r="B17" i="4" s="1"/>
  <c r="R22" i="4"/>
  <c r="S3" i="4"/>
  <c r="T6" i="4"/>
  <c r="T30" i="4"/>
  <c r="T28" i="4"/>
  <c r="S22" i="4"/>
  <c r="T16" i="4"/>
  <c r="U16" i="4" s="1"/>
  <c r="T14" i="4"/>
  <c r="U14" i="4" s="1"/>
  <c r="B32" i="4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62" i="4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T3" i="4" l="1"/>
  <c r="B20" i="4"/>
  <c r="B18" i="4"/>
  <c r="B19" i="4" s="1"/>
  <c r="B45" i="4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43" i="4"/>
  <c r="B44" i="4" s="1"/>
  <c r="B21" i="4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T22" i="4"/>
  <c r="P657" i="4"/>
  <c r="P648" i="4"/>
  <c r="P642" i="4" l="1"/>
  <c r="Q638" i="4"/>
  <c r="P638" i="4"/>
  <c r="Q462" i="4"/>
  <c r="P462" i="4"/>
  <c r="Q426" i="4"/>
  <c r="S425" i="4" s="1"/>
  <c r="P426" i="4"/>
  <c r="P425" i="4"/>
  <c r="Q211" i="4"/>
  <c r="Q210" i="4"/>
  <c r="P209" i="4"/>
  <c r="R209" i="4" s="1"/>
  <c r="Q217" i="4"/>
  <c r="Q216" i="4"/>
  <c r="P216" i="4"/>
  <c r="R216" i="4" s="1"/>
  <c r="Q214" i="4"/>
  <c r="P214" i="4"/>
  <c r="R214" i="4" s="1"/>
  <c r="Q206" i="4"/>
  <c r="S205" i="4" s="1"/>
  <c r="P205" i="4"/>
  <c r="R205" i="4" s="1"/>
  <c r="Q293" i="4"/>
  <c r="Q292" i="4"/>
  <c r="P292" i="4"/>
  <c r="R292" i="4" s="1"/>
  <c r="Q291" i="4"/>
  <c r="Q290" i="4"/>
  <c r="P290" i="4"/>
  <c r="R290" i="4" s="1"/>
  <c r="Q284" i="4"/>
  <c r="Q282" i="4"/>
  <c r="Q281" i="4"/>
  <c r="P281" i="4"/>
  <c r="R281" i="4" s="1"/>
  <c r="P85" i="4"/>
  <c r="Q83" i="4"/>
  <c r="S82" i="4" s="1"/>
  <c r="P83" i="4"/>
  <c r="P82" i="4"/>
  <c r="Q72" i="4"/>
  <c r="Q71" i="4"/>
  <c r="P71" i="4"/>
  <c r="R71" i="4" s="1"/>
  <c r="R82" i="4" l="1"/>
  <c r="T82" i="4" s="1"/>
  <c r="U82" i="4" s="1"/>
  <c r="R425" i="4"/>
  <c r="T425" i="4" s="1"/>
  <c r="U425" i="4" s="1"/>
  <c r="S209" i="4"/>
  <c r="T209" i="4" s="1"/>
  <c r="U209" i="4" s="1"/>
  <c r="S290" i="4"/>
  <c r="T290" i="4" s="1"/>
  <c r="U290" i="4" s="1"/>
  <c r="S216" i="4"/>
  <c r="T216" i="4" s="1"/>
  <c r="U216" i="4" s="1"/>
  <c r="T205" i="4"/>
  <c r="U205" i="4" s="1"/>
  <c r="S292" i="4"/>
  <c r="T292" i="4" s="1"/>
  <c r="U292" i="4" s="1"/>
  <c r="S281" i="4"/>
  <c r="T281" i="4" s="1"/>
  <c r="U281" i="4" s="1"/>
  <c r="S71" i="4"/>
  <c r="T71" i="4" s="1"/>
  <c r="U71" i="4" s="1"/>
  <c r="P58" i="4" l="1"/>
  <c r="R58" i="4" s="1"/>
  <c r="Q57" i="4"/>
  <c r="S56" i="4" s="1"/>
  <c r="P56" i="4"/>
  <c r="R56" i="4" s="1"/>
  <c r="Q42" i="4"/>
  <c r="Q41" i="4"/>
  <c r="P41" i="4"/>
  <c r="R41" i="4" s="1"/>
  <c r="Q47" i="4"/>
  <c r="P112" i="4"/>
  <c r="R112" i="4" s="1"/>
  <c r="Q111" i="4"/>
  <c r="S110" i="4" s="1"/>
  <c r="P110" i="4"/>
  <c r="R110" i="4" s="1"/>
  <c r="Q109" i="4"/>
  <c r="S108" i="4" s="1"/>
  <c r="P108" i="4"/>
  <c r="R108" i="4" s="1"/>
  <c r="Q104" i="4"/>
  <c r="Q100" i="4"/>
  <c r="Q99" i="4"/>
  <c r="P99" i="4"/>
  <c r="R99" i="4" s="1"/>
  <c r="Q98" i="4"/>
  <c r="Q97" i="4"/>
  <c r="Q96" i="4"/>
  <c r="P96" i="4"/>
  <c r="R96" i="4" s="1"/>
  <c r="Q95" i="4"/>
  <c r="S94" i="4" s="1"/>
  <c r="P94" i="4"/>
  <c r="R94" i="4" s="1"/>
  <c r="P244" i="4"/>
  <c r="R244" i="4" s="1"/>
  <c r="Q243" i="4"/>
  <c r="S242" i="4" s="1"/>
  <c r="P242" i="4"/>
  <c r="R242" i="4" s="1"/>
  <c r="Q236" i="4"/>
  <c r="Q232" i="4"/>
  <c r="Q231" i="4"/>
  <c r="P231" i="4"/>
  <c r="R231" i="4" s="1"/>
  <c r="Q167" i="4"/>
  <c r="S166" i="4" s="1"/>
  <c r="P166" i="4"/>
  <c r="R166" i="4" s="1"/>
  <c r="Q156" i="4"/>
  <c r="S155" i="4" s="1"/>
  <c r="P155" i="4"/>
  <c r="R155" i="4" s="1"/>
  <c r="Q134" i="4"/>
  <c r="S133" i="4" s="1"/>
  <c r="P133" i="4"/>
  <c r="R133" i="4" s="1"/>
  <c r="P135" i="4"/>
  <c r="R135" i="4" s="1"/>
  <c r="Q140" i="4"/>
  <c r="Q128" i="4"/>
  <c r="S127" i="4" s="1"/>
  <c r="P127" i="4"/>
  <c r="R127" i="4" s="1"/>
  <c r="Q620" i="4"/>
  <c r="Q616" i="4"/>
  <c r="Q614" i="4"/>
  <c r="Q612" i="4"/>
  <c r="Q408" i="4"/>
  <c r="S407" i="4" s="1"/>
  <c r="P408" i="4"/>
  <c r="P407" i="4"/>
  <c r="Q402" i="4"/>
  <c r="S401" i="4" s="1"/>
  <c r="P402" i="4"/>
  <c r="P401" i="4"/>
  <c r="Q191" i="4"/>
  <c r="S190" i="4" s="1"/>
  <c r="P190" i="4"/>
  <c r="R190" i="4" s="1"/>
  <c r="Q182" i="4"/>
  <c r="Q181" i="4"/>
  <c r="P181" i="4"/>
  <c r="R181" i="4" s="1"/>
  <c r="P668" i="4"/>
  <c r="Q664" i="4"/>
  <c r="P664" i="4"/>
  <c r="Q503" i="4"/>
  <c r="S502" i="4" s="1"/>
  <c r="P503" i="4"/>
  <c r="Q501" i="4"/>
  <c r="P501" i="4"/>
  <c r="Q500" i="4"/>
  <c r="S499" i="4" s="1"/>
  <c r="P500" i="4"/>
  <c r="Q498" i="4"/>
  <c r="P498" i="4"/>
  <c r="Q497" i="4"/>
  <c r="S496" i="4" s="1"/>
  <c r="P497" i="4"/>
  <c r="Q495" i="4"/>
  <c r="P495" i="4"/>
  <c r="Q494" i="4"/>
  <c r="S493" i="4" s="1"/>
  <c r="P494" i="4"/>
  <c r="Q492" i="4"/>
  <c r="P492" i="4"/>
  <c r="Q491" i="4"/>
  <c r="S490" i="4" s="1"/>
  <c r="P491" i="4"/>
  <c r="Q489" i="4"/>
  <c r="P489" i="4"/>
  <c r="Q488" i="4"/>
  <c r="S487" i="4" s="1"/>
  <c r="P488" i="4"/>
  <c r="Q486" i="4"/>
  <c r="P486" i="4"/>
  <c r="Q485" i="4"/>
  <c r="S484" i="4" s="1"/>
  <c r="P485" i="4"/>
  <c r="Q483" i="4"/>
  <c r="P483" i="4"/>
  <c r="Q482" i="4"/>
  <c r="S481" i="4" s="1"/>
  <c r="P482" i="4"/>
  <c r="Q480" i="4"/>
  <c r="P480" i="4"/>
  <c r="Q479" i="4"/>
  <c r="S478" i="4" s="1"/>
  <c r="P479" i="4"/>
  <c r="Q477" i="4"/>
  <c r="P477" i="4"/>
  <c r="Q476" i="4"/>
  <c r="S475" i="4" s="1"/>
  <c r="P476" i="4"/>
  <c r="Q474" i="4"/>
  <c r="P474" i="4"/>
  <c r="Q473" i="4"/>
  <c r="S472" i="4" s="1"/>
  <c r="P473" i="4"/>
  <c r="Q471" i="4"/>
  <c r="P471" i="4"/>
  <c r="S41" i="4" l="1"/>
  <c r="R407" i="4"/>
  <c r="T407" i="4" s="1"/>
  <c r="U407" i="4" s="1"/>
  <c r="T242" i="4"/>
  <c r="U242" i="4" s="1"/>
  <c r="T133" i="4"/>
  <c r="U133" i="4" s="1"/>
  <c r="R401" i="4"/>
  <c r="T401" i="4" s="1"/>
  <c r="U401" i="4" s="1"/>
  <c r="T108" i="4"/>
  <c r="U108" i="4" s="1"/>
  <c r="T110" i="4"/>
  <c r="U110" i="4" s="1"/>
  <c r="T56" i="4"/>
  <c r="U56" i="4" s="1"/>
  <c r="T41" i="4"/>
  <c r="U41" i="4" s="1"/>
  <c r="S99" i="4"/>
  <c r="T99" i="4" s="1"/>
  <c r="U99" i="4" s="1"/>
  <c r="S96" i="4"/>
  <c r="T96" i="4" s="1"/>
  <c r="U96" i="4" s="1"/>
  <c r="T94" i="4"/>
  <c r="U94" i="4" s="1"/>
  <c r="S231" i="4"/>
  <c r="T231" i="4" s="1"/>
  <c r="U231" i="4" s="1"/>
  <c r="T166" i="4"/>
  <c r="U166" i="4" s="1"/>
  <c r="T155" i="4"/>
  <c r="U155" i="4" s="1"/>
  <c r="T127" i="4"/>
  <c r="U127" i="4" s="1"/>
  <c r="S181" i="4"/>
  <c r="T181" i="4" s="1"/>
  <c r="U181" i="4" s="1"/>
  <c r="T190" i="4"/>
  <c r="U190" i="4" s="1"/>
  <c r="P448" i="4" l="1"/>
  <c r="Q448" i="4"/>
  <c r="S447" i="4" s="1"/>
  <c r="P447" i="4"/>
  <c r="Q434" i="4"/>
  <c r="S433" i="4" s="1"/>
  <c r="P433" i="4"/>
  <c r="R433" i="4" s="1"/>
  <c r="P449" i="4"/>
  <c r="Q334" i="4"/>
  <c r="S333" i="4" s="1"/>
  <c r="P333" i="4"/>
  <c r="R333" i="4" s="1"/>
  <c r="P586" i="4"/>
  <c r="Q259" i="4"/>
  <c r="P259" i="4"/>
  <c r="R259" i="4" s="1"/>
  <c r="Q324" i="4"/>
  <c r="Q323" i="4"/>
  <c r="P323" i="4"/>
  <c r="R323" i="4" s="1"/>
  <c r="Q322" i="4"/>
  <c r="Q321" i="4"/>
  <c r="P321" i="4"/>
  <c r="R321" i="4" s="1"/>
  <c r="Q316" i="4"/>
  <c r="Q311" i="4"/>
  <c r="Q310" i="4"/>
  <c r="P310" i="4"/>
  <c r="R310" i="4" s="1"/>
  <c r="R447" i="4" l="1"/>
  <c r="T447" i="4" s="1"/>
  <c r="U447" i="4" s="1"/>
  <c r="T433" i="4"/>
  <c r="U433" i="4" s="1"/>
  <c r="T333" i="4"/>
  <c r="U333" i="4" s="1"/>
  <c r="S259" i="4"/>
  <c r="T259" i="4" s="1"/>
  <c r="U259" i="4" s="1"/>
  <c r="S310" i="4"/>
  <c r="T310" i="4" s="1"/>
  <c r="U310" i="4" s="1"/>
  <c r="S321" i="4"/>
  <c r="T321" i="4" s="1"/>
  <c r="U321" i="4" s="1"/>
  <c r="S323" i="4"/>
  <c r="T323" i="4" s="1"/>
  <c r="U323" i="4" s="1"/>
  <c r="Q652" i="4" l="1"/>
  <c r="P652" i="4"/>
  <c r="P686" i="4"/>
  <c r="U6" i="4" l="1"/>
  <c r="Q692" i="4" l="1"/>
  <c r="Q675" i="4" l="1"/>
  <c r="P675" i="4"/>
  <c r="Q384" i="4" l="1"/>
  <c r="P659" i="4" l="1"/>
  <c r="P655" i="4"/>
  <c r="P268" i="4"/>
  <c r="Q113" i="4" l="1"/>
  <c r="S112" i="4" s="1"/>
  <c r="T112" i="4" s="1"/>
  <c r="U112" i="4" s="1"/>
  <c r="P746" i="4" l="1"/>
  <c r="R268" i="4"/>
  <c r="Q263" i="4"/>
  <c r="Q299" i="4" l="1"/>
  <c r="Q296" i="4"/>
  <c r="Q288" i="4"/>
  <c r="P656" i="4" l="1"/>
  <c r="R655" i="4" s="1"/>
  <c r="P650" i="4" l="1"/>
  <c r="Q660" i="4" l="1"/>
  <c r="S659" i="4" s="1"/>
  <c r="P660" i="4"/>
  <c r="R659" i="4" s="1"/>
  <c r="T659" i="4" l="1"/>
  <c r="U659" i="4" s="1"/>
  <c r="Q398" i="4"/>
  <c r="Q396" i="4"/>
  <c r="Q394" i="4"/>
  <c r="Q392" i="4"/>
  <c r="S391" i="4" s="1"/>
  <c r="Q312" i="4" l="1"/>
  <c r="Q307" i="4"/>
  <c r="Q584" i="4" l="1"/>
  <c r="S583" i="4" s="1"/>
  <c r="P584" i="4"/>
  <c r="P583" i="4"/>
  <c r="R583" i="4" l="1"/>
  <c r="T583" i="4" s="1"/>
  <c r="U583" i="4" s="1"/>
  <c r="P382" i="4"/>
  <c r="Q381" i="4"/>
  <c r="P380" i="4"/>
  <c r="Q379" i="4"/>
  <c r="P378" i="4"/>
  <c r="Q377" i="4"/>
  <c r="Q375" i="4"/>
  <c r="Q373" i="4"/>
  <c r="Q369" i="4"/>
  <c r="Q367" i="4"/>
  <c r="Q365" i="4"/>
  <c r="Q363" i="4"/>
  <c r="S367" i="4" l="1"/>
  <c r="Q283" i="4"/>
  <c r="Q278" i="4"/>
  <c r="Q91" i="4"/>
  <c r="Q218" i="4" l="1"/>
  <c r="Q212" i="4"/>
  <c r="Q202" i="4"/>
  <c r="Q235" i="4" l="1"/>
  <c r="Q233" i="4"/>
  <c r="Q228" i="4"/>
  <c r="Q178" i="4" l="1"/>
  <c r="Q152" i="4"/>
  <c r="P700" i="4"/>
  <c r="P513" i="4"/>
  <c r="P511" i="4"/>
  <c r="Q45" i="4"/>
  <c r="Q38" i="4"/>
  <c r="P559" i="4" l="1"/>
  <c r="P711" i="4"/>
  <c r="Q710" i="4"/>
  <c r="Q707" i="4"/>
  <c r="P719" i="4" l="1"/>
  <c r="P717" i="4"/>
  <c r="Q266" i="4"/>
  <c r="Q261" i="4"/>
  <c r="Q256" i="4"/>
  <c r="P572" i="4"/>
  <c r="Q545" i="4"/>
  <c r="Q543" i="4"/>
  <c r="Q540" i="4"/>
  <c r="Q537" i="4"/>
  <c r="Q534" i="4"/>
  <c r="Q531" i="4"/>
  <c r="Q528" i="4"/>
  <c r="Q526" i="4"/>
  <c r="P410" i="4"/>
  <c r="P406" i="4"/>
  <c r="P469" i="4"/>
  <c r="P467" i="4"/>
  <c r="P81" i="4"/>
  <c r="Q68" i="4"/>
  <c r="Q747" i="4" l="1"/>
  <c r="Q745" i="4"/>
  <c r="Q743" i="4"/>
  <c r="Q741" i="4"/>
  <c r="Q739" i="4"/>
  <c r="Q719" i="4"/>
  <c r="Q711" i="4"/>
  <c r="Q700" i="4"/>
  <c r="Q694" i="4"/>
  <c r="Q689" i="4"/>
  <c r="Q681" i="4"/>
  <c r="Q671" i="4"/>
  <c r="Q662" i="4"/>
  <c r="Q654" i="4"/>
  <c r="Q645" i="4"/>
  <c r="Q582" i="4"/>
  <c r="Q513" i="4"/>
  <c r="Q469" i="4"/>
  <c r="Q460" i="4"/>
  <c r="Q450" i="4"/>
  <c r="Q430" i="4"/>
  <c r="Q418" i="4"/>
  <c r="Q350" i="4"/>
  <c r="Q328" i="4"/>
  <c r="Q300" i="4"/>
  <c r="Q271" i="4"/>
  <c r="Q249" i="4"/>
  <c r="Q221" i="4"/>
  <c r="Q195" i="4"/>
  <c r="Q171" i="4"/>
  <c r="Q145" i="4"/>
  <c r="Q115" i="4"/>
  <c r="Q87" i="4"/>
  <c r="Q61" i="4"/>
  <c r="P430" i="4" l="1"/>
  <c r="P428" i="4"/>
  <c r="P73" i="4" l="1"/>
  <c r="R73" i="4" s="1"/>
  <c r="T73" i="4" s="1"/>
  <c r="P50" i="4"/>
  <c r="P299" i="4"/>
  <c r="P256" i="4"/>
  <c r="P238" i="4"/>
  <c r="P207" i="4"/>
  <c r="P183" i="4"/>
  <c r="P160" i="4"/>
  <c r="Q572" i="4" l="1"/>
  <c r="S571" i="4" s="1"/>
  <c r="P571" i="4"/>
  <c r="R571" i="4" s="1"/>
  <c r="T571" i="4" l="1"/>
  <c r="U571" i="4" s="1"/>
  <c r="Q687" i="4"/>
  <c r="S686" i="4" s="1"/>
  <c r="P687" i="4"/>
  <c r="R686" i="4" s="1"/>
  <c r="Q685" i="4"/>
  <c r="S684" i="4" s="1"/>
  <c r="P685" i="4"/>
  <c r="P684" i="4"/>
  <c r="Q679" i="4"/>
  <c r="S678" i="4" s="1"/>
  <c r="P679" i="4"/>
  <c r="P678" i="4"/>
  <c r="Q677" i="4"/>
  <c r="S676" i="4" s="1"/>
  <c r="P677" i="4"/>
  <c r="P676" i="4"/>
  <c r="Q658" i="4"/>
  <c r="S657" i="4" s="1"/>
  <c r="P658" i="4"/>
  <c r="R657" i="4" s="1"/>
  <c r="Q656" i="4"/>
  <c r="S655" i="4" s="1"/>
  <c r="T655" i="4" s="1"/>
  <c r="U655" i="4" s="1"/>
  <c r="Q649" i="4"/>
  <c r="S648" i="4" s="1"/>
  <c r="P649" i="4"/>
  <c r="R648" i="4" s="1"/>
  <c r="Q647" i="4"/>
  <c r="S646" i="4" s="1"/>
  <c r="P647" i="4"/>
  <c r="P646" i="4"/>
  <c r="Q643" i="4"/>
  <c r="S642" i="4" s="1"/>
  <c r="P643" i="4"/>
  <c r="R642" i="4" s="1"/>
  <c r="Q422" i="4"/>
  <c r="S421" i="4" s="1"/>
  <c r="P422" i="4"/>
  <c r="P421" i="4"/>
  <c r="Q269" i="4"/>
  <c r="S268" i="4" s="1"/>
  <c r="T268" i="4" s="1"/>
  <c r="Q267" i="4"/>
  <c r="P266" i="4"/>
  <c r="R266" i="4" s="1"/>
  <c r="Q245" i="4"/>
  <c r="S244" i="4" s="1"/>
  <c r="T244" i="4" s="1"/>
  <c r="U244" i="4" s="1"/>
  <c r="Q215" i="4"/>
  <c r="S214" i="4" s="1"/>
  <c r="T214" i="4" s="1"/>
  <c r="U214" i="4" s="1"/>
  <c r="Q213" i="4"/>
  <c r="S212" i="4" s="1"/>
  <c r="P212" i="4"/>
  <c r="R212" i="4" s="1"/>
  <c r="Q193" i="4"/>
  <c r="S192" i="4" s="1"/>
  <c r="P192" i="4"/>
  <c r="R192" i="4" s="1"/>
  <c r="Q189" i="4"/>
  <c r="S188" i="4" s="1"/>
  <c r="P188" i="4"/>
  <c r="R188" i="4" s="1"/>
  <c r="Q136" i="4"/>
  <c r="S135" i="4" s="1"/>
  <c r="T135" i="4" s="1"/>
  <c r="U135" i="4" s="1"/>
  <c r="Q132" i="4"/>
  <c r="S131" i="4" s="1"/>
  <c r="P131" i="4"/>
  <c r="R131" i="4" s="1"/>
  <c r="P84" i="4"/>
  <c r="R84" i="4" s="1"/>
  <c r="Q59" i="4"/>
  <c r="S58" i="4" s="1"/>
  <c r="T58" i="4" s="1"/>
  <c r="U58" i="4" s="1"/>
  <c r="Q55" i="4"/>
  <c r="S54" i="4" s="1"/>
  <c r="P54" i="4"/>
  <c r="R54" i="4" s="1"/>
  <c r="T131" i="4" l="1"/>
  <c r="U131" i="4" s="1"/>
  <c r="T648" i="4"/>
  <c r="U648" i="4" s="1"/>
  <c r="T686" i="4"/>
  <c r="U686" i="4" s="1"/>
  <c r="T657" i="4"/>
  <c r="U657" i="4" s="1"/>
  <c r="R646" i="4"/>
  <c r="T646" i="4" s="1"/>
  <c r="U646" i="4" s="1"/>
  <c r="R684" i="4"/>
  <c r="T684" i="4" s="1"/>
  <c r="U684" i="4" s="1"/>
  <c r="T54" i="4"/>
  <c r="U54" i="4" s="1"/>
  <c r="T642" i="4"/>
  <c r="U642" i="4" s="1"/>
  <c r="T212" i="4"/>
  <c r="U212" i="4" s="1"/>
  <c r="T192" i="4"/>
  <c r="U192" i="4" s="1"/>
  <c r="R678" i="4"/>
  <c r="T678" i="4" s="1"/>
  <c r="U678" i="4" s="1"/>
  <c r="R421" i="4"/>
  <c r="T421" i="4" s="1"/>
  <c r="U421" i="4" s="1"/>
  <c r="R676" i="4"/>
  <c r="T676" i="4" s="1"/>
  <c r="U676" i="4" s="1"/>
  <c r="U268" i="4"/>
  <c r="S266" i="4"/>
  <c r="T266" i="4" s="1"/>
  <c r="U266" i="4" s="1"/>
  <c r="T188" i="4"/>
  <c r="U188" i="4" s="1"/>
  <c r="Q141" i="4"/>
  <c r="S139" i="4" s="1"/>
  <c r="P139" i="4"/>
  <c r="R139" i="4" s="1"/>
  <c r="S718" i="4"/>
  <c r="P718" i="4"/>
  <c r="R718" i="4" s="1"/>
  <c r="S710" i="4"/>
  <c r="P710" i="4"/>
  <c r="R710" i="4" s="1"/>
  <c r="S699" i="4"/>
  <c r="P699" i="4"/>
  <c r="R699" i="4" s="1"/>
  <c r="P694" i="4"/>
  <c r="S693" i="4"/>
  <c r="P693" i="4"/>
  <c r="P689" i="4"/>
  <c r="S688" i="4"/>
  <c r="P688" i="4"/>
  <c r="P681" i="4"/>
  <c r="S680" i="4"/>
  <c r="P680" i="4"/>
  <c r="P671" i="4"/>
  <c r="S670" i="4"/>
  <c r="P670" i="4"/>
  <c r="P662" i="4"/>
  <c r="S661" i="4"/>
  <c r="P661" i="4"/>
  <c r="P654" i="4"/>
  <c r="S653" i="4"/>
  <c r="P653" i="4"/>
  <c r="P645" i="4"/>
  <c r="S644" i="4"/>
  <c r="P644" i="4"/>
  <c r="S628" i="4"/>
  <c r="P628" i="4"/>
  <c r="R628" i="4" s="1"/>
  <c r="R670" i="4" l="1"/>
  <c r="T670" i="4" s="1"/>
  <c r="U670" i="4" s="1"/>
  <c r="R661" i="4"/>
  <c r="T661" i="4" s="1"/>
  <c r="U661" i="4" s="1"/>
  <c r="R693" i="4"/>
  <c r="T693" i="4" s="1"/>
  <c r="U693" i="4" s="1"/>
  <c r="R688" i="4"/>
  <c r="T688" i="4" s="1"/>
  <c r="U688" i="4" s="1"/>
  <c r="R680" i="4"/>
  <c r="T680" i="4" s="1"/>
  <c r="U680" i="4" s="1"/>
  <c r="R644" i="4"/>
  <c r="T644" i="4" s="1"/>
  <c r="U644" i="4" s="1"/>
  <c r="R653" i="4"/>
  <c r="T653" i="4" s="1"/>
  <c r="U653" i="4" s="1"/>
  <c r="T699" i="4"/>
  <c r="U699" i="4" s="1"/>
  <c r="T710" i="4"/>
  <c r="U710" i="4" s="1"/>
  <c r="T718" i="4"/>
  <c r="U718" i="4" s="1"/>
  <c r="T139" i="4"/>
  <c r="U139" i="4" s="1"/>
  <c r="T628" i="4"/>
  <c r="P620" i="4"/>
  <c r="R620" i="4" s="1"/>
  <c r="Q619" i="4"/>
  <c r="R618" i="4"/>
  <c r="U628" i="4" l="1"/>
  <c r="W655" i="4"/>
  <c r="S620" i="4"/>
  <c r="T620" i="4" s="1"/>
  <c r="U620" i="4" s="1"/>
  <c r="S618" i="4"/>
  <c r="T618" i="4" s="1"/>
  <c r="S746" i="4"/>
  <c r="R746" i="4"/>
  <c r="S744" i="4"/>
  <c r="P744" i="4"/>
  <c r="R744" i="4" s="1"/>
  <c r="S742" i="4"/>
  <c r="P742" i="4"/>
  <c r="R742" i="4" s="1"/>
  <c r="S740" i="4"/>
  <c r="P740" i="4"/>
  <c r="S738" i="4"/>
  <c r="P738" i="4"/>
  <c r="R738" i="4" s="1"/>
  <c r="P596" i="4"/>
  <c r="P582" i="4"/>
  <c r="S581" i="4"/>
  <c r="P581" i="4"/>
  <c r="S512" i="4"/>
  <c r="R512" i="4"/>
  <c r="S468" i="4"/>
  <c r="P468" i="4"/>
  <c r="R468" i="4" s="1"/>
  <c r="P460" i="4"/>
  <c r="S459" i="4"/>
  <c r="P459" i="4"/>
  <c r="Q458" i="4"/>
  <c r="S457" i="4" s="1"/>
  <c r="P458" i="4"/>
  <c r="P457" i="4"/>
  <c r="Q456" i="4"/>
  <c r="S455" i="4" s="1"/>
  <c r="P456" i="4"/>
  <c r="P455" i="4"/>
  <c r="Q454" i="4"/>
  <c r="S453" i="4" s="1"/>
  <c r="P454" i="4"/>
  <c r="P453" i="4"/>
  <c r="P450" i="4"/>
  <c r="S449" i="4"/>
  <c r="R429" i="4"/>
  <c r="P418" i="4"/>
  <c r="S417" i="4"/>
  <c r="P417" i="4"/>
  <c r="Q346" i="4"/>
  <c r="S345" i="4" s="1"/>
  <c r="P345" i="4"/>
  <c r="R345" i="4" s="1"/>
  <c r="P350" i="4"/>
  <c r="S349" i="4"/>
  <c r="P349" i="4"/>
  <c r="P327" i="4"/>
  <c r="R327" i="4" s="1"/>
  <c r="R299" i="4"/>
  <c r="P261" i="4"/>
  <c r="R261" i="4" s="1"/>
  <c r="P270" i="4"/>
  <c r="R270" i="4" s="1"/>
  <c r="R256" i="4"/>
  <c r="U618" i="4" l="1"/>
  <c r="T468" i="4"/>
  <c r="U468" i="4" s="1"/>
  <c r="R740" i="4"/>
  <c r="T740" i="4" s="1"/>
  <c r="W740" i="4" s="1"/>
  <c r="T738" i="4"/>
  <c r="W738" i="4" s="1"/>
  <c r="R581" i="4"/>
  <c r="T581" i="4" s="1"/>
  <c r="U581" i="4" s="1"/>
  <c r="R459" i="4"/>
  <c r="R349" i="4"/>
  <c r="T349" i="4" s="1"/>
  <c r="R453" i="4"/>
  <c r="T453" i="4" s="1"/>
  <c r="U453" i="4" s="1"/>
  <c r="R457" i="4"/>
  <c r="R455" i="4"/>
  <c r="T455" i="4" s="1"/>
  <c r="U455" i="4" s="1"/>
  <c r="R449" i="4"/>
  <c r="T449" i="4" s="1"/>
  <c r="U449" i="4" s="1"/>
  <c r="R417" i="4"/>
  <c r="T417" i="4" s="1"/>
  <c r="U417" i="4" s="1"/>
  <c r="T345" i="4"/>
  <c r="T512" i="4"/>
  <c r="U512" i="4" s="1"/>
  <c r="T744" i="4"/>
  <c r="W744" i="4" s="1"/>
  <c r="T742" i="4"/>
  <c r="W742" i="4" s="1"/>
  <c r="T746" i="4"/>
  <c r="W746" i="4" s="1"/>
  <c r="S429" i="4"/>
  <c r="T429" i="4" s="1"/>
  <c r="U429" i="4" s="1"/>
  <c r="S270" i="4"/>
  <c r="T270" i="4" s="1"/>
  <c r="U270" i="4" s="1"/>
  <c r="S327" i="4"/>
  <c r="T327" i="4" s="1"/>
  <c r="U327" i="4" s="1"/>
  <c r="S261" i="4"/>
  <c r="T261" i="4" s="1"/>
  <c r="U261" i="4" s="1"/>
  <c r="P248" i="4"/>
  <c r="R248" i="4" s="1"/>
  <c r="P246" i="4"/>
  <c r="P220" i="4"/>
  <c r="R220" i="4" s="1"/>
  <c r="S194" i="4"/>
  <c r="P194" i="4"/>
  <c r="R194" i="4" s="1"/>
  <c r="P170" i="4"/>
  <c r="R170" i="4" s="1"/>
  <c r="S144" i="4"/>
  <c r="P144" i="4"/>
  <c r="R144" i="4" s="1"/>
  <c r="Q53" i="4"/>
  <c r="T459" i="4" l="1"/>
  <c r="U459" i="4" s="1"/>
  <c r="T457" i="4"/>
  <c r="U457" i="4" s="1"/>
  <c r="U746" i="4"/>
  <c r="X746" i="4"/>
  <c r="U738" i="4"/>
  <c r="X738" i="4"/>
  <c r="U744" i="4"/>
  <c r="X744" i="4"/>
  <c r="U742" i="4"/>
  <c r="X742" i="4"/>
  <c r="U740" i="4"/>
  <c r="X740" i="4"/>
  <c r="S248" i="4"/>
  <c r="T248" i="4" s="1"/>
  <c r="U248" i="4" s="1"/>
  <c r="U349" i="4"/>
  <c r="T144" i="4"/>
  <c r="U144" i="4" s="1"/>
  <c r="T194" i="4"/>
  <c r="U194" i="4" s="1"/>
  <c r="S170" i="4"/>
  <c r="T170" i="4" s="1"/>
  <c r="U170" i="4" s="1"/>
  <c r="S220" i="4"/>
  <c r="T220" i="4" s="1"/>
  <c r="U220" i="4" s="1"/>
  <c r="P114" i="4" l="1"/>
  <c r="R114" i="4" s="1"/>
  <c r="P87" i="4"/>
  <c r="S86" i="4"/>
  <c r="P86" i="4"/>
  <c r="P60" i="4"/>
  <c r="R60" i="4" s="1"/>
  <c r="R86" i="4" l="1"/>
  <c r="T86" i="4" s="1"/>
  <c r="U86" i="4" s="1"/>
  <c r="S60" i="4"/>
  <c r="T60" i="4" s="1"/>
  <c r="U60" i="4" s="1"/>
  <c r="S114" i="4"/>
  <c r="T114" i="4" s="1"/>
  <c r="U114" i="4" s="1"/>
  <c r="P514" i="4" l="1"/>
  <c r="P301" i="4"/>
  <c r="R301" i="4" s="1"/>
  <c r="Q302" i="4"/>
  <c r="Q303" i="4"/>
  <c r="P304" i="4"/>
  <c r="R304" i="4" s="1"/>
  <c r="Q305" i="4"/>
  <c r="Q306" i="4"/>
  <c r="P307" i="4"/>
  <c r="R307" i="4" s="1"/>
  <c r="Q308" i="4"/>
  <c r="Q309" i="4"/>
  <c r="P312" i="4"/>
  <c r="R312" i="4" s="1"/>
  <c r="Q313" i="4"/>
  <c r="S312" i="4" s="1"/>
  <c r="P314" i="4"/>
  <c r="R314" i="4" s="1"/>
  <c r="Q315" i="4"/>
  <c r="S314" i="4" s="1"/>
  <c r="P317" i="4"/>
  <c r="R317" i="4" s="1"/>
  <c r="Q318" i="4"/>
  <c r="S317" i="4" s="1"/>
  <c r="P319" i="4"/>
  <c r="R319" i="4" s="1"/>
  <c r="Q320" i="4"/>
  <c r="S319" i="4" s="1"/>
  <c r="S299" i="4"/>
  <c r="T299" i="4" s="1"/>
  <c r="U299" i="4" s="1"/>
  <c r="T312" i="4" l="1"/>
  <c r="U312" i="4" s="1"/>
  <c r="S307" i="4"/>
  <c r="T307" i="4" s="1"/>
  <c r="U307" i="4" s="1"/>
  <c r="T314" i="4"/>
  <c r="U314" i="4" s="1"/>
  <c r="S301" i="4"/>
  <c r="T301" i="4" s="1"/>
  <c r="T317" i="4"/>
  <c r="U317" i="4" s="1"/>
  <c r="S304" i="4"/>
  <c r="T304" i="4" s="1"/>
  <c r="U304" i="4" s="1"/>
  <c r="T319" i="4"/>
  <c r="U319" i="4" s="1"/>
  <c r="U301" i="4" l="1"/>
  <c r="W301" i="4"/>
  <c r="X301" i="4" s="1"/>
  <c r="U30" i="4"/>
  <c r="P502" i="4"/>
  <c r="R502" i="4" s="1"/>
  <c r="P499" i="4"/>
  <c r="P496" i="4"/>
  <c r="P493" i="4"/>
  <c r="P475" i="4"/>
  <c r="Q169" i="4" l="1"/>
  <c r="S168" i="4" s="1"/>
  <c r="P168" i="4"/>
  <c r="R168" i="4" s="1"/>
  <c r="T168" i="4" l="1"/>
  <c r="U168" i="4" s="1"/>
  <c r="Q733" i="4"/>
  <c r="S732" i="4" s="1"/>
  <c r="P732" i="4"/>
  <c r="R732" i="4" s="1"/>
  <c r="Q731" i="4"/>
  <c r="S730" i="4" s="1"/>
  <c r="P730" i="4"/>
  <c r="R730" i="4" s="1"/>
  <c r="T732" i="4" l="1"/>
  <c r="U732" i="4" s="1"/>
  <c r="T730" i="4"/>
  <c r="U730" i="4" s="1"/>
  <c r="W730" i="4" l="1"/>
  <c r="X730" i="4" s="1"/>
  <c r="P288" i="4"/>
  <c r="Q651" i="4" l="1"/>
  <c r="S650" i="4" s="1"/>
  <c r="P651" i="4"/>
  <c r="R650" i="4" s="1"/>
  <c r="T650" i="4" l="1"/>
  <c r="U650" i="4" s="1"/>
  <c r="Q382" i="4"/>
  <c r="Q380" i="4"/>
  <c r="Q64" i="4"/>
  <c r="P616" i="4"/>
  <c r="R616" i="4" s="1"/>
  <c r="P606" i="4"/>
  <c r="P579" i="4"/>
  <c r="P573" i="4"/>
  <c r="R573" i="4" s="1"/>
  <c r="P547" i="4"/>
  <c r="P431" i="4"/>
  <c r="R431" i="4" s="1"/>
  <c r="P397" i="4"/>
  <c r="R397" i="4" s="1"/>
  <c r="P395" i="4"/>
  <c r="R395" i="4" s="1"/>
  <c r="P393" i="4"/>
  <c r="R393" i="4" s="1"/>
  <c r="P391" i="4"/>
  <c r="R391" i="4" s="1"/>
  <c r="T391" i="4" s="1"/>
  <c r="P387" i="4"/>
  <c r="R387" i="4" s="1"/>
  <c r="T387" i="4" s="1"/>
  <c r="P385" i="4"/>
  <c r="R385" i="4" s="1"/>
  <c r="T385" i="4" s="1"/>
  <c r="P383" i="4"/>
  <c r="P365" i="4"/>
  <c r="P357" i="4"/>
  <c r="R357" i="4" s="1"/>
  <c r="P347" i="4"/>
  <c r="P286" i="4"/>
  <c r="R286" i="4" s="1"/>
  <c r="P250" i="4"/>
  <c r="R250" i="4" s="1"/>
  <c r="P196" i="4"/>
  <c r="R196" i="4" s="1"/>
  <c r="P137" i="4"/>
  <c r="P101" i="4"/>
  <c r="R101" i="4" s="1"/>
  <c r="P729" i="4" l="1"/>
  <c r="P727" i="4"/>
  <c r="Q727" i="4"/>
  <c r="Q725" i="4"/>
  <c r="S726" i="4" l="1"/>
  <c r="P725" i="4"/>
  <c r="P728" i="4"/>
  <c r="P726" i="4"/>
  <c r="P724" i="4"/>
  <c r="R726" i="4" l="1"/>
  <c r="T726" i="4" s="1"/>
  <c r="U726" i="4" s="1"/>
  <c r="P272" i="4"/>
  <c r="R272" i="4" s="1"/>
  <c r="Q273" i="4"/>
  <c r="P62" i="4"/>
  <c r="R62" i="4" s="1"/>
  <c r="Q634" i="4" l="1"/>
  <c r="S52" i="4" l="1"/>
  <c r="R137" i="4"/>
  <c r="P79" i="4"/>
  <c r="R50" i="4"/>
  <c r="R238" i="4"/>
  <c r="R207" i="4"/>
  <c r="R183" i="4"/>
  <c r="R160" i="4"/>
  <c r="P490" i="4" l="1"/>
  <c r="P487" i="4"/>
  <c r="P484" i="4"/>
  <c r="P481" i="4" l="1"/>
  <c r="P478" i="4"/>
  <c r="P470" i="4"/>
  <c r="S470" i="4"/>
  <c r="P472" i="4"/>
  <c r="R472" i="4" l="1"/>
  <c r="R475" i="4"/>
  <c r="R470" i="4"/>
  <c r="T470" i="4" s="1"/>
  <c r="S381" i="4"/>
  <c r="S379" i="4"/>
  <c r="P381" i="4"/>
  <c r="R381" i="4" s="1"/>
  <c r="P379" i="4"/>
  <c r="R379" i="4" s="1"/>
  <c r="Q378" i="4"/>
  <c r="S377" i="4" s="1"/>
  <c r="P377" i="4"/>
  <c r="R377" i="4" s="1"/>
  <c r="P373" i="4"/>
  <c r="Q208" i="4"/>
  <c r="S207" i="4" s="1"/>
  <c r="T207" i="4" s="1"/>
  <c r="U207" i="4" s="1"/>
  <c r="U470" i="4" l="1"/>
  <c r="T379" i="4"/>
  <c r="U379" i="4" s="1"/>
  <c r="T381" i="4"/>
  <c r="U381" i="4" s="1"/>
  <c r="T377" i="4"/>
  <c r="Q51" i="4"/>
  <c r="Q48" i="4"/>
  <c r="S50" i="4" l="1"/>
  <c r="U377" i="4"/>
  <c r="T50" i="4" l="1"/>
  <c r="U50" i="4" s="1"/>
  <c r="Q709" i="4"/>
  <c r="P709" i="4"/>
  <c r="Q706" i="4"/>
  <c r="P706" i="4"/>
  <c r="Q703" i="4"/>
  <c r="P703" i="4"/>
  <c r="Q691" i="4"/>
  <c r="S690" i="4" s="1"/>
  <c r="P691" i="4"/>
  <c r="P690" i="4"/>
  <c r="Q669" i="4"/>
  <c r="S668" i="4" s="1"/>
  <c r="P669" i="4"/>
  <c r="R668" i="4" s="1"/>
  <c r="Q667" i="4"/>
  <c r="S666" i="4" s="1"/>
  <c r="P667" i="4"/>
  <c r="P666" i="4"/>
  <c r="Q607" i="4"/>
  <c r="S606" i="4" s="1"/>
  <c r="P607" i="4"/>
  <c r="R606" i="4" s="1"/>
  <c r="Q605" i="4"/>
  <c r="S604" i="4" s="1"/>
  <c r="P605" i="4"/>
  <c r="P604" i="4"/>
  <c r="Q603" i="4"/>
  <c r="P603" i="4"/>
  <c r="P602" i="4"/>
  <c r="Q597" i="4"/>
  <c r="P597" i="4"/>
  <c r="Q578" i="4"/>
  <c r="P577" i="4"/>
  <c r="R577" i="4" s="1"/>
  <c r="T668" i="4" l="1"/>
  <c r="U668" i="4" s="1"/>
  <c r="R666" i="4"/>
  <c r="T666" i="4" s="1"/>
  <c r="U666" i="4" s="1"/>
  <c r="R690" i="4"/>
  <c r="R604" i="4"/>
  <c r="T604" i="4" s="1"/>
  <c r="U604" i="4" s="1"/>
  <c r="T606" i="4"/>
  <c r="U606" i="4" s="1"/>
  <c r="S602" i="4"/>
  <c r="R602" i="4"/>
  <c r="W682" i="4"/>
  <c r="S577" i="4"/>
  <c r="T577" i="4" s="1"/>
  <c r="Q287" i="4"/>
  <c r="S286" i="4" s="1"/>
  <c r="T286" i="4" s="1"/>
  <c r="U286" i="4" s="1"/>
  <c r="Q239" i="4"/>
  <c r="S238" i="4" s="1"/>
  <c r="T238" i="4" s="1"/>
  <c r="U238" i="4" s="1"/>
  <c r="Q184" i="4"/>
  <c r="S183" i="4" s="1"/>
  <c r="T183" i="4" s="1"/>
  <c r="U183" i="4" s="1"/>
  <c r="Q161" i="4"/>
  <c r="S160" i="4" s="1"/>
  <c r="T160" i="4" s="1"/>
  <c r="U160" i="4" s="1"/>
  <c r="Q138" i="4"/>
  <c r="S137" i="4" s="1"/>
  <c r="T137" i="4" s="1"/>
  <c r="U137" i="4" s="1"/>
  <c r="Q102" i="4"/>
  <c r="S101" i="4" s="1"/>
  <c r="T101" i="4" s="1"/>
  <c r="Q574" i="4"/>
  <c r="S573" i="4" s="1"/>
  <c r="T573" i="4" s="1"/>
  <c r="U573" i="4" s="1"/>
  <c r="Q559" i="4"/>
  <c r="S558" i="4" s="1"/>
  <c r="P558" i="4"/>
  <c r="R558" i="4" s="1"/>
  <c r="P549" i="4"/>
  <c r="P550" i="4"/>
  <c r="Q550" i="4"/>
  <c r="Q551" i="4"/>
  <c r="P552" i="4"/>
  <c r="R552" i="4" s="1"/>
  <c r="Q553" i="4"/>
  <c r="S552" i="4" s="1"/>
  <c r="Q542" i="4"/>
  <c r="Q539" i="4"/>
  <c r="Q536" i="4"/>
  <c r="Q533" i="4"/>
  <c r="Q530" i="4"/>
  <c r="P526" i="4"/>
  <c r="R526" i="4" s="1"/>
  <c r="Q524" i="4"/>
  <c r="Q516" i="4"/>
  <c r="U73" i="4" l="1"/>
  <c r="U577" i="4"/>
  <c r="W646" i="4"/>
  <c r="X646" i="4" s="1"/>
  <c r="R549" i="4"/>
  <c r="T552" i="4"/>
  <c r="U552" i="4" s="1"/>
  <c r="S549" i="4"/>
  <c r="U101" i="4"/>
  <c r="T602" i="4"/>
  <c r="U602" i="4" s="1"/>
  <c r="X682" i="4"/>
  <c r="T558" i="4"/>
  <c r="U558" i="4" s="1"/>
  <c r="T690" i="4"/>
  <c r="Q467" i="4"/>
  <c r="S466" i="4" s="1"/>
  <c r="P466" i="4"/>
  <c r="R466" i="4" s="1"/>
  <c r="T466" i="4" l="1"/>
  <c r="U690" i="4"/>
  <c r="W690" i="4"/>
  <c r="X690" i="4" s="1"/>
  <c r="T549" i="4"/>
  <c r="U549" i="4" s="1"/>
  <c r="Q406" i="4"/>
  <c r="P405" i="4"/>
  <c r="R405" i="4" s="1"/>
  <c r="S724" i="4"/>
  <c r="R724" i="4"/>
  <c r="Q723" i="4"/>
  <c r="S722" i="4" s="1"/>
  <c r="P723" i="4"/>
  <c r="P722" i="4"/>
  <c r="S626" i="4"/>
  <c r="P626" i="4"/>
  <c r="R626" i="4" s="1"/>
  <c r="R722" i="4" l="1"/>
  <c r="T722" i="4" s="1"/>
  <c r="T724" i="4"/>
  <c r="S405" i="4"/>
  <c r="T405" i="4" s="1"/>
  <c r="U405" i="4" s="1"/>
  <c r="T626" i="4"/>
  <c r="W626" i="4" s="1"/>
  <c r="Q511" i="4"/>
  <c r="P510" i="4"/>
  <c r="R365" i="4"/>
  <c r="Q366" i="4"/>
  <c r="Q364" i="4"/>
  <c r="S363" i="4" s="1"/>
  <c r="P363" i="4"/>
  <c r="R363" i="4" s="1"/>
  <c r="Q362" i="4"/>
  <c r="Q361" i="4"/>
  <c r="P360" i="4"/>
  <c r="R360" i="4" s="1"/>
  <c r="Q359" i="4"/>
  <c r="Q358" i="4"/>
  <c r="Q356" i="4"/>
  <c r="S355" i="4" s="1"/>
  <c r="P355" i="4"/>
  <c r="R355" i="4" s="1"/>
  <c r="S360" i="4" l="1"/>
  <c r="T360" i="4" s="1"/>
  <c r="U360" i="4" s="1"/>
  <c r="R481" i="4"/>
  <c r="R478" i="4"/>
  <c r="U722" i="4"/>
  <c r="T363" i="4"/>
  <c r="U363" i="4" s="1"/>
  <c r="X626" i="4"/>
  <c r="T355" i="4"/>
  <c r="S357" i="4"/>
  <c r="T357" i="4" s="1"/>
  <c r="U357" i="4" s="1"/>
  <c r="U724" i="4"/>
  <c r="S365" i="4"/>
  <c r="T365" i="4" s="1"/>
  <c r="U365" i="4" s="1"/>
  <c r="Q241" i="4"/>
  <c r="S240" i="4" s="1"/>
  <c r="P240" i="4"/>
  <c r="R240" i="4" s="1"/>
  <c r="Q237" i="4"/>
  <c r="S235" i="4" s="1"/>
  <c r="P235" i="4"/>
  <c r="R235" i="4" s="1"/>
  <c r="Q165" i="4"/>
  <c r="P164" i="4"/>
  <c r="Q163" i="4"/>
  <c r="S162" i="4" s="1"/>
  <c r="P162" i="4"/>
  <c r="R162" i="4" s="1"/>
  <c r="Q130" i="4"/>
  <c r="S129" i="4" s="1"/>
  <c r="P129" i="4"/>
  <c r="R129" i="4" s="1"/>
  <c r="T240" i="4" l="1"/>
  <c r="U240" i="4" s="1"/>
  <c r="U355" i="4"/>
  <c r="S164" i="4"/>
  <c r="R164" i="4"/>
  <c r="T235" i="4"/>
  <c r="U235" i="4" s="1"/>
  <c r="T162" i="4"/>
  <c r="T129" i="4"/>
  <c r="U129" i="4" s="1"/>
  <c r="T164" i="4" l="1"/>
  <c r="U164" i="4" s="1"/>
  <c r="Q85" i="4"/>
  <c r="Q81" i="4"/>
  <c r="S80" i="4" s="1"/>
  <c r="P80" i="4"/>
  <c r="R80" i="4" s="1"/>
  <c r="P75" i="4"/>
  <c r="R75" i="4" s="1"/>
  <c r="Q77" i="4"/>
  <c r="S84" i="4" l="1"/>
  <c r="T84" i="4" s="1"/>
  <c r="U84" i="4" s="1"/>
  <c r="T80" i="4"/>
  <c r="U80" i="4" s="1"/>
  <c r="U22" i="4" l="1"/>
  <c r="P32" i="4"/>
  <c r="Q33" i="4"/>
  <c r="Q34" i="4"/>
  <c r="P35" i="4"/>
  <c r="R35" i="4" s="1"/>
  <c r="Q36" i="4"/>
  <c r="Q37" i="4"/>
  <c r="P38" i="4"/>
  <c r="R38" i="4" s="1"/>
  <c r="Q39" i="4"/>
  <c r="Q40" i="4"/>
  <c r="P45" i="4"/>
  <c r="R45" i="4" s="1"/>
  <c r="Q46" i="4"/>
  <c r="P47" i="4"/>
  <c r="Q49" i="4"/>
  <c r="S47" i="4" s="1"/>
  <c r="P52" i="4"/>
  <c r="R52" i="4" s="1"/>
  <c r="Q63" i="4"/>
  <c r="P65" i="4"/>
  <c r="R65" i="4" s="1"/>
  <c r="Q66" i="4"/>
  <c r="Q67" i="4"/>
  <c r="P68" i="4"/>
  <c r="R68" i="4" s="1"/>
  <c r="Q69" i="4"/>
  <c r="Q70" i="4"/>
  <c r="Q76" i="4"/>
  <c r="S75" i="4" s="1"/>
  <c r="P78" i="4"/>
  <c r="R78" i="4" s="1"/>
  <c r="Q79" i="4"/>
  <c r="S78" i="4" s="1"/>
  <c r="P88" i="4"/>
  <c r="R88" i="4" s="1"/>
  <c r="Q89" i="4"/>
  <c r="Q90" i="4"/>
  <c r="P91" i="4"/>
  <c r="R91" i="4" s="1"/>
  <c r="Q92" i="4"/>
  <c r="Q93" i="4"/>
  <c r="P103" i="4"/>
  <c r="R103" i="4" s="1"/>
  <c r="Q105" i="4"/>
  <c r="S103" i="4" s="1"/>
  <c r="P106" i="4"/>
  <c r="R106" i="4" s="1"/>
  <c r="Q107" i="4"/>
  <c r="S106" i="4" s="1"/>
  <c r="P116" i="4"/>
  <c r="R116" i="4" s="1"/>
  <c r="Q117" i="4"/>
  <c r="Q118" i="4"/>
  <c r="P119" i="4"/>
  <c r="R119" i="4" s="1"/>
  <c r="Q120" i="4"/>
  <c r="Q121" i="4"/>
  <c r="P122" i="4"/>
  <c r="R122" i="4" s="1"/>
  <c r="Q123" i="4"/>
  <c r="Q124" i="4"/>
  <c r="P125" i="4"/>
  <c r="R125" i="4" s="1"/>
  <c r="Q126" i="4"/>
  <c r="P142" i="4"/>
  <c r="R142" i="4" s="1"/>
  <c r="Q143" i="4"/>
  <c r="S142" i="4" s="1"/>
  <c r="P146" i="4"/>
  <c r="R146" i="4" s="1"/>
  <c r="Q147" i="4"/>
  <c r="Q148" i="4"/>
  <c r="P149" i="4"/>
  <c r="R149" i="4" s="1"/>
  <c r="Q150" i="4"/>
  <c r="Q151" i="4"/>
  <c r="P152" i="4"/>
  <c r="R152" i="4" s="1"/>
  <c r="Q153" i="4"/>
  <c r="Q154" i="4"/>
  <c r="P157" i="4"/>
  <c r="R157" i="4" s="1"/>
  <c r="Q158" i="4"/>
  <c r="Q159" i="4"/>
  <c r="P172" i="4"/>
  <c r="R172" i="4" s="1"/>
  <c r="Q173" i="4"/>
  <c r="Q174" i="4"/>
  <c r="P175" i="4"/>
  <c r="R175" i="4" s="1"/>
  <c r="Q176" i="4"/>
  <c r="Q177" i="4"/>
  <c r="P178" i="4"/>
  <c r="R178" i="4" s="1"/>
  <c r="Q179" i="4"/>
  <c r="Q180" i="4"/>
  <c r="P185" i="4"/>
  <c r="R185" i="4" s="1"/>
  <c r="Q186" i="4"/>
  <c r="Q187" i="4"/>
  <c r="Q197" i="4"/>
  <c r="Q198" i="4"/>
  <c r="P199" i="4"/>
  <c r="R199" i="4" s="1"/>
  <c r="Q200" i="4"/>
  <c r="Q201" i="4"/>
  <c r="P202" i="4"/>
  <c r="R202" i="4" s="1"/>
  <c r="Q203" i="4"/>
  <c r="Q204" i="4"/>
  <c r="P218" i="4"/>
  <c r="R218" i="4" s="1"/>
  <c r="Q219" i="4"/>
  <c r="P222" i="4"/>
  <c r="R222" i="4" s="1"/>
  <c r="Q223" i="4"/>
  <c r="Q224" i="4"/>
  <c r="P225" i="4"/>
  <c r="R225" i="4" s="1"/>
  <c r="Q226" i="4"/>
  <c r="Q227" i="4"/>
  <c r="P228" i="4"/>
  <c r="R228" i="4" s="1"/>
  <c r="Q229" i="4"/>
  <c r="Q230" i="4"/>
  <c r="P233" i="4"/>
  <c r="R233" i="4" s="1"/>
  <c r="Q234" i="4"/>
  <c r="S233" i="4" s="1"/>
  <c r="R246" i="4"/>
  <c r="Q247" i="4"/>
  <c r="Q251" i="4"/>
  <c r="Q252" i="4"/>
  <c r="P253" i="4"/>
  <c r="R253" i="4" s="1"/>
  <c r="Q254" i="4"/>
  <c r="Q255" i="4"/>
  <c r="Q257" i="4"/>
  <c r="Q258" i="4"/>
  <c r="P263" i="4"/>
  <c r="R263" i="4" s="1"/>
  <c r="Q264" i="4"/>
  <c r="Q265" i="4"/>
  <c r="Q274" i="4"/>
  <c r="S272" i="4" s="1"/>
  <c r="T272" i="4" s="1"/>
  <c r="P275" i="4"/>
  <c r="R275" i="4" s="1"/>
  <c r="Q276" i="4"/>
  <c r="Q277" i="4"/>
  <c r="P278" i="4"/>
  <c r="R278" i="4" s="1"/>
  <c r="Q279" i="4"/>
  <c r="Q280" i="4"/>
  <c r="P283" i="4"/>
  <c r="R283" i="4" s="1"/>
  <c r="Q285" i="4"/>
  <c r="S283" i="4" s="1"/>
  <c r="Q289" i="4"/>
  <c r="P296" i="4"/>
  <c r="R296" i="4" s="1"/>
  <c r="Q297" i="4"/>
  <c r="Q298" i="4"/>
  <c r="P329" i="4"/>
  <c r="R329" i="4" s="1"/>
  <c r="Q330" i="4"/>
  <c r="P331" i="4"/>
  <c r="R331" i="4" s="1"/>
  <c r="Q332" i="4"/>
  <c r="S331" i="4" s="1"/>
  <c r="P335" i="4"/>
  <c r="Q336" i="4"/>
  <c r="P337" i="4"/>
  <c r="Q338" i="4"/>
  <c r="P339" i="4"/>
  <c r="Q340" i="4"/>
  <c r="P341" i="4"/>
  <c r="Q342" i="4"/>
  <c r="P343" i="4"/>
  <c r="Q344" i="4"/>
  <c r="P348" i="4"/>
  <c r="R347" i="4" s="1"/>
  <c r="Q348" i="4"/>
  <c r="P351" i="4"/>
  <c r="P352" i="4"/>
  <c r="Q352" i="4"/>
  <c r="P353" i="4"/>
  <c r="Q354" i="4"/>
  <c r="P367" i="4"/>
  <c r="P368" i="4"/>
  <c r="P369" i="4"/>
  <c r="P370" i="4"/>
  <c r="P374" i="4"/>
  <c r="R373" i="4" s="1"/>
  <c r="P375" i="4"/>
  <c r="P376" i="4"/>
  <c r="Q376" i="4"/>
  <c r="P384" i="4"/>
  <c r="R383" i="4" s="1"/>
  <c r="U391" i="4"/>
  <c r="S393" i="4"/>
  <c r="S395" i="4"/>
  <c r="T395" i="4" s="1"/>
  <c r="U395" i="4" s="1"/>
  <c r="S397" i="4"/>
  <c r="T397" i="4" s="1"/>
  <c r="U397" i="4" s="1"/>
  <c r="P399" i="4"/>
  <c r="P400" i="4"/>
  <c r="Q400" i="4"/>
  <c r="P403" i="4"/>
  <c r="P404" i="4"/>
  <c r="Q404" i="4"/>
  <c r="P409" i="4"/>
  <c r="R409" i="4" s="1"/>
  <c r="Q410" i="4"/>
  <c r="P411" i="4"/>
  <c r="P412" i="4"/>
  <c r="Q412" i="4"/>
  <c r="P413" i="4"/>
  <c r="P414" i="4"/>
  <c r="Q414" i="4"/>
  <c r="P415" i="4"/>
  <c r="P416" i="4"/>
  <c r="Q416" i="4"/>
  <c r="P419" i="4"/>
  <c r="P420" i="4"/>
  <c r="Q420" i="4"/>
  <c r="P423" i="4"/>
  <c r="P424" i="4"/>
  <c r="Q424" i="4"/>
  <c r="P427" i="4"/>
  <c r="R427" i="4" s="1"/>
  <c r="Q428" i="4"/>
  <c r="Q432" i="4"/>
  <c r="P435" i="4"/>
  <c r="R435" i="4" s="1"/>
  <c r="Q436" i="4"/>
  <c r="P445" i="4"/>
  <c r="P446" i="4"/>
  <c r="Q446" i="4"/>
  <c r="P451" i="4"/>
  <c r="P452" i="4"/>
  <c r="Q452" i="4"/>
  <c r="P461" i="4"/>
  <c r="P463" i="4"/>
  <c r="Q463" i="4"/>
  <c r="P464" i="4"/>
  <c r="P465" i="4"/>
  <c r="Q465" i="4"/>
  <c r="R510" i="4"/>
  <c r="S510" i="4"/>
  <c r="P515" i="4"/>
  <c r="Q515" i="4"/>
  <c r="S514" i="4" s="1"/>
  <c r="P517" i="4"/>
  <c r="R517" i="4" s="1"/>
  <c r="Q518" i="4"/>
  <c r="Q519" i="4"/>
  <c r="P520" i="4"/>
  <c r="R520" i="4" s="1"/>
  <c r="Q521" i="4"/>
  <c r="Q522" i="4"/>
  <c r="P523" i="4"/>
  <c r="R523" i="4" s="1"/>
  <c r="Q525" i="4"/>
  <c r="S523" i="4" s="1"/>
  <c r="Q527" i="4"/>
  <c r="S526" i="4" s="1"/>
  <c r="T526" i="4" s="1"/>
  <c r="U526" i="4" s="1"/>
  <c r="P528" i="4"/>
  <c r="Q529" i="4"/>
  <c r="P531" i="4"/>
  <c r="Q532" i="4"/>
  <c r="P534" i="4"/>
  <c r="Q535" i="4"/>
  <c r="P537" i="4"/>
  <c r="Q538" i="4"/>
  <c r="P540" i="4"/>
  <c r="Q541" i="4"/>
  <c r="P543" i="4"/>
  <c r="P544" i="4"/>
  <c r="Q544" i="4"/>
  <c r="P545" i="4"/>
  <c r="P546" i="4"/>
  <c r="Q546" i="4"/>
  <c r="P548" i="4"/>
  <c r="Q548" i="4"/>
  <c r="P554" i="4"/>
  <c r="P555" i="4"/>
  <c r="Q555" i="4"/>
  <c r="P556" i="4"/>
  <c r="P557" i="4"/>
  <c r="Q557" i="4"/>
  <c r="P560" i="4"/>
  <c r="P561" i="4"/>
  <c r="Q561" i="4"/>
  <c r="P562" i="4"/>
  <c r="R562" i="4" s="1"/>
  <c r="Q563" i="4"/>
  <c r="Q564" i="4"/>
  <c r="P565" i="4"/>
  <c r="P566" i="4"/>
  <c r="Q566" i="4"/>
  <c r="S565" i="4" s="1"/>
  <c r="P567" i="4"/>
  <c r="P568" i="4"/>
  <c r="Q568" i="4"/>
  <c r="P569" i="4"/>
  <c r="P570" i="4"/>
  <c r="Q570" i="4"/>
  <c r="P580" i="4"/>
  <c r="R579" i="4" s="1"/>
  <c r="Q580" i="4"/>
  <c r="P585" i="4"/>
  <c r="Q586" i="4"/>
  <c r="Q587" i="4"/>
  <c r="P588" i="4"/>
  <c r="R588" i="4" s="1"/>
  <c r="Q589" i="4"/>
  <c r="S588" i="4" s="1"/>
  <c r="P590" i="4"/>
  <c r="P591" i="4"/>
  <c r="Q591" i="4"/>
  <c r="P592" i="4"/>
  <c r="P593" i="4"/>
  <c r="Q593" i="4"/>
  <c r="P594" i="4"/>
  <c r="P595" i="4"/>
  <c r="Q595" i="4"/>
  <c r="P598" i="4"/>
  <c r="P599" i="4"/>
  <c r="Q599" i="4"/>
  <c r="P600" i="4"/>
  <c r="P601" i="4"/>
  <c r="Q601" i="4"/>
  <c r="P608" i="4"/>
  <c r="R608" i="4" s="1"/>
  <c r="Q609" i="4"/>
  <c r="Q610" i="4"/>
  <c r="P611" i="4"/>
  <c r="R611" i="4" s="1"/>
  <c r="Q613" i="4"/>
  <c r="P614" i="4"/>
  <c r="R614" i="4" s="1"/>
  <c r="Q615" i="4"/>
  <c r="Q617" i="4"/>
  <c r="P623" i="4"/>
  <c r="R622" i="4" s="1"/>
  <c r="T622" i="4" s="1"/>
  <c r="P633" i="4"/>
  <c r="P634" i="4"/>
  <c r="P635" i="4"/>
  <c r="P636" i="4"/>
  <c r="Q636" i="4"/>
  <c r="S633" i="4" s="1"/>
  <c r="P637" i="4"/>
  <c r="P639" i="4"/>
  <c r="Q639" i="4"/>
  <c r="P640" i="4"/>
  <c r="P641" i="4"/>
  <c r="Q641" i="4"/>
  <c r="S640" i="4" s="1"/>
  <c r="P663" i="4"/>
  <c r="P665" i="4"/>
  <c r="Q665" i="4"/>
  <c r="P672" i="4"/>
  <c r="P673" i="4"/>
  <c r="Q673" i="4"/>
  <c r="P695" i="4"/>
  <c r="P696" i="4"/>
  <c r="Q696" i="4"/>
  <c r="S695" i="4" s="1"/>
  <c r="P697" i="4"/>
  <c r="R697" i="4" s="1"/>
  <c r="Q698" i="4"/>
  <c r="S697" i="4" s="1"/>
  <c r="P701" i="4"/>
  <c r="P702" i="4"/>
  <c r="Q702" i="4"/>
  <c r="P704" i="4"/>
  <c r="P705" i="4"/>
  <c r="Q705" i="4"/>
  <c r="P707" i="4"/>
  <c r="P708" i="4"/>
  <c r="Q708" i="4"/>
  <c r="P712" i="4"/>
  <c r="P713" i="4"/>
  <c r="Q713" i="4"/>
  <c r="P714" i="4"/>
  <c r="P715" i="4"/>
  <c r="Q715" i="4"/>
  <c r="P716" i="4"/>
  <c r="Q717" i="4"/>
  <c r="P720" i="4"/>
  <c r="P721" i="4"/>
  <c r="Q721" i="4"/>
  <c r="S720" i="4" s="1"/>
  <c r="T393" i="4" l="1"/>
  <c r="U393" i="4" s="1"/>
  <c r="R32" i="4"/>
  <c r="P752" i="4"/>
  <c r="P753" i="4"/>
  <c r="Q752" i="4"/>
  <c r="Q753" i="4"/>
  <c r="U622" i="4"/>
  <c r="W622" i="4"/>
  <c r="X622" i="4" s="1"/>
  <c r="R633" i="4"/>
  <c r="T633" i="4" s="1"/>
  <c r="R499" i="4"/>
  <c r="R514" i="4"/>
  <c r="T514" i="4" s="1"/>
  <c r="U514" i="4" s="1"/>
  <c r="T506" i="4"/>
  <c r="U506" i="4" s="1"/>
  <c r="R496" i="4"/>
  <c r="R487" i="4"/>
  <c r="R484" i="4"/>
  <c r="T504" i="4"/>
  <c r="U504" i="4" s="1"/>
  <c r="R493" i="4"/>
  <c r="R490" i="4"/>
  <c r="U387" i="4"/>
  <c r="R367" i="4"/>
  <c r="T367" i="4" s="1"/>
  <c r="S704" i="4"/>
  <c r="R704" i="4"/>
  <c r="S296" i="4"/>
  <c r="T296" i="4" s="1"/>
  <c r="U296" i="4" s="1"/>
  <c r="R528" i="4"/>
  <c r="S528" i="4"/>
  <c r="S590" i="4"/>
  <c r="R590" i="4"/>
  <c r="S411" i="4"/>
  <c r="R411" i="4"/>
  <c r="S712" i="4"/>
  <c r="R712" i="4"/>
  <c r="R351" i="4"/>
  <c r="T106" i="4"/>
  <c r="U106" i="4" s="1"/>
  <c r="S351" i="4"/>
  <c r="R339" i="4"/>
  <c r="R335" i="4"/>
  <c r="S339" i="4"/>
  <c r="S335" i="4"/>
  <c r="R720" i="4"/>
  <c r="T720" i="4" s="1"/>
  <c r="S263" i="4"/>
  <c r="T263" i="4" s="1"/>
  <c r="U263" i="4" s="1"/>
  <c r="S185" i="4"/>
  <c r="T185" i="4" s="1"/>
  <c r="U185" i="4" s="1"/>
  <c r="S157" i="4"/>
  <c r="T157" i="4" s="1"/>
  <c r="U157" i="4" s="1"/>
  <c r="R47" i="4"/>
  <c r="T47" i="4" s="1"/>
  <c r="U47" i="4" s="1"/>
  <c r="R640" i="4"/>
  <c r="T640" i="4" s="1"/>
  <c r="U640" i="4" s="1"/>
  <c r="R565" i="4"/>
  <c r="T565" i="4" s="1"/>
  <c r="S35" i="4"/>
  <c r="S38" i="4"/>
  <c r="S32" i="4"/>
  <c r="P751" i="4"/>
  <c r="Q751" i="4"/>
  <c r="S611" i="4"/>
  <c r="T611" i="4" s="1"/>
  <c r="U611" i="4" s="1"/>
  <c r="T588" i="4"/>
  <c r="U588" i="4" s="1"/>
  <c r="T523" i="4"/>
  <c r="U523" i="4" s="1"/>
  <c r="S431" i="4"/>
  <c r="T431" i="4" s="1"/>
  <c r="U431" i="4" s="1"/>
  <c r="S562" i="4"/>
  <c r="S383" i="4"/>
  <c r="T383" i="4" s="1"/>
  <c r="U383" i="4" s="1"/>
  <c r="S616" i="4"/>
  <c r="T616" i="4" s="1"/>
  <c r="U616" i="4" s="1"/>
  <c r="S608" i="4"/>
  <c r="T608" i="4" s="1"/>
  <c r="R600" i="4"/>
  <c r="R585" i="4"/>
  <c r="S600" i="4"/>
  <c r="S585" i="4"/>
  <c r="S569" i="4"/>
  <c r="R567" i="4"/>
  <c r="R569" i="4"/>
  <c r="S567" i="4"/>
  <c r="S556" i="4"/>
  <c r="R554" i="4"/>
  <c r="R556" i="4"/>
  <c r="S554" i="4"/>
  <c r="S517" i="4"/>
  <c r="T517" i="4" s="1"/>
  <c r="U517" i="4" s="1"/>
  <c r="S520" i="4"/>
  <c r="T520" i="4" s="1"/>
  <c r="U520" i="4" s="1"/>
  <c r="S329" i="4"/>
  <c r="T329" i="4" s="1"/>
  <c r="T331" i="4"/>
  <c r="U331" i="4" s="1"/>
  <c r="T283" i="4"/>
  <c r="U283" i="4" s="1"/>
  <c r="S228" i="4"/>
  <c r="T228" i="4" s="1"/>
  <c r="U228" i="4" s="1"/>
  <c r="S225" i="4"/>
  <c r="T225" i="4" s="1"/>
  <c r="U225" i="4" s="1"/>
  <c r="S149" i="4"/>
  <c r="T149" i="4" s="1"/>
  <c r="U149" i="4" s="1"/>
  <c r="S125" i="4"/>
  <c r="T125" i="4" s="1"/>
  <c r="U125" i="4" s="1"/>
  <c r="S122" i="4"/>
  <c r="T122" i="4" s="1"/>
  <c r="U122" i="4" s="1"/>
  <c r="S88" i="4"/>
  <c r="T88" i="4" s="1"/>
  <c r="S62" i="4"/>
  <c r="T62" i="4" s="1"/>
  <c r="U62" i="4" s="1"/>
  <c r="S45" i="4"/>
  <c r="T45" i="4" s="1"/>
  <c r="U45" i="4" s="1"/>
  <c r="S202" i="4"/>
  <c r="T202" i="4" s="1"/>
  <c r="U202" i="4" s="1"/>
  <c r="S199" i="4"/>
  <c r="T199" i="4" s="1"/>
  <c r="U199" i="4" s="1"/>
  <c r="S175" i="4"/>
  <c r="T175" i="4" s="1"/>
  <c r="U175" i="4" s="1"/>
  <c r="S152" i="4"/>
  <c r="T152" i="4" s="1"/>
  <c r="U152" i="4" s="1"/>
  <c r="S146" i="4"/>
  <c r="T146" i="4" s="1"/>
  <c r="S91" i="4"/>
  <c r="T91" i="4" s="1"/>
  <c r="U91" i="4" s="1"/>
  <c r="S65" i="4"/>
  <c r="T65" i="4" s="1"/>
  <c r="U65" i="4" s="1"/>
  <c r="T233" i="4"/>
  <c r="U233" i="4" s="1"/>
  <c r="S222" i="4"/>
  <c r="T222" i="4" s="1"/>
  <c r="S178" i="4"/>
  <c r="T178" i="4" s="1"/>
  <c r="U178" i="4" s="1"/>
  <c r="S172" i="4"/>
  <c r="T172" i="4" s="1"/>
  <c r="T103" i="4"/>
  <c r="U103" i="4" s="1"/>
  <c r="S68" i="4"/>
  <c r="T68" i="4" s="1"/>
  <c r="U68" i="4" s="1"/>
  <c r="U272" i="4"/>
  <c r="S278" i="4"/>
  <c r="T278" i="4" s="1"/>
  <c r="U278" i="4" s="1"/>
  <c r="S275" i="4"/>
  <c r="T275" i="4" s="1"/>
  <c r="S250" i="4"/>
  <c r="T250" i="4" s="1"/>
  <c r="S256" i="4"/>
  <c r="T256" i="4" s="1"/>
  <c r="U256" i="4" s="1"/>
  <c r="S253" i="4"/>
  <c r="T253" i="4" s="1"/>
  <c r="U253" i="4" s="1"/>
  <c r="S196" i="4"/>
  <c r="T196" i="4" s="1"/>
  <c r="S116" i="4"/>
  <c r="T116" i="4" s="1"/>
  <c r="S119" i="4"/>
  <c r="T119" i="4" s="1"/>
  <c r="U119" i="4" s="1"/>
  <c r="S375" i="4"/>
  <c r="R545" i="4"/>
  <c r="R637" i="4"/>
  <c r="S637" i="4"/>
  <c r="R419" i="4"/>
  <c r="S560" i="4"/>
  <c r="R423" i="4"/>
  <c r="S423" i="4"/>
  <c r="S347" i="4"/>
  <c r="T347" i="4" s="1"/>
  <c r="U347" i="4" s="1"/>
  <c r="S672" i="4"/>
  <c r="R445" i="4"/>
  <c r="S461" i="4"/>
  <c r="R461" i="4"/>
  <c r="R672" i="4"/>
  <c r="S218" i="4"/>
  <c r="T218" i="4" s="1"/>
  <c r="U218" i="4" s="1"/>
  <c r="S701" i="4"/>
  <c r="R701" i="4"/>
  <c r="S451" i="4"/>
  <c r="S464" i="4"/>
  <c r="R451" i="4"/>
  <c r="S373" i="4"/>
  <c r="T373" i="4" s="1"/>
  <c r="U373" i="4" s="1"/>
  <c r="R375" i="4"/>
  <c r="R543" i="4"/>
  <c r="S288" i="4"/>
  <c r="S409" i="4"/>
  <c r="T409" i="4" s="1"/>
  <c r="U409" i="4" s="1"/>
  <c r="S614" i="4"/>
  <c r="T614" i="4" s="1"/>
  <c r="U614" i="4" s="1"/>
  <c r="R403" i="4"/>
  <c r="U345" i="4"/>
  <c r="R560" i="4"/>
  <c r="R547" i="4"/>
  <c r="S435" i="4"/>
  <c r="T435" i="4" s="1"/>
  <c r="U435" i="4" s="1"/>
  <c r="S427" i="4"/>
  <c r="T427" i="4" s="1"/>
  <c r="U427" i="4" s="1"/>
  <c r="R399" i="4"/>
  <c r="S246" i="4"/>
  <c r="T246" i="4" s="1"/>
  <c r="U246" i="4" s="1"/>
  <c r="T697" i="4"/>
  <c r="U697" i="4" s="1"/>
  <c r="S403" i="4"/>
  <c r="R695" i="4"/>
  <c r="T695" i="4" s="1"/>
  <c r="R663" i="4"/>
  <c r="S579" i="4"/>
  <c r="T78" i="4"/>
  <c r="U78" i="4" s="1"/>
  <c r="S663" i="4"/>
  <c r="S399" i="4"/>
  <c r="U162" i="4"/>
  <c r="S547" i="4"/>
  <c r="S545" i="4"/>
  <c r="S543" i="4"/>
  <c r="R464" i="4"/>
  <c r="T464" i="4" s="1"/>
  <c r="S445" i="4"/>
  <c r="S419" i="4"/>
  <c r="T510" i="4"/>
  <c r="U510" i="4" s="1"/>
  <c r="U466" i="4"/>
  <c r="T142" i="4"/>
  <c r="U142" i="4" s="1"/>
  <c r="T32" i="4" l="1"/>
  <c r="S752" i="4"/>
  <c r="S753" i="4"/>
  <c r="W608" i="4"/>
  <c r="U633" i="4"/>
  <c r="W633" i="4"/>
  <c r="T461" i="4"/>
  <c r="W470" i="4"/>
  <c r="X470" i="4" s="1"/>
  <c r="U385" i="4"/>
  <c r="T567" i="4"/>
  <c r="U567" i="4" s="1"/>
  <c r="T562" i="4"/>
  <c r="U562" i="4" s="1"/>
  <c r="T704" i="4"/>
  <c r="U704" i="4" s="1"/>
  <c r="T528" i="4"/>
  <c r="U528" i="4" s="1"/>
  <c r="T339" i="4"/>
  <c r="U339" i="4" s="1"/>
  <c r="T335" i="4"/>
  <c r="U335" i="4" s="1"/>
  <c r="U367" i="4"/>
  <c r="P750" i="4"/>
  <c r="Q750" i="4"/>
  <c r="W88" i="4"/>
  <c r="X88" i="4" s="1"/>
  <c r="U88" i="4"/>
  <c r="S751" i="4"/>
  <c r="T556" i="4"/>
  <c r="U556" i="4" s="1"/>
  <c r="W695" i="4"/>
  <c r="X695" i="4" s="1"/>
  <c r="T672" i="4"/>
  <c r="W672" i="4" s="1"/>
  <c r="X672" i="4" s="1"/>
  <c r="T579" i="4"/>
  <c r="W577" i="4" s="1"/>
  <c r="X577" i="4" s="1"/>
  <c r="T411" i="4"/>
  <c r="U411" i="4" s="1"/>
  <c r="T569" i="4"/>
  <c r="T590" i="4"/>
  <c r="U590" i="4" s="1"/>
  <c r="T712" i="4"/>
  <c r="U608" i="4"/>
  <c r="T35" i="4"/>
  <c r="U35" i="4" s="1"/>
  <c r="T585" i="4"/>
  <c r="U585" i="4" s="1"/>
  <c r="T600" i="4"/>
  <c r="U600" i="4" s="1"/>
  <c r="U565" i="4"/>
  <c r="T554" i="4"/>
  <c r="U554" i="4" s="1"/>
  <c r="T351" i="4"/>
  <c r="U351" i="4" s="1"/>
  <c r="U329" i="4"/>
  <c r="U222" i="4"/>
  <c r="W222" i="4"/>
  <c r="U172" i="4"/>
  <c r="W172" i="4"/>
  <c r="U116" i="4"/>
  <c r="W116" i="4"/>
  <c r="U250" i="4"/>
  <c r="U146" i="4"/>
  <c r="W146" i="4"/>
  <c r="T38" i="4"/>
  <c r="U38" i="4" s="1"/>
  <c r="U196" i="4"/>
  <c r="W196" i="4"/>
  <c r="U275" i="4"/>
  <c r="T375" i="4"/>
  <c r="U375" i="4" s="1"/>
  <c r="T545" i="4"/>
  <c r="U545" i="4" s="1"/>
  <c r="T637" i="4"/>
  <c r="T419" i="4"/>
  <c r="T560" i="4"/>
  <c r="U560" i="4" s="1"/>
  <c r="T423" i="4"/>
  <c r="U423" i="4" s="1"/>
  <c r="U464" i="4"/>
  <c r="X633" i="4"/>
  <c r="T451" i="4"/>
  <c r="U28" i="4"/>
  <c r="T445" i="4"/>
  <c r="U445" i="4" s="1"/>
  <c r="W383" i="4"/>
  <c r="X383" i="4" s="1"/>
  <c r="T52" i="4"/>
  <c r="T543" i="4"/>
  <c r="U543" i="4" s="1"/>
  <c r="T403" i="4"/>
  <c r="U403" i="4" s="1"/>
  <c r="U626" i="4"/>
  <c r="T547" i="4"/>
  <c r="U547" i="4" s="1"/>
  <c r="T701" i="4"/>
  <c r="T399" i="4"/>
  <c r="T663" i="4"/>
  <c r="T75" i="4"/>
  <c r="U75" i="4" s="1"/>
  <c r="U695" i="4"/>
  <c r="W355" i="4" l="1"/>
  <c r="U32" i="4"/>
  <c r="S750" i="4"/>
  <c r="W329" i="4"/>
  <c r="X329" i="4" s="1"/>
  <c r="X355" i="4"/>
  <c r="U672" i="4"/>
  <c r="X655" i="4"/>
  <c r="U579" i="4"/>
  <c r="U569" i="4"/>
  <c r="W562" i="4"/>
  <c r="X562" i="4" s="1"/>
  <c r="W701" i="4"/>
  <c r="X701" i="4" s="1"/>
  <c r="U663" i="4"/>
  <c r="W663" i="4"/>
  <c r="X663" i="4" s="1"/>
  <c r="W720" i="4"/>
  <c r="X720" i="4" s="1"/>
  <c r="U712" i="4"/>
  <c r="W712" i="4"/>
  <c r="X712" i="4" s="1"/>
  <c r="U419" i="4"/>
  <c r="W419" i="4"/>
  <c r="X419" i="4" s="1"/>
  <c r="W461" i="4"/>
  <c r="X461" i="4" s="1"/>
  <c r="U451" i="4"/>
  <c r="W451" i="4"/>
  <c r="X451" i="4" s="1"/>
  <c r="U637" i="4"/>
  <c r="W637" i="4"/>
  <c r="X637" i="4" s="1"/>
  <c r="W431" i="4"/>
  <c r="X431" i="4" s="1"/>
  <c r="U399" i="4"/>
  <c r="W399" i="4"/>
  <c r="X399" i="4" s="1"/>
  <c r="W62" i="4"/>
  <c r="X62" i="4" s="1"/>
  <c r="W250" i="4"/>
  <c r="X250" i="4" s="1"/>
  <c r="U52" i="4"/>
  <c r="W32" i="4"/>
  <c r="X32" i="4" s="1"/>
  <c r="W3" i="4"/>
  <c r="X3" i="4" s="1"/>
  <c r="U720" i="4"/>
  <c r="W514" i="4"/>
  <c r="X514" i="4" s="1"/>
  <c r="X196" i="4"/>
  <c r="X172" i="4"/>
  <c r="U461" i="4"/>
  <c r="X146" i="4"/>
  <c r="U701" i="4"/>
  <c r="X116" i="4"/>
  <c r="W351" i="4"/>
  <c r="X351" i="4" s="1"/>
  <c r="U3" i="4"/>
  <c r="W585" i="4"/>
  <c r="X585" i="4" s="1"/>
  <c r="X222" i="4"/>
  <c r="W549" i="4"/>
  <c r="X549" i="4" s="1"/>
  <c r="R288" i="4"/>
  <c r="R753" i="4" l="1"/>
  <c r="R752" i="4"/>
  <c r="R751" i="4"/>
  <c r="T288" i="4"/>
  <c r="T752" i="4" l="1"/>
  <c r="T753" i="4"/>
  <c r="T751" i="4"/>
  <c r="W272" i="4"/>
  <c r="X272" i="4" s="1"/>
  <c r="R750" i="4"/>
  <c r="U288" i="4"/>
  <c r="T750" i="4" l="1"/>
  <c r="X608" i="4"/>
  <c r="X750" i="4" s="1"/>
  <c r="X751" i="4" l="1"/>
  <c r="X752" i="4"/>
  <c r="X753" i="4" l="1"/>
</calcChain>
</file>

<file path=xl/sharedStrings.xml><?xml version="1.0" encoding="utf-8"?>
<sst xmlns="http://schemas.openxmlformats.org/spreadsheetml/2006/main" count="3462" uniqueCount="308">
  <si>
    <t>Наименование государственного учреждения здравоохранения Астраханской области</t>
  </si>
  <si>
    <t>Наименование государственной услуги (работы)</t>
  </si>
  <si>
    <t>ед. изм</t>
  </si>
  <si>
    <t>%</t>
  </si>
  <si>
    <t>Категория показателя</t>
  </si>
  <si>
    <t>Кач.</t>
  </si>
  <si>
    <t>ГБУЗ АО АМОКБ</t>
  </si>
  <si>
    <t>ГБУЗ АО Областная детская клиническая больница им. Н.Н. Силищевой</t>
  </si>
  <si>
    <t>ГБУЗ АО Областной кардиологический диспансер</t>
  </si>
  <si>
    <t>ГБУЗ АО Областная клиническая психиатрическая больница</t>
  </si>
  <si>
    <t>ГБУЗ АО Областной наркологический диспансер</t>
  </si>
  <si>
    <t>ГБУЗ АО Областной клинический противотуберкулезный диспансер</t>
  </si>
  <si>
    <t>ГБУЗ АО Центр крови</t>
  </si>
  <si>
    <t>ГБУЗ АО Патологоанатомическое бюро</t>
  </si>
  <si>
    <t>ГБУЗ АО Городская поликлиника №5</t>
  </si>
  <si>
    <t>Оценка выполнения ГЗ по учреждению</t>
  </si>
  <si>
    <t>Оценка выполнения ГЗ по услугам/ работам</t>
  </si>
  <si>
    <t>ГБУЗ АО БСМЭ</t>
  </si>
  <si>
    <t>ГБУЗ АО Городская киническая больница №3 им. С.М. Кирова</t>
  </si>
  <si>
    <t>ГБУЗ АО Областной врачебно-физкультурный диспансер</t>
  </si>
  <si>
    <t>К2 
(по услуге/ работе)</t>
  </si>
  <si>
    <t>ГБУЗ АО Ахтубинская РБ</t>
  </si>
  <si>
    <t>ГБУЗ АО Володарская РБ</t>
  </si>
  <si>
    <t>ГБУЗ АО Енотаевская РБ</t>
  </si>
  <si>
    <t>ГБУЗ АО Икрянинская РБ</t>
  </si>
  <si>
    <t>ГБУЗ АО Камызякская РБ</t>
  </si>
  <si>
    <t>ГБУЗ АО Красноярская РБ</t>
  </si>
  <si>
    <t>ГБУЗ АО Наримановская РБ</t>
  </si>
  <si>
    <t>ГБУЗ АО Приволжская РБ</t>
  </si>
  <si>
    <t>ГБУЗ АО Городская поликлиника №8 им. Н.И. Пирогова</t>
  </si>
  <si>
    <t>ГЗ по учреждению выполнено</t>
  </si>
  <si>
    <t>ГЗ по учреждению ПЕРЕвыполнено</t>
  </si>
  <si>
    <t>ГЗ по учреждению НЕ выполнено</t>
  </si>
  <si>
    <t>ГБУЗ АО Центр охраны здоровья семьи и репродукции</t>
  </si>
  <si>
    <t xml:space="preserve">ГБУЗ АО Областной центр по профилактике и борьбе со СПИД </t>
  </si>
  <si>
    <t>ГБУЗ АО Центр медицины катастроф и скорой медицинской помощи</t>
  </si>
  <si>
    <t>Пок-ли качества и объема выполнены</t>
  </si>
  <si>
    <t>Пок-ли качества и объема ПЕРЕвыполнены</t>
  </si>
  <si>
    <t>Пок-ли качества и объема НЕ выполнены</t>
  </si>
  <si>
    <t>Первичная медико-санитарная помощь, в части диагностики и лечения</t>
  </si>
  <si>
    <t>число посещений</t>
  </si>
  <si>
    <t>единица</t>
  </si>
  <si>
    <t>объем</t>
  </si>
  <si>
    <t>паллиативная медицинская помощь</t>
  </si>
  <si>
    <t>количество пациентов</t>
  </si>
  <si>
    <t>человек</t>
  </si>
  <si>
    <t>Заготовка, хранение, транспортировка и обеспечение безопасности донорской крови и ее компонентов</t>
  </si>
  <si>
    <t>Не предусмотрено</t>
  </si>
  <si>
    <t>Соответствие техническому регламенту о безопасности крови, ее продуктов, кровезамещающих растворов и технических средств, используемой в трансфузионно-инфузионной терапии</t>
  </si>
  <si>
    <t>условная единица продукта, переработки (в перерасчете на 1 литр цельной крови)</t>
  </si>
  <si>
    <t>Вне медицинской организации</t>
  </si>
  <si>
    <t>терапия</t>
  </si>
  <si>
    <t>для беременных и рожениц</t>
  </si>
  <si>
    <t>патология новорожденных</t>
  </si>
  <si>
    <t>Судебно-медицинская экспертиза</t>
  </si>
  <si>
    <t>Соответствие порядку организации и производства судебно- медицинских экспертиз</t>
  </si>
  <si>
    <t>количество экспертиз</t>
  </si>
  <si>
    <t xml:space="preserve">Не устанавливаются </t>
  </si>
  <si>
    <t>штука</t>
  </si>
  <si>
    <t>ИС обеспечения специальной деятельности</t>
  </si>
  <si>
    <t>ИС обеспечения типовой деятельности</t>
  </si>
  <si>
    <t xml:space="preserve">Количество ИС обеспечения специальной деятельности </t>
  </si>
  <si>
    <t>Ведение информационных ресурсов и баз данных</t>
  </si>
  <si>
    <t xml:space="preserve">Количество информационных ресурсов и баз данных </t>
  </si>
  <si>
    <t>Обеспечение сохранности и учет архивных документов</t>
  </si>
  <si>
    <t>Реализация дополнительных профессиональных программ профессиональной переподготовки</t>
  </si>
  <si>
    <t>Реализация дополнительных профессиональных программ повышения квалификации</t>
  </si>
  <si>
    <t>Показатель, характеризующий условия (формы) оказания госуслуги</t>
  </si>
  <si>
    <t>психотерапия</t>
  </si>
  <si>
    <t>дерматология</t>
  </si>
  <si>
    <t>профпатология</t>
  </si>
  <si>
    <t>генетик</t>
  </si>
  <si>
    <t>очная</t>
  </si>
  <si>
    <t>оториноларингология</t>
  </si>
  <si>
    <t>Педиатрия</t>
  </si>
  <si>
    <t>Паллиативная медицинская помощь</t>
  </si>
  <si>
    <t>неврология</t>
  </si>
  <si>
    <t>ГБУЗ АО Городская поликлиника №1</t>
  </si>
  <si>
    <t>инфекционные болезни</t>
  </si>
  <si>
    <t xml:space="preserve">ГБУЗ АО Областная инфекционная киническая больница </t>
  </si>
  <si>
    <t>Обработка площади очагов</t>
  </si>
  <si>
    <t>Удельный вес площади, обработанной в очагах инфекционных и паразитарных заболеваний, от общей площади, подлежащей такой обработке</t>
  </si>
  <si>
    <t>Удельный вес вещей, обработанных в очагах инфекционных и паразитарных заболеваний, от общего веса вещей, подлежащих такой обработке</t>
  </si>
  <si>
    <t>Площадь обработанных очагов</t>
  </si>
  <si>
    <t>квадратный метр</t>
  </si>
  <si>
    <t>Вес обработанных в дезифекционных камерах вещей из очагов</t>
  </si>
  <si>
    <t>кг</t>
  </si>
  <si>
    <t>кардиология</t>
  </si>
  <si>
    <t>спортивная медицина</t>
  </si>
  <si>
    <t>акушерство-гинекология</t>
  </si>
  <si>
    <t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t>
  </si>
  <si>
    <t>Соответствие установленным требованиям</t>
  </si>
  <si>
    <t>психиатрия</t>
  </si>
  <si>
    <t>Соответствие порядку оказания медицинской помощи по профилю "патологическая анатомия"</t>
  </si>
  <si>
    <t>количество исследований</t>
  </si>
  <si>
    <t>офтальмология</t>
  </si>
  <si>
    <t>урология</t>
  </si>
  <si>
    <t xml:space="preserve">хирургия </t>
  </si>
  <si>
    <t>Патологическая анатомия</t>
  </si>
  <si>
    <t>Соответствие порядку оказания медицинской помощи по профилю «патологическая анатомия»</t>
  </si>
  <si>
    <t xml:space="preserve">количество вскрытий </t>
  </si>
  <si>
    <t>ГБУ АО УМТОМО</t>
  </si>
  <si>
    <t>ГБУЗ АО Харабалинская РБ</t>
  </si>
  <si>
    <t>ГБУЗ АО Черноярская РБ</t>
  </si>
  <si>
    <t>ГБУ ППО Астраханский базовый медицинский колледж</t>
  </si>
  <si>
    <t>Патология новорожденных</t>
  </si>
  <si>
    <t>постоянно</t>
  </si>
  <si>
    <t>К21
(по услуге/ работе)</t>
  </si>
  <si>
    <t>К22
(по услуге/ работе)</t>
  </si>
  <si>
    <t>Причина отклонения выполнения ГЗ по услугам/работам</t>
  </si>
  <si>
    <t>К2 - оценка вып. ГЗ (по учр.)</t>
  </si>
  <si>
    <t>Показатели, характеризующие качество и количество государственной услуги (работы)</t>
  </si>
  <si>
    <t>Показатель 1, характеризующий содержание госуслуги</t>
  </si>
  <si>
    <t>Показатель 2, характеризующий содержание госуслуги</t>
  </si>
  <si>
    <r>
      <t>К21</t>
    </r>
    <r>
      <rPr>
        <b/>
        <i/>
        <sz val="10"/>
        <color rgb="FFFF0000"/>
        <rFont val="Times New Roman"/>
        <family val="1"/>
        <charset val="204"/>
      </rPr>
      <t>i</t>
    </r>
    <r>
      <rPr>
        <b/>
        <sz val="10"/>
        <color rgb="FFFF0000"/>
        <rFont val="Times New Roman"/>
        <family val="1"/>
        <charset val="204"/>
      </rPr>
      <t xml:space="preserve"> (по показателям качества)</t>
    </r>
  </si>
  <si>
    <r>
      <t>К22</t>
    </r>
    <r>
      <rPr>
        <b/>
        <i/>
        <sz val="10"/>
        <color rgb="FF0070C0"/>
        <rFont val="Times New Roman"/>
        <family val="1"/>
        <charset val="204"/>
      </rPr>
      <t>i</t>
    </r>
    <r>
      <rPr>
        <b/>
        <sz val="10"/>
        <color rgb="FF0070C0"/>
        <rFont val="Times New Roman"/>
        <family val="1"/>
        <charset val="204"/>
      </rPr>
      <t xml:space="preserve"> (по показателям количества)</t>
    </r>
  </si>
  <si>
    <t>ИМЯ ГУ</t>
  </si>
  <si>
    <t>ПОК-ЛЬ УСЛОВИЯ (ФОРМЫ)</t>
  </si>
  <si>
    <t>ПОК-ЛЬ СОДЕРЖ 1</t>
  </si>
  <si>
    <t>ПОК-ЛЬ СОДЕРЖ 2</t>
  </si>
  <si>
    <t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t>
  </si>
  <si>
    <t>Обработка вещей из  очагов</t>
  </si>
  <si>
    <t>человеко-час</t>
  </si>
  <si>
    <t>условная ед.</t>
  </si>
  <si>
    <t>ПМСП, не включенная в базовую программу ОМС</t>
  </si>
  <si>
    <t>ПМСП, включенная в базовую программу ОМС</t>
  </si>
  <si>
    <t>34.02.01 Сестринское дело</t>
  </si>
  <si>
    <t>31.02.01 Лечебное дело</t>
  </si>
  <si>
    <t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t>
  </si>
  <si>
    <t>Специализированная медицинская помощь (за исключением ВМП), включенная в базовую программу обязательного медицинского страхования</t>
  </si>
  <si>
    <t>Специализированная медицинская помощь (за исключением ВМП), не включенная в базовую программу обязательного медицинского страхования</t>
  </si>
  <si>
    <t>Использованные сокращения:</t>
  </si>
  <si>
    <t>СМП, в т.ч. ССМП, не вкл. в ТПОМС - Скорая, в том числе скорая специализированная, медицинская помощь (включая медицинскую эвакуацию), не включенная в базовую программу ОМС, а также оказание медицинской помощи при чрезвычайных ситуациях</t>
  </si>
  <si>
    <t>Соответствие порядкам оказания МП и на основе стандартов МП</t>
  </si>
  <si>
    <t>МП - медицинская помощь</t>
  </si>
  <si>
    <t>ИТОГО оценено показателей</t>
  </si>
  <si>
    <t>ИТОГО оценено учреждений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</si>
  <si>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</si>
  <si>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число обращений</t>
  </si>
  <si>
    <t>количество койко-дней</t>
  </si>
  <si>
    <t>койко-день</t>
  </si>
  <si>
    <t>Медицинская помощь в экстренной форме незастрахованным гражданам в системе обязательного медицинского страхования</t>
  </si>
  <si>
    <t>амбулаторно</t>
  </si>
  <si>
    <t>стационар</t>
  </si>
  <si>
    <t>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</si>
  <si>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</si>
  <si>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</si>
  <si>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Дневной стационар</t>
  </si>
  <si>
    <t xml:space="preserve">Не применяется </t>
  </si>
  <si>
    <t>Случай лечения</t>
  </si>
  <si>
    <t>условная единица</t>
  </si>
  <si>
    <t xml:space="preserve">количество вызовов </t>
  </si>
  <si>
    <t>ГБУЗ АО Лиманская  РБ</t>
  </si>
  <si>
    <t>хирургия</t>
  </si>
  <si>
    <t>гематология</t>
  </si>
  <si>
    <t xml:space="preserve">число пациентов </t>
  </si>
  <si>
    <t>не указано</t>
  </si>
  <si>
    <t>количество человеко-часов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</si>
  <si>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</si>
  <si>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Среднее общее образование</t>
  </si>
  <si>
    <t>Численность обучающихся</t>
  </si>
  <si>
    <t>31.02.02 Акушерское дело</t>
  </si>
  <si>
    <t>Основное общее образование</t>
  </si>
  <si>
    <t>31.02.03 Лабораторная диагностика</t>
  </si>
  <si>
    <t xml:space="preserve"> стационар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</si>
  <si>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t>
  </si>
  <si>
    <t>Скорая, в том числе скорая специализированная, медицинская помощь (за исключением санитарно-авиационной эвакуации)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</si>
  <si>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t>
  </si>
  <si>
    <t>по профилю дерматовенерология (в части венерологии)</t>
  </si>
  <si>
    <t>число  пациентов</t>
  </si>
  <si>
    <t>не предусмотрено</t>
  </si>
  <si>
    <t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</si>
  <si>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t>
  </si>
  <si>
    <t xml:space="preserve"> по профилю ВИЧ-инфекции</t>
  </si>
  <si>
    <t>количество человек</t>
  </si>
  <si>
    <t>Случай госпитализации</t>
  </si>
  <si>
    <t>vtc</t>
  </si>
  <si>
    <t>ГБУЗ АО МИАЦ</t>
  </si>
  <si>
    <t xml:space="preserve">Машино-часы работы автомобилей. </t>
  </si>
  <si>
    <t>количество мероприятий</t>
  </si>
  <si>
    <t>Фактическое количество проведенных мероприятий, относительно  запланированно показателя</t>
  </si>
  <si>
    <t xml:space="preserve">Отношение фактического проведения мероприятий к запланированному количеству мероприятий </t>
  </si>
  <si>
    <t>количество отчетов</t>
  </si>
  <si>
    <t>Соответствие практическому инструктивно-методическому пособию по статистике здравоохранения Процент</t>
  </si>
  <si>
    <t>количество аналитической информации (справки)</t>
  </si>
  <si>
    <t>Организация и проведение мероприятий, направленных на снижение заболеваемости, смертности и увеличение продолжительности жизни населения</t>
  </si>
  <si>
    <t xml:space="preserve">Освещение деятельности органов государственной власти
</t>
  </si>
  <si>
    <t>количество информационных мероприятий</t>
  </si>
  <si>
    <t>количество случаев</t>
  </si>
  <si>
    <t>Диспансерное наблюдение</t>
  </si>
  <si>
    <t xml:space="preserve">Соответствие порядку диспансерного наблюдения </t>
  </si>
  <si>
    <t>Медицинское освидетельствование на ВИЧ-инфекцию</t>
  </si>
  <si>
    <t>количество освидетельствований</t>
  </si>
  <si>
    <t>Судебно-психиатрическая экспертиза</t>
  </si>
  <si>
    <t xml:space="preserve">Соответствие инструкции об организации производства судебно-психиатрических экспертиз в отделениях судебно-психиатрических экспертиз государственных психиатрических учреждений </t>
  </si>
  <si>
    <t>Медицинское освидетельствование на состояние опьянения (алкогольного, наркотического или иного токсического)</t>
  </si>
  <si>
    <t>Количество освидетельствованных</t>
  </si>
  <si>
    <t>по профилю онкология</t>
  </si>
  <si>
    <t>ГБУЗ АО Городская поликлиника №2</t>
  </si>
  <si>
    <t>ГБУЗ АО Городская поликлиника №3</t>
  </si>
  <si>
    <t>неонатология</t>
  </si>
  <si>
    <t>Организация и проведение дезинфекции в очагах инфекционных и паразитарных заболеваний</t>
  </si>
  <si>
    <t>Доля ИС с актуальной информацией</t>
  </si>
  <si>
    <t>Создание и развитие(модернизация)  информационных систем и компонентов информационно-телекоммуникационной инфраструктуры</t>
  </si>
  <si>
    <t xml:space="preserve">Количество ИС обеспечения типовой  деятельности </t>
  </si>
  <si>
    <t>Ведение информационных ресурсов в сфере здравоохранения и  баз данных</t>
  </si>
  <si>
    <t xml:space="preserve">Объем хранимых дел (документов) </t>
  </si>
  <si>
    <t xml:space="preserve">отношение фактически выполненных отчетов к количеству запланированных отчетов </t>
  </si>
  <si>
    <t>Доля ИС  с актуальной информацией</t>
  </si>
  <si>
    <t>Оказание бесплатной юридической помощи и проведение мониторинга правоприменения в сфере здравоохранения</t>
  </si>
  <si>
    <t>Прием документов, их обработка, отправка и проведение мониторинга и подготовка документов и сведений, размещаемых  в информационных системах</t>
  </si>
  <si>
    <t>Информационно-аналитическое обеспечение и методическое сопровождение по вопросам оплпты труда в сфере здравоохранения</t>
  </si>
  <si>
    <t>спортсмены спортивных сборных команд</t>
  </si>
  <si>
    <t>ГБУЗ АО Областной кожно-венерологический диспансер</t>
  </si>
  <si>
    <t>отношение фактически выполненных отчетов к количеству заплпнированных отчетов</t>
  </si>
  <si>
    <t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t>
  </si>
  <si>
    <t>Организация и (или) проведение ремонтных работ</t>
  </si>
  <si>
    <t xml:space="preserve">Отношение количества запланированных объектов, подлежащих ремонту к фактически выполненных </t>
  </si>
  <si>
    <t>количество обслуживаемых объектов</t>
  </si>
  <si>
    <t>Монтаж, наладка, ремонт и техническое обслуживание медицинской техники государственных учреждений</t>
  </si>
  <si>
    <t>Ремонт и обслуживание оборудования</t>
  </si>
  <si>
    <t>количество обслуживаемого оборудования</t>
  </si>
  <si>
    <t>Материально-техническое обеспечение деятельности министерства и государственных учреждений, определенных министерством</t>
  </si>
  <si>
    <t>Автотранспортное обслуживание должностных лиц, государственных органов и государственных учреждений</t>
  </si>
  <si>
    <t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t>
  </si>
  <si>
    <t>Процент выполнения плана по количеству машино-часов работы</t>
  </si>
  <si>
    <t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t>
  </si>
  <si>
    <t>Отношение фактического проведения мероприятий к запланированному количеству мероприятий</t>
  </si>
  <si>
    <t>Количество часов работы</t>
  </si>
  <si>
    <t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t>
  </si>
  <si>
    <t xml:space="preserve">Отношение запланированных отчетов к фактически сданным </t>
  </si>
  <si>
    <t xml:space="preserve">Количество отчетов
</t>
  </si>
  <si>
    <t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t>
  </si>
  <si>
    <t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t>
  </si>
  <si>
    <t xml:space="preserve">Отношение фактически выполненных отчетов к  количеству  запланированных отчетов </t>
  </si>
  <si>
    <t>педиатрия</t>
  </si>
  <si>
    <t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t>
  </si>
  <si>
    <t>Бесперебойное тепло-, водо-, энергообеспечение, содержание объектов недвижимого имущества в надлежащем состоянии, безаварийная работа инженерных систем и обородования</t>
  </si>
  <si>
    <t>тысяча квадратных метров</t>
  </si>
  <si>
    <t>ГБУЗ АО "ДГП № 3"</t>
  </si>
  <si>
    <t>ГБУЗ АО "ДГП № 4"</t>
  </si>
  <si>
    <t>ГБУЗ АО "ДГП № 5"</t>
  </si>
  <si>
    <t>ГБУЗ АО "СП № 3"</t>
  </si>
  <si>
    <t>ГБУЗ АО "СП № 4"</t>
  </si>
  <si>
    <t xml:space="preserve"> Дневной стационар (на дому)</t>
  </si>
  <si>
    <t>Дневной стационар (на дому)</t>
  </si>
  <si>
    <t>онкология (для стомированных)</t>
  </si>
  <si>
    <t>Эксплуатируемая площадь, всего, в т.ч. зданий прилегающей территории</t>
  </si>
  <si>
    <t>ИМЯ  БУ</t>
  </si>
  <si>
    <t>ГБУЗ АО ГБ ЗАТО Знаменск</t>
  </si>
  <si>
    <t>Осуществление записи на прием к врачу с использованием единого номера Call-центра</t>
  </si>
  <si>
    <t>В устной форме по единому номеру телефона Call-центра</t>
  </si>
  <si>
    <t>Количество обращений</t>
  </si>
  <si>
    <t>Прием заявки на предоставления медицинских услуг по единому номеру телефона Call-центра и осуществление записи на прием к врачу в РМИС</t>
  </si>
  <si>
    <t xml:space="preserve">            </t>
  </si>
  <si>
    <t>Вакцинация</t>
  </si>
  <si>
    <t>амбулаторно на дому выездными патронажными бригадами</t>
  </si>
  <si>
    <t xml:space="preserve">амбулаторно на дому  </t>
  </si>
  <si>
    <t>амбулаторно на дому</t>
  </si>
  <si>
    <t>дневной стационар</t>
  </si>
  <si>
    <t>вакцинация</t>
  </si>
  <si>
    <t>Инфекционные болезни (COVID-19)</t>
  </si>
  <si>
    <t>Количество обслуживаемых (эксплуатируемых) объектов</t>
  </si>
  <si>
    <t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t>
  </si>
  <si>
    <t>Отсутствие обоснованных жалоб на качество обслуживания обращений от граждан</t>
  </si>
  <si>
    <t xml:space="preserve">Фактическое количество проведенных мероприятий, относительно запланированного показателя </t>
  </si>
  <si>
    <t xml:space="preserve">Обеспечение мероприятий, направленных на охрану здоровья граждан </t>
  </si>
  <si>
    <t>Количество мероприятий</t>
  </si>
  <si>
    <t>ГAУ АО «Астраханские аптеки»</t>
  </si>
  <si>
    <t>ГБУЗ АО ОЦОЗ и МП</t>
  </si>
  <si>
    <t>ГБУЗ АО Областной клинический онкологический диспансер</t>
  </si>
  <si>
    <t>ГБУЗ АО Клинический родильный дом им.Ю.А. Пасхаловой</t>
  </si>
  <si>
    <t>Обеспечение мероприятий, направленных на охрану здоровья граждан</t>
  </si>
  <si>
    <t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t>
  </si>
  <si>
    <t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t>
  </si>
  <si>
    <t xml:space="preserve">Количество Центров обработки данных </t>
  </si>
  <si>
    <t>Доля времени простоя информационных систем и компонентов информационно-телекоммуникационной структуры</t>
  </si>
  <si>
    <t>Центр обработки данных</t>
  </si>
  <si>
    <t>2022 (план)</t>
  </si>
  <si>
    <t>31.02.06 Стоматология профилактическая</t>
  </si>
  <si>
    <t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t>
  </si>
  <si>
    <t>Строительный контроль при осуществлении строительства, реконструкции и капитального ремонта объектов капитального строительства</t>
  </si>
  <si>
    <t>Экспертом</t>
  </si>
  <si>
    <t>Число строящихся, реконструируемых, ремонтируемых объектов капитального строительства</t>
  </si>
  <si>
    <t>Проверка выполнения работ при строительстве объектов капитального строительства на соответствие требованиям проектной и подготовленной рабочей документации, результатам инженерных изысканий, требованиям градостроительного плана земельного участка, требованиям технических регламентов в целях обеспечения безопасности зданий и сооружений</t>
  </si>
  <si>
    <t>число случаев</t>
  </si>
  <si>
    <t>травматология</t>
  </si>
  <si>
    <t>по профилю психиатрия-наркология</t>
  </si>
  <si>
    <t>по профилю психиатрия</t>
  </si>
  <si>
    <t>По профилю психиатрия-наркология (в части наркологии)</t>
  </si>
  <si>
    <t>месяцев</t>
  </si>
  <si>
    <t>Рентгенология</t>
  </si>
  <si>
    <t>Профилактика незаконного потребления наркотических средств и психотропных  веществ, наркомании</t>
  </si>
  <si>
    <t>Количество человек</t>
  </si>
  <si>
    <t>Рентгенологическая диагностика</t>
  </si>
  <si>
    <t xml:space="preserve">Количество исследований </t>
  </si>
  <si>
    <t>ГБУЗ АО Городская клиническая больница №2 им. братьев Губиных</t>
  </si>
  <si>
    <t>ГБУЗ АО Городская поликлиника № 10</t>
  </si>
  <si>
    <t>ГБУЗ АО ДГП №1</t>
  </si>
  <si>
    <t>"ОЦЕНКА выполнения государственных заданий учреждениями,  подведомственными министерству здравоохранения Астраханской области за 9 месяцев 2022 года"</t>
  </si>
  <si>
    <t>2022 -факт 9мес</t>
  </si>
  <si>
    <t>случай лечения</t>
  </si>
  <si>
    <t>дневной стационар (на дому)</t>
  </si>
  <si>
    <t>ГБУЗ АО "ОКСЦ"</t>
  </si>
  <si>
    <t>Директор ГБУЗ АО "МИАЦ" ___________________А.В. Дорошева</t>
  </si>
  <si>
    <t>заключение договоров</t>
  </si>
  <si>
    <t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t>
  </si>
  <si>
    <t>Содержание (эксплуатация) имущества, находящегося в государственной собственности, не используемого для выполнения государственного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</si>
</sst>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24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rgb="FF0070C0"/>
      <name val="Times New Roman"/>
      <family val="1"/>
      <charset val="204"/>
    </font>
    <font>
      <b/>
      <sz val="10"/>
      <color rgb="FF0070C0"/>
      <name val="Times New Roman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b/>
      <sz val="10"/>
      <color rgb="FF0070C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0"/>
      <color rgb="FF0070C0"/>
      <name val="Times New Roman"/>
      <family val="1"/>
      <charset val="204"/>
    </font>
    <font>
      <b/>
      <sz val="11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70C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b/>
      <sz val="14"/>
      <color rgb="FF00B05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/>
  </cellStyleXfs>
  <cellXfs count="356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Fill="1" applyBorder="1"/>
    <xf numFmtId="0" fontId="0" fillId="0" borderId="0" xfId="0" applyFill="1" applyBorder="1"/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7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3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7" fillId="0" borderId="0" xfId="0" applyFont="1" applyFill="1"/>
    <xf numFmtId="0" fontId="0" fillId="0" borderId="0" xfId="0" applyFont="1" applyFill="1"/>
    <xf numFmtId="0" fontId="0" fillId="0" borderId="3" xfId="0" applyFill="1" applyBorder="1"/>
    <xf numFmtId="0" fontId="2" fillId="3" borderId="7" xfId="0" applyFont="1" applyFill="1" applyBorder="1"/>
    <xf numFmtId="0" fontId="2" fillId="3" borderId="1" xfId="0" applyFont="1" applyFill="1" applyBorder="1"/>
    <xf numFmtId="0" fontId="17" fillId="0" borderId="0" xfId="0" applyFont="1" applyFill="1" applyAlignment="1"/>
    <xf numFmtId="0" fontId="0" fillId="8" borderId="0" xfId="0" applyFill="1"/>
    <xf numFmtId="0" fontId="0" fillId="8" borderId="0" xfId="0" applyFill="1" applyBorder="1"/>
    <xf numFmtId="0" fontId="2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 wrapText="1"/>
    </xf>
    <xf numFmtId="0" fontId="26" fillId="0" borderId="8" xfId="0" applyFont="1" applyFill="1" applyBorder="1"/>
    <xf numFmtId="0" fontId="17" fillId="0" borderId="0" xfId="0" applyFont="1" applyFill="1" applyBorder="1" applyAlignment="1"/>
    <xf numFmtId="0" fontId="17" fillId="8" borderId="0" xfId="0" applyFont="1" applyFill="1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2" xfId="0" applyFont="1" applyFill="1" applyBorder="1"/>
    <xf numFmtId="0" fontId="9" fillId="0" borderId="0" xfId="0" applyFont="1" applyFill="1" applyBorder="1"/>
    <xf numFmtId="164" fontId="31" fillId="0" borderId="8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center" wrapText="1"/>
    </xf>
    <xf numFmtId="164" fontId="34" fillId="0" borderId="9" xfId="0" applyNumberFormat="1" applyFont="1" applyBorder="1" applyAlignment="1">
      <alignment horizontal="center" vertical="center" wrapText="1"/>
    </xf>
    <xf numFmtId="164" fontId="32" fillId="0" borderId="9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6" fillId="0" borderId="8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7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3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4" borderId="1" xfId="0" applyFont="1" applyFill="1" applyBorder="1" applyAlignment="1">
      <alignment horizontal="center" vertical="center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164" fontId="31" fillId="0" borderId="1" xfId="0" applyNumberFormat="1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43" fillId="8" borderId="8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46" fillId="8" borderId="1" xfId="0" applyFont="1" applyFill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center" vertical="center" wrapText="1"/>
    </xf>
    <xf numFmtId="0" fontId="44" fillId="8" borderId="9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1" fontId="44" fillId="8" borderId="1" xfId="0" applyNumberFormat="1" applyFont="1" applyFill="1" applyBorder="1" applyAlignment="1">
      <alignment horizontal="center" vertical="center" wrapText="1"/>
    </xf>
    <xf numFmtId="0" fontId="46" fillId="8" borderId="4" xfId="0" applyFont="1" applyFill="1" applyBorder="1" applyAlignment="1">
      <alignment horizontal="center" vertical="center" wrapText="1"/>
    </xf>
    <xf numFmtId="0" fontId="17" fillId="8" borderId="0" xfId="0" applyFont="1" applyFill="1" applyAlignment="1"/>
    <xf numFmtId="0" fontId="25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8" borderId="0" xfId="0" applyFont="1" applyFill="1" applyBorder="1"/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textRotation="90" wrapText="1"/>
    </xf>
    <xf numFmtId="0" fontId="39" fillId="8" borderId="1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16" fillId="8" borderId="0" xfId="0" applyFont="1" applyFill="1"/>
    <xf numFmtId="0" fontId="3" fillId="8" borderId="0" xfId="0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vertical="center" wrapText="1"/>
    </xf>
    <xf numFmtId="0" fontId="28" fillId="5" borderId="6" xfId="0" applyFont="1" applyFill="1" applyBorder="1" applyAlignment="1">
      <alignment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7" fillId="4" borderId="4" xfId="0" applyFont="1" applyFill="1" applyBorder="1" applyAlignment="1">
      <alignment vertical="center" wrapText="1"/>
    </xf>
    <xf numFmtId="0" fontId="27" fillId="4" borderId="6" xfId="0" applyFont="1" applyFill="1" applyBorder="1" applyAlignment="1">
      <alignment vertical="center" wrapText="1"/>
    </xf>
    <xf numFmtId="0" fontId="27" fillId="4" borderId="5" xfId="0" applyFont="1" applyFill="1" applyBorder="1" applyAlignment="1">
      <alignment vertical="center" wrapText="1"/>
    </xf>
    <xf numFmtId="3" fontId="46" fillId="8" borderId="1" xfId="0" applyNumberFormat="1" applyFont="1" applyFill="1" applyBorder="1" applyAlignment="1">
      <alignment horizontal="center" vertical="center" wrapText="1"/>
    </xf>
    <xf numFmtId="0" fontId="44" fillId="8" borderId="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3" fontId="45" fillId="8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33" fillId="8" borderId="1" xfId="0" applyFont="1" applyFill="1" applyBorder="1" applyAlignment="1">
      <alignment horizontal="center" vertical="center" wrapText="1"/>
    </xf>
    <xf numFmtId="0" fontId="37" fillId="8" borderId="1" xfId="0" applyFont="1" applyFill="1" applyBorder="1" applyAlignment="1">
      <alignment horizontal="center" vertical="center" wrapText="1"/>
    </xf>
    <xf numFmtId="0" fontId="35" fillId="8" borderId="1" xfId="0" applyFont="1" applyFill="1" applyBorder="1" applyAlignment="1">
      <alignment horizontal="center" vertical="center" wrapText="1"/>
    </xf>
    <xf numFmtId="1" fontId="45" fillId="8" borderId="1" xfId="0" applyNumberFormat="1" applyFont="1" applyFill="1" applyBorder="1" applyAlignment="1">
      <alignment horizontal="center" vertical="center" wrapText="1"/>
    </xf>
    <xf numFmtId="0" fontId="45" fillId="8" borderId="1" xfId="0" applyFont="1" applyFill="1" applyBorder="1" applyAlignment="1">
      <alignment horizontal="center" vertical="center"/>
    </xf>
    <xf numFmtId="0" fontId="26" fillId="0" borderId="0" xfId="0" applyFont="1" applyFill="1" applyBorder="1"/>
    <xf numFmtId="0" fontId="26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 vertical="center" wrapText="1"/>
    </xf>
    <xf numFmtId="0" fontId="27" fillId="5" borderId="5" xfId="0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5" xfId="0" applyNumberFormat="1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64" fontId="44" fillId="0" borderId="4" xfId="0" applyNumberFormat="1" applyFont="1" applyFill="1" applyBorder="1" applyAlignment="1">
      <alignment horizontal="center" vertical="center" wrapText="1"/>
    </xf>
    <xf numFmtId="164" fontId="44" fillId="0" borderId="6" xfId="0" applyNumberFormat="1" applyFont="1" applyFill="1" applyBorder="1" applyAlignment="1">
      <alignment horizontal="center" vertical="center" wrapText="1"/>
    </xf>
    <xf numFmtId="164" fontId="44" fillId="0" borderId="5" xfId="0" applyNumberFormat="1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64" fontId="27" fillId="8" borderId="1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164" fontId="31" fillId="0" borderId="6" xfId="0" applyNumberFormat="1" applyFont="1" applyFill="1" applyBorder="1" applyAlignment="1">
      <alignment horizontal="center" vertical="center" wrapText="1"/>
    </xf>
    <xf numFmtId="164" fontId="31" fillId="0" borderId="13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32" fillId="0" borderId="6" xfId="0" applyNumberFormat="1" applyFont="1" applyFill="1" applyBorder="1" applyAlignment="1">
      <alignment horizontal="center" vertical="center" wrapText="1"/>
    </xf>
    <xf numFmtId="164" fontId="32" fillId="0" borderId="13" xfId="0" applyNumberFormat="1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164" fontId="34" fillId="0" borderId="6" xfId="0" applyNumberFormat="1" applyFont="1" applyFill="1" applyBorder="1" applyAlignment="1">
      <alignment horizontal="center" vertical="center" wrapText="1"/>
    </xf>
    <xf numFmtId="164" fontId="34" fillId="0" borderId="13" xfId="0" applyNumberFormat="1" applyFont="1" applyFill="1" applyBorder="1" applyAlignment="1">
      <alignment horizontal="center" vertical="center" wrapText="1"/>
    </xf>
    <xf numFmtId="164" fontId="27" fillId="8" borderId="4" xfId="0" applyNumberFormat="1" applyFont="1" applyFill="1" applyBorder="1" applyAlignment="1">
      <alignment horizontal="center" vertical="center" wrapText="1"/>
    </xf>
    <xf numFmtId="164" fontId="27" fillId="8" borderId="6" xfId="0" applyNumberFormat="1" applyFont="1" applyFill="1" applyBorder="1" applyAlignment="1">
      <alignment horizontal="center" vertical="center" wrapText="1"/>
    </xf>
    <xf numFmtId="164" fontId="27" fillId="8" borderId="13" xfId="0" applyNumberFormat="1" applyFont="1" applyFill="1" applyBorder="1" applyAlignment="1">
      <alignment horizontal="center" vertical="center" wrapText="1"/>
    </xf>
    <xf numFmtId="164" fontId="31" fillId="0" borderId="5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64" fontId="27" fillId="8" borderId="5" xfId="0" applyNumberFormat="1" applyFont="1" applyFill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164" fontId="35" fillId="0" borderId="5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64" fontId="27" fillId="8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6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6" xfId="0" applyNumberFormat="1" applyFont="1" applyBorder="1" applyAlignment="1">
      <alignment horizontal="center" vertical="center" wrapText="1"/>
    </xf>
    <xf numFmtId="164" fontId="32" fillId="0" borderId="5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31" fillId="0" borderId="9" xfId="0" applyNumberFormat="1" applyFont="1" applyFill="1" applyBorder="1" applyAlignment="1">
      <alignment horizontal="center" vertical="center" wrapText="1"/>
    </xf>
    <xf numFmtId="164" fontId="32" fillId="0" borderId="9" xfId="0" applyNumberFormat="1" applyFont="1" applyFill="1" applyBorder="1" applyAlignment="1">
      <alignment horizontal="center" vertical="center" wrapText="1"/>
    </xf>
    <xf numFmtId="164" fontId="27" fillId="8" borderId="9" xfId="0" applyNumberFormat="1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164" fontId="26" fillId="0" borderId="4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164" fontId="27" fillId="0" borderId="1" xfId="0" applyNumberFormat="1" applyFont="1" applyFill="1" applyBorder="1" applyAlignment="1">
      <alignment horizontal="center" vertical="center" wrapText="1"/>
    </xf>
    <xf numFmtId="164" fontId="44" fillId="0" borderId="1" xfId="0" applyNumberFormat="1" applyFont="1" applyFill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164" fontId="31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horizontal="center" vertical="center" wrapText="1"/>
    </xf>
    <xf numFmtId="0" fontId="44" fillId="7" borderId="4" xfId="0" applyFont="1" applyFill="1" applyBorder="1" applyAlignment="1">
      <alignment horizontal="center" vertical="center" wrapText="1"/>
    </xf>
    <xf numFmtId="0" fontId="44" fillId="7" borderId="6" xfId="0" applyFont="1" applyFill="1" applyBorder="1" applyAlignment="1">
      <alignment horizontal="center" vertical="center" wrapText="1"/>
    </xf>
    <xf numFmtId="0" fontId="44" fillId="7" borderId="5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4" xfId="0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3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6" fillId="0" borderId="8" xfId="0" applyFont="1" applyFill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8" borderId="8" xfId="0" applyNumberFormat="1" applyFont="1" applyFill="1" applyBorder="1" applyAlignment="1">
      <alignment horizontal="center" vertical="center" wrapText="1"/>
    </xf>
    <xf numFmtId="164" fontId="31" fillId="0" borderId="8" xfId="0" applyNumberFormat="1" applyFont="1" applyFill="1" applyBorder="1" applyAlignment="1">
      <alignment horizontal="center" vertical="center" wrapText="1"/>
    </xf>
    <xf numFmtId="164" fontId="32" fillId="0" borderId="8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7" fillId="5" borderId="1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164" fontId="45" fillId="0" borderId="4" xfId="0" applyNumberFormat="1" applyFont="1" applyFill="1" applyBorder="1" applyAlignment="1">
      <alignment horizontal="center" vertical="center" wrapText="1"/>
    </xf>
    <xf numFmtId="164" fontId="45" fillId="0" borderId="6" xfId="0" applyNumberFormat="1" applyFont="1" applyFill="1" applyBorder="1" applyAlignment="1">
      <alignment horizontal="center" vertical="center" wrapText="1"/>
    </xf>
    <xf numFmtId="164" fontId="45" fillId="0" borderId="5" xfId="0" applyNumberFormat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164" fontId="28" fillId="0" borderId="4" xfId="0" applyNumberFormat="1" applyFont="1" applyFill="1" applyBorder="1" applyAlignment="1">
      <alignment horizontal="center" vertical="center" wrapText="1"/>
    </xf>
    <xf numFmtId="164" fontId="28" fillId="0" borderId="6" xfId="0" applyNumberFormat="1" applyFont="1" applyFill="1" applyBorder="1" applyAlignment="1">
      <alignment horizontal="center" vertical="center" wrapText="1"/>
    </xf>
    <xf numFmtId="164" fontId="28" fillId="0" borderId="5" xfId="0" applyNumberFormat="1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164" fontId="35" fillId="0" borderId="1" xfId="0" applyNumberFormat="1" applyFont="1" applyFill="1" applyBorder="1" applyAlignment="1">
      <alignment horizontal="center" vertical="center" wrapText="1"/>
    </xf>
    <xf numFmtId="164" fontId="34" fillId="0" borderId="1" xfId="0" applyNumberFormat="1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164" fontId="27" fillId="0" borderId="14" xfId="0" applyNumberFormat="1" applyFont="1" applyFill="1" applyBorder="1" applyAlignment="1">
      <alignment horizontal="center" vertical="center" wrapText="1"/>
    </xf>
    <xf numFmtId="164" fontId="27" fillId="0" borderId="15" xfId="0" applyNumberFormat="1" applyFont="1" applyFill="1" applyBorder="1" applyAlignment="1">
      <alignment horizontal="center" vertical="center" wrapText="1"/>
    </xf>
    <xf numFmtId="164" fontId="27" fillId="0" borderId="16" xfId="0" applyNumberFormat="1" applyFont="1" applyFill="1" applyBorder="1" applyAlignment="1">
      <alignment horizontal="center" vertical="center" wrapText="1"/>
    </xf>
    <xf numFmtId="164" fontId="44" fillId="0" borderId="10" xfId="0" applyNumberFormat="1" applyFont="1" applyFill="1" applyBorder="1" applyAlignment="1">
      <alignment horizontal="center" vertical="center" wrapText="1"/>
    </xf>
    <xf numFmtId="164" fontId="44" fillId="0" borderId="13" xfId="0" applyNumberFormat="1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5" xfId="1"/>
  </cellStyles>
  <dxfs count="2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A762"/>
  <sheetViews>
    <sheetView tabSelected="1" topLeftCell="B504" zoomScaleNormal="100" zoomScaleSheetLayoutView="80" workbookViewId="0">
      <selection activeCell="Q621" sqref="Q621"/>
    </sheetView>
  </sheetViews>
  <sheetFormatPr defaultColWidth="9.140625" defaultRowHeight="15" x14ac:dyDescent="0.25"/>
  <cols>
    <col min="1" max="1" width="39.85546875" style="17" customWidth="1"/>
    <col min="2" max="2" width="27.140625" style="33" customWidth="1"/>
    <col min="3" max="3" width="32.28515625" style="20" customWidth="1"/>
    <col min="4" max="4" width="34.42578125" style="20" customWidth="1"/>
    <col min="5" max="5" width="20.140625" style="21" customWidth="1"/>
    <col min="6" max="6" width="16.7109375" style="20" customWidth="1"/>
    <col min="7" max="7" width="24.7109375" style="20" customWidth="1"/>
    <col min="8" max="8" width="13" style="20" customWidth="1"/>
    <col min="9" max="9" width="23.7109375" style="20" customWidth="1"/>
    <col min="10" max="10" width="15.28515625" style="20" customWidth="1"/>
    <col min="11" max="11" width="26.140625" style="20" customWidth="1"/>
    <col min="12" max="12" width="9.7109375" style="22" customWidth="1"/>
    <col min="13" max="13" width="8.5703125" style="17" customWidth="1"/>
    <col min="14" max="14" width="11.5703125" style="113" customWidth="1"/>
    <col min="15" max="15" width="12" style="113" customWidth="1"/>
    <col min="16" max="16" width="8.28515625" style="23" customWidth="1"/>
    <col min="17" max="17" width="10.28515625" style="24" customWidth="1"/>
    <col min="18" max="18" width="7.42578125" style="25" customWidth="1"/>
    <col min="19" max="19" width="9.42578125" style="26" customWidth="1"/>
    <col min="20" max="20" width="12.28515625" style="143" customWidth="1"/>
    <col min="21" max="21" width="18.85546875" style="27" customWidth="1"/>
    <col min="22" max="22" width="19.42578125" style="22" customWidth="1"/>
    <col min="23" max="23" width="14.28515625" style="28" customWidth="1"/>
    <col min="24" max="24" width="13.28515625" style="28" customWidth="1"/>
    <col min="25" max="25" width="9.42578125" style="5" customWidth="1"/>
    <col min="26" max="26" width="12.140625" style="5" customWidth="1"/>
    <col min="27" max="16384" width="9.140625" style="5"/>
  </cols>
  <sheetData>
    <row r="1" spans="1:28" ht="42" customHeight="1" x14ac:dyDescent="0.25">
      <c r="A1" s="283" t="s">
        <v>299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83"/>
      <c r="T1" s="283"/>
      <c r="U1" s="283"/>
      <c r="V1" s="283"/>
      <c r="W1" s="283"/>
      <c r="X1" s="283"/>
    </row>
    <row r="2" spans="1:28" ht="98.25" customHeight="1" thickBot="1" x14ac:dyDescent="0.3">
      <c r="A2" s="41" t="s">
        <v>0</v>
      </c>
      <c r="B2" s="42" t="s">
        <v>248</v>
      </c>
      <c r="C2" s="43" t="s">
        <v>1</v>
      </c>
      <c r="D2" s="43" t="s">
        <v>116</v>
      </c>
      <c r="E2" s="43" t="s">
        <v>67</v>
      </c>
      <c r="F2" s="43" t="s">
        <v>117</v>
      </c>
      <c r="G2" s="43" t="s">
        <v>112</v>
      </c>
      <c r="H2" s="43" t="s">
        <v>118</v>
      </c>
      <c r="I2" s="43" t="s">
        <v>113</v>
      </c>
      <c r="J2" s="43" t="s">
        <v>119</v>
      </c>
      <c r="K2" s="43" t="s">
        <v>111</v>
      </c>
      <c r="L2" s="43" t="s">
        <v>2</v>
      </c>
      <c r="M2" s="44" t="s">
        <v>4</v>
      </c>
      <c r="N2" s="42" t="s">
        <v>278</v>
      </c>
      <c r="O2" s="42" t="s">
        <v>300</v>
      </c>
      <c r="P2" s="12" t="s">
        <v>114</v>
      </c>
      <c r="Q2" s="13" t="s">
        <v>115</v>
      </c>
      <c r="R2" s="12" t="s">
        <v>107</v>
      </c>
      <c r="S2" s="13" t="s">
        <v>108</v>
      </c>
      <c r="T2" s="140" t="s">
        <v>20</v>
      </c>
      <c r="U2" s="11" t="s">
        <v>16</v>
      </c>
      <c r="V2" s="45" t="s">
        <v>109</v>
      </c>
      <c r="W2" s="41" t="s">
        <v>110</v>
      </c>
      <c r="X2" s="11" t="s">
        <v>15</v>
      </c>
      <c r="Y2" s="18">
        <v>9</v>
      </c>
      <c r="Z2" s="50" t="s">
        <v>290</v>
      </c>
    </row>
    <row r="3" spans="1:28" s="4" customFormat="1" ht="63.6" customHeight="1" thickBot="1" x14ac:dyDescent="0.3">
      <c r="A3" s="345" t="s">
        <v>21</v>
      </c>
      <c r="B3" s="46" t="str">
        <f t="shared" ref="B3:D103" si="0">IF(A3="",B2,A3)</f>
        <v>ГБУЗ АО Ахтубинская РБ</v>
      </c>
      <c r="C3" s="338" t="s">
        <v>124</v>
      </c>
      <c r="D3" s="19" t="str">
        <f>IF(C3="",D2,C3)</f>
        <v>ПМСП, не включенная в базовую программу ОМС</v>
      </c>
      <c r="E3" s="322" t="s">
        <v>142</v>
      </c>
      <c r="F3" s="46" t="str">
        <f t="shared" ref="F3:F121" si="1">IF(E3="",F2,E3)</f>
        <v>амбулаторно</v>
      </c>
      <c r="G3" s="322" t="s">
        <v>137</v>
      </c>
      <c r="H3" s="46" t="str">
        <f t="shared" ref="H3:H121" si="2">IF(G3="",H2,G3)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" s="322" t="s">
        <v>168</v>
      </c>
      <c r="J3" s="46" t="str">
        <f t="shared" ref="J3:J121" si="3">IF(I3="",J2,I3)</f>
        <v>по профилю дерматовенерология (в части венерологии)</v>
      </c>
      <c r="K3" s="68" t="s">
        <v>133</v>
      </c>
      <c r="L3" s="68" t="s">
        <v>3</v>
      </c>
      <c r="M3" s="68" t="s">
        <v>5</v>
      </c>
      <c r="N3" s="101">
        <v>99</v>
      </c>
      <c r="O3" s="101">
        <v>99</v>
      </c>
      <c r="P3" s="53">
        <f>IF(AND(N3&lt;&gt;0,M3="Кач."),O3/N3*100,"")</f>
        <v>100</v>
      </c>
      <c r="Q3" s="53"/>
      <c r="R3" s="325">
        <f>IFERROR(AVERAGE(P3:P5),"")</f>
        <v>100</v>
      </c>
      <c r="S3" s="326">
        <f>AVERAGE(Q3:Q5)</f>
        <v>115.6969696969697</v>
      </c>
      <c r="T3" s="324">
        <f>IFERROR((R3*0.7+S3*0.3)*2,S3*2)</f>
        <v>209.41818181818184</v>
      </c>
      <c r="U3" s="323" t="str">
        <f>IF(T3&lt;170,"ГЗ по услуге (работе) НЕ выполнено","")&amp;IF(AND(T3&gt;=170,T3&lt;=200),"ГЗ по услуге (работе) выполнено","")&amp;IF(T3&gt;200,"ГЗ по услуге (работе) ПЕРЕвыполнено","")</f>
        <v>ГЗ по услуге (работе) ПЕРЕвыполнено</v>
      </c>
      <c r="V3" s="322"/>
      <c r="W3" s="351">
        <f>AVERAGE(T3:T31)</f>
        <v>192.91311847025227</v>
      </c>
      <c r="X3" s="348" t="str">
        <f>IF(W3&lt;170,"ГЗ по учреждению не выполнено","")&amp;IF(AND(W3&gt;=170,W3&lt;=200),"ГЗ по учреждению выполнено","")&amp;IF(W3&gt;200,"ГЗ по учреждению перевыполнено","")</f>
        <v>ГЗ по учреждению выполнено</v>
      </c>
      <c r="AB3" s="4" t="s">
        <v>176</v>
      </c>
    </row>
    <row r="4" spans="1:28" s="4" customFormat="1" ht="28.5" customHeight="1" thickBot="1" x14ac:dyDescent="0.3">
      <c r="A4" s="346"/>
      <c r="B4" s="46" t="str">
        <f t="shared" si="0"/>
        <v>ГБУЗ АО Ахтубинская РБ</v>
      </c>
      <c r="C4" s="270"/>
      <c r="D4" s="19" t="str">
        <f t="shared" si="0"/>
        <v>ПМСП, не включенная в базовую программу ОМС</v>
      </c>
      <c r="E4" s="236"/>
      <c r="F4" s="46" t="str">
        <f t="shared" si="1"/>
        <v>амбулаторно</v>
      </c>
      <c r="G4" s="236"/>
      <c r="H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4" s="236"/>
      <c r="J4" s="46" t="str">
        <f t="shared" si="3"/>
        <v>по профилю дерматовенерология (в части венерологии)</v>
      </c>
      <c r="K4" s="69" t="s">
        <v>40</v>
      </c>
      <c r="L4" s="70" t="s">
        <v>123</v>
      </c>
      <c r="M4" s="71" t="s">
        <v>42</v>
      </c>
      <c r="N4" s="102">
        <v>550</v>
      </c>
      <c r="O4" s="103">
        <v>509</v>
      </c>
      <c r="P4" s="54"/>
      <c r="Q4" s="55">
        <f>IF(AND(N4&lt;&gt;0,M4="объем"),(O4/N4*100)/$Y$2*12,"")</f>
        <v>123.39393939393941</v>
      </c>
      <c r="R4" s="219"/>
      <c r="S4" s="220"/>
      <c r="T4" s="221"/>
      <c r="U4" s="271"/>
      <c r="V4" s="236"/>
      <c r="W4" s="214"/>
      <c r="X4" s="349"/>
    </row>
    <row r="5" spans="1:28" s="4" customFormat="1" ht="39" customHeight="1" thickBot="1" x14ac:dyDescent="0.3">
      <c r="A5" s="346"/>
      <c r="B5" s="46" t="str">
        <f t="shared" si="0"/>
        <v>ГБУЗ АО Ахтубинская РБ</v>
      </c>
      <c r="C5" s="270"/>
      <c r="D5" s="19" t="str">
        <f t="shared" si="0"/>
        <v>ПМСП, не включенная в базовую программу ОМС</v>
      </c>
      <c r="E5" s="236"/>
      <c r="F5" s="46" t="str">
        <f t="shared" si="1"/>
        <v>амбулаторно</v>
      </c>
      <c r="G5" s="236"/>
      <c r="H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" s="236"/>
      <c r="J5" s="46" t="str">
        <f t="shared" si="3"/>
        <v>по профилю дерматовенерология (в части венерологии)</v>
      </c>
      <c r="K5" s="69" t="s">
        <v>138</v>
      </c>
      <c r="L5" s="70" t="s">
        <v>123</v>
      </c>
      <c r="M5" s="71" t="s">
        <v>42</v>
      </c>
      <c r="N5" s="104">
        <v>100</v>
      </c>
      <c r="O5" s="104">
        <v>81</v>
      </c>
      <c r="P5" s="54"/>
      <c r="Q5" s="55">
        <f>IF(AND(N5&lt;&gt;0,M5="объем"),(O5/N5*100)/$Y$2*12,"")</f>
        <v>108</v>
      </c>
      <c r="R5" s="219"/>
      <c r="S5" s="220"/>
      <c r="T5" s="221"/>
      <c r="U5" s="271"/>
      <c r="V5" s="236"/>
      <c r="W5" s="214"/>
      <c r="X5" s="349"/>
    </row>
    <row r="6" spans="1:28" s="4" customFormat="1" ht="28.5" customHeight="1" thickBot="1" x14ac:dyDescent="0.3">
      <c r="A6" s="346"/>
      <c r="B6" s="46" t="str">
        <f t="shared" si="0"/>
        <v>ГБУЗ АО Ахтубинская РБ</v>
      </c>
      <c r="C6" s="270"/>
      <c r="D6" s="19" t="str">
        <f t="shared" si="0"/>
        <v>ПМСП, не включенная в базовую программу ОМС</v>
      </c>
      <c r="E6" s="222" t="s">
        <v>142</v>
      </c>
      <c r="F6" s="46" t="str">
        <f t="shared" si="1"/>
        <v>амбулаторно</v>
      </c>
      <c r="G6" s="222" t="s">
        <v>39</v>
      </c>
      <c r="H6" s="46" t="str">
        <f t="shared" si="2"/>
        <v>Первичная медико-санитарная помощь, в части диагностики и лечения</v>
      </c>
      <c r="I6" s="222" t="s">
        <v>255</v>
      </c>
      <c r="J6" s="46" t="str">
        <f t="shared" si="3"/>
        <v>Вакцинация</v>
      </c>
      <c r="K6" s="68" t="s">
        <v>133</v>
      </c>
      <c r="L6" s="68" t="s">
        <v>3</v>
      </c>
      <c r="M6" s="68" t="s">
        <v>5</v>
      </c>
      <c r="N6" s="106">
        <v>99</v>
      </c>
      <c r="O6" s="106">
        <v>99</v>
      </c>
      <c r="P6" s="118">
        <f>IF(AND(N6&lt;&gt;0,M6="Кач."),O6/N6*100,"")</f>
        <v>100</v>
      </c>
      <c r="Q6" s="118"/>
      <c r="R6" s="219">
        <f>IFERROR(AVERAGE(P6:P7),"")</f>
        <v>100</v>
      </c>
      <c r="S6" s="220">
        <f>AVERAGE(Q6:Q7)</f>
        <v>126.66666666666666</v>
      </c>
      <c r="T6" s="221">
        <f>IFERROR((R6*0.7+S6*0.3)*2,S6*2)</f>
        <v>216</v>
      </c>
      <c r="U6" s="236" t="str">
        <f>IF(T6&lt;170,"ГЗ по услуге (работе) НЕ выполнено","")&amp;IF(AND(T6&gt;=170,T6&lt;=200),"ГЗ по услуге (работе) выполнено","")&amp;IF(T6&gt;200,"ГЗ по услуге (работе) ПЕРЕвыполнено","")</f>
        <v>ГЗ по услуге (работе) ПЕРЕвыполнено</v>
      </c>
      <c r="V6" s="343"/>
      <c r="W6" s="214"/>
      <c r="X6" s="349"/>
    </row>
    <row r="7" spans="1:28" s="4" customFormat="1" ht="36" customHeight="1" thickBot="1" x14ac:dyDescent="0.3">
      <c r="A7" s="346"/>
      <c r="B7" s="46" t="str">
        <f t="shared" si="0"/>
        <v>ГБУЗ АО Ахтубинская РБ</v>
      </c>
      <c r="C7" s="233"/>
      <c r="D7" s="19" t="str">
        <f t="shared" si="0"/>
        <v>ПМСП, не включенная в базовую программу ОМС</v>
      </c>
      <c r="E7" s="224"/>
      <c r="F7" s="46" t="str">
        <f t="shared" si="1"/>
        <v>амбулаторно</v>
      </c>
      <c r="G7" s="224"/>
      <c r="H7" s="46" t="str">
        <f t="shared" si="2"/>
        <v>Первичная медико-санитарная помощь, в части диагностики и лечения</v>
      </c>
      <c r="I7" s="224"/>
      <c r="J7" s="46" t="str">
        <f t="shared" si="3"/>
        <v>Вакцинация</v>
      </c>
      <c r="K7" s="69" t="s">
        <v>40</v>
      </c>
      <c r="L7" s="70" t="s">
        <v>123</v>
      </c>
      <c r="M7" s="71" t="s">
        <v>42</v>
      </c>
      <c r="N7" s="104">
        <v>800</v>
      </c>
      <c r="O7" s="105">
        <v>760</v>
      </c>
      <c r="P7" s="56"/>
      <c r="Q7" s="117">
        <f t="shared" ref="Q7" si="4">IF(AND(N7&lt;&gt;0,M7="объем"),(O7/N7*100)/$Y$2*12,"")</f>
        <v>126.66666666666666</v>
      </c>
      <c r="R7" s="219"/>
      <c r="S7" s="220"/>
      <c r="T7" s="221"/>
      <c r="U7" s="236"/>
      <c r="V7" s="344"/>
      <c r="W7" s="214"/>
      <c r="X7" s="349"/>
    </row>
    <row r="8" spans="1:28" s="4" customFormat="1" ht="36" customHeight="1" thickBot="1" x14ac:dyDescent="0.3">
      <c r="A8" s="346"/>
      <c r="B8" s="46" t="str">
        <f t="shared" si="0"/>
        <v>ГБУЗ АО Ахтубинская РБ</v>
      </c>
      <c r="C8" s="232" t="s">
        <v>124</v>
      </c>
      <c r="D8" s="19" t="str">
        <f t="shared" si="0"/>
        <v>ПМСП, не включенная в базовую программу ОМС</v>
      </c>
      <c r="E8" s="222" t="s">
        <v>142</v>
      </c>
      <c r="F8" s="46" t="str">
        <f t="shared" si="1"/>
        <v>амбулаторно</v>
      </c>
      <c r="G8" s="322" t="s">
        <v>274</v>
      </c>
      <c r="H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" s="222" t="s">
        <v>144</v>
      </c>
      <c r="J8" s="46" t="str">
        <f t="shared" si="3"/>
        <v>по профилю Фтизиатрия</v>
      </c>
      <c r="K8" s="68" t="s">
        <v>133</v>
      </c>
      <c r="L8" s="68" t="s">
        <v>3</v>
      </c>
      <c r="M8" s="68" t="s">
        <v>5</v>
      </c>
      <c r="N8" s="104">
        <v>99</v>
      </c>
      <c r="O8" s="104">
        <v>99</v>
      </c>
      <c r="P8" s="154">
        <f>IF(AND(N8&lt;&gt;0,M8="Кач."),O8/N8*100,"")</f>
        <v>100</v>
      </c>
      <c r="Q8" s="155"/>
      <c r="R8" s="237">
        <f>IFERROR(AVERAGE(P8:P10),"")</f>
        <v>100</v>
      </c>
      <c r="S8" s="240">
        <f>AVERAGE(Q8:Q10)</f>
        <v>45.494006068770325</v>
      </c>
      <c r="T8" s="247">
        <f>IFERROR((R8*0.7+S8*0.3)*2,S8*2)</f>
        <v>167.2964036412622</v>
      </c>
      <c r="U8" s="222" t="str">
        <f>IF(T8&lt;170,"ГЗ по услуге (работе) НЕ выполнено","")&amp;IF(AND(T8&gt;=170,T8&lt;=200),"ГЗ по услуге (работе) выполнено","")&amp;IF(T8&gt;200,"ГЗ по услуге (работе) ПЕРЕвыполнено","")</f>
        <v>ГЗ по услуге (работе) НЕ выполнено</v>
      </c>
      <c r="V8" s="244"/>
      <c r="W8" s="214"/>
      <c r="X8" s="349"/>
    </row>
    <row r="9" spans="1:28" s="4" customFormat="1" ht="36" customHeight="1" thickBot="1" x14ac:dyDescent="0.3">
      <c r="A9" s="346"/>
      <c r="B9" s="46" t="str">
        <f t="shared" si="0"/>
        <v>ГБУЗ АО Ахтубинская РБ</v>
      </c>
      <c r="C9" s="270"/>
      <c r="D9" s="19" t="str">
        <f t="shared" si="0"/>
        <v>ПМСП, не включенная в базовую программу ОМС</v>
      </c>
      <c r="E9" s="223"/>
      <c r="F9" s="46" t="str">
        <f t="shared" si="1"/>
        <v>амбулаторно</v>
      </c>
      <c r="G9" s="236"/>
      <c r="H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" s="223"/>
      <c r="J9" s="46" t="str">
        <f t="shared" si="3"/>
        <v>по профилю Фтизиатрия</v>
      </c>
      <c r="K9" s="69" t="s">
        <v>40</v>
      </c>
      <c r="L9" s="70" t="s">
        <v>123</v>
      </c>
      <c r="M9" s="71" t="s">
        <v>42</v>
      </c>
      <c r="N9" s="104">
        <v>7205</v>
      </c>
      <c r="O9" s="105">
        <v>1950</v>
      </c>
      <c r="P9" s="56"/>
      <c r="Q9" s="155">
        <f>IF(AND(N9&lt;&gt;0,M9="объем"),(O9/N9*100)/$Y$2*12,"")</f>
        <v>36.086051353226928</v>
      </c>
      <c r="R9" s="238"/>
      <c r="S9" s="241"/>
      <c r="T9" s="248"/>
      <c r="U9" s="223"/>
      <c r="V9" s="245"/>
      <c r="W9" s="214"/>
      <c r="X9" s="349"/>
    </row>
    <row r="10" spans="1:28" s="4" customFormat="1" ht="36" customHeight="1" thickBot="1" x14ac:dyDescent="0.3">
      <c r="A10" s="346"/>
      <c r="B10" s="46" t="str">
        <f t="shared" si="0"/>
        <v>ГБУЗ АО Ахтубинская РБ</v>
      </c>
      <c r="C10" s="233"/>
      <c r="D10" s="19" t="str">
        <f t="shared" si="0"/>
        <v>ПМСП, не включенная в базовую программу ОМС</v>
      </c>
      <c r="E10" s="224"/>
      <c r="F10" s="46" t="str">
        <f t="shared" si="1"/>
        <v>амбулаторно</v>
      </c>
      <c r="G10" s="236"/>
      <c r="H1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0" s="224"/>
      <c r="J10" s="46" t="str">
        <f t="shared" si="3"/>
        <v>по профилю Фтизиатрия</v>
      </c>
      <c r="K10" s="69" t="s">
        <v>138</v>
      </c>
      <c r="L10" s="70" t="s">
        <v>123</v>
      </c>
      <c r="M10" s="71" t="s">
        <v>42</v>
      </c>
      <c r="N10" s="104">
        <v>1700</v>
      </c>
      <c r="O10" s="105">
        <v>700</v>
      </c>
      <c r="P10" s="56"/>
      <c r="Q10" s="155">
        <f>IF(AND(N10&lt;&gt;0,M10="объем"),(O10/N10*100)/$Y$2*12,"")</f>
        <v>54.901960784313722</v>
      </c>
      <c r="R10" s="239"/>
      <c r="S10" s="242"/>
      <c r="T10" s="249"/>
      <c r="U10" s="243"/>
      <c r="V10" s="246"/>
      <c r="W10" s="214"/>
      <c r="X10" s="349"/>
    </row>
    <row r="11" spans="1:28" s="4" customFormat="1" ht="28.5" customHeight="1" thickBot="1" x14ac:dyDescent="0.3">
      <c r="A11" s="346"/>
      <c r="B11" s="46" t="str">
        <f t="shared" si="0"/>
        <v>ГБУЗ АО Ахтубинская РБ</v>
      </c>
      <c r="C11" s="296" t="s">
        <v>141</v>
      </c>
      <c r="D11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1" s="236" t="s">
        <v>142</v>
      </c>
      <c r="F11" s="46" t="str">
        <f t="shared" si="1"/>
        <v>амбулаторно</v>
      </c>
      <c r="G11" s="222" t="s">
        <v>141</v>
      </c>
      <c r="H11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1" s="222" t="s">
        <v>148</v>
      </c>
      <c r="J11" s="46" t="str">
        <f t="shared" si="3"/>
        <v xml:space="preserve">Не применяется </v>
      </c>
      <c r="K11" s="72" t="s">
        <v>133</v>
      </c>
      <c r="L11" s="72" t="s">
        <v>3</v>
      </c>
      <c r="M11" s="72" t="s">
        <v>5</v>
      </c>
      <c r="N11" s="106">
        <v>99</v>
      </c>
      <c r="O11" s="106">
        <v>99</v>
      </c>
      <c r="P11" s="146">
        <f>IF(AND(N11&lt;&gt;0,M11="Кач."),O11/N11*100,"")</f>
        <v>100</v>
      </c>
      <c r="Q11" s="145"/>
      <c r="R11" s="314">
        <f>IFERROR(AVERAGE(P11:P13),"")</f>
        <v>100</v>
      </c>
      <c r="S11" s="315">
        <f>AVERAGE(Q11:Q12)</f>
        <v>299.00000000000006</v>
      </c>
      <c r="T11" s="256">
        <f>IFERROR((R11*0.7+S11*0.3)*2,S11*2)</f>
        <v>319.40000000000003</v>
      </c>
      <c r="U11" s="257" t="str">
        <f>IF(T11&lt;170,"ГЗ по услуге (работе) НЕ выполнено","")&amp;IF(AND(T11&gt;=170,T11&lt;=200),"ГЗ по услуге (работе) выполнено","")&amp;IF(T11&gt;200,"ГЗ по услуге (работе) ПЕРЕвыполнено","")</f>
        <v>ГЗ по услуге (работе) ПЕРЕвыполнено</v>
      </c>
      <c r="V11" s="257"/>
      <c r="W11" s="214"/>
      <c r="X11" s="349"/>
    </row>
    <row r="12" spans="1:28" s="4" customFormat="1" ht="28.5" customHeight="1" thickBot="1" x14ac:dyDescent="0.3">
      <c r="A12" s="346"/>
      <c r="B12" s="46" t="str">
        <f t="shared" si="0"/>
        <v>ГБУЗ АО Ахтубинская РБ</v>
      </c>
      <c r="C12" s="296"/>
      <c r="D12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2" s="236"/>
      <c r="F12" s="46" t="str">
        <f t="shared" si="1"/>
        <v>амбулаторно</v>
      </c>
      <c r="G12" s="223"/>
      <c r="H12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2" s="223"/>
      <c r="J12" s="46" t="str">
        <f t="shared" si="3"/>
        <v xml:space="preserve">Не применяется </v>
      </c>
      <c r="K12" s="69" t="s">
        <v>40</v>
      </c>
      <c r="L12" s="70" t="s">
        <v>123</v>
      </c>
      <c r="M12" s="71" t="s">
        <v>42</v>
      </c>
      <c r="N12" s="103">
        <v>1500</v>
      </c>
      <c r="O12" s="103">
        <v>1451</v>
      </c>
      <c r="P12" s="146"/>
      <c r="Q12" s="240">
        <f>IF(AND(N13&lt;&gt;0,M12="объем"),(O13/N13*100)/$Y$2*12,"")</f>
        <v>299.00000000000006</v>
      </c>
      <c r="R12" s="238"/>
      <c r="S12" s="241"/>
      <c r="T12" s="248"/>
      <c r="U12" s="223"/>
      <c r="V12" s="223"/>
      <c r="W12" s="214"/>
      <c r="X12" s="349"/>
    </row>
    <row r="13" spans="1:28" s="4" customFormat="1" ht="42.75" customHeight="1" thickBot="1" x14ac:dyDescent="0.3">
      <c r="A13" s="346"/>
      <c r="B13" s="46" t="str">
        <f>IF(A13="",B11,A13)</f>
        <v>ГБУЗ АО Ахтубинская РБ</v>
      </c>
      <c r="C13" s="296"/>
      <c r="D1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3" s="236"/>
      <c r="F13" s="46" t="str">
        <f t="shared" si="1"/>
        <v>амбулаторно</v>
      </c>
      <c r="G13" s="223"/>
      <c r="H13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3" s="223"/>
      <c r="J13" s="46" t="str">
        <f t="shared" si="3"/>
        <v xml:space="preserve">Не применяется </v>
      </c>
      <c r="K13" s="74" t="s">
        <v>151</v>
      </c>
      <c r="L13" s="75" t="s">
        <v>41</v>
      </c>
      <c r="M13" s="71" t="s">
        <v>42</v>
      </c>
      <c r="N13" s="102">
        <v>400</v>
      </c>
      <c r="O13" s="103">
        <v>897</v>
      </c>
      <c r="P13" s="56"/>
      <c r="Q13" s="251"/>
      <c r="R13" s="250"/>
      <c r="S13" s="251"/>
      <c r="T13" s="252"/>
      <c r="U13" s="224"/>
      <c r="V13" s="224"/>
      <c r="W13" s="214"/>
      <c r="X13" s="349"/>
    </row>
    <row r="14" spans="1:28" s="4" customFormat="1" ht="28.5" customHeight="1" thickBot="1" x14ac:dyDescent="0.3">
      <c r="A14" s="346"/>
      <c r="B14" s="46" t="str">
        <f t="shared" si="0"/>
        <v>ГБУЗ АО Ахтубинская РБ</v>
      </c>
      <c r="C14" s="232" t="s">
        <v>75</v>
      </c>
      <c r="D14" s="19" t="str">
        <f t="shared" si="0"/>
        <v>Паллиативная медицинская помощь</v>
      </c>
      <c r="E14" s="222" t="s">
        <v>143</v>
      </c>
      <c r="F14" s="46" t="str">
        <f t="shared" si="1"/>
        <v>стационар</v>
      </c>
      <c r="G14" s="222" t="s">
        <v>43</v>
      </c>
      <c r="H14" s="46" t="str">
        <f t="shared" si="2"/>
        <v>паллиативная медицинская помощь</v>
      </c>
      <c r="I14" s="222" t="s">
        <v>148</v>
      </c>
      <c r="J14" s="46" t="str">
        <f t="shared" si="3"/>
        <v xml:space="preserve">Не применяется </v>
      </c>
      <c r="K14" s="72" t="s">
        <v>133</v>
      </c>
      <c r="L14" s="72" t="s">
        <v>3</v>
      </c>
      <c r="M14" s="72" t="s">
        <v>5</v>
      </c>
      <c r="N14" s="106">
        <v>99</v>
      </c>
      <c r="O14" s="106">
        <v>99</v>
      </c>
      <c r="P14" s="54">
        <f t="shared" ref="P14:P30" si="5">IF(AND(N14&lt;&gt;0,M14="Кач."),O14/N14*100,"")</f>
        <v>100</v>
      </c>
      <c r="Q14" s="54"/>
      <c r="R14" s="237">
        <f>IFERROR(AVERAGE(P14:P15),"")</f>
        <v>100</v>
      </c>
      <c r="S14" s="240">
        <f>AVERAGE(Q14:Q15)</f>
        <v>107.17321536993667</v>
      </c>
      <c r="T14" s="247">
        <f>IFERROR((R14*0.7+S14*0.3)*2,S14*2)</f>
        <v>204.30392922196199</v>
      </c>
      <c r="U14" s="222" t="str">
        <f>IF(T14&lt;170,"ГЗ по услуге (работе) НЕ выполнено","")&amp;IF(AND(T14&gt;=170,T14&lt;=200),"ГЗ по услуге (работе) выполнено","")&amp;IF(T14&gt;200,"ГЗ по услуге (работе) ПЕРЕвыполнено","")</f>
        <v>ГЗ по услуге (работе) ПЕРЕвыполнено</v>
      </c>
      <c r="V14" s="253"/>
      <c r="W14" s="214"/>
      <c r="X14" s="349"/>
      <c r="Z14" s="5"/>
    </row>
    <row r="15" spans="1:28" s="4" customFormat="1" ht="28.5" customHeight="1" thickBot="1" x14ac:dyDescent="0.3">
      <c r="A15" s="346"/>
      <c r="B15" s="46" t="str">
        <f t="shared" si="0"/>
        <v>ГБУЗ АО Ахтубинская РБ</v>
      </c>
      <c r="C15" s="270"/>
      <c r="D15" s="19" t="str">
        <f t="shared" si="0"/>
        <v>Паллиативная медицинская помощь</v>
      </c>
      <c r="E15" s="224"/>
      <c r="F15" s="46" t="str">
        <f t="shared" si="1"/>
        <v>стационар</v>
      </c>
      <c r="G15" s="223"/>
      <c r="H15" s="46" t="str">
        <f t="shared" si="2"/>
        <v>паллиативная медицинская помощь</v>
      </c>
      <c r="I15" s="224"/>
      <c r="J15" s="46" t="str">
        <f t="shared" si="3"/>
        <v xml:space="preserve">Не применяется </v>
      </c>
      <c r="K15" s="69" t="s">
        <v>139</v>
      </c>
      <c r="L15" s="70" t="s">
        <v>140</v>
      </c>
      <c r="M15" s="71" t="s">
        <v>42</v>
      </c>
      <c r="N15" s="103">
        <v>3843</v>
      </c>
      <c r="O15" s="103">
        <v>3089</v>
      </c>
      <c r="P15" s="56"/>
      <c r="Q15" s="55">
        <f>IF(AND(N15&lt;&gt;0,M15="объем"),(O15/N15*100)/$Y$2*12,"")</f>
        <v>107.17321536993667</v>
      </c>
      <c r="R15" s="250"/>
      <c r="S15" s="251"/>
      <c r="T15" s="252"/>
      <c r="U15" s="224"/>
      <c r="V15" s="254"/>
      <c r="W15" s="214"/>
      <c r="X15" s="349"/>
      <c r="Z15" s="5"/>
    </row>
    <row r="16" spans="1:28" s="4" customFormat="1" ht="28.5" customHeight="1" thickBot="1" x14ac:dyDescent="0.3">
      <c r="A16" s="346"/>
      <c r="B16" s="46" t="str">
        <f t="shared" si="0"/>
        <v>ГБУЗ АО Ахтубинская РБ</v>
      </c>
      <c r="C16" s="270"/>
      <c r="D16" s="19" t="str">
        <f t="shared" si="0"/>
        <v>Паллиативная медицинская помощь</v>
      </c>
      <c r="E16" s="222" t="s">
        <v>258</v>
      </c>
      <c r="F16" s="46" t="str">
        <f t="shared" si="1"/>
        <v>амбулаторно на дому</v>
      </c>
      <c r="G16" s="223"/>
      <c r="H16" s="46" t="str">
        <f t="shared" si="2"/>
        <v>паллиативная медицинская помощь</v>
      </c>
      <c r="I16" s="222" t="s">
        <v>148</v>
      </c>
      <c r="J16" s="46" t="str">
        <f t="shared" si="3"/>
        <v xml:space="preserve">Не применяется </v>
      </c>
      <c r="K16" s="73" t="s">
        <v>133</v>
      </c>
      <c r="L16" s="72" t="s">
        <v>3</v>
      </c>
      <c r="M16" s="72" t="s">
        <v>5</v>
      </c>
      <c r="N16" s="106">
        <v>99</v>
      </c>
      <c r="O16" s="106">
        <v>99</v>
      </c>
      <c r="P16" s="54">
        <f t="shared" ref="P16:P20" si="6">IF(AND(N16&lt;&gt;0,M16="Кач."),O16/N16*100,"")</f>
        <v>100</v>
      </c>
      <c r="Q16" s="54"/>
      <c r="R16" s="237">
        <f>IFERROR(AVERAGE(P16:P17),"")</f>
        <v>100</v>
      </c>
      <c r="S16" s="240">
        <f>AVERAGE(Q16:Q17)</f>
        <v>14.103456274646254</v>
      </c>
      <c r="T16" s="247">
        <f>IFERROR((R16*0.7+S16*0.3)*2,S16*2)</f>
        <v>148.46207376478776</v>
      </c>
      <c r="U16" s="222" t="str">
        <f>IF(T16&lt;170,"ГЗ по услуге (работе) НЕ выполнено","")&amp;IF(AND(T16&gt;=170,T16&lt;=200),"ГЗ по услуге (работе) выполнено","")&amp;IF(T16&gt;200,"ГЗ по услуге (работе) ПЕРЕвыполнено","")</f>
        <v>ГЗ по услуге (работе) НЕ выполнено</v>
      </c>
      <c r="V16" s="253"/>
      <c r="W16" s="214"/>
      <c r="X16" s="349"/>
      <c r="Z16" s="5"/>
    </row>
    <row r="17" spans="1:26" s="4" customFormat="1" ht="27" customHeight="1" thickBot="1" x14ac:dyDescent="0.3">
      <c r="A17" s="346"/>
      <c r="B17" s="46" t="str">
        <f t="shared" si="0"/>
        <v>ГБУЗ АО Ахтубинская РБ</v>
      </c>
      <c r="C17" s="270"/>
      <c r="D17" s="19" t="str">
        <f t="shared" si="0"/>
        <v>Паллиативная медицинская помощь</v>
      </c>
      <c r="E17" s="224"/>
      <c r="F17" s="46" t="str">
        <f t="shared" si="1"/>
        <v>амбулаторно на дому</v>
      </c>
      <c r="G17" s="223"/>
      <c r="H17" s="46" t="str">
        <f t="shared" si="2"/>
        <v>паллиативная медицинская помощь</v>
      </c>
      <c r="I17" s="224"/>
      <c r="J17" s="46" t="str">
        <f t="shared" si="3"/>
        <v xml:space="preserve">Не применяется </v>
      </c>
      <c r="K17" s="74" t="s">
        <v>40</v>
      </c>
      <c r="L17" s="70" t="s">
        <v>123</v>
      </c>
      <c r="M17" s="71" t="s">
        <v>42</v>
      </c>
      <c r="N17" s="104">
        <v>1437</v>
      </c>
      <c r="O17" s="104">
        <v>152</v>
      </c>
      <c r="P17" s="54"/>
      <c r="Q17" s="55">
        <f t="shared" ref="Q17:Q19" si="7">IF(AND(N17&lt;&gt;0,M17="объем"),(O17/N17*100)/$Y$2*12,"")</f>
        <v>14.103456274646254</v>
      </c>
      <c r="R17" s="250"/>
      <c r="S17" s="251"/>
      <c r="T17" s="252"/>
      <c r="U17" s="224"/>
      <c r="V17" s="254"/>
      <c r="W17" s="214"/>
      <c r="X17" s="349"/>
      <c r="Z17" s="5"/>
    </row>
    <row r="18" spans="1:26" s="4" customFormat="1" ht="41.25" customHeight="1" thickBot="1" x14ac:dyDescent="0.3">
      <c r="A18" s="346"/>
      <c r="B18" s="46" t="str">
        <f t="shared" si="0"/>
        <v>ГБУЗ АО Ахтубинская РБ</v>
      </c>
      <c r="C18" s="270"/>
      <c r="D18" s="19" t="str">
        <f t="shared" si="0"/>
        <v>Паллиативная медицинская помощь</v>
      </c>
      <c r="E18" s="222" t="s">
        <v>256</v>
      </c>
      <c r="F18" s="46" t="str">
        <f t="shared" si="1"/>
        <v>амбулаторно на дому выездными патронажными бригадами</v>
      </c>
      <c r="G18" s="223"/>
      <c r="H18" s="46" t="str">
        <f t="shared" si="2"/>
        <v>паллиативная медицинская помощь</v>
      </c>
      <c r="I18" s="222" t="s">
        <v>148</v>
      </c>
      <c r="J18" s="46" t="str">
        <f t="shared" si="3"/>
        <v xml:space="preserve">Не применяется </v>
      </c>
      <c r="K18" s="73" t="s">
        <v>133</v>
      </c>
      <c r="L18" s="72" t="s">
        <v>3</v>
      </c>
      <c r="M18" s="72" t="s">
        <v>5</v>
      </c>
      <c r="N18" s="106">
        <v>99</v>
      </c>
      <c r="O18" s="106">
        <v>99</v>
      </c>
      <c r="P18" s="178">
        <f t="shared" si="6"/>
        <v>100</v>
      </c>
      <c r="Q18" s="179"/>
      <c r="R18" s="237">
        <f>IFERROR(AVERAGE(P18:P19),"")</f>
        <v>100</v>
      </c>
      <c r="S18" s="240">
        <f>AVERAGE(Q18:Q19)</f>
        <v>21.111111111111107</v>
      </c>
      <c r="T18" s="247">
        <f>IFERROR((R18*0.7+S18*0.3)*2,S18*2)</f>
        <v>152.66666666666666</v>
      </c>
      <c r="U18" s="222" t="str">
        <f>IF(T18&lt;170,"ГЗ по услуге (работе) НЕ выполнено","")&amp;IF(AND(T18&gt;=170,T18&lt;=200),"ГЗ по услуге (работе) выполнено","")&amp;IF(T18&gt;200,"ГЗ по услуге (работе) ПЕРЕвыполнено","")</f>
        <v>ГЗ по услуге (работе) НЕ выполнено</v>
      </c>
      <c r="V18" s="253"/>
      <c r="W18" s="214"/>
      <c r="X18" s="349"/>
      <c r="Z18" s="5"/>
    </row>
    <row r="19" spans="1:26" s="4" customFormat="1" ht="57.75" customHeight="1" thickBot="1" x14ac:dyDescent="0.3">
      <c r="A19" s="346"/>
      <c r="B19" s="46" t="str">
        <f t="shared" si="0"/>
        <v>ГБУЗ АО Ахтубинская РБ</v>
      </c>
      <c r="C19" s="270"/>
      <c r="D19" s="19" t="str">
        <f t="shared" si="0"/>
        <v>Паллиативная медицинская помощь</v>
      </c>
      <c r="E19" s="224"/>
      <c r="F19" s="46" t="str">
        <f t="shared" si="1"/>
        <v>амбулаторно на дому выездными патронажными бригадами</v>
      </c>
      <c r="G19" s="223"/>
      <c r="H19" s="46" t="str">
        <f t="shared" si="2"/>
        <v>паллиативная медицинская помощь</v>
      </c>
      <c r="I19" s="224"/>
      <c r="J19" s="46" t="str">
        <f t="shared" si="3"/>
        <v xml:space="preserve">Не применяется </v>
      </c>
      <c r="K19" s="74" t="s">
        <v>40</v>
      </c>
      <c r="L19" s="70" t="s">
        <v>123</v>
      </c>
      <c r="M19" s="71" t="s">
        <v>42</v>
      </c>
      <c r="N19" s="104">
        <v>120</v>
      </c>
      <c r="O19" s="104">
        <v>19</v>
      </c>
      <c r="P19" s="178"/>
      <c r="Q19" s="179">
        <f t="shared" si="7"/>
        <v>21.111111111111107</v>
      </c>
      <c r="R19" s="250"/>
      <c r="S19" s="251"/>
      <c r="T19" s="252"/>
      <c r="U19" s="224"/>
      <c r="V19" s="254"/>
      <c r="W19" s="214"/>
      <c r="X19" s="349"/>
      <c r="Z19" s="5"/>
    </row>
    <row r="20" spans="1:26" s="4" customFormat="1" ht="27" customHeight="1" thickBot="1" x14ac:dyDescent="0.3">
      <c r="A20" s="346"/>
      <c r="B20" s="46" t="str">
        <f>IF(A20="",B17,A20)</f>
        <v>ГБУЗ АО Ахтубинская РБ</v>
      </c>
      <c r="C20" s="270"/>
      <c r="D20" s="19" t="str">
        <f>IF(C20="",D17,C20)</f>
        <v>Паллиативная медицинская помощь</v>
      </c>
      <c r="E20" s="222" t="s">
        <v>244</v>
      </c>
      <c r="F20" s="46" t="str">
        <f>IF(E20="",#REF!,E20)</f>
        <v xml:space="preserve"> Дневной стационар (на дому)</v>
      </c>
      <c r="G20" s="223"/>
      <c r="H20" s="46" t="str">
        <f>IF(G20="",H17,G20)</f>
        <v>паллиативная медицинская помощь</v>
      </c>
      <c r="I20" s="222" t="s">
        <v>148</v>
      </c>
      <c r="J20" s="46" t="str">
        <f>IF(I20="",#REF!,I20)</f>
        <v xml:space="preserve">Не применяется </v>
      </c>
      <c r="K20" s="73" t="s">
        <v>133</v>
      </c>
      <c r="L20" s="72" t="s">
        <v>3</v>
      </c>
      <c r="M20" s="72" t="s">
        <v>5</v>
      </c>
      <c r="N20" s="106">
        <v>99</v>
      </c>
      <c r="O20" s="106">
        <v>99</v>
      </c>
      <c r="P20" s="118">
        <f t="shared" si="6"/>
        <v>100</v>
      </c>
      <c r="Q20" s="118"/>
      <c r="R20" s="237">
        <f>IFERROR(AVERAGE(P20:P21),"")</f>
        <v>100</v>
      </c>
      <c r="S20" s="240">
        <f>AVERAGE(Q20:Q21)</f>
        <v>75.555555555555543</v>
      </c>
      <c r="T20" s="247">
        <f>IFERROR((R20*0.7+S20*0.3)*2,S20*2)</f>
        <v>185.33333333333331</v>
      </c>
      <c r="U20" s="222" t="str">
        <f>IF(T20&lt;170,"ГЗ по услуге (работе) НЕ выполнено","")&amp;IF(AND(T20&gt;=170,T20&lt;=200),"ГЗ по услуге (работе) выполнено","")&amp;IF(T20&gt;200,"ГЗ по услуге (работе) ПЕРЕвыполнено","")</f>
        <v>ГЗ по услуге (работе) выполнено</v>
      </c>
      <c r="V20" s="253"/>
      <c r="W20" s="214"/>
      <c r="X20" s="349"/>
      <c r="Z20" s="5"/>
    </row>
    <row r="21" spans="1:26" s="4" customFormat="1" ht="27" customHeight="1" thickBot="1" x14ac:dyDescent="0.3">
      <c r="A21" s="346"/>
      <c r="B21" s="46" t="str">
        <f t="shared" si="0"/>
        <v>ГБУЗ АО Ахтубинская РБ</v>
      </c>
      <c r="C21" s="233"/>
      <c r="D21" s="19" t="str">
        <f t="shared" si="0"/>
        <v>Паллиативная медицинская помощь</v>
      </c>
      <c r="E21" s="224"/>
      <c r="F21" s="46" t="str">
        <f t="shared" si="1"/>
        <v xml:space="preserve"> Дневной стационар (на дому)</v>
      </c>
      <c r="G21" s="224"/>
      <c r="H21" s="46" t="str">
        <f t="shared" si="2"/>
        <v>паллиативная медицинская помощь</v>
      </c>
      <c r="I21" s="224"/>
      <c r="J21" s="46" t="str">
        <f t="shared" si="3"/>
        <v xml:space="preserve">Не применяется </v>
      </c>
      <c r="K21" s="74" t="s">
        <v>149</v>
      </c>
      <c r="L21" s="70" t="s">
        <v>123</v>
      </c>
      <c r="M21" s="71" t="s">
        <v>42</v>
      </c>
      <c r="N21" s="104">
        <v>120</v>
      </c>
      <c r="O21" s="103">
        <v>68</v>
      </c>
      <c r="P21" s="54"/>
      <c r="Q21" s="55">
        <f t="shared" ref="Q21" si="8">IF(AND(N21&lt;&gt;0,M21="объем"),(O21/N21*100)/$Y$2*12,"")</f>
        <v>75.555555555555543</v>
      </c>
      <c r="R21" s="250"/>
      <c r="S21" s="251"/>
      <c r="T21" s="252"/>
      <c r="U21" s="224"/>
      <c r="V21" s="254"/>
      <c r="W21" s="214"/>
      <c r="X21" s="349"/>
      <c r="Z21" s="5"/>
    </row>
    <row r="22" spans="1:26" s="4" customFormat="1" ht="27" customHeight="1" thickBot="1" x14ac:dyDescent="0.3">
      <c r="A22" s="346"/>
      <c r="B22" s="46" t="str">
        <f t="shared" si="0"/>
        <v>ГБУЗ АО Ахтубинская РБ</v>
      </c>
      <c r="C22" s="232" t="s">
        <v>129</v>
      </c>
      <c r="D22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2" s="222" t="s">
        <v>143</v>
      </c>
      <c r="F22" s="46" t="str">
        <f t="shared" si="1"/>
        <v>стационар</v>
      </c>
      <c r="G22" s="236" t="s">
        <v>51</v>
      </c>
      <c r="H22" s="46" t="str">
        <f t="shared" si="2"/>
        <v>терапия</v>
      </c>
      <c r="I22" s="236" t="s">
        <v>148</v>
      </c>
      <c r="J22" s="46" t="str">
        <f t="shared" si="3"/>
        <v xml:space="preserve">Не применяется </v>
      </c>
      <c r="K22" s="72" t="s">
        <v>133</v>
      </c>
      <c r="L22" s="72" t="s">
        <v>3</v>
      </c>
      <c r="M22" s="72" t="s">
        <v>5</v>
      </c>
      <c r="N22" s="106">
        <v>99</v>
      </c>
      <c r="O22" s="106">
        <v>99</v>
      </c>
      <c r="P22" s="54">
        <f t="shared" si="5"/>
        <v>100</v>
      </c>
      <c r="Q22" s="54"/>
      <c r="R22" s="237">
        <f>IFERROR(AVERAGE(P22:P25),"")</f>
        <v>100</v>
      </c>
      <c r="S22" s="240">
        <f>AVERAGE(Q22:Q25)</f>
        <v>73.846573846573847</v>
      </c>
      <c r="T22" s="247">
        <f>IFERROR((R22*0.7+S22*0.3)*2,S22*2)</f>
        <v>184.3079443079443</v>
      </c>
      <c r="U22" s="222" t="str">
        <f>IF(T22&lt;170,"ГЗ по услуге (работе) НЕ выполнено","")&amp;IF(AND(T22&gt;=170,T22&lt;=200),"ГЗ по услуге (работе) выполнено","")&amp;IF(T22&gt;200,"ГЗ по услуге (работе) ПЕРЕвыполнено","")</f>
        <v>ГЗ по услуге (работе) выполнено</v>
      </c>
      <c r="V22" s="225"/>
      <c r="W22" s="214"/>
      <c r="X22" s="349"/>
      <c r="Z22" s="5"/>
    </row>
    <row r="23" spans="1:26" s="4" customFormat="1" ht="39" customHeight="1" thickBot="1" x14ac:dyDescent="0.3">
      <c r="A23" s="346"/>
      <c r="B23" s="46" t="str">
        <f t="shared" si="0"/>
        <v>ГБУЗ АО Ахтубинская РБ</v>
      </c>
      <c r="C23" s="270"/>
      <c r="D23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3" s="224"/>
      <c r="F23" s="46" t="str">
        <f t="shared" si="1"/>
        <v>стационар</v>
      </c>
      <c r="G23" s="236"/>
      <c r="H23" s="46" t="str">
        <f t="shared" si="2"/>
        <v>терапия</v>
      </c>
      <c r="I23" s="236"/>
      <c r="J23" s="46" t="str">
        <f t="shared" si="3"/>
        <v xml:space="preserve">Не применяется </v>
      </c>
      <c r="K23" s="74" t="s">
        <v>175</v>
      </c>
      <c r="L23" s="75" t="s">
        <v>150</v>
      </c>
      <c r="M23" s="71" t="s">
        <v>42</v>
      </c>
      <c r="N23" s="104">
        <v>66</v>
      </c>
      <c r="O23" s="104">
        <v>41</v>
      </c>
      <c r="P23" s="54"/>
      <c r="Q23" s="55">
        <f>IF(AND(N23&lt;&gt;0,M23="объем"),(O23/N23*100)/$Y$2*12,"")</f>
        <v>82.828282828282838</v>
      </c>
      <c r="R23" s="238"/>
      <c r="S23" s="241"/>
      <c r="T23" s="248"/>
      <c r="U23" s="223"/>
      <c r="V23" s="226"/>
      <c r="W23" s="214"/>
      <c r="X23" s="349"/>
      <c r="Z23" s="5"/>
    </row>
    <row r="24" spans="1:26" s="4" customFormat="1" ht="28.5" customHeight="1" thickBot="1" x14ac:dyDescent="0.3">
      <c r="A24" s="346"/>
      <c r="B24" s="46" t="str">
        <f t="shared" si="0"/>
        <v>ГБУЗ АО Ахтубинская РБ</v>
      </c>
      <c r="C24" s="270"/>
      <c r="D24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4" s="222" t="s">
        <v>143</v>
      </c>
      <c r="F24" s="46" t="str">
        <f t="shared" si="1"/>
        <v>стационар</v>
      </c>
      <c r="G24" s="236" t="s">
        <v>153</v>
      </c>
      <c r="H24" s="46" t="str">
        <f t="shared" si="2"/>
        <v>хирургия</v>
      </c>
      <c r="I24" s="236" t="s">
        <v>148</v>
      </c>
      <c r="J24" s="46" t="str">
        <f t="shared" si="3"/>
        <v xml:space="preserve">Не применяется </v>
      </c>
      <c r="K24" s="72" t="s">
        <v>133</v>
      </c>
      <c r="L24" s="72" t="s">
        <v>3</v>
      </c>
      <c r="M24" s="72" t="s">
        <v>5</v>
      </c>
      <c r="N24" s="106">
        <v>99</v>
      </c>
      <c r="O24" s="106">
        <v>99</v>
      </c>
      <c r="P24" s="54">
        <f t="shared" ref="P24" si="9">IF(AND(N24&lt;&gt;0,M24="Кач."),O24/N24*100,"")</f>
        <v>100</v>
      </c>
      <c r="Q24" s="54"/>
      <c r="R24" s="238"/>
      <c r="S24" s="241"/>
      <c r="T24" s="248"/>
      <c r="U24" s="223"/>
      <c r="V24" s="226"/>
      <c r="W24" s="214"/>
      <c r="X24" s="349"/>
      <c r="Z24" s="5"/>
    </row>
    <row r="25" spans="1:26" s="4" customFormat="1" ht="28.5" customHeight="1" thickBot="1" x14ac:dyDescent="0.3">
      <c r="A25" s="346"/>
      <c r="B25" s="46" t="str">
        <f t="shared" si="0"/>
        <v>ГБУЗ АО Ахтубинская РБ</v>
      </c>
      <c r="C25" s="233"/>
      <c r="D25" s="19" t="str">
        <f t="shared" si="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5" s="224"/>
      <c r="F25" s="46" t="str">
        <f t="shared" si="1"/>
        <v>стационар</v>
      </c>
      <c r="G25" s="236"/>
      <c r="H25" s="46" t="str">
        <f t="shared" si="2"/>
        <v>хирургия</v>
      </c>
      <c r="I25" s="236"/>
      <c r="J25" s="46" t="str">
        <f t="shared" si="3"/>
        <v xml:space="preserve">Не применяется </v>
      </c>
      <c r="K25" s="74" t="s">
        <v>175</v>
      </c>
      <c r="L25" s="75" t="s">
        <v>150</v>
      </c>
      <c r="M25" s="71" t="s">
        <v>42</v>
      </c>
      <c r="N25" s="104">
        <v>74</v>
      </c>
      <c r="O25" s="104">
        <v>36</v>
      </c>
      <c r="P25" s="54"/>
      <c r="Q25" s="55">
        <f t="shared" ref="Q25" si="10">IF(AND(N25&lt;&gt;0,M25="объем"),(O25/N25*100)/$Y$2*12,"")</f>
        <v>64.86486486486487</v>
      </c>
      <c r="R25" s="250"/>
      <c r="S25" s="251"/>
      <c r="T25" s="252"/>
      <c r="U25" s="224"/>
      <c r="V25" s="228"/>
      <c r="W25" s="214"/>
      <c r="X25" s="349"/>
      <c r="Z25" s="5"/>
    </row>
    <row r="26" spans="1:26" s="4" customFormat="1" ht="28.5" customHeight="1" thickBot="1" x14ac:dyDescent="0.3">
      <c r="A26" s="346"/>
      <c r="B26" s="46" t="str">
        <f t="shared" si="0"/>
        <v>ГБУЗ АО Ахтубинская РБ</v>
      </c>
      <c r="C26" s="210" t="s">
        <v>195</v>
      </c>
      <c r="D26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6" s="225" t="s">
        <v>47</v>
      </c>
      <c r="F26" s="46" t="str">
        <f t="shared" si="1"/>
        <v>Не предусмотрено</v>
      </c>
      <c r="G26" s="227" t="s">
        <v>47</v>
      </c>
      <c r="H26" s="46" t="str">
        <f t="shared" si="2"/>
        <v>Не предусмотрено</v>
      </c>
      <c r="I26" s="227" t="s">
        <v>47</v>
      </c>
      <c r="J26" s="46" t="str">
        <f t="shared" si="3"/>
        <v>Не предусмотрено</v>
      </c>
      <c r="K26" s="73" t="s">
        <v>57</v>
      </c>
      <c r="L26" s="72" t="s">
        <v>57</v>
      </c>
      <c r="M26" s="73"/>
      <c r="N26" s="106"/>
      <c r="O26" s="106"/>
      <c r="P26" s="54" t="str">
        <f t="shared" ref="P26" si="11">IF(AND(N26&lt;&gt;0,M26="Кач."),O26/N26*100,"")</f>
        <v/>
      </c>
      <c r="Q26" s="54"/>
      <c r="R26" s="219" t="str">
        <f>IFERROR(AVERAGE(P26:P27),"")</f>
        <v/>
      </c>
      <c r="S26" s="220">
        <f>AVERAGE(Q26:Q27)</f>
        <v>65.777777777777786</v>
      </c>
      <c r="T26" s="247">
        <f>IFERROR((R26*0.7+S26*0.3)*2,S26*2)</f>
        <v>131.55555555555557</v>
      </c>
      <c r="U26" s="222" t="str">
        <f>IF(T26&lt;170,"ГЗ по услуге (работе) НЕ выполнено","")&amp;IF(AND(T26&gt;=170,T26&lt;=200),"ГЗ по услуге (работе) выполнено","")&amp;IF(T26&gt;200,"ГЗ по услуге (работе) ПЕРЕвыполнено","")</f>
        <v>ГЗ по услуге (работе) НЕ выполнено</v>
      </c>
      <c r="V26" s="236"/>
      <c r="W26" s="214"/>
      <c r="X26" s="349"/>
      <c r="Z26" s="5"/>
    </row>
    <row r="27" spans="1:26" s="4" customFormat="1" ht="28.5" customHeight="1" thickBot="1" x14ac:dyDescent="0.3">
      <c r="A27" s="346"/>
      <c r="B27" s="46" t="str">
        <f t="shared" si="0"/>
        <v>ГБУЗ АО Ахтубинская РБ</v>
      </c>
      <c r="C27" s="212"/>
      <c r="D27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27" s="228"/>
      <c r="F27" s="46" t="str">
        <f t="shared" si="1"/>
        <v>Не предусмотрено</v>
      </c>
      <c r="G27" s="227"/>
      <c r="H27" s="46" t="str">
        <f t="shared" si="2"/>
        <v>Не предусмотрено</v>
      </c>
      <c r="I27" s="227"/>
      <c r="J27" s="46" t="str">
        <f t="shared" si="3"/>
        <v>Не предусмотрено</v>
      </c>
      <c r="K27" s="74" t="s">
        <v>196</v>
      </c>
      <c r="L27" s="75" t="s">
        <v>58</v>
      </c>
      <c r="M27" s="71" t="s">
        <v>42</v>
      </c>
      <c r="N27" s="104">
        <v>300</v>
      </c>
      <c r="O27" s="104">
        <v>148</v>
      </c>
      <c r="P27" s="54"/>
      <c r="Q27" s="55">
        <f t="shared" ref="Q27" si="12">IF(AND(N27&lt;&gt;0,M27="объем"),(O27/N27*100)/$Y$2*12,"")</f>
        <v>65.777777777777786</v>
      </c>
      <c r="R27" s="219"/>
      <c r="S27" s="220"/>
      <c r="T27" s="252"/>
      <c r="U27" s="224"/>
      <c r="V27" s="236"/>
      <c r="W27" s="214"/>
      <c r="X27" s="349"/>
      <c r="Z27" s="5"/>
    </row>
    <row r="28" spans="1:26" s="4" customFormat="1" ht="28.5" customHeight="1" thickBot="1" x14ac:dyDescent="0.3">
      <c r="A28" s="346"/>
      <c r="B28" s="46" t="str">
        <f t="shared" si="0"/>
        <v>ГБУЗ АО Ахтубинская РБ</v>
      </c>
      <c r="C28" s="232" t="s">
        <v>46</v>
      </c>
      <c r="D28" s="19" t="str">
        <f t="shared" si="0"/>
        <v>Заготовка, хранение, транспортировка и обеспечение безопасности донорской крови и ее компонентов</v>
      </c>
      <c r="E28" s="222" t="s">
        <v>47</v>
      </c>
      <c r="F28" s="46" t="str">
        <f t="shared" si="1"/>
        <v>Не предусмотрено</v>
      </c>
      <c r="G28" s="236" t="s">
        <v>47</v>
      </c>
      <c r="H28" s="46" t="str">
        <f t="shared" si="2"/>
        <v>Не предусмотрено</v>
      </c>
      <c r="I28" s="236" t="s">
        <v>148</v>
      </c>
      <c r="J28" s="46" t="str">
        <f t="shared" si="3"/>
        <v xml:space="preserve">Не применяется </v>
      </c>
      <c r="K28" s="72" t="s">
        <v>48</v>
      </c>
      <c r="L28" s="72" t="s">
        <v>3</v>
      </c>
      <c r="M28" s="72" t="s">
        <v>5</v>
      </c>
      <c r="N28" s="106">
        <v>100</v>
      </c>
      <c r="O28" s="106">
        <v>100</v>
      </c>
      <c r="P28" s="54">
        <f t="shared" si="5"/>
        <v>100</v>
      </c>
      <c r="Q28" s="54"/>
      <c r="R28" s="219">
        <f>IFERROR(AVERAGE(P28:P29),"")</f>
        <v>100</v>
      </c>
      <c r="S28" s="220">
        <f>AVERAGE(Q28:Q29)</f>
        <v>93.688888888888883</v>
      </c>
      <c r="T28" s="221">
        <f>IFERROR((R28*0.7+S28*0.3)*2,S28*2)</f>
        <v>196.21333333333334</v>
      </c>
      <c r="U28" s="236" t="str">
        <f>IF(T28&lt;170,"ГЗ по услуге (работе) НЕ выполнено","")&amp;IF(AND(T28&gt;=170,T28&lt;=200),"ГЗ по услуге (работе) выполнено","")&amp;IF(T28&gt;200,"ГЗ по услуге (работе) ПЕРЕвыполнено","")</f>
        <v>ГЗ по услуге (работе) выполнено</v>
      </c>
      <c r="V28" s="236"/>
      <c r="W28" s="214"/>
      <c r="X28" s="349"/>
      <c r="Z28" s="5"/>
    </row>
    <row r="29" spans="1:26" s="4" customFormat="1" ht="69.75" customHeight="1" thickBot="1" x14ac:dyDescent="0.3">
      <c r="A29" s="346"/>
      <c r="B29" s="46" t="str">
        <f t="shared" si="0"/>
        <v>ГБУЗ АО Ахтубинская РБ</v>
      </c>
      <c r="C29" s="233"/>
      <c r="D29" s="19" t="str">
        <f t="shared" si="0"/>
        <v>Заготовка, хранение, транспортировка и обеспечение безопасности донорской крови и ее компонентов</v>
      </c>
      <c r="E29" s="224"/>
      <c r="F29" s="46" t="str">
        <f t="shared" si="1"/>
        <v>Не предусмотрено</v>
      </c>
      <c r="G29" s="236"/>
      <c r="H29" s="46" t="str">
        <f t="shared" si="2"/>
        <v>Не предусмотрено</v>
      </c>
      <c r="I29" s="236"/>
      <c r="J29" s="46" t="str">
        <f t="shared" si="3"/>
        <v xml:space="preserve">Не применяется </v>
      </c>
      <c r="K29" s="69" t="s">
        <v>49</v>
      </c>
      <c r="L29" s="70" t="s">
        <v>123</v>
      </c>
      <c r="M29" s="71" t="s">
        <v>42</v>
      </c>
      <c r="N29" s="104">
        <v>300</v>
      </c>
      <c r="O29" s="104">
        <v>210.8</v>
      </c>
      <c r="P29" s="56"/>
      <c r="Q29" s="55">
        <f t="shared" ref="Q29:Q47" si="13">IF(AND(N29&lt;&gt;0,M29="объем"),(O29/N29*100)/$Y$2*12,"")</f>
        <v>93.688888888888883</v>
      </c>
      <c r="R29" s="219"/>
      <c r="S29" s="220"/>
      <c r="T29" s="221"/>
      <c r="U29" s="236"/>
      <c r="V29" s="236"/>
      <c r="W29" s="214"/>
      <c r="X29" s="349"/>
      <c r="Z29" s="5"/>
    </row>
    <row r="30" spans="1:26" s="4" customFormat="1" ht="28.5" customHeight="1" thickBot="1" x14ac:dyDescent="0.3">
      <c r="A30" s="346"/>
      <c r="B30" s="46" t="str">
        <f t="shared" si="0"/>
        <v>ГБУЗ АО Ахтубинская РБ</v>
      </c>
      <c r="C30" s="232" t="s">
        <v>236</v>
      </c>
      <c r="D30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0" s="222" t="s">
        <v>305</v>
      </c>
      <c r="F30" s="46" t="str">
        <f t="shared" si="1"/>
        <v>заключение договоров</v>
      </c>
      <c r="G30" s="236" t="s">
        <v>307</v>
      </c>
      <c r="H30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0" s="236" t="s">
        <v>306</v>
      </c>
      <c r="J30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0" s="76" t="s">
        <v>237</v>
      </c>
      <c r="L30" s="70" t="s">
        <v>3</v>
      </c>
      <c r="M30" s="72" t="s">
        <v>5</v>
      </c>
      <c r="N30" s="106">
        <v>100</v>
      </c>
      <c r="O30" s="106">
        <v>100</v>
      </c>
      <c r="P30" s="54">
        <f t="shared" si="5"/>
        <v>100</v>
      </c>
      <c r="Q30" s="55"/>
      <c r="R30" s="219">
        <f>IFERROR(AVERAGE(P30:P31),"")</f>
        <v>100</v>
      </c>
      <c r="S30" s="220">
        <f>AVERAGE(Q30:Q31)</f>
        <v>100</v>
      </c>
      <c r="T30" s="221">
        <f>IFERROR((R30*0.7+S30*0.3)*2,S30*2)</f>
        <v>200</v>
      </c>
      <c r="U30" s="236" t="str">
        <f>IF(T30&lt;170,"ГЗ по услуге (работе) НЕ выполнено","")&amp;IF(AND(T30&gt;=170,T30&lt;=200),"ГЗ по услуге (работе) выполнено","")&amp;IF(T30&gt;200,"ГЗ по услуге (работе) ПЕРЕвыполнено","")</f>
        <v>ГЗ по услуге (работе) выполнено</v>
      </c>
      <c r="V30" s="236"/>
      <c r="W30" s="214"/>
      <c r="X30" s="349"/>
      <c r="Z30" s="5"/>
    </row>
    <row r="31" spans="1:26" s="4" customFormat="1" ht="28.5" customHeight="1" thickBot="1" x14ac:dyDescent="0.3">
      <c r="A31" s="347"/>
      <c r="B31" s="46" t="str">
        <f t="shared" si="0"/>
        <v>ГБУЗ АО Ахтубинская РБ</v>
      </c>
      <c r="C31" s="337"/>
      <c r="D3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1" s="243"/>
      <c r="F31" s="46" t="str">
        <f t="shared" si="1"/>
        <v>заключение договоров</v>
      </c>
      <c r="G31" s="255"/>
      <c r="H31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1" s="255"/>
      <c r="J31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1" s="77" t="s">
        <v>247</v>
      </c>
      <c r="L31" s="78" t="s">
        <v>238</v>
      </c>
      <c r="M31" s="79" t="s">
        <v>42</v>
      </c>
      <c r="N31" s="107">
        <v>23.09</v>
      </c>
      <c r="O31" s="107">
        <v>23.09</v>
      </c>
      <c r="P31" s="57"/>
      <c r="Q31" s="58">
        <f>IF(AND(N31&lt;&gt;0,M31="объем"),(O31/N31*100),"")</f>
        <v>100</v>
      </c>
      <c r="R31" s="267"/>
      <c r="S31" s="268"/>
      <c r="T31" s="269"/>
      <c r="U31" s="255"/>
      <c r="V31" s="255"/>
      <c r="W31" s="352"/>
      <c r="X31" s="350"/>
      <c r="Z31" s="5"/>
    </row>
    <row r="32" spans="1:26" s="4" customFormat="1" ht="47.25" customHeight="1" thickBot="1" x14ac:dyDescent="0.3">
      <c r="A32" s="201" t="s">
        <v>22</v>
      </c>
      <c r="B32" s="46" t="str">
        <f t="shared" si="0"/>
        <v>ГБУЗ АО Володарская РБ</v>
      </c>
      <c r="C32" s="212" t="s">
        <v>124</v>
      </c>
      <c r="D32" s="19" t="str">
        <f t="shared" si="0"/>
        <v>ПМСП, не включенная в базовую программу ОМС</v>
      </c>
      <c r="E32" s="228" t="s">
        <v>142</v>
      </c>
      <c r="F32" s="46" t="str">
        <f t="shared" si="1"/>
        <v>амбулаторно</v>
      </c>
      <c r="G32" s="224" t="s">
        <v>137</v>
      </c>
      <c r="H3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2" s="228" t="s">
        <v>168</v>
      </c>
      <c r="J32" s="46" t="str">
        <f t="shared" si="3"/>
        <v>по профилю дерматовенерология (в части венерологии)</v>
      </c>
      <c r="K32" s="80" t="s">
        <v>133</v>
      </c>
      <c r="L32" s="80" t="s">
        <v>3</v>
      </c>
      <c r="M32" s="80" t="s">
        <v>5</v>
      </c>
      <c r="N32" s="108">
        <v>99</v>
      </c>
      <c r="O32" s="108">
        <v>99</v>
      </c>
      <c r="P32" s="59">
        <f t="shared" ref="P32:P106" si="14">IF(AND(N32&lt;&gt;0,M32="Кач."),O32/N32*100,"")</f>
        <v>100</v>
      </c>
      <c r="Q32" s="59"/>
      <c r="R32" s="258">
        <f>IFERROR(AVERAGE(P32:P34),"")</f>
        <v>100</v>
      </c>
      <c r="S32" s="263">
        <f>AVERAGE(Q32:Q34)</f>
        <v>65.825765220316171</v>
      </c>
      <c r="T32" s="256">
        <f>IFERROR((R32*0.7+S32*0.3)*2,S32*2)</f>
        <v>179.49545913218969</v>
      </c>
      <c r="U32" s="266" t="str">
        <f>IF(T32&lt;170,"ГЗ по услуге (работе) НЕ выполнено","")&amp;IF(AND(T32&gt;=170,T32&lt;=200),"ГЗ по услуге (работе) выполнено","")&amp;IF(T32&gt;200,"ГЗ по услуге (работе) ПЕРЕвыполнено","")</f>
        <v>ГЗ по услуге (работе) выполнено</v>
      </c>
      <c r="V32" s="266"/>
      <c r="W32" s="215">
        <f>AVERAGE(T32:T61)</f>
        <v>190.17814805269811</v>
      </c>
      <c r="X32" s="206" t="str">
        <f>IF(W32&lt;170,"ГЗ по учреждению не выполнено","")&amp;IF(AND(W32&gt;=170,W32&lt;=200),"ГЗ по учреждению выполнено","")&amp;IF(W32&gt;200,"ГЗ по учреждению перевыполнено","")</f>
        <v>ГЗ по учреждению выполнено</v>
      </c>
      <c r="Z32" s="5"/>
    </row>
    <row r="33" spans="1:26" s="4" customFormat="1" ht="78.75" customHeight="1" thickBot="1" x14ac:dyDescent="0.3">
      <c r="A33" s="202"/>
      <c r="B33" s="46" t="str">
        <f t="shared" si="0"/>
        <v>ГБУЗ АО Володарская РБ</v>
      </c>
      <c r="C33" s="296"/>
      <c r="D33" s="19" t="str">
        <f t="shared" si="0"/>
        <v>ПМСП, не включенная в базовую программу ОМС</v>
      </c>
      <c r="E33" s="227"/>
      <c r="F33" s="46" t="str">
        <f t="shared" si="1"/>
        <v>амбулаторно</v>
      </c>
      <c r="G33" s="236"/>
      <c r="H3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3" s="227"/>
      <c r="J33" s="46" t="str">
        <f t="shared" si="3"/>
        <v>по профилю дерматовенерология (в части венерологии)</v>
      </c>
      <c r="K33" s="69" t="s">
        <v>40</v>
      </c>
      <c r="L33" s="70" t="s">
        <v>123</v>
      </c>
      <c r="M33" s="71" t="s">
        <v>42</v>
      </c>
      <c r="N33" s="104">
        <v>991</v>
      </c>
      <c r="O33" s="103">
        <v>483</v>
      </c>
      <c r="P33" s="56"/>
      <c r="Q33" s="55">
        <f t="shared" si="13"/>
        <v>64.984863773965685</v>
      </c>
      <c r="R33" s="259"/>
      <c r="S33" s="264"/>
      <c r="T33" s="248"/>
      <c r="U33" s="226"/>
      <c r="V33" s="226"/>
      <c r="W33" s="288"/>
      <c r="X33" s="287"/>
      <c r="Z33" s="5"/>
    </row>
    <row r="34" spans="1:26" s="4" customFormat="1" ht="28.5" customHeight="1" thickBot="1" x14ac:dyDescent="0.3">
      <c r="A34" s="202"/>
      <c r="B34" s="46" t="str">
        <f t="shared" si="0"/>
        <v>ГБУЗ АО Володарская РБ</v>
      </c>
      <c r="C34" s="296"/>
      <c r="D34" s="19" t="str">
        <f t="shared" si="0"/>
        <v>ПМСП, не включенная в базовую программу ОМС</v>
      </c>
      <c r="E34" s="227"/>
      <c r="F34" s="46" t="str">
        <f t="shared" si="1"/>
        <v>амбулаторно</v>
      </c>
      <c r="G34" s="236"/>
      <c r="H3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4" s="227"/>
      <c r="J34" s="46" t="str">
        <f t="shared" si="3"/>
        <v>по профилю дерматовенерология (в части венерологии)</v>
      </c>
      <c r="K34" s="69" t="s">
        <v>138</v>
      </c>
      <c r="L34" s="70" t="s">
        <v>123</v>
      </c>
      <c r="M34" s="71" t="s">
        <v>42</v>
      </c>
      <c r="N34" s="104">
        <v>100</v>
      </c>
      <c r="O34" s="103">
        <v>50</v>
      </c>
      <c r="P34" s="56"/>
      <c r="Q34" s="55">
        <f t="shared" si="13"/>
        <v>66.666666666666657</v>
      </c>
      <c r="R34" s="260"/>
      <c r="S34" s="265"/>
      <c r="T34" s="252"/>
      <c r="U34" s="228"/>
      <c r="V34" s="228"/>
      <c r="W34" s="288"/>
      <c r="X34" s="287"/>
    </row>
    <row r="35" spans="1:26" s="4" customFormat="1" ht="28.5" customHeight="1" thickBot="1" x14ac:dyDescent="0.3">
      <c r="A35" s="202"/>
      <c r="B35" s="46" t="str">
        <f t="shared" si="0"/>
        <v>ГБУЗ АО Володарская РБ</v>
      </c>
      <c r="C35" s="296"/>
      <c r="D35" s="19" t="str">
        <f t="shared" si="0"/>
        <v>ПМСП, не включенная в базовую программу ОМС</v>
      </c>
      <c r="E35" s="227" t="s">
        <v>142</v>
      </c>
      <c r="F35" s="46" t="str">
        <f t="shared" si="1"/>
        <v>амбулаторно</v>
      </c>
      <c r="G35" s="236" t="s">
        <v>145</v>
      </c>
      <c r="H3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5" s="227" t="s">
        <v>144</v>
      </c>
      <c r="J35" s="46" t="str">
        <f t="shared" si="3"/>
        <v>по профилю Фтизиатрия</v>
      </c>
      <c r="K35" s="73" t="s">
        <v>133</v>
      </c>
      <c r="L35" s="72" t="s">
        <v>3</v>
      </c>
      <c r="M35" s="72" t="s">
        <v>5</v>
      </c>
      <c r="N35" s="106">
        <v>99</v>
      </c>
      <c r="O35" s="106">
        <v>99</v>
      </c>
      <c r="P35" s="54">
        <f t="shared" ref="P35" si="15">IF(AND(N35&lt;&gt;0,M35="Кач."),O35/N35*100,"")</f>
        <v>100</v>
      </c>
      <c r="Q35" s="54"/>
      <c r="R35" s="258">
        <f>IFERROR(AVERAGE(P35:P37),"")</f>
        <v>100</v>
      </c>
      <c r="S35" s="263">
        <f>AVERAGE(Q35:Q37)</f>
        <v>89.69441448997523</v>
      </c>
      <c r="T35" s="256">
        <f>IFERROR((R35*0.7+S35*0.3)*2,S35*2)</f>
        <v>193.81664869398514</v>
      </c>
      <c r="U35" s="266" t="str">
        <f>IF(T35&lt;170,"ГЗ по услуге (работе) НЕ выполнено","")&amp;IF(AND(T35&gt;=170,T35&lt;=200),"ГЗ по услуге (работе) выполнено","")&amp;IF(T35&gt;200,"ГЗ по услуге (работе) ПЕРЕвыполнено","")</f>
        <v>ГЗ по услуге (работе) выполнено</v>
      </c>
      <c r="V35" s="266"/>
      <c r="W35" s="288"/>
      <c r="X35" s="287"/>
    </row>
    <row r="36" spans="1:26" s="4" customFormat="1" ht="60.75" customHeight="1" thickBot="1" x14ac:dyDescent="0.3">
      <c r="A36" s="202"/>
      <c r="B36" s="46" t="str">
        <f t="shared" si="0"/>
        <v>ГБУЗ АО Володарская РБ</v>
      </c>
      <c r="C36" s="296"/>
      <c r="D36" s="19" t="str">
        <f t="shared" si="0"/>
        <v>ПМСП, не включенная в базовую программу ОМС</v>
      </c>
      <c r="E36" s="227"/>
      <c r="F36" s="46" t="str">
        <f t="shared" si="1"/>
        <v>амбулаторно</v>
      </c>
      <c r="G36" s="236"/>
      <c r="H3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6" s="227"/>
      <c r="J36" s="46" t="str">
        <f t="shared" si="3"/>
        <v>по профилю Фтизиатрия</v>
      </c>
      <c r="K36" s="74" t="s">
        <v>40</v>
      </c>
      <c r="L36" s="70" t="s">
        <v>123</v>
      </c>
      <c r="M36" s="71" t="s">
        <v>42</v>
      </c>
      <c r="N36" s="104">
        <v>4160</v>
      </c>
      <c r="O36" s="103">
        <v>2775</v>
      </c>
      <c r="P36" s="56"/>
      <c r="Q36" s="55">
        <f t="shared" si="13"/>
        <v>88.942307692307693</v>
      </c>
      <c r="R36" s="259"/>
      <c r="S36" s="264"/>
      <c r="T36" s="248"/>
      <c r="U36" s="226"/>
      <c r="V36" s="226"/>
      <c r="W36" s="288"/>
      <c r="X36" s="287"/>
    </row>
    <row r="37" spans="1:26" s="4" customFormat="1" ht="28.5" customHeight="1" thickBot="1" x14ac:dyDescent="0.3">
      <c r="A37" s="202"/>
      <c r="B37" s="46" t="str">
        <f t="shared" si="0"/>
        <v>ГБУЗ АО Володарская РБ</v>
      </c>
      <c r="C37" s="296"/>
      <c r="D37" s="19" t="str">
        <f t="shared" si="0"/>
        <v>ПМСП, не включенная в базовую программу ОМС</v>
      </c>
      <c r="E37" s="227"/>
      <c r="F37" s="46" t="str">
        <f t="shared" si="1"/>
        <v>амбулаторно</v>
      </c>
      <c r="G37" s="236"/>
      <c r="H3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7" s="227"/>
      <c r="J37" s="46" t="str">
        <f t="shared" si="3"/>
        <v>по профилю Фтизиатрия</v>
      </c>
      <c r="K37" s="74" t="s">
        <v>138</v>
      </c>
      <c r="L37" s="70" t="s">
        <v>123</v>
      </c>
      <c r="M37" s="71" t="s">
        <v>42</v>
      </c>
      <c r="N37" s="104">
        <v>1284</v>
      </c>
      <c r="O37" s="103">
        <v>871</v>
      </c>
      <c r="P37" s="56"/>
      <c r="Q37" s="55">
        <f t="shared" si="13"/>
        <v>90.446521287642781</v>
      </c>
      <c r="R37" s="260"/>
      <c r="S37" s="265"/>
      <c r="T37" s="252"/>
      <c r="U37" s="228"/>
      <c r="V37" s="228"/>
      <c r="W37" s="288"/>
      <c r="X37" s="287"/>
    </row>
    <row r="38" spans="1:26" s="4" customFormat="1" ht="28.5" customHeight="1" thickBot="1" x14ac:dyDescent="0.3">
      <c r="A38" s="202"/>
      <c r="B38" s="46" t="str">
        <f t="shared" si="0"/>
        <v>ГБУЗ АО Володарская РБ</v>
      </c>
      <c r="C38" s="296"/>
      <c r="D38" s="19" t="str">
        <f t="shared" si="0"/>
        <v>ПМСП, не включенная в базовую программу ОМС</v>
      </c>
      <c r="E38" s="227" t="s">
        <v>142</v>
      </c>
      <c r="F38" s="46" t="str">
        <f t="shared" si="1"/>
        <v>амбулаторно</v>
      </c>
      <c r="G38" s="236" t="s">
        <v>167</v>
      </c>
      <c r="H3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8" s="227" t="s">
        <v>287</v>
      </c>
      <c r="J38" s="46" t="str">
        <f t="shared" si="3"/>
        <v>по профилю психиатрия-наркология</v>
      </c>
      <c r="K38" s="73" t="s">
        <v>133</v>
      </c>
      <c r="L38" s="72" t="s">
        <v>3</v>
      </c>
      <c r="M38" s="72" t="s">
        <v>5</v>
      </c>
      <c r="N38" s="106">
        <v>99</v>
      </c>
      <c r="O38" s="106">
        <v>99</v>
      </c>
      <c r="P38" s="54">
        <f t="shared" ref="P38" si="16">IF(AND(N38&lt;&gt;0,M38="Кач."),O38/N38*100,"")</f>
        <v>100</v>
      </c>
      <c r="Q38" s="54" t="str">
        <f t="shared" si="13"/>
        <v/>
      </c>
      <c r="R38" s="258">
        <f>IFERROR(AVERAGE(P38:P40),"")</f>
        <v>100</v>
      </c>
      <c r="S38" s="263">
        <f>AVERAGE(Q38:Q40)</f>
        <v>99.210031408506126</v>
      </c>
      <c r="T38" s="256">
        <f>IFERROR((R38*0.7+S38*0.3)*2,S38*2)</f>
        <v>199.52601884510366</v>
      </c>
      <c r="U38" s="266" t="str">
        <f>IF(T38&lt;170,"ГЗ по услуге (работе) НЕ выполнено","")&amp;IF(AND(T38&gt;=170,T38&lt;=200),"ГЗ по услуге (работе) выполнено","")&amp;IF(T38&gt;200,"ГЗ по услуге (работе) ПЕРЕвыполнено","")</f>
        <v>ГЗ по услуге (работе) выполнено</v>
      </c>
      <c r="V38" s="266"/>
      <c r="W38" s="288"/>
      <c r="X38" s="287"/>
    </row>
    <row r="39" spans="1:26" s="4" customFormat="1" ht="53.25" customHeight="1" thickBot="1" x14ac:dyDescent="0.3">
      <c r="A39" s="202"/>
      <c r="B39" s="46" t="str">
        <f t="shared" si="0"/>
        <v>ГБУЗ АО Володарская РБ</v>
      </c>
      <c r="C39" s="296"/>
      <c r="D39" s="19" t="str">
        <f t="shared" si="0"/>
        <v>ПМСП, не включенная в базовую программу ОМС</v>
      </c>
      <c r="E39" s="227"/>
      <c r="F39" s="46" t="str">
        <f t="shared" si="1"/>
        <v>амбулаторно</v>
      </c>
      <c r="G39" s="236"/>
      <c r="H3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9" s="227"/>
      <c r="J39" s="46" t="str">
        <f t="shared" si="3"/>
        <v>по профилю психиатрия-наркология</v>
      </c>
      <c r="K39" s="74" t="s">
        <v>40</v>
      </c>
      <c r="L39" s="70" t="s">
        <v>123</v>
      </c>
      <c r="M39" s="71" t="s">
        <v>42</v>
      </c>
      <c r="N39" s="104">
        <v>3211</v>
      </c>
      <c r="O39" s="103">
        <v>2359</v>
      </c>
      <c r="P39" s="56"/>
      <c r="Q39" s="55">
        <f t="shared" si="13"/>
        <v>97.95494653794249</v>
      </c>
      <c r="R39" s="259"/>
      <c r="S39" s="264"/>
      <c r="T39" s="248"/>
      <c r="U39" s="226"/>
      <c r="V39" s="226"/>
      <c r="W39" s="288"/>
      <c r="X39" s="287"/>
    </row>
    <row r="40" spans="1:26" s="4" customFormat="1" ht="28.5" customHeight="1" thickBot="1" x14ac:dyDescent="0.3">
      <c r="A40" s="202"/>
      <c r="B40" s="46" t="str">
        <f t="shared" si="0"/>
        <v>ГБУЗ АО Володарская РБ</v>
      </c>
      <c r="C40" s="296"/>
      <c r="D40" s="19" t="str">
        <f t="shared" si="0"/>
        <v>ПМСП, не включенная в базовую программу ОМС</v>
      </c>
      <c r="E40" s="227"/>
      <c r="F40" s="46" t="str">
        <f t="shared" si="1"/>
        <v>амбулаторно</v>
      </c>
      <c r="G40" s="236"/>
      <c r="H4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0" s="227"/>
      <c r="J40" s="46" t="str">
        <f t="shared" si="3"/>
        <v>по профилю психиатрия-наркология</v>
      </c>
      <c r="K40" s="74" t="s">
        <v>138</v>
      </c>
      <c r="L40" s="70" t="s">
        <v>123</v>
      </c>
      <c r="M40" s="71" t="s">
        <v>42</v>
      </c>
      <c r="N40" s="104">
        <v>430</v>
      </c>
      <c r="O40" s="103">
        <v>324</v>
      </c>
      <c r="P40" s="56"/>
      <c r="Q40" s="55">
        <f t="shared" si="13"/>
        <v>100.46511627906975</v>
      </c>
      <c r="R40" s="260"/>
      <c r="S40" s="265"/>
      <c r="T40" s="252"/>
      <c r="U40" s="228"/>
      <c r="V40" s="228"/>
      <c r="W40" s="288"/>
      <c r="X40" s="287"/>
    </row>
    <row r="41" spans="1:26" s="4" customFormat="1" ht="28.5" customHeight="1" thickBot="1" x14ac:dyDescent="0.3">
      <c r="A41" s="202"/>
      <c r="B41" s="46" t="str">
        <f t="shared" si="0"/>
        <v>ГБУЗ АО Володарская РБ</v>
      </c>
      <c r="C41" s="296"/>
      <c r="D41" s="19" t="str">
        <f t="shared" si="0"/>
        <v>ПМСП, не включенная в базовую программу ОМС</v>
      </c>
      <c r="E41" s="225" t="s">
        <v>142</v>
      </c>
      <c r="F41" s="46" t="str">
        <f t="shared" si="1"/>
        <v>амбулаторно</v>
      </c>
      <c r="G41" s="222" t="s">
        <v>39</v>
      </c>
      <c r="H41" s="46" t="str">
        <f t="shared" si="2"/>
        <v>Первичная медико-санитарная помощь, в части диагностики и лечения</v>
      </c>
      <c r="I41" s="225" t="s">
        <v>255</v>
      </c>
      <c r="J41" s="46" t="str">
        <f t="shared" si="3"/>
        <v>Вакцинация</v>
      </c>
      <c r="K41" s="73" t="s">
        <v>133</v>
      </c>
      <c r="L41" s="72" t="s">
        <v>3</v>
      </c>
      <c r="M41" s="72" t="s">
        <v>5</v>
      </c>
      <c r="N41" s="106">
        <v>99</v>
      </c>
      <c r="O41" s="106">
        <v>99</v>
      </c>
      <c r="P41" s="128">
        <f t="shared" ref="P41:P43" si="17">IF(AND(N41&lt;&gt;0,M41="Кач."),O41/N41*100,"")</f>
        <v>100</v>
      </c>
      <c r="Q41" s="128" t="str">
        <f t="shared" ref="Q41:Q44" si="18">IF(AND(N41&lt;&gt;0,M41="объем"),(O41/N41*100)/$Y$2*12,"")</f>
        <v/>
      </c>
      <c r="R41" s="219">
        <f>IFERROR(AVERAGE(P41:P42),"")</f>
        <v>100</v>
      </c>
      <c r="S41" s="220">
        <f>AVERAGE(Q41:Q42)</f>
        <v>103.72549019607843</v>
      </c>
      <c r="T41" s="221">
        <f>IFERROR((R41*0.7+S41*0.3)*2,S41*2)</f>
        <v>202.23529411764704</v>
      </c>
      <c r="U41" s="236" t="str">
        <f>IF(T41&lt;170,"ГЗ по услуге (работе) НЕ выполнено","")&amp;IF(AND(T41&gt;=170,T41&lt;=200),"ГЗ по услуге (работе) выполнено","")&amp;IF(T41&gt;200,"ГЗ по услуге (работе) ПЕРЕвыполнено","")</f>
        <v>ГЗ по услуге (работе) ПЕРЕвыполнено</v>
      </c>
      <c r="V41" s="236"/>
      <c r="W41" s="288"/>
      <c r="X41" s="287"/>
    </row>
    <row r="42" spans="1:26" s="4" customFormat="1" ht="51.75" customHeight="1" thickBot="1" x14ac:dyDescent="0.3">
      <c r="A42" s="202"/>
      <c r="B42" s="46" t="str">
        <f>IF(A42="",B41,A42)</f>
        <v>ГБУЗ АО Володарская РБ</v>
      </c>
      <c r="C42" s="296"/>
      <c r="D42" s="19" t="str">
        <f>IF(C42="",D41,C42)</f>
        <v>ПМСП, не включенная в базовую программу ОМС</v>
      </c>
      <c r="E42" s="228"/>
      <c r="F42" s="46" t="str">
        <f>IF(E42="",F41,E42)</f>
        <v>амбулаторно</v>
      </c>
      <c r="G42" s="224"/>
      <c r="H42" s="46" t="str">
        <f>IF(G42="",H41,G42)</f>
        <v>Первичная медико-санитарная помощь, в части диагностики и лечения</v>
      </c>
      <c r="I42" s="228"/>
      <c r="J42" s="46" t="str">
        <f>IF(I42="",J41,I42)</f>
        <v>Вакцинация</v>
      </c>
      <c r="K42" s="74" t="s">
        <v>40</v>
      </c>
      <c r="L42" s="70" t="s">
        <v>123</v>
      </c>
      <c r="M42" s="71" t="s">
        <v>42</v>
      </c>
      <c r="N42" s="104">
        <v>680</v>
      </c>
      <c r="O42" s="103">
        <v>529</v>
      </c>
      <c r="P42" s="56"/>
      <c r="Q42" s="127">
        <f t="shared" si="18"/>
        <v>103.72549019607843</v>
      </c>
      <c r="R42" s="267"/>
      <c r="S42" s="268"/>
      <c r="T42" s="269"/>
      <c r="U42" s="255"/>
      <c r="V42" s="255"/>
      <c r="W42" s="288"/>
      <c r="X42" s="287"/>
    </row>
    <row r="43" spans="1:26" s="4" customFormat="1" ht="51.75" customHeight="1" thickBot="1" x14ac:dyDescent="0.3">
      <c r="A43" s="202"/>
      <c r="B43" s="46" t="str">
        <f t="shared" si="0"/>
        <v>ГБУЗ АО Володарская РБ</v>
      </c>
      <c r="C43" s="296"/>
      <c r="D43" s="19" t="str">
        <f t="shared" si="0"/>
        <v>ПМСП, не включенная в базовую программу ОМС</v>
      </c>
      <c r="E43" s="225" t="s">
        <v>142</v>
      </c>
      <c r="F43" s="46" t="str">
        <f t="shared" si="1"/>
        <v>амбулаторно</v>
      </c>
      <c r="G43" s="222" t="s">
        <v>39</v>
      </c>
      <c r="H43" s="46" t="str">
        <f t="shared" si="2"/>
        <v>Первичная медико-санитарная помощь, в части диагностики и лечения</v>
      </c>
      <c r="I43" s="225" t="s">
        <v>291</v>
      </c>
      <c r="J43" s="46" t="str">
        <f t="shared" si="3"/>
        <v>Рентгенология</v>
      </c>
      <c r="K43" s="73" t="s">
        <v>133</v>
      </c>
      <c r="L43" s="72" t="s">
        <v>3</v>
      </c>
      <c r="M43" s="72" t="s">
        <v>5</v>
      </c>
      <c r="N43" s="106">
        <v>99</v>
      </c>
      <c r="O43" s="106">
        <v>99</v>
      </c>
      <c r="P43" s="181">
        <f t="shared" si="17"/>
        <v>100</v>
      </c>
      <c r="Q43" s="180" t="str">
        <f t="shared" si="18"/>
        <v/>
      </c>
      <c r="R43" s="314">
        <f>IFERROR(AVERAGE(P43:P44),"")</f>
        <v>100</v>
      </c>
      <c r="S43" s="315">
        <f>AVERAGE(Q43:Q44)</f>
        <v>47.61904761904762</v>
      </c>
      <c r="T43" s="256">
        <f>IFERROR((R43*0.7+S43*0.3)*2,S43*2)</f>
        <v>168.57142857142858</v>
      </c>
      <c r="U43" s="257" t="str">
        <f>IF(T43&lt;170,"ГЗ по услуге (работе) НЕ выполнено","")&amp;IF(AND(T43&gt;=170,T43&lt;=200),"ГЗ по услуге (работе) выполнено","")&amp;IF(T43&gt;200,"ГЗ по услуге (работе) ПЕРЕвыполнено","")</f>
        <v>ГЗ по услуге (работе) НЕ выполнено</v>
      </c>
      <c r="V43" s="257"/>
      <c r="W43" s="288"/>
      <c r="X43" s="287"/>
    </row>
    <row r="44" spans="1:26" s="4" customFormat="1" ht="51.75" customHeight="1" thickBot="1" x14ac:dyDescent="0.3">
      <c r="A44" s="202"/>
      <c r="B44" s="46" t="str">
        <f>IF(A44="",B43,A44)</f>
        <v>ГБУЗ АО Володарская РБ</v>
      </c>
      <c r="C44" s="296"/>
      <c r="D44" s="19" t="str">
        <f>IF(C44="",D43,C44)</f>
        <v>ПМСП, не включенная в базовую программу ОМС</v>
      </c>
      <c r="E44" s="228"/>
      <c r="F44" s="46" t="str">
        <f>IF(E44="",F43,E44)</f>
        <v>амбулаторно</v>
      </c>
      <c r="G44" s="224"/>
      <c r="H44" s="46" t="str">
        <f>IF(G44="",H43,G44)</f>
        <v>Первичная медико-санитарная помощь, в части диагностики и лечения</v>
      </c>
      <c r="I44" s="228"/>
      <c r="J44" s="46" t="str">
        <f>IF(I44="",J43,I44)</f>
        <v>Рентгенология</v>
      </c>
      <c r="K44" s="74" t="s">
        <v>40</v>
      </c>
      <c r="L44" s="70" t="s">
        <v>123</v>
      </c>
      <c r="M44" s="71" t="s">
        <v>42</v>
      </c>
      <c r="N44" s="104">
        <v>2618</v>
      </c>
      <c r="O44" s="103">
        <v>935</v>
      </c>
      <c r="P44" s="56"/>
      <c r="Q44" s="180">
        <f t="shared" si="18"/>
        <v>47.61904761904762</v>
      </c>
      <c r="R44" s="250"/>
      <c r="S44" s="251"/>
      <c r="T44" s="252"/>
      <c r="U44" s="224"/>
      <c r="V44" s="224"/>
      <c r="W44" s="288"/>
      <c r="X44" s="287"/>
    </row>
    <row r="45" spans="1:26" s="4" customFormat="1" ht="51.75" customHeight="1" thickBot="1" x14ac:dyDescent="0.3">
      <c r="A45" s="202"/>
      <c r="B45" s="46" t="str">
        <f>IF(A45="",B42,A45)</f>
        <v>ГБУЗ АО Володарская РБ</v>
      </c>
      <c r="C45" s="296"/>
      <c r="D45" s="19" t="str">
        <f>IF(C45="",D42,C45)</f>
        <v>ПМСП, не включенная в базовую программу ОМС</v>
      </c>
      <c r="E45" s="236" t="s">
        <v>147</v>
      </c>
      <c r="F45" s="46" t="str">
        <f>IF(E45="",F42,E45)</f>
        <v>Дневной стационар</v>
      </c>
      <c r="G45" s="236" t="s">
        <v>167</v>
      </c>
      <c r="H45" s="46" t="str">
        <f>IF(G45="",H42,G45)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5" s="236" t="s">
        <v>287</v>
      </c>
      <c r="J45" s="46" t="str">
        <f>IF(I45="",J42,I45)</f>
        <v>по профилю психиатрия-наркология</v>
      </c>
      <c r="K45" s="73" t="s">
        <v>133</v>
      </c>
      <c r="L45" s="73" t="s">
        <v>3</v>
      </c>
      <c r="M45" s="73" t="s">
        <v>5</v>
      </c>
      <c r="N45" s="106">
        <v>99</v>
      </c>
      <c r="O45" s="106">
        <v>99</v>
      </c>
      <c r="P45" s="60">
        <f t="shared" si="14"/>
        <v>100</v>
      </c>
      <c r="Q45" s="60" t="str">
        <f t="shared" si="13"/>
        <v/>
      </c>
      <c r="R45" s="219">
        <f>IFERROR(AVERAGE(P45:P46),"")</f>
        <v>100</v>
      </c>
      <c r="S45" s="220">
        <f>AVERAGE(Q45:Q46)</f>
        <v>101.71821305841925</v>
      </c>
      <c r="T45" s="221">
        <f>IFERROR((R45*0.7+S45*0.3)*2,S45*2)</f>
        <v>201.03092783505156</v>
      </c>
      <c r="U45" s="236" t="str">
        <f>IF(T45&lt;170,"ГЗ по услуге (работе) НЕ выполнено","")&amp;IF(AND(T45&gt;=170,T45&lt;=200),"ГЗ по услуге (работе) выполнено","")&amp;IF(T45&gt;200,"ГЗ по услуге (работе) ПЕРЕвыполнено","")</f>
        <v>ГЗ по услуге (работе) ПЕРЕвыполнено</v>
      </c>
      <c r="V45" s="236"/>
      <c r="W45" s="288"/>
      <c r="X45" s="287"/>
    </row>
    <row r="46" spans="1:26" s="4" customFormat="1" ht="51.75" customHeight="1" thickBot="1" x14ac:dyDescent="0.3">
      <c r="A46" s="202"/>
      <c r="B46" s="46" t="str">
        <f t="shared" si="0"/>
        <v>ГБУЗ АО Володарская РБ</v>
      </c>
      <c r="C46" s="296"/>
      <c r="D46" s="19" t="str">
        <f t="shared" si="0"/>
        <v>ПМСП, не включенная в базовую программу ОМС</v>
      </c>
      <c r="E46" s="236"/>
      <c r="F46" s="46" t="str">
        <f t="shared" si="1"/>
        <v>Дневной стационар</v>
      </c>
      <c r="G46" s="236"/>
      <c r="H4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46" s="236"/>
      <c r="J46" s="46" t="str">
        <f t="shared" si="3"/>
        <v>по профилю психиатрия-наркология</v>
      </c>
      <c r="K46" s="74" t="s">
        <v>149</v>
      </c>
      <c r="L46" s="75" t="s">
        <v>150</v>
      </c>
      <c r="M46" s="81" t="s">
        <v>42</v>
      </c>
      <c r="N46" s="104">
        <v>97</v>
      </c>
      <c r="O46" s="103">
        <v>74</v>
      </c>
      <c r="P46" s="61"/>
      <c r="Q46" s="62">
        <f t="shared" si="13"/>
        <v>101.71821305841925</v>
      </c>
      <c r="R46" s="267"/>
      <c r="S46" s="268"/>
      <c r="T46" s="269"/>
      <c r="U46" s="255"/>
      <c r="V46" s="255"/>
      <c r="W46" s="288"/>
      <c r="X46" s="287"/>
    </row>
    <row r="47" spans="1:26" s="4" customFormat="1" ht="28.5" customHeight="1" thickBot="1" x14ac:dyDescent="0.3">
      <c r="A47" s="202"/>
      <c r="B47" s="46" t="str">
        <f t="shared" si="0"/>
        <v>ГБУЗ АО Володарская РБ</v>
      </c>
      <c r="C47" s="296" t="s">
        <v>141</v>
      </c>
      <c r="D4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7" s="236" t="s">
        <v>142</v>
      </c>
      <c r="F47" s="46" t="str">
        <f t="shared" si="1"/>
        <v>амбулаторно</v>
      </c>
      <c r="G47" s="222" t="s">
        <v>141</v>
      </c>
      <c r="H47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7" s="222" t="s">
        <v>148</v>
      </c>
      <c r="J47" s="46" t="str">
        <f t="shared" si="3"/>
        <v xml:space="preserve">Не применяется </v>
      </c>
      <c r="K47" s="72" t="s">
        <v>133</v>
      </c>
      <c r="L47" s="72" t="s">
        <v>3</v>
      </c>
      <c r="M47" s="72" t="s">
        <v>5</v>
      </c>
      <c r="N47" s="106">
        <v>99</v>
      </c>
      <c r="O47" s="106">
        <v>99</v>
      </c>
      <c r="P47" s="54">
        <f>IF(AND(N47&lt;&gt;0,M47="Кач."),O47/N47*100,"")</f>
        <v>100</v>
      </c>
      <c r="Q47" s="60" t="str">
        <f t="shared" si="13"/>
        <v/>
      </c>
      <c r="R47" s="314">
        <f>IFERROR(AVERAGE(P47:P49),"")</f>
        <v>100</v>
      </c>
      <c r="S47" s="315">
        <f>AVERAGE(Q47:Q49)</f>
        <v>98.936752136752148</v>
      </c>
      <c r="T47" s="256">
        <f>IFERROR((R47*0.7+S47*0.3)*2,S47*2)</f>
        <v>199.36205128205128</v>
      </c>
      <c r="U47" s="257" t="str">
        <f>IF(T47&lt;170,"ГЗ по услуге (работе) НЕ выполнено","")&amp;IF(AND(T47&gt;=170,T47&lt;=200),"ГЗ по услуге (работе) выполнено","")&amp;IF(T47&gt;200,"ГЗ по услуге (работе) ПЕРЕвыполнено","")</f>
        <v>ГЗ по услуге (работе) выполнено</v>
      </c>
      <c r="V47" s="257"/>
      <c r="W47" s="288"/>
      <c r="X47" s="287"/>
    </row>
    <row r="48" spans="1:26" s="4" customFormat="1" ht="75.75" customHeight="1" thickBot="1" x14ac:dyDescent="0.3">
      <c r="A48" s="202"/>
      <c r="B48" s="46" t="str">
        <f t="shared" si="0"/>
        <v>ГБУЗ АО Володарская РБ</v>
      </c>
      <c r="C48" s="296"/>
      <c r="D48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8" s="236"/>
      <c r="F48" s="46" t="str">
        <f t="shared" si="1"/>
        <v>амбулаторно</v>
      </c>
      <c r="G48" s="223"/>
      <c r="H48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8" s="223"/>
      <c r="J48" s="46" t="str">
        <f t="shared" si="3"/>
        <v xml:space="preserve">Не применяется </v>
      </c>
      <c r="K48" s="69" t="s">
        <v>40</v>
      </c>
      <c r="L48" s="70" t="s">
        <v>123</v>
      </c>
      <c r="M48" s="71" t="s">
        <v>42</v>
      </c>
      <c r="N48" s="102">
        <v>1500</v>
      </c>
      <c r="O48" s="103">
        <v>1123</v>
      </c>
      <c r="P48" s="56"/>
      <c r="Q48" s="62">
        <f t="shared" ref="Q48" si="19">IF(AND(N48&lt;&gt;0,M48="объем"),(O48/N48*100)/$Y$2*12,"")</f>
        <v>99.822222222222237</v>
      </c>
      <c r="R48" s="238"/>
      <c r="S48" s="241"/>
      <c r="T48" s="248"/>
      <c r="U48" s="223"/>
      <c r="V48" s="223"/>
      <c r="W48" s="288"/>
      <c r="X48" s="287"/>
    </row>
    <row r="49" spans="1:24" s="4" customFormat="1" ht="28.5" customHeight="1" thickBot="1" x14ac:dyDescent="0.3">
      <c r="A49" s="202"/>
      <c r="B49" s="46" t="str">
        <f t="shared" si="0"/>
        <v>ГБУЗ АО Володарская РБ</v>
      </c>
      <c r="C49" s="296"/>
      <c r="D49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49" s="132" t="s">
        <v>50</v>
      </c>
      <c r="F49" s="46" t="str">
        <f t="shared" si="1"/>
        <v>Вне медицинской организации</v>
      </c>
      <c r="G49" s="224"/>
      <c r="H49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49" s="224"/>
      <c r="J49" s="46" t="str">
        <f t="shared" si="3"/>
        <v xml:space="preserve">Не применяется </v>
      </c>
      <c r="K49" s="74" t="s">
        <v>151</v>
      </c>
      <c r="L49" s="75" t="s">
        <v>41</v>
      </c>
      <c r="M49" s="71" t="s">
        <v>42</v>
      </c>
      <c r="N49" s="102">
        <v>1300</v>
      </c>
      <c r="O49" s="103">
        <v>956</v>
      </c>
      <c r="P49" s="56"/>
      <c r="Q49" s="55">
        <f>IF(AND(N49&lt;&gt;0,M49="объем"),(O49/N49*100)/$Y$2*12,"")</f>
        <v>98.051282051282072</v>
      </c>
      <c r="R49" s="239"/>
      <c r="S49" s="242"/>
      <c r="T49" s="249"/>
      <c r="U49" s="243"/>
      <c r="V49" s="243"/>
      <c r="W49" s="288"/>
      <c r="X49" s="287"/>
    </row>
    <row r="50" spans="1:24" s="4" customFormat="1" ht="28.5" customHeight="1" thickBot="1" x14ac:dyDescent="0.3">
      <c r="A50" s="202"/>
      <c r="B50" s="46" t="str">
        <f t="shared" si="0"/>
        <v>ГБУЗ АО Володарская РБ</v>
      </c>
      <c r="C50" s="296" t="s">
        <v>195</v>
      </c>
      <c r="D50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0" s="227" t="s">
        <v>47</v>
      </c>
      <c r="F50" s="46" t="str">
        <f t="shared" si="1"/>
        <v>Не предусмотрено</v>
      </c>
      <c r="G50" s="227" t="s">
        <v>47</v>
      </c>
      <c r="H50" s="46" t="str">
        <f t="shared" si="2"/>
        <v>Не предусмотрено</v>
      </c>
      <c r="I50" s="227" t="s">
        <v>47</v>
      </c>
      <c r="J50" s="46" t="str">
        <f t="shared" si="3"/>
        <v>Не предусмотрено</v>
      </c>
      <c r="K50" s="73" t="s">
        <v>57</v>
      </c>
      <c r="L50" s="72" t="s">
        <v>57</v>
      </c>
      <c r="M50" s="73"/>
      <c r="N50" s="106"/>
      <c r="O50" s="106"/>
      <c r="P50" s="54" t="str">
        <f t="shared" ref="P50" si="20">IF(AND(N50&lt;&gt;0,M50="Кач."),O50/N50*100,"")</f>
        <v/>
      </c>
      <c r="Q50" s="60"/>
      <c r="R50" s="219" t="str">
        <f>IFERROR(AVERAGE(P50:P51),"")</f>
        <v/>
      </c>
      <c r="S50" s="220">
        <f>AVERAGE(Q50:Q51)</f>
        <v>86.133333333333354</v>
      </c>
      <c r="T50" s="221">
        <f>IFERROR((R50*0.7+S50*0.3)*2,S50*2)</f>
        <v>172.26666666666671</v>
      </c>
      <c r="U50" s="227" t="str">
        <f>IF(T50&lt;170,"ГЗ по услуге (работе) НЕ выполнено","")&amp;IF(AND(T50&gt;=170,T50&lt;=200),"ГЗ по услуге (работе) выполнено","")&amp;IF(T50&gt;200,"ГЗ по услуге (работе) ПЕРЕвыполнено","")</f>
        <v>ГЗ по услуге (работе) выполнено</v>
      </c>
      <c r="V50" s="227"/>
      <c r="W50" s="288"/>
      <c r="X50" s="287"/>
    </row>
    <row r="51" spans="1:24" s="4" customFormat="1" ht="28.5" customHeight="1" thickBot="1" x14ac:dyDescent="0.3">
      <c r="A51" s="202"/>
      <c r="B51" s="46" t="str">
        <f t="shared" si="0"/>
        <v>ГБУЗ АО Володарская РБ</v>
      </c>
      <c r="C51" s="296"/>
      <c r="D51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51" s="227"/>
      <c r="F51" s="46" t="str">
        <f t="shared" si="1"/>
        <v>Не предусмотрено</v>
      </c>
      <c r="G51" s="227"/>
      <c r="H51" s="46" t="str">
        <f t="shared" si="2"/>
        <v>Не предусмотрено</v>
      </c>
      <c r="I51" s="227"/>
      <c r="J51" s="46" t="str">
        <f t="shared" si="3"/>
        <v>Не предусмотрено</v>
      </c>
      <c r="K51" s="74" t="s">
        <v>196</v>
      </c>
      <c r="L51" s="75" t="s">
        <v>58</v>
      </c>
      <c r="M51" s="71" t="s">
        <v>42</v>
      </c>
      <c r="N51" s="104">
        <v>1000</v>
      </c>
      <c r="O51" s="104">
        <v>646</v>
      </c>
      <c r="P51" s="56"/>
      <c r="Q51" s="55">
        <f>IF(AND(N51&lt;&gt;0,M51="объем"),(O51/N51*100)/$Y$2*12,"")</f>
        <v>86.133333333333354</v>
      </c>
      <c r="R51" s="219"/>
      <c r="S51" s="220"/>
      <c r="T51" s="221"/>
      <c r="U51" s="227"/>
      <c r="V51" s="227"/>
      <c r="W51" s="288"/>
      <c r="X51" s="287"/>
    </row>
    <row r="52" spans="1:24" s="4" customFormat="1" ht="28.5" customHeight="1" thickBot="1" x14ac:dyDescent="0.3">
      <c r="A52" s="202"/>
      <c r="B52" s="46" t="str">
        <f t="shared" si="0"/>
        <v>ГБУЗ АО Володарская РБ</v>
      </c>
      <c r="C52" s="262" t="s">
        <v>75</v>
      </c>
      <c r="D52" s="19" t="str">
        <f t="shared" si="0"/>
        <v>Паллиативная медицинская помощь</v>
      </c>
      <c r="E52" s="236" t="s">
        <v>143</v>
      </c>
      <c r="F52" s="46" t="str">
        <f t="shared" si="1"/>
        <v>стационар</v>
      </c>
      <c r="G52" s="236" t="s">
        <v>43</v>
      </c>
      <c r="H52" s="46" t="str">
        <f t="shared" si="2"/>
        <v>паллиативная медицинская помощь</v>
      </c>
      <c r="I52" s="236" t="s">
        <v>148</v>
      </c>
      <c r="J52" s="46" t="str">
        <f t="shared" si="3"/>
        <v xml:space="preserve">Не применяется </v>
      </c>
      <c r="K52" s="72" t="s">
        <v>133</v>
      </c>
      <c r="L52" s="72" t="s">
        <v>3</v>
      </c>
      <c r="M52" s="72" t="s">
        <v>5</v>
      </c>
      <c r="N52" s="106">
        <v>99</v>
      </c>
      <c r="O52" s="106">
        <v>99</v>
      </c>
      <c r="P52" s="54">
        <f t="shared" si="14"/>
        <v>100</v>
      </c>
      <c r="Q52" s="60"/>
      <c r="R52" s="219">
        <f>IFERROR(AVERAGE(P52:P53),"")</f>
        <v>100</v>
      </c>
      <c r="S52" s="220">
        <f>AVERAGE(Q52:Q53)</f>
        <v>98.031746031746025</v>
      </c>
      <c r="T52" s="221">
        <f>IFERROR((R52*0.7+S52*0.3)*2,S52*2)</f>
        <v>198.81904761904761</v>
      </c>
      <c r="U52" s="236" t="str">
        <f>IF(T52&lt;170,"ГЗ по услуге (работе) НЕ выполнено","")&amp;IF(AND(T52&gt;=170,T52&lt;=200),"ГЗ по услуге (работе) выполнено","")&amp;IF(T52&gt;200,"ГЗ по услуге (работе) ПЕРЕвыполнено","")</f>
        <v>ГЗ по услуге (работе) выполнено</v>
      </c>
      <c r="V52" s="227"/>
      <c r="W52" s="288"/>
      <c r="X52" s="287"/>
    </row>
    <row r="53" spans="1:24" s="4" customFormat="1" ht="28.5" customHeight="1" thickBot="1" x14ac:dyDescent="0.3">
      <c r="A53" s="202"/>
      <c r="B53" s="46" t="str">
        <f t="shared" si="0"/>
        <v>ГБУЗ АО Володарская РБ</v>
      </c>
      <c r="C53" s="262"/>
      <c r="D53" s="19" t="str">
        <f t="shared" si="0"/>
        <v>Паллиативная медицинская помощь</v>
      </c>
      <c r="E53" s="236"/>
      <c r="F53" s="46" t="str">
        <f t="shared" si="1"/>
        <v>стационар</v>
      </c>
      <c r="G53" s="236"/>
      <c r="H53" s="46" t="str">
        <f t="shared" si="2"/>
        <v>паллиативная медицинская помощь</v>
      </c>
      <c r="I53" s="236"/>
      <c r="J53" s="46" t="str">
        <f t="shared" si="3"/>
        <v xml:space="preserve">Не применяется </v>
      </c>
      <c r="K53" s="69" t="s">
        <v>139</v>
      </c>
      <c r="L53" s="70" t="s">
        <v>140</v>
      </c>
      <c r="M53" s="71" t="s">
        <v>42</v>
      </c>
      <c r="N53" s="103">
        <v>8400</v>
      </c>
      <c r="O53" s="103">
        <v>6176</v>
      </c>
      <c r="P53" s="56"/>
      <c r="Q53" s="55">
        <f>IF(AND(N53&lt;&gt;0,M53="объем"),(O53/N53*100)/$Y$2*12,"")</f>
        <v>98.031746031746025</v>
      </c>
      <c r="R53" s="219"/>
      <c r="S53" s="220"/>
      <c r="T53" s="221"/>
      <c r="U53" s="236"/>
      <c r="V53" s="227"/>
      <c r="W53" s="288"/>
      <c r="X53" s="287"/>
    </row>
    <row r="54" spans="1:24" s="4" customFormat="1" ht="28.5" customHeight="1" thickBot="1" x14ac:dyDescent="0.3">
      <c r="A54" s="202"/>
      <c r="B54" s="46" t="str">
        <f t="shared" si="0"/>
        <v>ГБУЗ АО Володарская РБ</v>
      </c>
      <c r="C54" s="262"/>
      <c r="D54" s="19" t="str">
        <f t="shared" si="0"/>
        <v>Паллиативная медицинская помощь</v>
      </c>
      <c r="E54" s="222" t="s">
        <v>258</v>
      </c>
      <c r="F54" s="46" t="str">
        <f t="shared" si="1"/>
        <v>амбулаторно на дому</v>
      </c>
      <c r="G54" s="222" t="s">
        <v>43</v>
      </c>
      <c r="H54" s="46" t="str">
        <f t="shared" si="2"/>
        <v>паллиативная медицинская помощь</v>
      </c>
      <c r="I54" s="222" t="s">
        <v>148</v>
      </c>
      <c r="J54" s="46" t="str">
        <f t="shared" si="3"/>
        <v xml:space="preserve">Не применяется </v>
      </c>
      <c r="K54" s="73" t="s">
        <v>133</v>
      </c>
      <c r="L54" s="72" t="s">
        <v>3</v>
      </c>
      <c r="M54" s="72" t="s">
        <v>5</v>
      </c>
      <c r="N54" s="106">
        <v>99</v>
      </c>
      <c r="O54" s="106">
        <v>99</v>
      </c>
      <c r="P54" s="54">
        <f t="shared" ref="P54" si="21">IF(AND(N54&lt;&gt;0,M54="Кач."),O54/N54*100,"")</f>
        <v>100</v>
      </c>
      <c r="Q54" s="60"/>
      <c r="R54" s="219">
        <f>IFERROR(AVERAGE(P54:P55),"")</f>
        <v>100</v>
      </c>
      <c r="S54" s="220">
        <f>AVERAGE(Q54:Q55)</f>
        <v>129.7594501718213</v>
      </c>
      <c r="T54" s="221">
        <f>IFERROR((R54*0.7+S54*0.3)*2,S54*2)</f>
        <v>217.85567010309279</v>
      </c>
      <c r="U54" s="236" t="str">
        <f>IF(T54&lt;170,"ГЗ по услуге (работе) НЕ выполнено","")&amp;IF(AND(T54&gt;=170,T54&lt;=200),"ГЗ по услуге (работе) выполнено","")&amp;IF(T54&gt;200,"ГЗ по услуге (работе) ПЕРЕвыполнено","")</f>
        <v>ГЗ по услуге (работе) ПЕРЕвыполнено</v>
      </c>
      <c r="V54" s="227"/>
      <c r="W54" s="288"/>
      <c r="X54" s="287"/>
    </row>
    <row r="55" spans="1:24" s="4" customFormat="1" ht="28.5" customHeight="1" thickBot="1" x14ac:dyDescent="0.3">
      <c r="A55" s="202"/>
      <c r="B55" s="46" t="str">
        <f t="shared" si="0"/>
        <v>ГБУЗ АО Володарская РБ</v>
      </c>
      <c r="C55" s="262"/>
      <c r="D55" s="19" t="str">
        <f t="shared" si="0"/>
        <v>Паллиативная медицинская помощь</v>
      </c>
      <c r="E55" s="224"/>
      <c r="F55" s="46" t="str">
        <f t="shared" si="1"/>
        <v>амбулаторно на дому</v>
      </c>
      <c r="G55" s="224"/>
      <c r="H55" s="46" t="str">
        <f t="shared" si="2"/>
        <v>паллиативная медицинская помощь</v>
      </c>
      <c r="I55" s="224"/>
      <c r="J55" s="46" t="str">
        <f t="shared" si="3"/>
        <v xml:space="preserve">Не применяется </v>
      </c>
      <c r="K55" s="74" t="s">
        <v>40</v>
      </c>
      <c r="L55" s="70" t="s">
        <v>123</v>
      </c>
      <c r="M55" s="71" t="s">
        <v>42</v>
      </c>
      <c r="N55" s="104">
        <v>485</v>
      </c>
      <c r="O55" s="104">
        <v>472</v>
      </c>
      <c r="P55" s="56"/>
      <c r="Q55" s="55">
        <f>IF(AND(N55&lt;&gt;0,M55="объем"),(O55/N55*100)/$Y$2*12,"")</f>
        <v>129.7594501718213</v>
      </c>
      <c r="R55" s="219"/>
      <c r="S55" s="220"/>
      <c r="T55" s="221"/>
      <c r="U55" s="236"/>
      <c r="V55" s="227"/>
      <c r="W55" s="288"/>
      <c r="X55" s="287"/>
    </row>
    <row r="56" spans="1:24" s="4" customFormat="1" ht="28.5" customHeight="1" thickBot="1" x14ac:dyDescent="0.3">
      <c r="A56" s="202"/>
      <c r="B56" s="46" t="str">
        <f t="shared" si="0"/>
        <v>ГБУЗ АО Володарская РБ</v>
      </c>
      <c r="C56" s="262"/>
      <c r="D56" s="19" t="str">
        <f t="shared" si="0"/>
        <v>Паллиативная медицинская помощь</v>
      </c>
      <c r="E56" s="222" t="s">
        <v>256</v>
      </c>
      <c r="F56" s="46" t="str">
        <f t="shared" si="1"/>
        <v>амбулаторно на дому выездными патронажными бригадами</v>
      </c>
      <c r="G56" s="222" t="s">
        <v>43</v>
      </c>
      <c r="H56" s="46" t="str">
        <f t="shared" si="2"/>
        <v>паллиативная медицинская помощь</v>
      </c>
      <c r="I56" s="222" t="s">
        <v>148</v>
      </c>
      <c r="J56" s="46" t="str">
        <f t="shared" si="3"/>
        <v xml:space="preserve">Не применяется </v>
      </c>
      <c r="K56" s="73" t="s">
        <v>133</v>
      </c>
      <c r="L56" s="72" t="s">
        <v>3</v>
      </c>
      <c r="M56" s="72" t="s">
        <v>5</v>
      </c>
      <c r="N56" s="106">
        <v>99</v>
      </c>
      <c r="O56" s="106">
        <v>99</v>
      </c>
      <c r="P56" s="128">
        <f t="shared" ref="P56" si="22">IF(AND(N56&lt;&gt;0,M56="Кач."),O56/N56*100,"")</f>
        <v>100</v>
      </c>
      <c r="Q56" s="125"/>
      <c r="R56" s="219">
        <f>IFERROR(AVERAGE(P56:P57),"")</f>
        <v>100</v>
      </c>
      <c r="S56" s="220">
        <f>AVERAGE(Q56:Q57)</f>
        <v>40.467553405884729</v>
      </c>
      <c r="T56" s="221">
        <f>IFERROR((R56*0.7+S56*0.3)*2,S56*2)</f>
        <v>164.28053204353083</v>
      </c>
      <c r="U56" s="236" t="str">
        <f>IF(T56&lt;170,"ГЗ по услуге (работе) НЕ выполнено","")&amp;IF(AND(T56&gt;=170,T56&lt;=200),"ГЗ по услуге (работе) выполнено","")&amp;IF(T56&gt;200,"ГЗ по услуге (работе) ПЕРЕвыполнено","")</f>
        <v>ГЗ по услуге (работе) НЕ выполнено</v>
      </c>
      <c r="V56" s="227"/>
      <c r="W56" s="288"/>
      <c r="X56" s="287"/>
    </row>
    <row r="57" spans="1:24" s="4" customFormat="1" ht="28.5" customHeight="1" thickBot="1" x14ac:dyDescent="0.3">
      <c r="A57" s="202"/>
      <c r="B57" s="46" t="str">
        <f t="shared" si="0"/>
        <v>ГБУЗ АО Володарская РБ</v>
      </c>
      <c r="C57" s="262"/>
      <c r="D57" s="19" t="str">
        <f t="shared" si="0"/>
        <v>Паллиативная медицинская помощь</v>
      </c>
      <c r="E57" s="224"/>
      <c r="F57" s="46" t="str">
        <f t="shared" si="1"/>
        <v>амбулаторно на дому выездными патронажными бригадами</v>
      </c>
      <c r="G57" s="224"/>
      <c r="H57" s="46" t="str">
        <f t="shared" si="2"/>
        <v>паллиативная медицинская помощь</v>
      </c>
      <c r="I57" s="224"/>
      <c r="J57" s="46" t="str">
        <f t="shared" si="3"/>
        <v xml:space="preserve">Не применяется </v>
      </c>
      <c r="K57" s="74" t="s">
        <v>40</v>
      </c>
      <c r="L57" s="70" t="s">
        <v>123</v>
      </c>
      <c r="M57" s="71" t="s">
        <v>42</v>
      </c>
      <c r="N57" s="104">
        <v>827</v>
      </c>
      <c r="O57" s="104">
        <v>251</v>
      </c>
      <c r="P57" s="56"/>
      <c r="Q57" s="127">
        <f>IF(AND(N57&lt;&gt;0,M57="объем"),(O57/N57*100)/$Y$2*12,"")</f>
        <v>40.467553405884729</v>
      </c>
      <c r="R57" s="219"/>
      <c r="S57" s="220"/>
      <c r="T57" s="221"/>
      <c r="U57" s="236"/>
      <c r="V57" s="227"/>
      <c r="W57" s="288"/>
      <c r="X57" s="287"/>
    </row>
    <row r="58" spans="1:24" s="4" customFormat="1" ht="28.5" customHeight="1" thickBot="1" x14ac:dyDescent="0.3">
      <c r="A58" s="202"/>
      <c r="B58" s="46" t="str">
        <f t="shared" si="0"/>
        <v>ГБУЗ АО Володарская РБ</v>
      </c>
      <c r="C58" s="262"/>
      <c r="D58" s="19" t="str">
        <f t="shared" si="0"/>
        <v>Паллиативная медицинская помощь</v>
      </c>
      <c r="E58" s="222" t="s">
        <v>245</v>
      </c>
      <c r="F58" s="46" t="str">
        <f t="shared" si="1"/>
        <v>Дневной стационар (на дому)</v>
      </c>
      <c r="G58" s="222" t="s">
        <v>43</v>
      </c>
      <c r="H58" s="46" t="str">
        <f t="shared" si="2"/>
        <v>паллиативная медицинская помощь</v>
      </c>
      <c r="I58" s="222" t="s">
        <v>148</v>
      </c>
      <c r="J58" s="46" t="str">
        <f t="shared" si="3"/>
        <v xml:space="preserve">Не применяется </v>
      </c>
      <c r="K58" s="73" t="s">
        <v>133</v>
      </c>
      <c r="L58" s="72" t="s">
        <v>3</v>
      </c>
      <c r="M58" s="72" t="s">
        <v>5</v>
      </c>
      <c r="N58" s="106">
        <v>99</v>
      </c>
      <c r="O58" s="106">
        <v>99</v>
      </c>
      <c r="P58" s="128">
        <f t="shared" ref="P58" si="23">IF(AND(N58&lt;&gt;0,M58="Кач."),O58/N58*100,"")</f>
        <v>100</v>
      </c>
      <c r="Q58" s="125"/>
      <c r="R58" s="219">
        <f>IFERROR(AVERAGE(P58:P59),"")</f>
        <v>100</v>
      </c>
      <c r="S58" s="220">
        <f>AVERAGE(Q58:Q59)</f>
        <v>58.426966292134836</v>
      </c>
      <c r="T58" s="221">
        <f>IFERROR((R58*0.7+S58*0.3)*2,S58*2)</f>
        <v>175.0561797752809</v>
      </c>
      <c r="U58" s="236" t="str">
        <f>IF(T58&lt;170,"ГЗ по услуге (работе) НЕ выполнено","")&amp;IF(AND(T58&gt;=170,T58&lt;=200),"ГЗ по услуге (работе) выполнено","")&amp;IF(T58&gt;200,"ГЗ по услуге (работе) ПЕРЕвыполнено","")</f>
        <v>ГЗ по услуге (работе) выполнено</v>
      </c>
      <c r="V58" s="227"/>
      <c r="W58" s="288"/>
      <c r="X58" s="287"/>
    </row>
    <row r="59" spans="1:24" s="4" customFormat="1" ht="28.5" customHeight="1" thickBot="1" x14ac:dyDescent="0.3">
      <c r="A59" s="202"/>
      <c r="B59" s="46" t="str">
        <f t="shared" si="0"/>
        <v>ГБУЗ АО Володарская РБ</v>
      </c>
      <c r="C59" s="262"/>
      <c r="D59" s="19" t="str">
        <f t="shared" si="0"/>
        <v>Паллиативная медицинская помощь</v>
      </c>
      <c r="E59" s="224"/>
      <c r="F59" s="46" t="str">
        <f t="shared" si="1"/>
        <v>Дневной стационар (на дому)</v>
      </c>
      <c r="G59" s="224"/>
      <c r="H59" s="46" t="str">
        <f t="shared" si="2"/>
        <v>паллиативная медицинская помощь</v>
      </c>
      <c r="I59" s="224"/>
      <c r="J59" s="46" t="str">
        <f t="shared" si="3"/>
        <v xml:space="preserve">Не применяется </v>
      </c>
      <c r="K59" s="69" t="s">
        <v>149</v>
      </c>
      <c r="L59" s="70" t="s">
        <v>123</v>
      </c>
      <c r="M59" s="71" t="s">
        <v>42</v>
      </c>
      <c r="N59" s="104">
        <v>89</v>
      </c>
      <c r="O59" s="103">
        <v>39</v>
      </c>
      <c r="P59" s="56"/>
      <c r="Q59" s="55">
        <f>IF(AND(N59&lt;&gt;0,M59="объем"),(O59/N59*100)/$Y$2*12,"")</f>
        <v>58.426966292134836</v>
      </c>
      <c r="R59" s="219"/>
      <c r="S59" s="220"/>
      <c r="T59" s="221"/>
      <c r="U59" s="236"/>
      <c r="V59" s="227"/>
      <c r="W59" s="288"/>
      <c r="X59" s="287"/>
    </row>
    <row r="60" spans="1:24" s="4" customFormat="1" ht="28.5" customHeight="1" thickBot="1" x14ac:dyDescent="0.3">
      <c r="A60" s="202"/>
      <c r="B60" s="46" t="str">
        <f t="shared" si="0"/>
        <v>ГБУЗ АО Володарская РБ</v>
      </c>
      <c r="C60" s="262" t="s">
        <v>236</v>
      </c>
      <c r="D60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0" s="236" t="s">
        <v>305</v>
      </c>
      <c r="F60" s="46" t="str">
        <f t="shared" si="1"/>
        <v>заключение договоров</v>
      </c>
      <c r="G60" s="236" t="s">
        <v>307</v>
      </c>
      <c r="H60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0" s="236" t="s">
        <v>306</v>
      </c>
      <c r="J60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0" s="76" t="s">
        <v>237</v>
      </c>
      <c r="L60" s="75" t="s">
        <v>3</v>
      </c>
      <c r="M60" s="72" t="s">
        <v>5</v>
      </c>
      <c r="N60" s="106">
        <v>100</v>
      </c>
      <c r="O60" s="106">
        <v>100</v>
      </c>
      <c r="P60" s="54">
        <f t="shared" ref="P60" si="24">IF(AND(N60&lt;&gt;0,M60="Кач."),O60/N60*100,"")</f>
        <v>100</v>
      </c>
      <c r="Q60" s="54"/>
      <c r="R60" s="219">
        <f>IFERROR(AVERAGE(P60:P61),"")</f>
        <v>100</v>
      </c>
      <c r="S60" s="220">
        <f>AVERAGE(Q60:Q61)</f>
        <v>100</v>
      </c>
      <c r="T60" s="221">
        <f>IFERROR((R60*0.7+S60*0.3)*2,S60*2)</f>
        <v>200</v>
      </c>
      <c r="U60" s="236" t="str">
        <f>IF(T60&lt;170,"ГЗ по услуге (работе) НЕ выполнено","")&amp;IF(AND(T60&gt;=170,T60&lt;=200),"ГЗ по услуге (работе) выполнено","")&amp;IF(T60&gt;200,"ГЗ по услуге (работе) ПЕРЕвыполнено","")</f>
        <v>ГЗ по услуге (работе) выполнено</v>
      </c>
      <c r="V60" s="227"/>
      <c r="W60" s="288"/>
      <c r="X60" s="287"/>
    </row>
    <row r="61" spans="1:24" s="4" customFormat="1" ht="28.5" customHeight="1" thickBot="1" x14ac:dyDescent="0.3">
      <c r="A61" s="203"/>
      <c r="B61" s="46" t="str">
        <f t="shared" si="0"/>
        <v>ГБУЗ АО Володарская РБ</v>
      </c>
      <c r="C61" s="262"/>
      <c r="D61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1" s="236"/>
      <c r="F61" s="46" t="str">
        <f t="shared" si="1"/>
        <v>заключение договоров</v>
      </c>
      <c r="G61" s="236"/>
      <c r="H61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1" s="236"/>
      <c r="J61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1" s="77" t="s">
        <v>247</v>
      </c>
      <c r="L61" s="75" t="s">
        <v>238</v>
      </c>
      <c r="M61" s="71" t="s">
        <v>42</v>
      </c>
      <c r="N61" s="104">
        <v>92.22</v>
      </c>
      <c r="O61" s="104">
        <v>92.22</v>
      </c>
      <c r="P61" s="56"/>
      <c r="Q61" s="58">
        <f>IF(AND(N61&lt;&gt;0,M61="объем"),(O61/N61*100),"")</f>
        <v>100</v>
      </c>
      <c r="R61" s="219"/>
      <c r="S61" s="220"/>
      <c r="T61" s="221"/>
      <c r="U61" s="236"/>
      <c r="V61" s="227"/>
      <c r="W61" s="288"/>
      <c r="X61" s="287"/>
    </row>
    <row r="62" spans="1:24" s="4" customFormat="1" ht="76.5" customHeight="1" thickBot="1" x14ac:dyDescent="0.3">
      <c r="A62" s="207" t="s">
        <v>23</v>
      </c>
      <c r="B62" s="46" t="str">
        <f t="shared" si="0"/>
        <v>ГБУЗ АО Енотаевская РБ</v>
      </c>
      <c r="C62" s="210" t="s">
        <v>124</v>
      </c>
      <c r="D62" s="19" t="str">
        <f t="shared" si="0"/>
        <v>ПМСП, не включенная в базовую программу ОМС</v>
      </c>
      <c r="E62" s="227" t="s">
        <v>142</v>
      </c>
      <c r="F62" s="46" t="str">
        <f t="shared" si="1"/>
        <v>амбулаторно</v>
      </c>
      <c r="G62" s="236" t="s">
        <v>137</v>
      </c>
      <c r="H6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2" s="227" t="s">
        <v>168</v>
      </c>
      <c r="J62" s="46" t="str">
        <f t="shared" si="3"/>
        <v>по профилю дерматовенерология (в части венерологии)</v>
      </c>
      <c r="K62" s="72" t="s">
        <v>133</v>
      </c>
      <c r="L62" s="72" t="s">
        <v>3</v>
      </c>
      <c r="M62" s="72" t="s">
        <v>5</v>
      </c>
      <c r="N62" s="106">
        <v>99</v>
      </c>
      <c r="O62" s="106">
        <v>99</v>
      </c>
      <c r="P62" s="54">
        <f t="shared" ref="P62:P89" si="25">IF(AND(N62&lt;&gt;0,M62="Кач."),O62/N62*100,"")</f>
        <v>100</v>
      </c>
      <c r="Q62" s="54"/>
      <c r="R62" s="219">
        <f>IFERROR(AVERAGE(P62:P64),"")</f>
        <v>100</v>
      </c>
      <c r="S62" s="220">
        <f>AVERAGE(Q62:Q64)</f>
        <v>99.574694311536405</v>
      </c>
      <c r="T62" s="221">
        <f>IFERROR((R62*0.7+S62*0.3)*2,S62*2)</f>
        <v>199.74481658692184</v>
      </c>
      <c r="U62" s="271" t="str">
        <f>IF(T62&lt;170,"ГЗ по услуге (работе) НЕ выполнено","")&amp;IF(AND(T62&gt;=170,T62&lt;=200),"ГЗ по услуге (работе) выполнено","")&amp;IF(T62&gt;200,"ГЗ по услуге (работе) ПЕРЕвыполнено","")</f>
        <v>ГЗ по услуге (работе) выполнено</v>
      </c>
      <c r="V62" s="227"/>
      <c r="W62" s="213">
        <f>AVERAGE(T62:T87)</f>
        <v>192.47882531173755</v>
      </c>
      <c r="X62" s="204" t="str">
        <f>IF(W62&lt;170,"ГЗ по учреждению не выполнено","")&amp;IF(AND(W62&gt;=170,W62&lt;=200),"ГЗ по учреждению выполнено","")&amp;IF(W62&gt;200,"ГЗ по учреждению перевыполнено","")</f>
        <v>ГЗ по учреждению выполнено</v>
      </c>
    </row>
    <row r="63" spans="1:24" s="4" customFormat="1" ht="39" customHeight="1" thickBot="1" x14ac:dyDescent="0.3">
      <c r="A63" s="208"/>
      <c r="B63" s="46" t="str">
        <f t="shared" si="0"/>
        <v>ГБУЗ АО Енотаевская РБ</v>
      </c>
      <c r="C63" s="211"/>
      <c r="D63" s="19" t="str">
        <f t="shared" si="0"/>
        <v>ПМСП, не включенная в базовую программу ОМС</v>
      </c>
      <c r="E63" s="227"/>
      <c r="F63" s="46" t="str">
        <f t="shared" si="1"/>
        <v>амбулаторно</v>
      </c>
      <c r="G63" s="236"/>
      <c r="H6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3" s="227"/>
      <c r="J63" s="46" t="str">
        <f t="shared" si="3"/>
        <v>по профилю дерматовенерология (в части венерологии)</v>
      </c>
      <c r="K63" s="69" t="s">
        <v>40</v>
      </c>
      <c r="L63" s="70" t="s">
        <v>123</v>
      </c>
      <c r="M63" s="71" t="s">
        <v>42</v>
      </c>
      <c r="N63" s="104">
        <v>190</v>
      </c>
      <c r="O63" s="104">
        <v>141</v>
      </c>
      <c r="P63" s="56"/>
      <c r="Q63" s="55">
        <f t="shared" ref="Q63:Q68" si="26">IF(AND(N63&lt;&gt;0,M63="объем"),(O63/N63*100)/$Y$2*12,"")</f>
        <v>98.94736842105263</v>
      </c>
      <c r="R63" s="219"/>
      <c r="S63" s="220"/>
      <c r="T63" s="221"/>
      <c r="U63" s="271"/>
      <c r="V63" s="227"/>
      <c r="W63" s="214"/>
      <c r="X63" s="205"/>
    </row>
    <row r="64" spans="1:24" s="4" customFormat="1" ht="28.5" customHeight="1" thickBot="1" x14ac:dyDescent="0.3">
      <c r="A64" s="208"/>
      <c r="B64" s="46" t="str">
        <f t="shared" si="0"/>
        <v>ГБУЗ АО Енотаевская РБ</v>
      </c>
      <c r="C64" s="211"/>
      <c r="D64" s="19" t="str">
        <f t="shared" si="0"/>
        <v>ПМСП, не включенная в базовую программу ОМС</v>
      </c>
      <c r="E64" s="227"/>
      <c r="F64" s="46" t="str">
        <f t="shared" si="1"/>
        <v>амбулаторно</v>
      </c>
      <c r="G64" s="236"/>
      <c r="H6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4" s="227"/>
      <c r="J64" s="46" t="str">
        <f t="shared" si="3"/>
        <v>по профилю дерматовенерология (в части венерологии)</v>
      </c>
      <c r="K64" s="69" t="s">
        <v>138</v>
      </c>
      <c r="L64" s="70" t="s">
        <v>123</v>
      </c>
      <c r="M64" s="71" t="s">
        <v>42</v>
      </c>
      <c r="N64" s="104">
        <v>165</v>
      </c>
      <c r="O64" s="104">
        <v>124</v>
      </c>
      <c r="P64" s="56"/>
      <c r="Q64" s="55">
        <f t="shared" si="26"/>
        <v>100.20202020202019</v>
      </c>
      <c r="R64" s="219"/>
      <c r="S64" s="220"/>
      <c r="T64" s="221"/>
      <c r="U64" s="271"/>
      <c r="V64" s="227"/>
      <c r="W64" s="214"/>
      <c r="X64" s="205"/>
    </row>
    <row r="65" spans="1:24" s="4" customFormat="1" ht="28.5" customHeight="1" thickBot="1" x14ac:dyDescent="0.3">
      <c r="A65" s="208"/>
      <c r="B65" s="46" t="str">
        <f t="shared" si="0"/>
        <v>ГБУЗ АО Енотаевская РБ</v>
      </c>
      <c r="C65" s="211"/>
      <c r="D65" s="19" t="str">
        <f t="shared" si="0"/>
        <v>ПМСП, не включенная в базовую программу ОМС</v>
      </c>
      <c r="E65" s="227" t="s">
        <v>142</v>
      </c>
      <c r="F65" s="46" t="str">
        <f t="shared" si="1"/>
        <v>амбулаторно</v>
      </c>
      <c r="G65" s="236" t="s">
        <v>145</v>
      </c>
      <c r="H6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5" s="227" t="s">
        <v>144</v>
      </c>
      <c r="J65" s="46" t="str">
        <f t="shared" si="3"/>
        <v>по профилю Фтизиатрия</v>
      </c>
      <c r="K65" s="73" t="s">
        <v>133</v>
      </c>
      <c r="L65" s="72" t="s">
        <v>3</v>
      </c>
      <c r="M65" s="72" t="s">
        <v>5</v>
      </c>
      <c r="N65" s="106">
        <v>99</v>
      </c>
      <c r="O65" s="106">
        <v>99</v>
      </c>
      <c r="P65" s="54">
        <f t="shared" si="25"/>
        <v>100</v>
      </c>
      <c r="Q65" s="54"/>
      <c r="R65" s="219">
        <f>IFERROR(AVERAGE(P65:P67),"")</f>
        <v>100</v>
      </c>
      <c r="S65" s="220">
        <f>AVERAGE(Q65:Q67)</f>
        <v>0</v>
      </c>
      <c r="T65" s="221">
        <f>IFERROR((R65*0.7+S65*0.3)*2,S65*2)</f>
        <v>140</v>
      </c>
      <c r="U65" s="271" t="str">
        <f>IF(T65&lt;170,"ГЗ по услуге (работе) НЕ выполнено","")&amp;IF(AND(T65&gt;=170,T65&lt;=200),"ГЗ по услуге (работе) выполнено","")&amp;IF(T65&gt;200,"ГЗ по услуге (работе) ПЕРЕвыполнено","")</f>
        <v>ГЗ по услуге (работе) НЕ выполнено</v>
      </c>
      <c r="V65" s="227"/>
      <c r="W65" s="214"/>
      <c r="X65" s="205"/>
    </row>
    <row r="66" spans="1:24" s="4" customFormat="1" ht="67.5" customHeight="1" thickBot="1" x14ac:dyDescent="0.3">
      <c r="A66" s="208"/>
      <c r="B66" s="46" t="str">
        <f t="shared" si="0"/>
        <v>ГБУЗ АО Енотаевская РБ</v>
      </c>
      <c r="C66" s="211"/>
      <c r="D66" s="19" t="str">
        <f t="shared" si="0"/>
        <v>ПМСП, не включенная в базовую программу ОМС</v>
      </c>
      <c r="E66" s="227"/>
      <c r="F66" s="46" t="str">
        <f t="shared" si="1"/>
        <v>амбулаторно</v>
      </c>
      <c r="G66" s="236"/>
      <c r="H6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6" s="227"/>
      <c r="J66" s="46" t="str">
        <f t="shared" si="3"/>
        <v>по профилю Фтизиатрия</v>
      </c>
      <c r="K66" s="74" t="s">
        <v>40</v>
      </c>
      <c r="L66" s="70" t="s">
        <v>123</v>
      </c>
      <c r="M66" s="71" t="s">
        <v>42</v>
      </c>
      <c r="N66" s="104">
        <v>3995</v>
      </c>
      <c r="O66" s="103">
        <v>0</v>
      </c>
      <c r="P66" s="56"/>
      <c r="Q66" s="55">
        <f t="shared" si="26"/>
        <v>0</v>
      </c>
      <c r="R66" s="219"/>
      <c r="S66" s="220"/>
      <c r="T66" s="221"/>
      <c r="U66" s="271"/>
      <c r="V66" s="227"/>
      <c r="W66" s="214"/>
      <c r="X66" s="205"/>
    </row>
    <row r="67" spans="1:24" s="4" customFormat="1" ht="28.5" customHeight="1" thickBot="1" x14ac:dyDescent="0.3">
      <c r="A67" s="208"/>
      <c r="B67" s="46" t="str">
        <f t="shared" si="0"/>
        <v>ГБУЗ АО Енотаевская РБ</v>
      </c>
      <c r="C67" s="211"/>
      <c r="D67" s="19" t="str">
        <f t="shared" si="0"/>
        <v>ПМСП, не включенная в базовую программу ОМС</v>
      </c>
      <c r="E67" s="227"/>
      <c r="F67" s="46" t="str">
        <f t="shared" si="1"/>
        <v>амбулаторно</v>
      </c>
      <c r="G67" s="236"/>
      <c r="H6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67" s="227"/>
      <c r="J67" s="46" t="str">
        <f t="shared" si="3"/>
        <v>по профилю Фтизиатрия</v>
      </c>
      <c r="K67" s="74" t="s">
        <v>138</v>
      </c>
      <c r="L67" s="70" t="s">
        <v>123</v>
      </c>
      <c r="M67" s="71" t="s">
        <v>42</v>
      </c>
      <c r="N67" s="104">
        <v>1450</v>
      </c>
      <c r="O67" s="103">
        <v>0</v>
      </c>
      <c r="P67" s="56"/>
      <c r="Q67" s="55">
        <f t="shared" si="26"/>
        <v>0</v>
      </c>
      <c r="R67" s="219"/>
      <c r="S67" s="220"/>
      <c r="T67" s="221"/>
      <c r="U67" s="271"/>
      <c r="V67" s="227"/>
      <c r="W67" s="214"/>
      <c r="X67" s="205"/>
    </row>
    <row r="68" spans="1:24" s="4" customFormat="1" ht="28.5" customHeight="1" thickBot="1" x14ac:dyDescent="0.3">
      <c r="A68" s="208"/>
      <c r="B68" s="46" t="str">
        <f t="shared" si="0"/>
        <v>ГБУЗ АО Енотаевская РБ</v>
      </c>
      <c r="C68" s="211"/>
      <c r="D68" s="19" t="str">
        <f t="shared" si="0"/>
        <v>ПМСП, не включенная в базовую программу ОМС</v>
      </c>
      <c r="E68" s="227" t="s">
        <v>142</v>
      </c>
      <c r="F68" s="46" t="str">
        <f t="shared" si="1"/>
        <v>амбулаторно</v>
      </c>
      <c r="G68" s="236" t="s">
        <v>167</v>
      </c>
      <c r="H6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8" s="227" t="s">
        <v>287</v>
      </c>
      <c r="J68" s="46" t="str">
        <f t="shared" si="3"/>
        <v>по профилю психиатрия-наркология</v>
      </c>
      <c r="K68" s="73" t="s">
        <v>133</v>
      </c>
      <c r="L68" s="72" t="s">
        <v>3</v>
      </c>
      <c r="M68" s="72" t="s">
        <v>5</v>
      </c>
      <c r="N68" s="106">
        <v>99</v>
      </c>
      <c r="O68" s="106">
        <v>99</v>
      </c>
      <c r="P68" s="54">
        <f t="shared" si="25"/>
        <v>100</v>
      </c>
      <c r="Q68" s="54" t="str">
        <f t="shared" si="26"/>
        <v/>
      </c>
      <c r="R68" s="219">
        <f>IFERROR(AVERAGE(P68:P70),"")</f>
        <v>100</v>
      </c>
      <c r="S68" s="220">
        <f>AVERAGE(Q68:Q70)</f>
        <v>100.06572769953053</v>
      </c>
      <c r="T68" s="221">
        <f>IFERROR((R68*0.7+S68*0.3)*2,S68*2)</f>
        <v>200.03943661971832</v>
      </c>
      <c r="U68" s="271" t="str">
        <f>IF(T68&lt;170,"ГЗ по услуге (работе) НЕ выполнено","")&amp;IF(AND(T68&gt;=170,T68&lt;=200),"ГЗ по услуге (работе) выполнено","")&amp;IF(T68&gt;200,"ГЗ по услуге (работе) ПЕРЕвыполнено","")</f>
        <v>ГЗ по услуге (работе) ПЕРЕвыполнено</v>
      </c>
      <c r="V68" s="227"/>
      <c r="W68" s="214"/>
      <c r="X68" s="205"/>
    </row>
    <row r="69" spans="1:24" s="4" customFormat="1" ht="47.25" customHeight="1" thickBot="1" x14ac:dyDescent="0.3">
      <c r="A69" s="208"/>
      <c r="B69" s="46" t="str">
        <f t="shared" si="0"/>
        <v>ГБУЗ АО Енотаевская РБ</v>
      </c>
      <c r="C69" s="211"/>
      <c r="D69" s="19" t="str">
        <f t="shared" si="0"/>
        <v>ПМСП, не включенная в базовую программу ОМС</v>
      </c>
      <c r="E69" s="227"/>
      <c r="F69" s="46" t="str">
        <f t="shared" si="1"/>
        <v>амбулаторно</v>
      </c>
      <c r="G69" s="236"/>
      <c r="H6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69" s="227"/>
      <c r="J69" s="46" t="str">
        <f t="shared" si="3"/>
        <v>по профилю психиатрия-наркология</v>
      </c>
      <c r="K69" s="74" t="s">
        <v>40</v>
      </c>
      <c r="L69" s="70" t="s">
        <v>123</v>
      </c>
      <c r="M69" s="71" t="s">
        <v>42</v>
      </c>
      <c r="N69" s="104">
        <v>1775</v>
      </c>
      <c r="O69" s="104">
        <v>1333</v>
      </c>
      <c r="P69" s="56"/>
      <c r="Q69" s="55">
        <f>IF(AND(N69&lt;&gt;0,M69="объем"),(O69/N69*100)/$Y$2*12,"")</f>
        <v>100.13145539906104</v>
      </c>
      <c r="R69" s="219"/>
      <c r="S69" s="220"/>
      <c r="T69" s="221"/>
      <c r="U69" s="271"/>
      <c r="V69" s="227"/>
      <c r="W69" s="214"/>
      <c r="X69" s="205"/>
    </row>
    <row r="70" spans="1:24" s="4" customFormat="1" ht="28.5" customHeight="1" thickBot="1" x14ac:dyDescent="0.3">
      <c r="A70" s="208"/>
      <c r="B70" s="46" t="str">
        <f t="shared" si="0"/>
        <v>ГБУЗ АО Енотаевская РБ</v>
      </c>
      <c r="C70" s="211"/>
      <c r="D70" s="19" t="str">
        <f t="shared" si="0"/>
        <v>ПМСП, не включенная в базовую программу ОМС</v>
      </c>
      <c r="E70" s="227"/>
      <c r="F70" s="46" t="str">
        <f t="shared" si="1"/>
        <v>амбулаторно</v>
      </c>
      <c r="G70" s="236"/>
      <c r="H7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70" s="227"/>
      <c r="J70" s="46" t="str">
        <f t="shared" si="3"/>
        <v>по профилю психиатрия-наркология</v>
      </c>
      <c r="K70" s="74" t="s">
        <v>138</v>
      </c>
      <c r="L70" s="70" t="s">
        <v>123</v>
      </c>
      <c r="M70" s="71" t="s">
        <v>42</v>
      </c>
      <c r="N70" s="104">
        <v>500</v>
      </c>
      <c r="O70" s="104">
        <v>375</v>
      </c>
      <c r="P70" s="56"/>
      <c r="Q70" s="55">
        <f>IF(AND(N70&lt;&gt;0,M70="объем"),(O70/N70*100)/$Y$2*12,"")</f>
        <v>100</v>
      </c>
      <c r="R70" s="219"/>
      <c r="S70" s="220"/>
      <c r="T70" s="221"/>
      <c r="U70" s="271"/>
      <c r="V70" s="227"/>
      <c r="W70" s="214"/>
      <c r="X70" s="205"/>
    </row>
    <row r="71" spans="1:24" s="4" customFormat="1" ht="28.5" customHeight="1" thickBot="1" x14ac:dyDescent="0.3">
      <c r="A71" s="208"/>
      <c r="B71" s="46" t="str">
        <f t="shared" si="0"/>
        <v>ГБУЗ АО Енотаевская РБ</v>
      </c>
      <c r="C71" s="211"/>
      <c r="D71" s="19" t="str">
        <f t="shared" si="0"/>
        <v>ПМСП, не включенная в базовую программу ОМС</v>
      </c>
      <c r="E71" s="222" t="s">
        <v>142</v>
      </c>
      <c r="F71" s="46" t="str">
        <f t="shared" si="1"/>
        <v>амбулаторно</v>
      </c>
      <c r="G71" s="225" t="s">
        <v>39</v>
      </c>
      <c r="H71" s="46" t="str">
        <f t="shared" si="2"/>
        <v>Первичная медико-санитарная помощь, в части диагностики и лечения</v>
      </c>
      <c r="I71" s="222" t="s">
        <v>255</v>
      </c>
      <c r="J71" s="46" t="str">
        <f t="shared" si="3"/>
        <v>Вакцинация</v>
      </c>
      <c r="K71" s="73" t="s">
        <v>133</v>
      </c>
      <c r="L71" s="72" t="s">
        <v>3</v>
      </c>
      <c r="M71" s="72" t="s">
        <v>5</v>
      </c>
      <c r="N71" s="106">
        <v>99</v>
      </c>
      <c r="O71" s="106">
        <v>99</v>
      </c>
      <c r="P71" s="133">
        <f t="shared" ref="P71" si="27">IF(AND(N71&lt;&gt;0,M71="Кач."),O71/N71*100,"")</f>
        <v>100</v>
      </c>
      <c r="Q71" s="133" t="str">
        <f t="shared" ref="Q71" si="28">IF(AND(N71&lt;&gt;0,M71="объем"),(O71/N71*100)/$Y$2*12,"")</f>
        <v/>
      </c>
      <c r="R71" s="219">
        <f>IFERROR(AVERAGE(P71:P72),"")</f>
        <v>100</v>
      </c>
      <c r="S71" s="220">
        <f>AVERAGE(Q71:Q72)</f>
        <v>98.370370370370352</v>
      </c>
      <c r="T71" s="221">
        <f>IFERROR((R71*0.7+S71*0.3)*2,S71*2)</f>
        <v>199.02222222222221</v>
      </c>
      <c r="U71" s="236" t="str">
        <f>IF(T71&lt;170,"ГЗ по услуге (работе) НЕ выполнено","")&amp;IF(AND(T71&gt;=170,T71&lt;=200),"ГЗ по услуге (работе) выполнено","")&amp;IF(T71&gt;200,"ГЗ по услуге (работе) ПЕРЕвыполнено","")</f>
        <v>ГЗ по услуге (работе) выполнено</v>
      </c>
      <c r="V71" s="295"/>
      <c r="W71" s="214"/>
      <c r="X71" s="205"/>
    </row>
    <row r="72" spans="1:24" s="4" customFormat="1" ht="46.5" customHeight="1" thickBot="1" x14ac:dyDescent="0.3">
      <c r="A72" s="208"/>
      <c r="B72" s="46" t="str">
        <f t="shared" si="0"/>
        <v>ГБУЗ АО Енотаевская РБ</v>
      </c>
      <c r="C72" s="212"/>
      <c r="D72" s="19" t="str">
        <f t="shared" si="0"/>
        <v>ПМСП, не включенная в базовую программу ОМС</v>
      </c>
      <c r="E72" s="224"/>
      <c r="F72" s="46" t="str">
        <f t="shared" si="1"/>
        <v>амбулаторно</v>
      </c>
      <c r="G72" s="228"/>
      <c r="H72" s="46" t="str">
        <f t="shared" si="2"/>
        <v>Первичная медико-санитарная помощь, в части диагностики и лечения</v>
      </c>
      <c r="I72" s="224"/>
      <c r="J72" s="46" t="str">
        <f t="shared" si="3"/>
        <v>Вакцинация</v>
      </c>
      <c r="K72" s="74" t="s">
        <v>40</v>
      </c>
      <c r="L72" s="70" t="s">
        <v>123</v>
      </c>
      <c r="M72" s="71" t="s">
        <v>42</v>
      </c>
      <c r="N72" s="104">
        <v>450</v>
      </c>
      <c r="O72" s="103">
        <v>332</v>
      </c>
      <c r="P72" s="56"/>
      <c r="Q72" s="134">
        <f>IF(AND(N72&lt;&gt;0,M72="объем"),(O72/N72*100)/$Y$2*12,"")</f>
        <v>98.370370370370352</v>
      </c>
      <c r="R72" s="219"/>
      <c r="S72" s="220"/>
      <c r="T72" s="221"/>
      <c r="U72" s="236"/>
      <c r="V72" s="295"/>
      <c r="W72" s="214"/>
      <c r="X72" s="205"/>
    </row>
    <row r="73" spans="1:24" s="4" customFormat="1" ht="51" customHeight="1" thickBot="1" x14ac:dyDescent="0.3">
      <c r="A73" s="208"/>
      <c r="B73" s="46" t="str">
        <f t="shared" si="0"/>
        <v>ГБУЗ АО Енотаевская РБ</v>
      </c>
      <c r="C73" s="210" t="s">
        <v>195</v>
      </c>
      <c r="D73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3" s="227" t="s">
        <v>47</v>
      </c>
      <c r="F73" s="46" t="str">
        <f t="shared" si="1"/>
        <v>Не предусмотрено</v>
      </c>
      <c r="G73" s="227" t="s">
        <v>47</v>
      </c>
      <c r="H73" s="46" t="str">
        <f t="shared" si="2"/>
        <v>Не предусмотрено</v>
      </c>
      <c r="I73" s="227" t="s">
        <v>47</v>
      </c>
      <c r="J73" s="46" t="str">
        <f t="shared" si="3"/>
        <v>Не предусмотрено</v>
      </c>
      <c r="K73" s="73" t="s">
        <v>57</v>
      </c>
      <c r="L73" s="72" t="s">
        <v>57</v>
      </c>
      <c r="M73" s="73"/>
      <c r="N73" s="106"/>
      <c r="O73" s="106"/>
      <c r="P73" s="54" t="str">
        <f t="shared" ref="P73" si="29">IF(AND(N73&lt;&gt;0,M73="Кач."),O73/N73*100,"")</f>
        <v/>
      </c>
      <c r="Q73" s="54"/>
      <c r="R73" s="219" t="str">
        <f>IFERROR(AVERAGE(P73:P74),"")</f>
        <v/>
      </c>
      <c r="S73" s="294">
        <f>AVERAGE(Q73:Q74)</f>
        <v>101.33333333333334</v>
      </c>
      <c r="T73" s="221">
        <f>IFERROR((R73*0.7+S73*0.3)*2,S73*2)</f>
        <v>202.66666666666669</v>
      </c>
      <c r="U73" s="227" t="str">
        <f>IF(T73&lt;170,"ГЗ по услуге (работе) НЕ выполнено","")&amp;IF(AND(T73&gt;=170,T73&lt;=200),"ГЗ по услуге (работе) выполнено","")&amp;IF(T73&gt;200,"ГЗ по услуге (работе) ПЕРЕвыполнено","")</f>
        <v>ГЗ по услуге (работе) ПЕРЕвыполнено</v>
      </c>
      <c r="V73" s="227"/>
      <c r="W73" s="214"/>
      <c r="X73" s="205"/>
    </row>
    <row r="74" spans="1:24" s="4" customFormat="1" ht="57.75" customHeight="1" thickBot="1" x14ac:dyDescent="0.3">
      <c r="A74" s="208"/>
      <c r="B74" s="46" t="str">
        <f t="shared" si="0"/>
        <v>ГБУЗ АО Енотаевская РБ</v>
      </c>
      <c r="C74" s="212"/>
      <c r="D74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74" s="227"/>
      <c r="F74" s="46" t="str">
        <f t="shared" si="1"/>
        <v>Не предусмотрено</v>
      </c>
      <c r="G74" s="227"/>
      <c r="H74" s="46" t="str">
        <f t="shared" si="2"/>
        <v>Не предусмотрено</v>
      </c>
      <c r="I74" s="227"/>
      <c r="J74" s="46" t="str">
        <f t="shared" si="3"/>
        <v>Не предусмотрено</v>
      </c>
      <c r="K74" s="74" t="s">
        <v>196</v>
      </c>
      <c r="L74" s="75" t="s">
        <v>58</v>
      </c>
      <c r="M74" s="71" t="s">
        <v>42</v>
      </c>
      <c r="N74" s="104">
        <v>300</v>
      </c>
      <c r="O74" s="104">
        <v>228</v>
      </c>
      <c r="P74" s="56"/>
      <c r="Q74" s="55">
        <f>IF(AND(N74&lt;&gt;0,M74="объем"),(O74/N74*100)/$Y$2*12,"")</f>
        <v>101.33333333333334</v>
      </c>
      <c r="R74" s="219"/>
      <c r="S74" s="294"/>
      <c r="T74" s="221"/>
      <c r="U74" s="227"/>
      <c r="V74" s="227"/>
      <c r="W74" s="214"/>
      <c r="X74" s="205"/>
    </row>
    <row r="75" spans="1:24" s="4" customFormat="1" ht="48" customHeight="1" thickBot="1" x14ac:dyDescent="0.3">
      <c r="A75" s="208"/>
      <c r="B75" s="46" t="str">
        <f t="shared" si="0"/>
        <v>ГБУЗ АО Енотаевская РБ</v>
      </c>
      <c r="C75" s="232" t="s">
        <v>141</v>
      </c>
      <c r="D75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5" s="236" t="s">
        <v>142</v>
      </c>
      <c r="F75" s="46" t="str">
        <f t="shared" si="1"/>
        <v>амбулаторно</v>
      </c>
      <c r="G75" s="222" t="s">
        <v>141</v>
      </c>
      <c r="H75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5" s="222" t="s">
        <v>148</v>
      </c>
      <c r="J75" s="46" t="str">
        <f t="shared" si="3"/>
        <v xml:space="preserve">Не применяется </v>
      </c>
      <c r="K75" s="72" t="s">
        <v>133</v>
      </c>
      <c r="L75" s="72" t="s">
        <v>3</v>
      </c>
      <c r="M75" s="72" t="s">
        <v>5</v>
      </c>
      <c r="N75" s="106">
        <v>99</v>
      </c>
      <c r="O75" s="106">
        <v>99</v>
      </c>
      <c r="P75" s="54">
        <f t="shared" si="25"/>
        <v>100</v>
      </c>
      <c r="Q75" s="54"/>
      <c r="R75" s="237">
        <f>IFERROR(AVERAGE(P75:P77),"")</f>
        <v>100</v>
      </c>
      <c r="S75" s="327">
        <f>AVERAGE(Q75:Q77)</f>
        <v>100</v>
      </c>
      <c r="T75" s="247">
        <f>IFERROR((R75*0.7+S75*0.3)*2,S75*2)</f>
        <v>200</v>
      </c>
      <c r="U75" s="222" t="str">
        <f t="shared" ref="U75" si="30">IF(T75&lt;170,"ГЗ по услуге (работе) НЕ выполнено","")&amp;IF(AND(T75&gt;=170,T75&lt;=200),"ГЗ по услуге (работе) выполнено","")&amp;IF(T75&gt;200,"ГЗ по услуге (работе) ПЕРЕвыполнено","")</f>
        <v>ГЗ по услуге (работе) выполнено</v>
      </c>
      <c r="V75" s="225"/>
      <c r="W75" s="214"/>
      <c r="X75" s="205"/>
    </row>
    <row r="76" spans="1:24" s="4" customFormat="1" ht="32.25" customHeight="1" thickBot="1" x14ac:dyDescent="0.3">
      <c r="A76" s="208"/>
      <c r="B76" s="46" t="str">
        <f t="shared" si="0"/>
        <v>ГБУЗ АО Енотаевская РБ</v>
      </c>
      <c r="C76" s="270"/>
      <c r="D76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6" s="236"/>
      <c r="F76" s="46" t="str">
        <f t="shared" si="1"/>
        <v>амбулаторно</v>
      </c>
      <c r="G76" s="223"/>
      <c r="H76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6" s="223"/>
      <c r="J76" s="46" t="str">
        <f t="shared" si="3"/>
        <v xml:space="preserve">Не применяется </v>
      </c>
      <c r="K76" s="69" t="s">
        <v>40</v>
      </c>
      <c r="L76" s="70" t="s">
        <v>123</v>
      </c>
      <c r="M76" s="71" t="s">
        <v>42</v>
      </c>
      <c r="N76" s="103">
        <v>1050</v>
      </c>
      <c r="O76" s="103">
        <v>786</v>
      </c>
      <c r="P76" s="56"/>
      <c r="Q76" s="55">
        <f>IF(AND(N76&lt;&gt;0,M76="объем"),(O76/N76*100)/$Y$2*12,"")</f>
        <v>99.809523809523824</v>
      </c>
      <c r="R76" s="238"/>
      <c r="S76" s="264"/>
      <c r="T76" s="248"/>
      <c r="U76" s="223"/>
      <c r="V76" s="226"/>
      <c r="W76" s="214"/>
      <c r="X76" s="205"/>
    </row>
    <row r="77" spans="1:24" s="4" customFormat="1" ht="28.5" customHeight="1" thickBot="1" x14ac:dyDescent="0.3">
      <c r="A77" s="208"/>
      <c r="B77" s="46" t="str">
        <f t="shared" si="0"/>
        <v>ГБУЗ АО Енотаевская РБ</v>
      </c>
      <c r="C77" s="233"/>
      <c r="D77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77" s="136" t="s">
        <v>50</v>
      </c>
      <c r="F77" s="46" t="str">
        <f t="shared" si="1"/>
        <v>Вне медицинской организации</v>
      </c>
      <c r="G77" s="224"/>
      <c r="H77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77" s="224"/>
      <c r="J77" s="46" t="str">
        <f t="shared" si="3"/>
        <v xml:space="preserve">Не применяется </v>
      </c>
      <c r="K77" s="74" t="s">
        <v>151</v>
      </c>
      <c r="L77" s="75" t="s">
        <v>41</v>
      </c>
      <c r="M77" s="71" t="s">
        <v>42</v>
      </c>
      <c r="N77" s="102">
        <v>700</v>
      </c>
      <c r="O77" s="102">
        <v>526</v>
      </c>
      <c r="P77" s="56"/>
      <c r="Q77" s="55">
        <f>IF(AND(N77&lt;&gt;0,M77="объем"),(O77/N77*100)/$Y$2*12,"")</f>
        <v>100.19047619047618</v>
      </c>
      <c r="R77" s="250"/>
      <c r="S77" s="265"/>
      <c r="T77" s="252"/>
      <c r="U77" s="224"/>
      <c r="V77" s="228"/>
      <c r="W77" s="214"/>
      <c r="X77" s="205"/>
    </row>
    <row r="78" spans="1:24" s="4" customFormat="1" ht="42" customHeight="1" thickBot="1" x14ac:dyDescent="0.3">
      <c r="A78" s="208"/>
      <c r="B78" s="46" t="str">
        <f t="shared" si="0"/>
        <v>ГБУЗ АО Енотаевская РБ</v>
      </c>
      <c r="C78" s="232" t="s">
        <v>75</v>
      </c>
      <c r="D78" s="19" t="str">
        <f t="shared" si="0"/>
        <v>Паллиативная медицинская помощь</v>
      </c>
      <c r="E78" s="236" t="s">
        <v>143</v>
      </c>
      <c r="F78" s="46" t="str">
        <f t="shared" si="1"/>
        <v>стационар</v>
      </c>
      <c r="G78" s="236" t="s">
        <v>43</v>
      </c>
      <c r="H78" s="46" t="str">
        <f t="shared" si="2"/>
        <v>паллиативная медицинская помощь</v>
      </c>
      <c r="I78" s="236" t="s">
        <v>148</v>
      </c>
      <c r="J78" s="46" t="str">
        <f t="shared" si="3"/>
        <v xml:space="preserve">Не применяется </v>
      </c>
      <c r="K78" s="72" t="s">
        <v>133</v>
      </c>
      <c r="L78" s="72" t="s">
        <v>3</v>
      </c>
      <c r="M78" s="72" t="s">
        <v>5</v>
      </c>
      <c r="N78" s="106">
        <v>99</v>
      </c>
      <c r="O78" s="106">
        <v>99</v>
      </c>
      <c r="P78" s="54">
        <f>IF(AND(N78&lt;&gt;0,M78="Кач."),O78/N78*100,"")</f>
        <v>100</v>
      </c>
      <c r="Q78" s="54"/>
      <c r="R78" s="219">
        <f>IFERROR(AVERAGE(P78:P79),"")</f>
        <v>100</v>
      </c>
      <c r="S78" s="220">
        <f>AVERAGE(Q78:Q79)</f>
        <v>62.158730158730165</v>
      </c>
      <c r="T78" s="221">
        <f>IFERROR((R78*0.7+S78*0.3)*2,S78*2)</f>
        <v>177.29523809523809</v>
      </c>
      <c r="U78" s="236" t="str">
        <f t="shared" ref="U78" si="31">IF(T78&lt;170,"ГЗ по услуге (работе) НЕ выполнено","")&amp;IF(AND(T78&gt;=170,T78&lt;=200),"ГЗ по услуге (работе) выполнено","")&amp;IF(T78&gt;200,"ГЗ по услуге (работе) ПЕРЕвыполнено","")</f>
        <v>ГЗ по услуге (работе) выполнено</v>
      </c>
      <c r="V78" s="236"/>
      <c r="W78" s="214"/>
      <c r="X78" s="205"/>
    </row>
    <row r="79" spans="1:24" s="4" customFormat="1" ht="28.5" customHeight="1" thickBot="1" x14ac:dyDescent="0.3">
      <c r="A79" s="208"/>
      <c r="B79" s="46" t="str">
        <f t="shared" si="0"/>
        <v>ГБУЗ АО Енотаевская РБ</v>
      </c>
      <c r="C79" s="270"/>
      <c r="D79" s="19" t="str">
        <f t="shared" si="0"/>
        <v>Паллиативная медицинская помощь</v>
      </c>
      <c r="E79" s="236"/>
      <c r="F79" s="46" t="str">
        <f t="shared" si="1"/>
        <v>стационар</v>
      </c>
      <c r="G79" s="236"/>
      <c r="H79" s="46" t="str">
        <f t="shared" si="2"/>
        <v>паллиативная медицинская помощь</v>
      </c>
      <c r="I79" s="236"/>
      <c r="J79" s="46" t="str">
        <f t="shared" si="3"/>
        <v xml:space="preserve">Не применяется </v>
      </c>
      <c r="K79" s="69" t="s">
        <v>139</v>
      </c>
      <c r="L79" s="70" t="s">
        <v>140</v>
      </c>
      <c r="M79" s="71" t="s">
        <v>42</v>
      </c>
      <c r="N79" s="103">
        <v>2100</v>
      </c>
      <c r="O79" s="103">
        <v>979</v>
      </c>
      <c r="P79" s="56" t="str">
        <f>IF(AND(N79&lt;&gt;0,M79="Кач."),O79/N79*100,"")</f>
        <v/>
      </c>
      <c r="Q79" s="55">
        <f>IF(AND(N79&lt;&gt;0,M79="объем"),(O79/N79*100)/$Y$2*12,"")</f>
        <v>62.158730158730165</v>
      </c>
      <c r="R79" s="219"/>
      <c r="S79" s="220"/>
      <c r="T79" s="221"/>
      <c r="U79" s="236"/>
      <c r="V79" s="236"/>
      <c r="W79" s="214"/>
      <c r="X79" s="205"/>
    </row>
    <row r="80" spans="1:24" s="4" customFormat="1" ht="34.15" customHeight="1" thickBot="1" x14ac:dyDescent="0.3">
      <c r="A80" s="208"/>
      <c r="B80" s="46" t="str">
        <f t="shared" si="0"/>
        <v>ГБУЗ АО Енотаевская РБ</v>
      </c>
      <c r="C80" s="270"/>
      <c r="D80" s="19" t="str">
        <f t="shared" si="0"/>
        <v>Паллиативная медицинская помощь</v>
      </c>
      <c r="E80" s="222" t="s">
        <v>258</v>
      </c>
      <c r="F80" s="46" t="str">
        <f t="shared" si="1"/>
        <v>амбулаторно на дому</v>
      </c>
      <c r="G80" s="222" t="s">
        <v>43</v>
      </c>
      <c r="H80" s="46" t="str">
        <f t="shared" si="2"/>
        <v>паллиативная медицинская помощь</v>
      </c>
      <c r="I80" s="222" t="s">
        <v>148</v>
      </c>
      <c r="J80" s="46" t="str">
        <f t="shared" si="3"/>
        <v xml:space="preserve">Не применяется </v>
      </c>
      <c r="K80" s="73" t="s">
        <v>133</v>
      </c>
      <c r="L80" s="72" t="s">
        <v>3</v>
      </c>
      <c r="M80" s="72" t="s">
        <v>5</v>
      </c>
      <c r="N80" s="106">
        <v>99</v>
      </c>
      <c r="O80" s="106">
        <v>99</v>
      </c>
      <c r="P80" s="54">
        <f t="shared" ref="P80:P85" si="32">IF(AND(N80&lt;&gt;0,M80="Кач."),O80/N80*100,"")</f>
        <v>100</v>
      </c>
      <c r="Q80" s="54"/>
      <c r="R80" s="219">
        <f>IFERROR(AVERAGE(P80:P81),"")</f>
        <v>100</v>
      </c>
      <c r="S80" s="220">
        <f>AVERAGE(Q80:Q81)</f>
        <v>97.689768976897696</v>
      </c>
      <c r="T80" s="221">
        <f>IFERROR((R80*0.7+S80*0.3)*2,S80*2)</f>
        <v>198.61386138613861</v>
      </c>
      <c r="U80" s="236" t="str">
        <f t="shared" ref="U80" si="33">IF(T80&lt;170,"ГЗ по услуге (работе) НЕ выполнено","")&amp;IF(AND(T80&gt;=170,T80&lt;=200),"ГЗ по услуге (работе) выполнено","")&amp;IF(T80&gt;200,"ГЗ по услуге (работе) ПЕРЕвыполнено","")</f>
        <v>ГЗ по услуге (работе) выполнено</v>
      </c>
      <c r="V80" s="236"/>
      <c r="W80" s="214"/>
      <c r="X80" s="205"/>
    </row>
    <row r="81" spans="1:24" s="4" customFormat="1" ht="34.15" customHeight="1" thickBot="1" x14ac:dyDescent="0.3">
      <c r="A81" s="208"/>
      <c r="B81" s="46" t="str">
        <f t="shared" si="0"/>
        <v>ГБУЗ АО Енотаевская РБ</v>
      </c>
      <c r="C81" s="270"/>
      <c r="D81" s="19" t="str">
        <f t="shared" si="0"/>
        <v>Паллиативная медицинская помощь</v>
      </c>
      <c r="E81" s="224"/>
      <c r="F81" s="46" t="str">
        <f t="shared" si="1"/>
        <v>амбулаторно на дому</v>
      </c>
      <c r="G81" s="224"/>
      <c r="H81" s="46" t="str">
        <f t="shared" si="2"/>
        <v>паллиативная медицинская помощь</v>
      </c>
      <c r="I81" s="224"/>
      <c r="J81" s="46" t="str">
        <f t="shared" si="3"/>
        <v xml:space="preserve">Не применяется </v>
      </c>
      <c r="K81" s="74" t="s">
        <v>40</v>
      </c>
      <c r="L81" s="70" t="s">
        <v>123</v>
      </c>
      <c r="M81" s="71" t="s">
        <v>42</v>
      </c>
      <c r="N81" s="104">
        <v>202</v>
      </c>
      <c r="O81" s="104">
        <v>148</v>
      </c>
      <c r="P81" s="56" t="str">
        <f t="shared" si="32"/>
        <v/>
      </c>
      <c r="Q81" s="55">
        <f t="shared" ref="Q81" si="34">IF(AND(N81&lt;&gt;0,M81="объем"),(O81/N81*100)/$Y$2*12,"")</f>
        <v>97.689768976897696</v>
      </c>
      <c r="R81" s="219"/>
      <c r="S81" s="220"/>
      <c r="T81" s="221"/>
      <c r="U81" s="236"/>
      <c r="V81" s="236"/>
      <c r="W81" s="214"/>
      <c r="X81" s="205"/>
    </row>
    <row r="82" spans="1:24" s="4" customFormat="1" ht="28.5" customHeight="1" thickBot="1" x14ac:dyDescent="0.3">
      <c r="A82" s="208"/>
      <c r="B82" s="46" t="str">
        <f t="shared" si="0"/>
        <v>ГБУЗ АО Енотаевская РБ</v>
      </c>
      <c r="C82" s="270"/>
      <c r="D82" s="19" t="str">
        <f t="shared" si="0"/>
        <v>Паллиативная медицинская помощь</v>
      </c>
      <c r="E82" s="222" t="s">
        <v>256</v>
      </c>
      <c r="F82" s="46" t="str">
        <f t="shared" si="1"/>
        <v>амбулаторно на дому выездными патронажными бригадами</v>
      </c>
      <c r="G82" s="222" t="s">
        <v>43</v>
      </c>
      <c r="H82" s="46" t="str">
        <f t="shared" si="2"/>
        <v>паллиативная медицинская помощь</v>
      </c>
      <c r="I82" s="222" t="s">
        <v>148</v>
      </c>
      <c r="J82" s="46" t="str">
        <f t="shared" si="3"/>
        <v xml:space="preserve">Не применяется </v>
      </c>
      <c r="K82" s="73" t="s">
        <v>133</v>
      </c>
      <c r="L82" s="72" t="s">
        <v>3</v>
      </c>
      <c r="M82" s="72" t="s">
        <v>5</v>
      </c>
      <c r="N82" s="106">
        <v>99</v>
      </c>
      <c r="O82" s="106">
        <v>99</v>
      </c>
      <c r="P82" s="133">
        <f t="shared" ref="P82:P83" si="35">IF(AND(N82&lt;&gt;0,M82="Кач."),O82/N82*100,"")</f>
        <v>100</v>
      </c>
      <c r="Q82" s="133"/>
      <c r="R82" s="219">
        <f>IFERROR(AVERAGE(P82:P83),"")</f>
        <v>100</v>
      </c>
      <c r="S82" s="220">
        <f>AVERAGE(Q82:Q83)</f>
        <v>99.808061420345496</v>
      </c>
      <c r="T82" s="221">
        <f>IFERROR((R82*0.7+S82*0.3)*2,S82*2)</f>
        <v>199.88483685220729</v>
      </c>
      <c r="U82" s="236" t="str">
        <f t="shared" ref="U82" si="36">IF(T82&lt;170,"ГЗ по услуге (работе) НЕ выполнено","")&amp;IF(AND(T82&gt;=170,T82&lt;=200),"ГЗ по услуге (работе) выполнено","")&amp;IF(T82&gt;200,"ГЗ по услуге (работе) ПЕРЕвыполнено","")</f>
        <v>ГЗ по услуге (работе) выполнено</v>
      </c>
      <c r="V82" s="236"/>
      <c r="W82" s="214"/>
      <c r="X82" s="205"/>
    </row>
    <row r="83" spans="1:24" s="4" customFormat="1" ht="28.5" customHeight="1" thickBot="1" x14ac:dyDescent="0.3">
      <c r="A83" s="208"/>
      <c r="B83" s="46" t="str">
        <f t="shared" si="0"/>
        <v>ГБУЗ АО Енотаевская РБ</v>
      </c>
      <c r="C83" s="270"/>
      <c r="D83" s="19" t="str">
        <f t="shared" si="0"/>
        <v>Паллиативная медицинская помощь</v>
      </c>
      <c r="E83" s="224"/>
      <c r="F83" s="46" t="str">
        <f t="shared" si="1"/>
        <v>амбулаторно на дому выездными патронажными бригадами</v>
      </c>
      <c r="G83" s="224"/>
      <c r="H83" s="46" t="str">
        <f t="shared" si="2"/>
        <v>паллиативная медицинская помощь</v>
      </c>
      <c r="I83" s="224"/>
      <c r="J83" s="46" t="str">
        <f t="shared" si="3"/>
        <v xml:space="preserve">Не применяется </v>
      </c>
      <c r="K83" s="74" t="s">
        <v>40</v>
      </c>
      <c r="L83" s="70" t="s">
        <v>123</v>
      </c>
      <c r="M83" s="71" t="s">
        <v>42</v>
      </c>
      <c r="N83" s="104">
        <v>521</v>
      </c>
      <c r="O83" s="104">
        <v>390</v>
      </c>
      <c r="P83" s="56" t="str">
        <f t="shared" si="35"/>
        <v/>
      </c>
      <c r="Q83" s="134">
        <f t="shared" ref="Q83" si="37">IF(AND(N83&lt;&gt;0,M83="объем"),(O83/N83*100)/$Y$2*12,"")</f>
        <v>99.808061420345496</v>
      </c>
      <c r="R83" s="219"/>
      <c r="S83" s="220"/>
      <c r="T83" s="221"/>
      <c r="U83" s="236"/>
      <c r="V83" s="236"/>
      <c r="W83" s="214"/>
      <c r="X83" s="205"/>
    </row>
    <row r="84" spans="1:24" s="4" customFormat="1" ht="28.5" customHeight="1" thickBot="1" x14ac:dyDescent="0.3">
      <c r="A84" s="208"/>
      <c r="B84" s="46" t="str">
        <f t="shared" si="0"/>
        <v>ГБУЗ АО Енотаевская РБ</v>
      </c>
      <c r="C84" s="270"/>
      <c r="D84" s="19" t="str">
        <f t="shared" si="0"/>
        <v>Паллиативная медицинская помощь</v>
      </c>
      <c r="E84" s="222" t="s">
        <v>245</v>
      </c>
      <c r="F84" s="46" t="str">
        <f t="shared" si="1"/>
        <v>Дневной стационар (на дому)</v>
      </c>
      <c r="G84" s="222" t="s">
        <v>43</v>
      </c>
      <c r="H84" s="46" t="str">
        <f t="shared" si="2"/>
        <v>паллиативная медицинская помощь</v>
      </c>
      <c r="I84" s="222" t="s">
        <v>148</v>
      </c>
      <c r="J84" s="46" t="str">
        <f t="shared" si="3"/>
        <v xml:space="preserve">Не применяется </v>
      </c>
      <c r="K84" s="73" t="s">
        <v>133</v>
      </c>
      <c r="L84" s="72" t="s">
        <v>3</v>
      </c>
      <c r="M84" s="72" t="s">
        <v>5</v>
      </c>
      <c r="N84" s="106">
        <v>99</v>
      </c>
      <c r="O84" s="106">
        <v>99</v>
      </c>
      <c r="P84" s="54">
        <f t="shared" si="32"/>
        <v>100</v>
      </c>
      <c r="Q84" s="55"/>
      <c r="R84" s="219">
        <f>IFERROR(AVERAGE(P84:P85),"")</f>
        <v>100</v>
      </c>
      <c r="S84" s="220">
        <f>AVERAGE(Q84:Q85)</f>
        <v>100</v>
      </c>
      <c r="T84" s="221">
        <f>IFERROR((R84*0.7+S84*0.3)*2,S84*2)</f>
        <v>200</v>
      </c>
      <c r="U84" s="236" t="str">
        <f t="shared" ref="U84" si="38">IF(T84&lt;170,"ГЗ по услуге (работе) НЕ выполнено","")&amp;IF(AND(T84&gt;=170,T84&lt;=200),"ГЗ по услуге (работе) выполнено","")&amp;IF(T84&gt;200,"ГЗ по услуге (работе) ПЕРЕвыполнено","")</f>
        <v>ГЗ по услуге (работе) выполнено</v>
      </c>
      <c r="V84" s="236"/>
      <c r="W84" s="214"/>
      <c r="X84" s="205"/>
    </row>
    <row r="85" spans="1:24" s="4" customFormat="1" ht="28.5" customHeight="1" thickBot="1" x14ac:dyDescent="0.3">
      <c r="A85" s="208"/>
      <c r="B85" s="46" t="str">
        <f t="shared" si="0"/>
        <v>ГБУЗ АО Енотаевская РБ</v>
      </c>
      <c r="C85" s="233"/>
      <c r="D85" s="19" t="str">
        <f t="shared" si="0"/>
        <v>Паллиативная медицинская помощь</v>
      </c>
      <c r="E85" s="224"/>
      <c r="F85" s="46" t="str">
        <f t="shared" si="1"/>
        <v>Дневной стационар (на дому)</v>
      </c>
      <c r="G85" s="224"/>
      <c r="H85" s="46" t="str">
        <f t="shared" si="2"/>
        <v>паллиативная медицинская помощь</v>
      </c>
      <c r="I85" s="224"/>
      <c r="J85" s="46" t="str">
        <f t="shared" si="3"/>
        <v xml:space="preserve">Не применяется </v>
      </c>
      <c r="K85" s="69" t="s">
        <v>149</v>
      </c>
      <c r="L85" s="70" t="s">
        <v>123</v>
      </c>
      <c r="M85" s="71" t="s">
        <v>42</v>
      </c>
      <c r="N85" s="104">
        <v>48</v>
      </c>
      <c r="O85" s="104">
        <v>36</v>
      </c>
      <c r="P85" s="54" t="str">
        <f t="shared" si="32"/>
        <v/>
      </c>
      <c r="Q85" s="55">
        <f>IF(AND(N85&lt;&gt;0,M85="объем"),(O85/N85*100)/$Y$2*12,"")</f>
        <v>100</v>
      </c>
      <c r="R85" s="219"/>
      <c r="S85" s="220"/>
      <c r="T85" s="221"/>
      <c r="U85" s="236"/>
      <c r="V85" s="236"/>
      <c r="W85" s="214"/>
      <c r="X85" s="205"/>
    </row>
    <row r="86" spans="1:24" s="4" customFormat="1" ht="28.5" customHeight="1" thickBot="1" x14ac:dyDescent="0.3">
      <c r="A86" s="208"/>
      <c r="B86" s="46" t="str">
        <f t="shared" si="0"/>
        <v>ГБУЗ АО Енотаевская РБ</v>
      </c>
      <c r="C86" s="232" t="s">
        <v>236</v>
      </c>
      <c r="D86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6" s="236" t="s">
        <v>305</v>
      </c>
      <c r="F86" s="46" t="str">
        <f t="shared" si="1"/>
        <v>заключение договоров</v>
      </c>
      <c r="G86" s="236" t="s">
        <v>307</v>
      </c>
      <c r="H86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6" s="236" t="s">
        <v>306</v>
      </c>
      <c r="J86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6" s="76" t="s">
        <v>237</v>
      </c>
      <c r="L86" s="70" t="s">
        <v>3</v>
      </c>
      <c r="M86" s="72" t="s">
        <v>5</v>
      </c>
      <c r="N86" s="106">
        <v>100</v>
      </c>
      <c r="O86" s="106">
        <v>100</v>
      </c>
      <c r="P86" s="54">
        <f>IF(AND(N86&lt;&gt;0,M86="Кач."),O86/N86*100,"")</f>
        <v>100</v>
      </c>
      <c r="Q86" s="54"/>
      <c r="R86" s="219">
        <f>IFERROR(AVERAGE(P86:P87),"")</f>
        <v>100</v>
      </c>
      <c r="S86" s="220">
        <f>AVERAGE(Q86:Q87)</f>
        <v>100</v>
      </c>
      <c r="T86" s="221">
        <f>IFERROR((R86*0.7+S86*0.3)*2,S86*2)</f>
        <v>200</v>
      </c>
      <c r="U86" s="236" t="str">
        <f t="shared" ref="U86" si="39">IF(T86&lt;170,"ГЗ по услуге (работе) НЕ выполнено","")&amp;IF(AND(T86&gt;=170,T86&lt;=200),"ГЗ по услуге (работе) выполнено","")&amp;IF(T86&gt;200,"ГЗ по услуге (работе) ПЕРЕвыполнено","")</f>
        <v>ГЗ по услуге (работе) выполнено</v>
      </c>
      <c r="V86" s="236"/>
      <c r="W86" s="214"/>
      <c r="X86" s="205"/>
    </row>
    <row r="87" spans="1:24" s="4" customFormat="1" ht="28.5" customHeight="1" thickBot="1" x14ac:dyDescent="0.3">
      <c r="A87" s="209"/>
      <c r="B87" s="46" t="str">
        <f t="shared" si="0"/>
        <v>ГБУЗ АО Енотаевская РБ</v>
      </c>
      <c r="C87" s="233"/>
      <c r="D87" s="19" t="str">
        <f t="shared" si="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87" s="236"/>
      <c r="F87" s="46" t="str">
        <f t="shared" si="1"/>
        <v>заключение договоров</v>
      </c>
      <c r="G87" s="236"/>
      <c r="H87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87" s="236"/>
      <c r="J87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87" s="77" t="s">
        <v>247</v>
      </c>
      <c r="L87" s="70" t="s">
        <v>238</v>
      </c>
      <c r="M87" s="71" t="s">
        <v>42</v>
      </c>
      <c r="N87" s="104">
        <v>11.64</v>
      </c>
      <c r="O87" s="104">
        <v>11.64</v>
      </c>
      <c r="P87" s="56" t="str">
        <f>IF(AND(N87&lt;&gt;0,M87="Кач."),O87/N87*100,"")</f>
        <v/>
      </c>
      <c r="Q87" s="58">
        <f>IF(AND(N87&lt;&gt;0,M87="объем"),(O87/N87*100),"")</f>
        <v>100</v>
      </c>
      <c r="R87" s="219"/>
      <c r="S87" s="220"/>
      <c r="T87" s="221"/>
      <c r="U87" s="236"/>
      <c r="V87" s="236"/>
      <c r="W87" s="215"/>
      <c r="X87" s="206"/>
    </row>
    <row r="88" spans="1:24" s="4" customFormat="1" ht="26.25" customHeight="1" thickBot="1" x14ac:dyDescent="0.3">
      <c r="A88" s="307" t="s">
        <v>249</v>
      </c>
      <c r="B88" s="46" t="str">
        <f t="shared" si="0"/>
        <v>ГБУЗ АО ГБ ЗАТО Знаменск</v>
      </c>
      <c r="C88" s="210" t="s">
        <v>124</v>
      </c>
      <c r="D88" s="19" t="str">
        <f t="shared" si="0"/>
        <v>ПМСП, не включенная в базовую программу ОМС</v>
      </c>
      <c r="E88" s="227" t="s">
        <v>142</v>
      </c>
      <c r="F88" s="46" t="str">
        <f t="shared" si="1"/>
        <v>амбулаторно</v>
      </c>
      <c r="G88" s="236" t="s">
        <v>145</v>
      </c>
      <c r="H8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8" s="227" t="s">
        <v>144</v>
      </c>
      <c r="J88" s="46" t="str">
        <f t="shared" si="3"/>
        <v>по профилю Фтизиатрия</v>
      </c>
      <c r="K88" s="73" t="s">
        <v>133</v>
      </c>
      <c r="L88" s="72" t="s">
        <v>3</v>
      </c>
      <c r="M88" s="72" t="s">
        <v>5</v>
      </c>
      <c r="N88" s="106">
        <v>99</v>
      </c>
      <c r="O88" s="106">
        <v>99</v>
      </c>
      <c r="P88" s="54">
        <f t="shared" si="25"/>
        <v>100</v>
      </c>
      <c r="Q88" s="54"/>
      <c r="R88" s="219">
        <f>IFERROR(AVERAGE(P88:P90),"")</f>
        <v>100</v>
      </c>
      <c r="S88" s="220">
        <f>AVERAGE(Q88:Q90)</f>
        <v>7.8962001853568129</v>
      </c>
      <c r="T88" s="221">
        <f>IFERROR((R88*0.7+S88*0.3)*2,S88*2)</f>
        <v>144.73772011121409</v>
      </c>
      <c r="U88" s="236" t="str">
        <f>IF(T88&lt;170,"ГЗ по услуге (работе) НЕ выполнено","")&amp;IF(AND(T88&gt;=170,T88&lt;=200),"ГЗ по услуге (работе) выполнено","")&amp;IF(T88&gt;200,"ГЗ по услуге (работе) ПЕРЕвыполнено","")</f>
        <v>ГЗ по услуге (работе) НЕ выполнено</v>
      </c>
      <c r="V88" s="261"/>
      <c r="W88" s="213">
        <f>AVERAGE(T88:T118)</f>
        <v>199.54398093687794</v>
      </c>
      <c r="X88" s="204" t="str">
        <f t="shared" ref="X88" si="40">IF(W88&lt;170,"ГЗ по учреждению не выполнено","")&amp;IF(AND(W88&gt;=170,W88&lt;=200),"ГЗ по учреждению выполнено","")&amp;IF(W88&gt;200,"ГЗ по учреждению перевыполнено","")</f>
        <v>ГЗ по учреждению выполнено</v>
      </c>
    </row>
    <row r="89" spans="1:24" s="4" customFormat="1" ht="37.5" customHeight="1" thickBot="1" x14ac:dyDescent="0.3">
      <c r="A89" s="307"/>
      <c r="B89" s="46" t="str">
        <f t="shared" si="0"/>
        <v>ГБУЗ АО ГБ ЗАТО Знаменск</v>
      </c>
      <c r="C89" s="211"/>
      <c r="D89" s="19" t="str">
        <f t="shared" si="0"/>
        <v>ПМСП, не включенная в базовую программу ОМС</v>
      </c>
      <c r="E89" s="227"/>
      <c r="F89" s="46" t="str">
        <f t="shared" si="1"/>
        <v>амбулаторно</v>
      </c>
      <c r="G89" s="236"/>
      <c r="H8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89" s="227"/>
      <c r="J89" s="46" t="str">
        <f t="shared" si="3"/>
        <v>по профилю Фтизиатрия</v>
      </c>
      <c r="K89" s="74" t="s">
        <v>40</v>
      </c>
      <c r="L89" s="70" t="s">
        <v>123</v>
      </c>
      <c r="M89" s="71" t="s">
        <v>42</v>
      </c>
      <c r="N89" s="104">
        <v>5395</v>
      </c>
      <c r="O89" s="103">
        <v>639</v>
      </c>
      <c r="P89" s="56" t="str">
        <f t="shared" si="25"/>
        <v/>
      </c>
      <c r="Q89" s="55">
        <f t="shared" ref="Q89:Q94" si="41">IF(AND(N89&lt;&gt;0,M89="объем"),(O89/N89*100)/$Y$2*12,"")</f>
        <v>15.792400370713626</v>
      </c>
      <c r="R89" s="219"/>
      <c r="S89" s="220"/>
      <c r="T89" s="221"/>
      <c r="U89" s="236"/>
      <c r="V89" s="261"/>
      <c r="W89" s="214"/>
      <c r="X89" s="205"/>
    </row>
    <row r="90" spans="1:24" s="4" customFormat="1" ht="67.5" customHeight="1" thickBot="1" x14ac:dyDescent="0.3">
      <c r="A90" s="307"/>
      <c r="B90" s="46" t="str">
        <f t="shared" si="0"/>
        <v>ГБУЗ АО ГБ ЗАТО Знаменск</v>
      </c>
      <c r="C90" s="211"/>
      <c r="D90" s="19" t="str">
        <f t="shared" si="0"/>
        <v>ПМСП, не включенная в базовую программу ОМС</v>
      </c>
      <c r="E90" s="227"/>
      <c r="F90" s="46" t="str">
        <f t="shared" si="1"/>
        <v>амбулаторно</v>
      </c>
      <c r="G90" s="236"/>
      <c r="H9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90" s="227"/>
      <c r="J90" s="46" t="str">
        <f t="shared" si="3"/>
        <v>по профилю Фтизиатрия</v>
      </c>
      <c r="K90" s="74" t="s">
        <v>138</v>
      </c>
      <c r="L90" s="70" t="s">
        <v>123</v>
      </c>
      <c r="M90" s="71" t="s">
        <v>42</v>
      </c>
      <c r="N90" s="104">
        <v>1388</v>
      </c>
      <c r="O90" s="103">
        <v>0</v>
      </c>
      <c r="P90" s="56"/>
      <c r="Q90" s="55">
        <f t="shared" si="41"/>
        <v>0</v>
      </c>
      <c r="R90" s="219"/>
      <c r="S90" s="220"/>
      <c r="T90" s="221"/>
      <c r="U90" s="236"/>
      <c r="V90" s="261"/>
      <c r="W90" s="214"/>
      <c r="X90" s="205"/>
    </row>
    <row r="91" spans="1:24" s="4" customFormat="1" ht="46.5" customHeight="1" thickBot="1" x14ac:dyDescent="0.3">
      <c r="A91" s="307"/>
      <c r="B91" s="46" t="str">
        <f t="shared" si="0"/>
        <v>ГБУЗ АО ГБ ЗАТО Знаменск</v>
      </c>
      <c r="C91" s="211"/>
      <c r="D91" s="19" t="str">
        <f t="shared" si="0"/>
        <v>ПМСП, не включенная в базовую программу ОМС</v>
      </c>
      <c r="E91" s="227" t="s">
        <v>142</v>
      </c>
      <c r="F91" s="46" t="str">
        <f t="shared" si="1"/>
        <v>амбулаторно</v>
      </c>
      <c r="G91" s="236" t="s">
        <v>167</v>
      </c>
      <c r="H91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1" s="227" t="s">
        <v>287</v>
      </c>
      <c r="J91" s="46" t="str">
        <f t="shared" si="3"/>
        <v>по профилю психиатрия-наркология</v>
      </c>
      <c r="K91" s="73" t="s">
        <v>133</v>
      </c>
      <c r="L91" s="72" t="s">
        <v>3</v>
      </c>
      <c r="M91" s="72" t="s">
        <v>5</v>
      </c>
      <c r="N91" s="106">
        <v>99</v>
      </c>
      <c r="O91" s="106">
        <v>99</v>
      </c>
      <c r="P91" s="54">
        <f t="shared" si="14"/>
        <v>100</v>
      </c>
      <c r="Q91" s="54" t="str">
        <f t="shared" si="41"/>
        <v/>
      </c>
      <c r="R91" s="219">
        <f>IFERROR(AVERAGE(P91:P93),"")</f>
        <v>100</v>
      </c>
      <c r="S91" s="220">
        <f>AVERAGE(Q91:Q93)</f>
        <v>95.259510801534077</v>
      </c>
      <c r="T91" s="221">
        <f>IFERROR((R91*0.7+S91*0.3)*2,S91*2)</f>
        <v>197.15570648092046</v>
      </c>
      <c r="U91" s="236" t="str">
        <f>IF(T91&lt;170,"ГЗ по услуге (работе) НЕ выполнено","")&amp;IF(AND(T91&gt;=170,T91&lt;=200),"ГЗ по услуге (работе) выполнено","")&amp;IF(T91&gt;200,"ГЗ по услуге (работе) ПЕРЕвыполнено","")</f>
        <v>ГЗ по услуге (работе) выполнено</v>
      </c>
      <c r="V91" s="236"/>
      <c r="W91" s="214"/>
      <c r="X91" s="205"/>
    </row>
    <row r="92" spans="1:24" s="4" customFormat="1" ht="76.5" customHeight="1" thickBot="1" x14ac:dyDescent="0.3">
      <c r="A92" s="307"/>
      <c r="B92" s="46" t="str">
        <f t="shared" si="0"/>
        <v>ГБУЗ АО ГБ ЗАТО Знаменск</v>
      </c>
      <c r="C92" s="211"/>
      <c r="D92" s="19" t="str">
        <f t="shared" si="0"/>
        <v>ПМСП, не включенная в базовую программу ОМС</v>
      </c>
      <c r="E92" s="227"/>
      <c r="F92" s="46" t="str">
        <f t="shared" si="1"/>
        <v>амбулаторно</v>
      </c>
      <c r="G92" s="236"/>
      <c r="H92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2" s="227"/>
      <c r="J92" s="46" t="str">
        <f t="shared" si="3"/>
        <v>по профилю психиатрия-наркология</v>
      </c>
      <c r="K92" s="74" t="s">
        <v>40</v>
      </c>
      <c r="L92" s="70" t="s">
        <v>123</v>
      </c>
      <c r="M92" s="71" t="s">
        <v>42</v>
      </c>
      <c r="N92" s="104">
        <v>4415</v>
      </c>
      <c r="O92" s="103">
        <v>3147</v>
      </c>
      <c r="P92" s="56"/>
      <c r="Q92" s="55">
        <f t="shared" si="41"/>
        <v>95.039637599093993</v>
      </c>
      <c r="R92" s="219"/>
      <c r="S92" s="220"/>
      <c r="T92" s="221"/>
      <c r="U92" s="236"/>
      <c r="V92" s="236"/>
      <c r="W92" s="214"/>
      <c r="X92" s="205"/>
    </row>
    <row r="93" spans="1:24" s="4" customFormat="1" ht="28.5" customHeight="1" thickBot="1" x14ac:dyDescent="0.3">
      <c r="A93" s="307"/>
      <c r="B93" s="46" t="str">
        <f t="shared" si="0"/>
        <v>ГБУЗ АО ГБ ЗАТО Знаменск</v>
      </c>
      <c r="C93" s="211"/>
      <c r="D93" s="19" t="str">
        <f t="shared" si="0"/>
        <v>ПМСП, не включенная в базовую программу ОМС</v>
      </c>
      <c r="E93" s="227"/>
      <c r="F93" s="46" t="str">
        <f t="shared" si="1"/>
        <v>амбулаторно</v>
      </c>
      <c r="G93" s="236"/>
      <c r="H93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3" s="227"/>
      <c r="J93" s="46" t="str">
        <f t="shared" si="3"/>
        <v>по профилю психиатрия-наркология</v>
      </c>
      <c r="K93" s="74" t="s">
        <v>138</v>
      </c>
      <c r="L93" s="70" t="s">
        <v>123</v>
      </c>
      <c r="M93" s="71" t="s">
        <v>42</v>
      </c>
      <c r="N93" s="104">
        <v>1342</v>
      </c>
      <c r="O93" s="103">
        <v>961</v>
      </c>
      <c r="P93" s="56"/>
      <c r="Q93" s="55">
        <f t="shared" si="41"/>
        <v>95.479384003974161</v>
      </c>
      <c r="R93" s="219"/>
      <c r="S93" s="220"/>
      <c r="T93" s="221"/>
      <c r="U93" s="236"/>
      <c r="V93" s="236"/>
      <c r="W93" s="214"/>
      <c r="X93" s="205"/>
    </row>
    <row r="94" spans="1:24" s="4" customFormat="1" ht="28.5" customHeight="1" thickBot="1" x14ac:dyDescent="0.3">
      <c r="A94" s="307"/>
      <c r="B94" s="46" t="str">
        <f t="shared" si="0"/>
        <v>ГБУЗ АО ГБ ЗАТО Знаменск</v>
      </c>
      <c r="C94" s="211"/>
      <c r="D94" s="19" t="str">
        <f t="shared" si="0"/>
        <v>ПМСП, не включенная в базовую программу ОМС</v>
      </c>
      <c r="E94" s="225" t="s">
        <v>259</v>
      </c>
      <c r="F94" s="46" t="str">
        <f t="shared" si="1"/>
        <v>дневной стационар</v>
      </c>
      <c r="G94" s="222" t="s">
        <v>167</v>
      </c>
      <c r="H94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4" s="225" t="s">
        <v>287</v>
      </c>
      <c r="J94" s="46" t="str">
        <f t="shared" si="3"/>
        <v>по профилю психиатрия-наркология</v>
      </c>
      <c r="K94" s="72" t="s">
        <v>133</v>
      </c>
      <c r="L94" s="72" t="s">
        <v>3</v>
      </c>
      <c r="M94" s="72" t="s">
        <v>5</v>
      </c>
      <c r="N94" s="106">
        <v>99</v>
      </c>
      <c r="O94" s="106">
        <v>99</v>
      </c>
      <c r="P94" s="128">
        <f t="shared" ref="P94" si="42">IF(AND(N94&lt;&gt;0,M94="Кач."),O94/N94*100,"")</f>
        <v>100</v>
      </c>
      <c r="Q94" s="128" t="str">
        <f t="shared" si="41"/>
        <v/>
      </c>
      <c r="R94" s="219">
        <f>IFERROR(AVERAGE(P94:P95),"")</f>
        <v>100</v>
      </c>
      <c r="S94" s="220">
        <f>AVERAGE(Q94:Q95)</f>
        <v>100</v>
      </c>
      <c r="T94" s="221">
        <f>IFERROR((R94*0.7+S94*0.3)*2,S94*2)</f>
        <v>200</v>
      </c>
      <c r="U94" s="236" t="str">
        <f t="shared" ref="U94" si="43">IF(T94&lt;170,"ГЗ по услуге (работе) НЕ выполнено","")&amp;IF(AND(T94&gt;=170,T94&lt;=200),"ГЗ по услуге (работе) выполнено","")&amp;IF(T94&gt;200,"ГЗ по услуге (работе) ПЕРЕвыполнено","")</f>
        <v>ГЗ по услуге (работе) выполнено</v>
      </c>
      <c r="V94" s="236"/>
      <c r="W94" s="214"/>
      <c r="X94" s="205"/>
    </row>
    <row r="95" spans="1:24" s="4" customFormat="1" ht="28.5" customHeight="1" thickBot="1" x14ac:dyDescent="0.3">
      <c r="A95" s="307"/>
      <c r="B95" s="46" t="str">
        <f t="shared" si="0"/>
        <v>ГБУЗ АО ГБ ЗАТО Знаменск</v>
      </c>
      <c r="C95" s="211"/>
      <c r="D95" s="19" t="str">
        <f t="shared" si="0"/>
        <v>ПМСП, не включенная в базовую программу ОМС</v>
      </c>
      <c r="E95" s="228"/>
      <c r="F95" s="46" t="str">
        <f t="shared" si="1"/>
        <v>дневной стационар</v>
      </c>
      <c r="G95" s="224"/>
      <c r="H95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5" s="228"/>
      <c r="J95" s="46" t="str">
        <f t="shared" si="3"/>
        <v>по профилю психиатрия-наркология</v>
      </c>
      <c r="K95" s="74" t="s">
        <v>149</v>
      </c>
      <c r="L95" s="75" t="s">
        <v>150</v>
      </c>
      <c r="M95" s="71" t="s">
        <v>42</v>
      </c>
      <c r="N95" s="102">
        <v>24</v>
      </c>
      <c r="O95" s="102">
        <v>18</v>
      </c>
      <c r="P95" s="56"/>
      <c r="Q95" s="127">
        <f>IF(AND(N95&lt;&gt;0,M95="объем"),(O95/N95*100)/$Y$2*12,"")</f>
        <v>100</v>
      </c>
      <c r="R95" s="219"/>
      <c r="S95" s="220"/>
      <c r="T95" s="221"/>
      <c r="U95" s="236"/>
      <c r="V95" s="236"/>
      <c r="W95" s="214"/>
      <c r="X95" s="205"/>
    </row>
    <row r="96" spans="1:24" s="4" customFormat="1" ht="28.5" customHeight="1" thickBot="1" x14ac:dyDescent="0.3">
      <c r="A96" s="307"/>
      <c r="B96" s="46" t="str">
        <f t="shared" si="0"/>
        <v>ГБУЗ АО ГБ ЗАТО Знаменск</v>
      </c>
      <c r="C96" s="211"/>
      <c r="D96" s="19" t="str">
        <f t="shared" si="0"/>
        <v>ПМСП, не включенная в базовую программу ОМС</v>
      </c>
      <c r="E96" s="227" t="s">
        <v>142</v>
      </c>
      <c r="F96" s="46" t="str">
        <f t="shared" si="1"/>
        <v>амбулаторно</v>
      </c>
      <c r="G96" s="236" t="s">
        <v>167</v>
      </c>
      <c r="H9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6" s="225" t="s">
        <v>168</v>
      </c>
      <c r="J96" s="46" t="str">
        <f t="shared" si="3"/>
        <v>по профилю дерматовенерология (в части венерологии)</v>
      </c>
      <c r="K96" s="73" t="s">
        <v>133</v>
      </c>
      <c r="L96" s="72" t="s">
        <v>3</v>
      </c>
      <c r="M96" s="72" t="s">
        <v>5</v>
      </c>
      <c r="N96" s="106">
        <v>99</v>
      </c>
      <c r="O96" s="106">
        <v>99</v>
      </c>
      <c r="P96" s="128">
        <f t="shared" ref="P96" si="44">IF(AND(N96&lt;&gt;0,M96="Кач."),O96/N96*100,"")</f>
        <v>100</v>
      </c>
      <c r="Q96" s="128" t="str">
        <f t="shared" ref="Q96:Q98" si="45">IF(AND(N96&lt;&gt;0,M96="объем"),(O96/N96*100)/$Y$2*12,"")</f>
        <v/>
      </c>
      <c r="R96" s="219">
        <f>IFERROR(AVERAGE(P96:P98),"")</f>
        <v>100</v>
      </c>
      <c r="S96" s="220">
        <f>AVERAGE(Q96:Q98)</f>
        <v>0</v>
      </c>
      <c r="T96" s="221">
        <f>IFERROR((R96*0.7+S96*0.3)*2,S96*2)</f>
        <v>140</v>
      </c>
      <c r="U96" s="236" t="str">
        <f>IF(T96&lt;170,"ГЗ по услуге (работе) НЕ выполнено","")&amp;IF(AND(T96&gt;=170,T96&lt;=200),"ГЗ по услуге (работе) выполнено","")&amp;IF(T96&gt;200,"ГЗ по услуге (работе) ПЕРЕвыполнено","")</f>
        <v>ГЗ по услуге (работе) НЕ выполнено</v>
      </c>
      <c r="V96" s="236"/>
      <c r="W96" s="214"/>
      <c r="X96" s="205"/>
    </row>
    <row r="97" spans="1:24" s="4" customFormat="1" ht="48" customHeight="1" thickBot="1" x14ac:dyDescent="0.3">
      <c r="A97" s="307"/>
      <c r="B97" s="46" t="str">
        <f t="shared" si="0"/>
        <v>ГБУЗ АО ГБ ЗАТО Знаменск</v>
      </c>
      <c r="C97" s="211"/>
      <c r="D97" s="19" t="str">
        <f t="shared" si="0"/>
        <v>ПМСП, не включенная в базовую программу ОМС</v>
      </c>
      <c r="E97" s="227"/>
      <c r="F97" s="46" t="str">
        <f t="shared" si="1"/>
        <v>амбулаторно</v>
      </c>
      <c r="G97" s="236"/>
      <c r="H9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7" s="226"/>
      <c r="J97" s="46" t="str">
        <f t="shared" si="3"/>
        <v>по профилю дерматовенерология (в части венерологии)</v>
      </c>
      <c r="K97" s="74" t="s">
        <v>40</v>
      </c>
      <c r="L97" s="70" t="s">
        <v>123</v>
      </c>
      <c r="M97" s="71" t="s">
        <v>42</v>
      </c>
      <c r="N97" s="104">
        <v>1067</v>
      </c>
      <c r="O97" s="103">
        <v>0</v>
      </c>
      <c r="P97" s="56"/>
      <c r="Q97" s="127">
        <f t="shared" si="45"/>
        <v>0</v>
      </c>
      <c r="R97" s="219"/>
      <c r="S97" s="220"/>
      <c r="T97" s="221"/>
      <c r="U97" s="236"/>
      <c r="V97" s="236"/>
      <c r="W97" s="214"/>
      <c r="X97" s="205"/>
    </row>
    <row r="98" spans="1:24" s="4" customFormat="1" ht="48" customHeight="1" thickBot="1" x14ac:dyDescent="0.3">
      <c r="A98" s="307"/>
      <c r="B98" s="46" t="str">
        <f t="shared" si="0"/>
        <v>ГБУЗ АО ГБ ЗАТО Знаменск</v>
      </c>
      <c r="C98" s="211"/>
      <c r="D98" s="19" t="str">
        <f t="shared" si="0"/>
        <v>ПМСП, не включенная в базовую программу ОМС</v>
      </c>
      <c r="E98" s="227"/>
      <c r="F98" s="46" t="str">
        <f t="shared" si="1"/>
        <v>амбулаторно</v>
      </c>
      <c r="G98" s="236"/>
      <c r="H9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98" s="228"/>
      <c r="J98" s="46" t="str">
        <f t="shared" si="3"/>
        <v>по профилю дерматовенерология (в части венерологии)</v>
      </c>
      <c r="K98" s="74" t="s">
        <v>138</v>
      </c>
      <c r="L98" s="70" t="s">
        <v>123</v>
      </c>
      <c r="M98" s="71" t="s">
        <v>42</v>
      </c>
      <c r="N98" s="104">
        <v>900</v>
      </c>
      <c r="O98" s="103">
        <v>0</v>
      </c>
      <c r="P98" s="56"/>
      <c r="Q98" s="127">
        <f t="shared" si="45"/>
        <v>0</v>
      </c>
      <c r="R98" s="219"/>
      <c r="S98" s="220"/>
      <c r="T98" s="221"/>
      <c r="U98" s="236"/>
      <c r="V98" s="236"/>
      <c r="W98" s="214"/>
      <c r="X98" s="205"/>
    </row>
    <row r="99" spans="1:24" s="4" customFormat="1" ht="48" customHeight="1" thickBot="1" x14ac:dyDescent="0.3">
      <c r="A99" s="307"/>
      <c r="B99" s="46" t="str">
        <f t="shared" si="0"/>
        <v>ГБУЗ АО ГБ ЗАТО Знаменск</v>
      </c>
      <c r="C99" s="211"/>
      <c r="D99" s="19" t="str">
        <f t="shared" si="0"/>
        <v>ПМСП, не включенная в базовую программу ОМС</v>
      </c>
      <c r="E99" s="225" t="s">
        <v>142</v>
      </c>
      <c r="F99" s="46" t="str">
        <f t="shared" si="1"/>
        <v>амбулаторно</v>
      </c>
      <c r="G99" s="222" t="s">
        <v>39</v>
      </c>
      <c r="H99" s="46" t="str">
        <f t="shared" si="2"/>
        <v>Первичная медико-санитарная помощь, в части диагностики и лечения</v>
      </c>
      <c r="I99" s="225" t="s">
        <v>255</v>
      </c>
      <c r="J99" s="46" t="str">
        <f t="shared" si="3"/>
        <v>Вакцинация</v>
      </c>
      <c r="K99" s="73" t="s">
        <v>133</v>
      </c>
      <c r="L99" s="72" t="s">
        <v>3</v>
      </c>
      <c r="M99" s="72" t="s">
        <v>5</v>
      </c>
      <c r="N99" s="106">
        <v>99</v>
      </c>
      <c r="O99" s="106">
        <v>99</v>
      </c>
      <c r="P99" s="128">
        <f t="shared" ref="P99" si="46">IF(AND(N99&lt;&gt;0,M99="Кач."),O99/N99*100,"")</f>
        <v>100</v>
      </c>
      <c r="Q99" s="128" t="str">
        <f t="shared" ref="Q99:Q100" si="47">IF(AND(N99&lt;&gt;0,M99="объем"),(O99/N99*100)/$Y$2*12,"")</f>
        <v/>
      </c>
      <c r="R99" s="219">
        <f>IFERROR(AVERAGE(P99:P100),"")</f>
        <v>100</v>
      </c>
      <c r="S99" s="220">
        <f>AVERAGE(Q99:Q100)</f>
        <v>95.047619047619051</v>
      </c>
      <c r="T99" s="221">
        <f>IFERROR((R99*0.7+S99*0.3)*2,S99*2)</f>
        <v>197.02857142857144</v>
      </c>
      <c r="U99" s="236" t="str">
        <f t="shared" ref="U99" si="48">IF(T99&lt;170,"ГЗ по услуге (работе) НЕ выполнено","")&amp;IF(AND(T99&gt;=170,T99&lt;=200),"ГЗ по услуге (работе) выполнено","")&amp;IF(T99&gt;200,"ГЗ по услуге (работе) ПЕРЕвыполнено","")</f>
        <v>ГЗ по услуге (работе) выполнено</v>
      </c>
      <c r="V99" s="236"/>
      <c r="W99" s="214"/>
      <c r="X99" s="205"/>
    </row>
    <row r="100" spans="1:24" s="4" customFormat="1" ht="48" customHeight="1" thickBot="1" x14ac:dyDescent="0.3">
      <c r="A100" s="307"/>
      <c r="B100" s="46" t="str">
        <f t="shared" si="0"/>
        <v>ГБУЗ АО ГБ ЗАТО Знаменск</v>
      </c>
      <c r="C100" s="212"/>
      <c r="D100" s="19" t="str">
        <f t="shared" si="0"/>
        <v>ПМСП, не включенная в базовую программу ОМС</v>
      </c>
      <c r="E100" s="228"/>
      <c r="F100" s="46" t="str">
        <f t="shared" si="1"/>
        <v>амбулаторно</v>
      </c>
      <c r="G100" s="224"/>
      <c r="H100" s="46" t="str">
        <f t="shared" si="2"/>
        <v>Первичная медико-санитарная помощь, в части диагностики и лечения</v>
      </c>
      <c r="I100" s="228"/>
      <c r="J100" s="46" t="str">
        <f t="shared" si="3"/>
        <v>Вакцинация</v>
      </c>
      <c r="K100" s="74" t="s">
        <v>40</v>
      </c>
      <c r="L100" s="70" t="s">
        <v>123</v>
      </c>
      <c r="M100" s="71" t="s">
        <v>42</v>
      </c>
      <c r="N100" s="104">
        <v>700</v>
      </c>
      <c r="O100" s="105">
        <v>499</v>
      </c>
      <c r="P100" s="56"/>
      <c r="Q100" s="127">
        <f t="shared" si="47"/>
        <v>95.047619047619051</v>
      </c>
      <c r="R100" s="219"/>
      <c r="S100" s="220"/>
      <c r="T100" s="221"/>
      <c r="U100" s="236"/>
      <c r="V100" s="236"/>
      <c r="W100" s="214"/>
      <c r="X100" s="205"/>
    </row>
    <row r="101" spans="1:24" s="4" customFormat="1" ht="48" customHeight="1" thickBot="1" x14ac:dyDescent="0.3">
      <c r="A101" s="307"/>
      <c r="B101" s="46" t="str">
        <f t="shared" si="0"/>
        <v>ГБУЗ АО ГБ ЗАТО Знаменск</v>
      </c>
      <c r="C101" s="296" t="s">
        <v>195</v>
      </c>
      <c r="D101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101" s="227" t="s">
        <v>47</v>
      </c>
      <c r="F101" s="46" t="str">
        <f t="shared" si="1"/>
        <v>Не предусмотрено</v>
      </c>
      <c r="G101" s="227" t="s">
        <v>47</v>
      </c>
      <c r="H101" s="46" t="str">
        <f t="shared" si="2"/>
        <v>Не предусмотрено</v>
      </c>
      <c r="I101" s="227" t="s">
        <v>47</v>
      </c>
      <c r="J101" s="46" t="str">
        <f t="shared" si="3"/>
        <v>Не предусмотрено</v>
      </c>
      <c r="K101" s="73" t="s">
        <v>57</v>
      </c>
      <c r="L101" s="72" t="s">
        <v>57</v>
      </c>
      <c r="M101" s="73"/>
      <c r="N101" s="106"/>
      <c r="O101" s="106"/>
      <c r="P101" s="54" t="str">
        <f t="shared" si="14"/>
        <v/>
      </c>
      <c r="Q101" s="54"/>
      <c r="R101" s="219" t="str">
        <f>IFERROR(AVERAGE(P101:P102),"")</f>
        <v/>
      </c>
      <c r="S101" s="220">
        <f>AVERAGE(Q101:Q102)</f>
        <v>184.52380952380952</v>
      </c>
      <c r="T101" s="221">
        <f>IFERROR((R101*0.7+S101*0.3)*2,S101*2)</f>
        <v>369.04761904761904</v>
      </c>
      <c r="U101" s="236" t="str">
        <f t="shared" ref="U101" si="49">IF(T101&lt;170,"ГЗ по услуге (работе) НЕ выполнено","")&amp;IF(AND(T101&gt;=170,T101&lt;=200),"ГЗ по услуге (работе) выполнено","")&amp;IF(T101&gt;200,"ГЗ по услуге (работе) ПЕРЕвыполнено","")</f>
        <v>ГЗ по услуге (работе) ПЕРЕвыполнено</v>
      </c>
      <c r="V101" s="236"/>
      <c r="W101" s="214"/>
      <c r="X101" s="205"/>
    </row>
    <row r="102" spans="1:24" s="4" customFormat="1" ht="48" customHeight="1" thickBot="1" x14ac:dyDescent="0.3">
      <c r="A102" s="307"/>
      <c r="B102" s="46" t="str">
        <f t="shared" si="0"/>
        <v>ГБУЗ АО ГБ ЗАТО Знаменск</v>
      </c>
      <c r="C102" s="296"/>
      <c r="D102" s="19" t="str">
        <f t="shared" si="0"/>
        <v>Медицинское освидетельствование на состояние опьянения (алкогольного, наркотического или иного токсического)</v>
      </c>
      <c r="E102" s="227"/>
      <c r="F102" s="46" t="str">
        <f t="shared" si="1"/>
        <v>Не предусмотрено</v>
      </c>
      <c r="G102" s="227"/>
      <c r="H102" s="46" t="str">
        <f t="shared" si="2"/>
        <v>Не предусмотрено</v>
      </c>
      <c r="I102" s="227"/>
      <c r="J102" s="46" t="str">
        <f t="shared" si="3"/>
        <v>Не предусмотрено</v>
      </c>
      <c r="K102" s="74" t="s">
        <v>196</v>
      </c>
      <c r="L102" s="75" t="s">
        <v>58</v>
      </c>
      <c r="M102" s="71" t="s">
        <v>42</v>
      </c>
      <c r="N102" s="104">
        <v>224</v>
      </c>
      <c r="O102" s="104">
        <v>310</v>
      </c>
      <c r="P102" s="56"/>
      <c r="Q102" s="55">
        <f t="shared" ref="Q102" si="50">IF(AND(N102&lt;&gt;0,M102="объем"),(O102/N102*100)/$Y$2*12,"")</f>
        <v>184.52380952380952</v>
      </c>
      <c r="R102" s="219"/>
      <c r="S102" s="220"/>
      <c r="T102" s="221"/>
      <c r="U102" s="236"/>
      <c r="V102" s="236"/>
      <c r="W102" s="214"/>
      <c r="X102" s="205"/>
    </row>
    <row r="103" spans="1:24" s="4" customFormat="1" ht="48" customHeight="1" thickBot="1" x14ac:dyDescent="0.3">
      <c r="A103" s="307"/>
      <c r="B103" s="46" t="str">
        <f t="shared" si="0"/>
        <v>ГБУЗ АО ГБ ЗАТО Знаменск</v>
      </c>
      <c r="C103" s="296" t="s">
        <v>141</v>
      </c>
      <c r="D103" s="19" t="str">
        <f t="shared" si="0"/>
        <v>Медицинская помощь в экстренной форме незастрахованным гражданам в системе обязательного медицинского страхования</v>
      </c>
      <c r="E103" s="222" t="s">
        <v>142</v>
      </c>
      <c r="F103" s="46" t="str">
        <f t="shared" si="1"/>
        <v>амбулаторно</v>
      </c>
      <c r="G103" s="236" t="s">
        <v>141</v>
      </c>
      <c r="H103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3" s="236" t="s">
        <v>148</v>
      </c>
      <c r="J103" s="46" t="str">
        <f t="shared" si="3"/>
        <v xml:space="preserve">Не применяется </v>
      </c>
      <c r="K103" s="72" t="s">
        <v>133</v>
      </c>
      <c r="L103" s="72" t="s">
        <v>3</v>
      </c>
      <c r="M103" s="72" t="s">
        <v>5</v>
      </c>
      <c r="N103" s="106">
        <v>99</v>
      </c>
      <c r="O103" s="106">
        <v>99</v>
      </c>
      <c r="P103" s="54">
        <f t="shared" si="14"/>
        <v>100</v>
      </c>
      <c r="Q103" s="54"/>
      <c r="R103" s="219">
        <f>IFERROR(AVERAGE(P103:P105),"")</f>
        <v>100</v>
      </c>
      <c r="S103" s="220">
        <f>AVERAGE(Q103:Q105)</f>
        <v>31.3287869394503</v>
      </c>
      <c r="T103" s="221">
        <f>IFERROR((R103*0.7+S103*0.3)*2,S103*2)</f>
        <v>158.79727216367019</v>
      </c>
      <c r="U103" s="236" t="str">
        <f t="shared" ref="U103" si="51">IF(T103&lt;170,"ГЗ по услуге (работе) НЕ выполнено","")&amp;IF(AND(T103&gt;=170,T103&lt;=200),"ГЗ по услуге (работе) выполнено","")&amp;IF(T103&gt;200,"ГЗ по услуге (работе) ПЕРЕвыполнено","")</f>
        <v>ГЗ по услуге (работе) НЕ выполнено</v>
      </c>
      <c r="V103" s="236"/>
      <c r="W103" s="214"/>
      <c r="X103" s="205"/>
    </row>
    <row r="104" spans="1:24" s="4" customFormat="1" ht="48" customHeight="1" thickBot="1" x14ac:dyDescent="0.3">
      <c r="A104" s="307"/>
      <c r="B104" s="46" t="str">
        <f t="shared" ref="B104:B167" si="52">IF(A104="",B103,A104)</f>
        <v>ГБУЗ АО ГБ ЗАТО Знаменск</v>
      </c>
      <c r="C104" s="296"/>
      <c r="D104" s="19" t="str">
        <f t="shared" ref="D104:D167" si="53">IF(C104="",D103,C104)</f>
        <v>Медицинская помощь в экстренной форме незастрахованным гражданам в системе обязательного медицинского страхования</v>
      </c>
      <c r="E104" s="224"/>
      <c r="F104" s="46" t="str">
        <f t="shared" si="1"/>
        <v>амбулаторно</v>
      </c>
      <c r="G104" s="236"/>
      <c r="H104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4" s="236"/>
      <c r="J104" s="46" t="str">
        <f t="shared" si="3"/>
        <v xml:space="preserve">Не применяется </v>
      </c>
      <c r="K104" s="74" t="s">
        <v>40</v>
      </c>
      <c r="L104" s="70" t="s">
        <v>123</v>
      </c>
      <c r="M104" s="71" t="s">
        <v>42</v>
      </c>
      <c r="N104" s="104">
        <v>1900</v>
      </c>
      <c r="O104" s="103">
        <v>0</v>
      </c>
      <c r="P104" s="56"/>
      <c r="Q104" s="127">
        <f t="shared" ref="Q104" si="54">IF(AND(N104&lt;&gt;0,M104="объем"),(O104/N104*100)/$Y$2*12,"")</f>
        <v>0</v>
      </c>
      <c r="R104" s="219"/>
      <c r="S104" s="220"/>
      <c r="T104" s="221"/>
      <c r="U104" s="236"/>
      <c r="V104" s="236"/>
      <c r="W104" s="214"/>
      <c r="X104" s="205"/>
    </row>
    <row r="105" spans="1:24" s="4" customFormat="1" ht="42.75" customHeight="1" thickBot="1" x14ac:dyDescent="0.3">
      <c r="A105" s="307"/>
      <c r="B105" s="46" t="str">
        <f t="shared" si="52"/>
        <v>ГБУЗ АО ГБ ЗАТО Знаменск</v>
      </c>
      <c r="C105" s="296"/>
      <c r="D105" s="19" t="str">
        <f t="shared" si="53"/>
        <v>Медицинская помощь в экстренной форме незастрахованным гражданам в системе обязательного медицинского страхования</v>
      </c>
      <c r="E105" s="199" t="s">
        <v>50</v>
      </c>
      <c r="F105" s="46" t="str">
        <f t="shared" si="1"/>
        <v>Вне медицинской организации</v>
      </c>
      <c r="G105" s="236"/>
      <c r="H105" s="46" t="str">
        <f t="shared" si="2"/>
        <v>Медицинская помощь в экстренной форме незастрахованным гражданам в системе обязательного медицинского страхования</v>
      </c>
      <c r="I105" s="236"/>
      <c r="J105" s="46" t="str">
        <f t="shared" si="3"/>
        <v xml:space="preserve">Не применяется </v>
      </c>
      <c r="K105" s="74" t="s">
        <v>151</v>
      </c>
      <c r="L105" s="75" t="s">
        <v>41</v>
      </c>
      <c r="M105" s="71" t="s">
        <v>42</v>
      </c>
      <c r="N105" s="102">
        <v>1613</v>
      </c>
      <c r="O105" s="102">
        <v>758</v>
      </c>
      <c r="P105" s="56"/>
      <c r="Q105" s="55">
        <f>IF(AND(N105&lt;&gt;0,M105="объем"),(O105/N105*100)/$Y$2*12,"")</f>
        <v>62.6575738789006</v>
      </c>
      <c r="R105" s="219"/>
      <c r="S105" s="220"/>
      <c r="T105" s="221"/>
      <c r="U105" s="236"/>
      <c r="V105" s="236"/>
      <c r="W105" s="214"/>
      <c r="X105" s="205"/>
    </row>
    <row r="106" spans="1:24" s="4" customFormat="1" ht="36" customHeight="1" thickBot="1" x14ac:dyDescent="0.3">
      <c r="A106" s="307"/>
      <c r="B106" s="46" t="str">
        <f t="shared" si="52"/>
        <v>ГБУЗ АО ГБ ЗАТО Знаменск</v>
      </c>
      <c r="C106" s="232" t="s">
        <v>75</v>
      </c>
      <c r="D106" s="19" t="str">
        <f t="shared" si="53"/>
        <v>Паллиативная медицинская помощь</v>
      </c>
      <c r="E106" s="236" t="s">
        <v>143</v>
      </c>
      <c r="F106" s="46" t="str">
        <f t="shared" si="1"/>
        <v>стационар</v>
      </c>
      <c r="G106" s="236" t="s">
        <v>43</v>
      </c>
      <c r="H106" s="46" t="str">
        <f t="shared" si="2"/>
        <v>паллиативная медицинская помощь</v>
      </c>
      <c r="I106" s="236" t="s">
        <v>148</v>
      </c>
      <c r="J106" s="46" t="str">
        <f t="shared" si="3"/>
        <v xml:space="preserve">Не применяется </v>
      </c>
      <c r="K106" s="72" t="s">
        <v>133</v>
      </c>
      <c r="L106" s="72" t="s">
        <v>3</v>
      </c>
      <c r="M106" s="72" t="s">
        <v>5</v>
      </c>
      <c r="N106" s="106">
        <v>99</v>
      </c>
      <c r="O106" s="106">
        <v>99</v>
      </c>
      <c r="P106" s="54">
        <f t="shared" si="14"/>
        <v>100</v>
      </c>
      <c r="Q106" s="54"/>
      <c r="R106" s="219">
        <f>IFERROR(AVERAGE(P106:P107),"")</f>
        <v>100</v>
      </c>
      <c r="S106" s="220">
        <f>AVERAGE(Q106:Q107)</f>
        <v>95.28583363169831</v>
      </c>
      <c r="T106" s="221">
        <f>IFERROR((R106*0.7+S106*0.3)*2,S106*2)</f>
        <v>197.17150017901898</v>
      </c>
      <c r="U106" s="236" t="str">
        <f t="shared" ref="U106" si="55">IF(T106&lt;170,"ГЗ по услуге (работе) НЕ выполнено","")&amp;IF(AND(T106&gt;=170,T106&lt;=200),"ГЗ по услуге (работе) выполнено","")&amp;IF(T106&gt;200,"ГЗ по услуге (работе) ПЕРЕвыполнено","")</f>
        <v>ГЗ по услуге (работе) выполнено</v>
      </c>
      <c r="V106" s="236"/>
      <c r="W106" s="214"/>
      <c r="X106" s="205"/>
    </row>
    <row r="107" spans="1:24" s="4" customFormat="1" ht="28.5" customHeight="1" thickBot="1" x14ac:dyDescent="0.3">
      <c r="A107" s="307"/>
      <c r="B107" s="46" t="str">
        <f t="shared" si="52"/>
        <v>ГБУЗ АО ГБ ЗАТО Знаменск</v>
      </c>
      <c r="C107" s="270"/>
      <c r="D107" s="19" t="str">
        <f t="shared" si="53"/>
        <v>Паллиативная медицинская помощь</v>
      </c>
      <c r="E107" s="236"/>
      <c r="F107" s="46" t="str">
        <f t="shared" si="1"/>
        <v>стационар</v>
      </c>
      <c r="G107" s="236"/>
      <c r="H107" s="46" t="str">
        <f t="shared" si="2"/>
        <v>паллиативная медицинская помощь</v>
      </c>
      <c r="I107" s="236"/>
      <c r="J107" s="46" t="str">
        <f t="shared" si="3"/>
        <v xml:space="preserve">Не применяется </v>
      </c>
      <c r="K107" s="69" t="s">
        <v>139</v>
      </c>
      <c r="L107" s="70" t="s">
        <v>140</v>
      </c>
      <c r="M107" s="71" t="s">
        <v>42</v>
      </c>
      <c r="N107" s="103">
        <v>2793</v>
      </c>
      <c r="O107" s="103">
        <v>1996</v>
      </c>
      <c r="P107" s="56"/>
      <c r="Q107" s="55">
        <f t="shared" ref="Q107:Q121" si="56">IF(AND(N107&lt;&gt;0,M107="объем"),(O107/N107*100)/$Y$2*12,"")</f>
        <v>95.28583363169831</v>
      </c>
      <c r="R107" s="219"/>
      <c r="S107" s="220"/>
      <c r="T107" s="221"/>
      <c r="U107" s="236"/>
      <c r="V107" s="236"/>
      <c r="W107" s="214"/>
      <c r="X107" s="205"/>
    </row>
    <row r="108" spans="1:24" s="4" customFormat="1" ht="28.5" customHeight="1" thickBot="1" x14ac:dyDescent="0.3">
      <c r="A108" s="307"/>
      <c r="B108" s="46" t="str">
        <f t="shared" si="52"/>
        <v>ГБУЗ АО ГБ ЗАТО Знаменск</v>
      </c>
      <c r="C108" s="270"/>
      <c r="D108" s="19" t="str">
        <f t="shared" si="53"/>
        <v>Паллиативная медицинская помощь</v>
      </c>
      <c r="E108" s="222" t="s">
        <v>258</v>
      </c>
      <c r="F108" s="46" t="str">
        <f t="shared" si="1"/>
        <v>амбулаторно на дому</v>
      </c>
      <c r="G108" s="236" t="s">
        <v>43</v>
      </c>
      <c r="H108" s="46" t="str">
        <f t="shared" si="2"/>
        <v>паллиативная медицинская помощь</v>
      </c>
      <c r="I108" s="236" t="s">
        <v>148</v>
      </c>
      <c r="J108" s="46" t="str">
        <f t="shared" si="3"/>
        <v xml:space="preserve">Не применяется </v>
      </c>
      <c r="K108" s="72" t="s">
        <v>133</v>
      </c>
      <c r="L108" s="72" t="s">
        <v>3</v>
      </c>
      <c r="M108" s="72" t="s">
        <v>5</v>
      </c>
      <c r="N108" s="106">
        <v>99</v>
      </c>
      <c r="O108" s="106">
        <v>99</v>
      </c>
      <c r="P108" s="128">
        <f t="shared" ref="P108" si="57">IF(AND(N108&lt;&gt;0,M108="Кач."),O108/N108*100,"")</f>
        <v>100</v>
      </c>
      <c r="Q108" s="128"/>
      <c r="R108" s="219">
        <f>IFERROR(AVERAGE(P108:P109),"")</f>
        <v>100</v>
      </c>
      <c r="S108" s="220">
        <f>AVERAGE(Q108:Q109)</f>
        <v>94.723294723294742</v>
      </c>
      <c r="T108" s="221">
        <f>IFERROR((R108*0.7+S108*0.3)*2,S108*2)</f>
        <v>196.83397683397683</v>
      </c>
      <c r="U108" s="236" t="str">
        <f t="shared" ref="U108" si="58">IF(T108&lt;170,"ГЗ по услуге (работе) НЕ выполнено","")&amp;IF(AND(T108&gt;=170,T108&lt;=200),"ГЗ по услуге (работе) выполнено","")&amp;IF(T108&gt;200,"ГЗ по услуге (работе) ПЕРЕвыполнено","")</f>
        <v>ГЗ по услуге (работе) выполнено</v>
      </c>
      <c r="V108" s="236"/>
      <c r="W108" s="214"/>
      <c r="X108" s="205"/>
    </row>
    <row r="109" spans="1:24" s="4" customFormat="1" ht="45.75" customHeight="1" thickBot="1" x14ac:dyDescent="0.3">
      <c r="A109" s="307"/>
      <c r="B109" s="46" t="str">
        <f t="shared" si="52"/>
        <v>ГБУЗ АО ГБ ЗАТО Знаменск</v>
      </c>
      <c r="C109" s="270"/>
      <c r="D109" s="19" t="str">
        <f t="shared" si="53"/>
        <v>Паллиативная медицинская помощь</v>
      </c>
      <c r="E109" s="224"/>
      <c r="F109" s="46" t="str">
        <f t="shared" si="1"/>
        <v>амбулаторно на дому</v>
      </c>
      <c r="G109" s="236"/>
      <c r="H109" s="46" t="str">
        <f t="shared" si="2"/>
        <v>паллиативная медицинская помощь</v>
      </c>
      <c r="I109" s="236"/>
      <c r="J109" s="46" t="str">
        <f t="shared" si="3"/>
        <v xml:space="preserve">Не применяется </v>
      </c>
      <c r="K109" s="74" t="s">
        <v>40</v>
      </c>
      <c r="L109" s="70" t="s">
        <v>123</v>
      </c>
      <c r="M109" s="71" t="s">
        <v>42</v>
      </c>
      <c r="N109" s="104">
        <v>259</v>
      </c>
      <c r="O109" s="103">
        <v>184</v>
      </c>
      <c r="P109" s="56"/>
      <c r="Q109" s="127">
        <f t="shared" ref="Q109" si="59">IF(AND(N109&lt;&gt;0,M109="объем"),(O109/N109*100)/$Y$2*12,"")</f>
        <v>94.723294723294742</v>
      </c>
      <c r="R109" s="219"/>
      <c r="S109" s="220"/>
      <c r="T109" s="221"/>
      <c r="U109" s="236"/>
      <c r="V109" s="236"/>
      <c r="W109" s="214"/>
      <c r="X109" s="205"/>
    </row>
    <row r="110" spans="1:24" s="4" customFormat="1" ht="28.5" customHeight="1" thickBot="1" x14ac:dyDescent="0.3">
      <c r="A110" s="307"/>
      <c r="B110" s="46" t="str">
        <f t="shared" si="52"/>
        <v>ГБУЗ АО ГБ ЗАТО Знаменск</v>
      </c>
      <c r="C110" s="270"/>
      <c r="D110" s="19" t="str">
        <f t="shared" si="53"/>
        <v>Паллиативная медицинская помощь</v>
      </c>
      <c r="E110" s="222" t="s">
        <v>256</v>
      </c>
      <c r="F110" s="46" t="str">
        <f t="shared" si="1"/>
        <v>амбулаторно на дому выездными патронажными бригадами</v>
      </c>
      <c r="G110" s="236" t="s">
        <v>43</v>
      </c>
      <c r="H110" s="46" t="str">
        <f t="shared" si="2"/>
        <v>паллиативная медицинская помощь</v>
      </c>
      <c r="I110" s="236" t="s">
        <v>148</v>
      </c>
      <c r="J110" s="46" t="str">
        <f t="shared" si="3"/>
        <v xml:space="preserve">Не применяется </v>
      </c>
      <c r="K110" s="72" t="s">
        <v>133</v>
      </c>
      <c r="L110" s="72" t="s">
        <v>3</v>
      </c>
      <c r="M110" s="72" t="s">
        <v>5</v>
      </c>
      <c r="N110" s="106">
        <v>99</v>
      </c>
      <c r="O110" s="106">
        <v>99</v>
      </c>
      <c r="P110" s="128">
        <f t="shared" ref="P110" si="60">IF(AND(N110&lt;&gt;0,M110="Кач."),O110/N110*100,"")</f>
        <v>100</v>
      </c>
      <c r="Q110" s="128"/>
      <c r="R110" s="219">
        <f>IFERROR(AVERAGE(P110:P111),"")</f>
        <v>100</v>
      </c>
      <c r="S110" s="220">
        <f>AVERAGE(Q110:Q111)</f>
        <v>94.890510948905103</v>
      </c>
      <c r="T110" s="221">
        <f>IFERROR((R110*0.7+S110*0.3)*2,S110*2)</f>
        <v>196.93430656934305</v>
      </c>
      <c r="U110" s="236" t="str">
        <f t="shared" ref="U110" si="61">IF(T110&lt;170,"ГЗ по услуге (работе) НЕ выполнено","")&amp;IF(AND(T110&gt;=170,T110&lt;=200),"ГЗ по услуге (работе) выполнено","")&amp;IF(T110&gt;200,"ГЗ по услуге (работе) ПЕРЕвыполнено","")</f>
        <v>ГЗ по услуге (работе) выполнено</v>
      </c>
      <c r="V110" s="236"/>
      <c r="W110" s="214"/>
      <c r="X110" s="205"/>
    </row>
    <row r="111" spans="1:24" s="4" customFormat="1" ht="28.5" customHeight="1" thickBot="1" x14ac:dyDescent="0.3">
      <c r="A111" s="307"/>
      <c r="B111" s="46" t="str">
        <f t="shared" si="52"/>
        <v>ГБУЗ АО ГБ ЗАТО Знаменск</v>
      </c>
      <c r="C111" s="270"/>
      <c r="D111" s="19" t="str">
        <f t="shared" si="53"/>
        <v>Паллиативная медицинская помощь</v>
      </c>
      <c r="E111" s="224"/>
      <c r="F111" s="46" t="str">
        <f t="shared" si="1"/>
        <v>амбулаторно на дому выездными патронажными бригадами</v>
      </c>
      <c r="G111" s="236"/>
      <c r="H111" s="46" t="str">
        <f t="shared" si="2"/>
        <v>паллиативная медицинская помощь</v>
      </c>
      <c r="I111" s="236"/>
      <c r="J111" s="46" t="str">
        <f t="shared" si="3"/>
        <v xml:space="preserve">Не применяется </v>
      </c>
      <c r="K111" s="74" t="s">
        <v>40</v>
      </c>
      <c r="L111" s="70" t="s">
        <v>123</v>
      </c>
      <c r="M111" s="71" t="s">
        <v>42</v>
      </c>
      <c r="N111" s="104">
        <v>548</v>
      </c>
      <c r="O111" s="103">
        <v>390</v>
      </c>
      <c r="P111" s="56"/>
      <c r="Q111" s="127">
        <f t="shared" ref="Q111" si="62">IF(AND(N111&lt;&gt;0,M111="объем"),(O111/N111*100)/$Y$2*12,"")</f>
        <v>94.890510948905103</v>
      </c>
      <c r="R111" s="219"/>
      <c r="S111" s="220"/>
      <c r="T111" s="221"/>
      <c r="U111" s="236"/>
      <c r="V111" s="236"/>
      <c r="W111" s="214"/>
      <c r="X111" s="205"/>
    </row>
    <row r="112" spans="1:24" s="4" customFormat="1" ht="28.5" customHeight="1" thickBot="1" x14ac:dyDescent="0.3">
      <c r="A112" s="307"/>
      <c r="B112" s="46" t="str">
        <f t="shared" si="52"/>
        <v>ГБУЗ АО ГБ ЗАТО Знаменск</v>
      </c>
      <c r="C112" s="270"/>
      <c r="D112" s="19" t="str">
        <f t="shared" si="53"/>
        <v>Паллиативная медицинская помощь</v>
      </c>
      <c r="E112" s="222" t="s">
        <v>245</v>
      </c>
      <c r="F112" s="46" t="str">
        <f t="shared" si="1"/>
        <v>Дневной стационар (на дому)</v>
      </c>
      <c r="G112" s="222" t="s">
        <v>43</v>
      </c>
      <c r="H112" s="46" t="str">
        <f t="shared" si="2"/>
        <v>паллиативная медицинская помощь</v>
      </c>
      <c r="I112" s="236" t="s">
        <v>148</v>
      </c>
      <c r="J112" s="46" t="str">
        <f t="shared" si="3"/>
        <v xml:space="preserve">Не применяется </v>
      </c>
      <c r="K112" s="72" t="s">
        <v>133</v>
      </c>
      <c r="L112" s="72" t="s">
        <v>3</v>
      </c>
      <c r="M112" s="72" t="s">
        <v>5</v>
      </c>
      <c r="N112" s="106">
        <v>99</v>
      </c>
      <c r="O112" s="106">
        <v>99</v>
      </c>
      <c r="P112" s="128">
        <f t="shared" ref="P112" si="63">IF(AND(N112&lt;&gt;0,M112="Кач."),O112/N112*100,"")</f>
        <v>100</v>
      </c>
      <c r="Q112" s="128"/>
      <c r="R112" s="219">
        <f>IFERROR(AVERAGE(P112:P113),"")</f>
        <v>100</v>
      </c>
      <c r="S112" s="220">
        <f>AVERAGE(Q112:Q113)</f>
        <v>94.444444444444457</v>
      </c>
      <c r="T112" s="221">
        <f>IFERROR((R112*0.7+S112*0.3)*2,S112*2)</f>
        <v>196.66666666666669</v>
      </c>
      <c r="U112" s="236" t="str">
        <f t="shared" ref="U112" si="64">IF(T112&lt;170,"ГЗ по услуге (работе) НЕ выполнено","")&amp;IF(AND(T112&gt;=170,T112&lt;=200),"ГЗ по услуге (работе) выполнено","")&amp;IF(T112&gt;200,"ГЗ по услуге (работе) ПЕРЕвыполнено","")</f>
        <v>ГЗ по услуге (работе) выполнено</v>
      </c>
      <c r="V112" s="236"/>
      <c r="W112" s="214"/>
      <c r="X112" s="205"/>
    </row>
    <row r="113" spans="1:24" s="4" customFormat="1" ht="28.5" customHeight="1" thickBot="1" x14ac:dyDescent="0.3">
      <c r="A113" s="307"/>
      <c r="B113" s="46" t="str">
        <f t="shared" si="52"/>
        <v>ГБУЗ АО ГБ ЗАТО Знаменск</v>
      </c>
      <c r="C113" s="233"/>
      <c r="D113" s="19" t="str">
        <f t="shared" si="53"/>
        <v>Паллиативная медицинская помощь</v>
      </c>
      <c r="E113" s="224"/>
      <c r="F113" s="46" t="str">
        <f t="shared" si="1"/>
        <v>Дневной стационар (на дому)</v>
      </c>
      <c r="G113" s="224"/>
      <c r="H113" s="46" t="str">
        <f t="shared" si="2"/>
        <v>паллиативная медицинская помощь</v>
      </c>
      <c r="I113" s="236"/>
      <c r="J113" s="46" t="str">
        <f t="shared" si="3"/>
        <v xml:space="preserve">Не применяется </v>
      </c>
      <c r="K113" s="74" t="s">
        <v>149</v>
      </c>
      <c r="L113" s="75" t="s">
        <v>150</v>
      </c>
      <c r="M113" s="71" t="s">
        <v>42</v>
      </c>
      <c r="N113" s="103">
        <v>48</v>
      </c>
      <c r="O113" s="103">
        <v>34</v>
      </c>
      <c r="P113" s="56"/>
      <c r="Q113" s="55">
        <f t="shared" ref="Q113" si="65">IF(AND(N113&lt;&gt;0,M113="объем"),(O113/N113*100)/$Y$2*12,"")</f>
        <v>94.444444444444457</v>
      </c>
      <c r="R113" s="219"/>
      <c r="S113" s="220"/>
      <c r="T113" s="221"/>
      <c r="U113" s="236"/>
      <c r="V113" s="236"/>
      <c r="W113" s="214"/>
      <c r="X113" s="205"/>
    </row>
    <row r="114" spans="1:24" s="4" customFormat="1" ht="28.5" customHeight="1" thickBot="1" x14ac:dyDescent="0.3">
      <c r="A114" s="307"/>
      <c r="B114" s="46" t="str">
        <f t="shared" si="52"/>
        <v>ГБУЗ АО ГБ ЗАТО Знаменск</v>
      </c>
      <c r="C114" s="262" t="s">
        <v>236</v>
      </c>
      <c r="D114" s="19" t="str">
        <f t="shared" si="5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4" s="236" t="s">
        <v>305</v>
      </c>
      <c r="F114" s="46" t="str">
        <f t="shared" si="1"/>
        <v>заключение договоров</v>
      </c>
      <c r="G114" s="236" t="s">
        <v>307</v>
      </c>
      <c r="H114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4" s="236" t="s">
        <v>306</v>
      </c>
      <c r="J114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4" s="76" t="s">
        <v>237</v>
      </c>
      <c r="L114" s="75" t="s">
        <v>3</v>
      </c>
      <c r="M114" s="72" t="s">
        <v>5</v>
      </c>
      <c r="N114" s="106">
        <v>100</v>
      </c>
      <c r="O114" s="106">
        <v>100</v>
      </c>
      <c r="P114" s="54">
        <f t="shared" ref="P114" si="66">IF(AND(N114&lt;&gt;0,M114="Кач."),O114/N114*100,"")</f>
        <v>100</v>
      </c>
      <c r="Q114" s="54"/>
      <c r="R114" s="219">
        <f>IFERROR(AVERAGE(P114:P115),"")</f>
        <v>100</v>
      </c>
      <c r="S114" s="220">
        <f>AVERAGE(Q114:Q115)</f>
        <v>100</v>
      </c>
      <c r="T114" s="221">
        <f>IFERROR((R114*0.7+S114*0.3)*2,S114*2)</f>
        <v>200</v>
      </c>
      <c r="U114" s="236" t="str">
        <f>IF(T114&lt;170,"ГЗ по услуге (работе) НЕ выполнено","")&amp;IF(AND(T114&gt;=170,T114&lt;=200),"ГЗ по услуге (работе) выполнено","")&amp;IF(T114&gt;200,"ГЗ по услуге (работе) ПЕРЕвыполнено","")</f>
        <v>ГЗ по услуге (работе) выполнено</v>
      </c>
      <c r="V114" s="227"/>
      <c r="W114" s="214"/>
      <c r="X114" s="205"/>
    </row>
    <row r="115" spans="1:24" s="4" customFormat="1" ht="28.5" customHeight="1" thickBot="1" x14ac:dyDescent="0.3">
      <c r="A115" s="307"/>
      <c r="B115" s="46" t="str">
        <f t="shared" si="52"/>
        <v>ГБУЗ АО ГБ ЗАТО Знаменск</v>
      </c>
      <c r="C115" s="262"/>
      <c r="D115" s="19" t="str">
        <f t="shared" si="5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15" s="236"/>
      <c r="F115" s="46" t="str">
        <f t="shared" si="1"/>
        <v>заключение договоров</v>
      </c>
      <c r="G115" s="236"/>
      <c r="H115" s="46" t="str">
        <f t="shared" si="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15" s="236"/>
      <c r="J115" s="46" t="str">
        <f t="shared" si="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15" s="77" t="s">
        <v>247</v>
      </c>
      <c r="L115" s="75" t="s">
        <v>238</v>
      </c>
      <c r="M115" s="71" t="s">
        <v>42</v>
      </c>
      <c r="N115" s="104">
        <v>23.95</v>
      </c>
      <c r="O115" s="104">
        <v>23.95</v>
      </c>
      <c r="P115" s="56"/>
      <c r="Q115" s="58">
        <f>IF(AND(N115&lt;&gt;0,M115="объем"),(O115/N115*100),"")</f>
        <v>100</v>
      </c>
      <c r="R115" s="219"/>
      <c r="S115" s="220"/>
      <c r="T115" s="221"/>
      <c r="U115" s="236"/>
      <c r="V115" s="227"/>
      <c r="W115" s="215"/>
      <c r="X115" s="206"/>
    </row>
    <row r="116" spans="1:24" s="4" customFormat="1" ht="28.5" customHeight="1" thickBot="1" x14ac:dyDescent="0.3">
      <c r="A116" s="342" t="s">
        <v>24</v>
      </c>
      <c r="B116" s="46" t="str">
        <f t="shared" si="52"/>
        <v>ГБУЗ АО Икрянинская РБ</v>
      </c>
      <c r="C116" s="210" t="s">
        <v>124</v>
      </c>
      <c r="D116" s="19" t="str">
        <f t="shared" si="53"/>
        <v>ПМСП, не включенная в базовую программу ОМС</v>
      </c>
      <c r="E116" s="227" t="s">
        <v>142</v>
      </c>
      <c r="F116" s="46" t="str">
        <f t="shared" si="1"/>
        <v>амбулаторно</v>
      </c>
      <c r="G116" s="236" t="s">
        <v>137</v>
      </c>
      <c r="H116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6" s="227" t="s">
        <v>168</v>
      </c>
      <c r="J116" s="46" t="str">
        <f t="shared" si="3"/>
        <v>по профилю дерматовенерология (в части венерологии)</v>
      </c>
      <c r="K116" s="72" t="s">
        <v>133</v>
      </c>
      <c r="L116" s="72" t="s">
        <v>3</v>
      </c>
      <c r="M116" s="72" t="s">
        <v>5</v>
      </c>
      <c r="N116" s="106">
        <v>99</v>
      </c>
      <c r="O116" s="106">
        <v>99</v>
      </c>
      <c r="P116" s="54">
        <f t="shared" ref="P116" si="67">IF(AND(N116&lt;&gt;0,M116="Кач."),O116/N116*100,"")</f>
        <v>100</v>
      </c>
      <c r="Q116" s="54"/>
      <c r="R116" s="219">
        <f>IFERROR(AVERAGE(P116:P118),"")</f>
        <v>100</v>
      </c>
      <c r="S116" s="220">
        <f>AVERAGE(Q116:Q118)</f>
        <v>99.497354497354493</v>
      </c>
      <c r="T116" s="221">
        <f>IFERROR((R116*0.7+S116*0.3)*2,S116*2)</f>
        <v>199.69841269841271</v>
      </c>
      <c r="U116" s="236" t="str">
        <f>IF(T116&lt;170,"ГЗ по услуге (работе) НЕ выполнено","")&amp;IF(AND(T116&gt;=170,T116&lt;=200),"ГЗ по услуге (работе) выполнено","")&amp;IF(T116&gt;200,"ГЗ по услуге (работе) ПЕРЕвыполнено","")</f>
        <v>ГЗ по услуге (работе) выполнено</v>
      </c>
      <c r="V116" s="236"/>
      <c r="W116" s="213">
        <f>AVERAGE(T116:T145)</f>
        <v>199.61981797318342</v>
      </c>
      <c r="X116" s="204" t="str">
        <f>IF(W116&lt;170,"ГЗ по учреждению не выполнено","")&amp;IF(AND(W116&gt;=170,W116&lt;=200),"ГЗ по учреждению выполнено","")&amp;IF(W116&gt;200,"ГЗ по учреждению перевыполнено","")</f>
        <v>ГЗ по учреждению выполнено</v>
      </c>
    </row>
    <row r="117" spans="1:24" s="4" customFormat="1" ht="43.5" customHeight="1" thickBot="1" x14ac:dyDescent="0.3">
      <c r="A117" s="342"/>
      <c r="B117" s="46" t="str">
        <f t="shared" si="52"/>
        <v>ГБУЗ АО Икрянинская РБ</v>
      </c>
      <c r="C117" s="211"/>
      <c r="D117" s="19" t="str">
        <f t="shared" si="53"/>
        <v>ПМСП, не включенная в базовую программу ОМС</v>
      </c>
      <c r="E117" s="227"/>
      <c r="F117" s="46" t="str">
        <f t="shared" si="1"/>
        <v>амбулаторно</v>
      </c>
      <c r="G117" s="236"/>
      <c r="H117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7" s="227"/>
      <c r="J117" s="46" t="str">
        <f t="shared" si="3"/>
        <v>по профилю дерматовенерология (в части венерологии)</v>
      </c>
      <c r="K117" s="69" t="s">
        <v>40</v>
      </c>
      <c r="L117" s="70" t="s">
        <v>123</v>
      </c>
      <c r="M117" s="71" t="s">
        <v>42</v>
      </c>
      <c r="N117" s="104">
        <v>882</v>
      </c>
      <c r="O117" s="103">
        <v>658</v>
      </c>
      <c r="P117" s="56"/>
      <c r="Q117" s="55">
        <f t="shared" si="56"/>
        <v>99.470899470899468</v>
      </c>
      <c r="R117" s="219"/>
      <c r="S117" s="220"/>
      <c r="T117" s="221"/>
      <c r="U117" s="236"/>
      <c r="V117" s="236"/>
      <c r="W117" s="214"/>
      <c r="X117" s="205"/>
    </row>
    <row r="118" spans="1:24" s="4" customFormat="1" ht="78" customHeight="1" thickBot="1" x14ac:dyDescent="0.3">
      <c r="A118" s="342"/>
      <c r="B118" s="46" t="str">
        <f t="shared" si="52"/>
        <v>ГБУЗ АО Икрянинская РБ</v>
      </c>
      <c r="C118" s="211"/>
      <c r="D118" s="19" t="str">
        <f t="shared" si="53"/>
        <v>ПМСП, не включенная в базовую программу ОМС</v>
      </c>
      <c r="E118" s="227"/>
      <c r="F118" s="46" t="str">
        <f t="shared" si="1"/>
        <v>амбулаторно</v>
      </c>
      <c r="G118" s="236"/>
      <c r="H118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18" s="227"/>
      <c r="J118" s="46" t="str">
        <f t="shared" si="3"/>
        <v>по профилю дерматовенерология (в части венерологии)</v>
      </c>
      <c r="K118" s="69" t="s">
        <v>138</v>
      </c>
      <c r="L118" s="70" t="s">
        <v>123</v>
      </c>
      <c r="M118" s="71" t="s">
        <v>42</v>
      </c>
      <c r="N118" s="104">
        <v>840</v>
      </c>
      <c r="O118" s="103">
        <v>627</v>
      </c>
      <c r="P118" s="56"/>
      <c r="Q118" s="55">
        <f t="shared" si="56"/>
        <v>99.523809523809518</v>
      </c>
      <c r="R118" s="219"/>
      <c r="S118" s="220"/>
      <c r="T118" s="221"/>
      <c r="U118" s="236"/>
      <c r="V118" s="236"/>
      <c r="W118" s="214"/>
      <c r="X118" s="205"/>
    </row>
    <row r="119" spans="1:24" s="4" customFormat="1" ht="43.5" customHeight="1" thickBot="1" x14ac:dyDescent="0.3">
      <c r="A119" s="342"/>
      <c r="B119" s="46" t="str">
        <f t="shared" si="52"/>
        <v>ГБУЗ АО Икрянинская РБ</v>
      </c>
      <c r="C119" s="211"/>
      <c r="D119" s="19" t="str">
        <f t="shared" si="53"/>
        <v>ПМСП, не включенная в базовую программу ОМС</v>
      </c>
      <c r="E119" s="227" t="s">
        <v>142</v>
      </c>
      <c r="F119" s="46" t="str">
        <f t="shared" si="1"/>
        <v>амбулаторно</v>
      </c>
      <c r="G119" s="236" t="s">
        <v>145</v>
      </c>
      <c r="H119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19" s="227" t="s">
        <v>144</v>
      </c>
      <c r="J119" s="46" t="str">
        <f t="shared" si="3"/>
        <v>по профилю Фтизиатрия</v>
      </c>
      <c r="K119" s="73" t="s">
        <v>133</v>
      </c>
      <c r="L119" s="72" t="s">
        <v>3</v>
      </c>
      <c r="M119" s="72" t="s">
        <v>5</v>
      </c>
      <c r="N119" s="106">
        <v>99</v>
      </c>
      <c r="O119" s="106">
        <v>99</v>
      </c>
      <c r="P119" s="54">
        <f t="shared" ref="P119" si="68">IF(AND(N119&lt;&gt;0,M119="Кач."),O119/N119*100,"")</f>
        <v>100</v>
      </c>
      <c r="Q119" s="54"/>
      <c r="R119" s="219">
        <f>IFERROR(AVERAGE(P119:P121),"")</f>
        <v>100</v>
      </c>
      <c r="S119" s="220">
        <f>AVERAGE(Q119:Q121)</f>
        <v>99.67295597484275</v>
      </c>
      <c r="T119" s="221">
        <f>IFERROR((R119*0.7+S119*0.3)*2,S119*2)</f>
        <v>199.80377358490566</v>
      </c>
      <c r="U119" s="236" t="str">
        <f>IF(T119&lt;170,"ГЗ по услуге (работе) НЕ выполнено","")&amp;IF(AND(T119&gt;=170,T119&lt;=200),"ГЗ по услуге (работе) выполнено","")&amp;IF(T119&gt;200,"ГЗ по услуге (работе) ПЕРЕвыполнено","")</f>
        <v>ГЗ по услуге (работе) выполнено</v>
      </c>
      <c r="V119" s="236"/>
      <c r="W119" s="214"/>
      <c r="X119" s="205"/>
    </row>
    <row r="120" spans="1:24" s="4" customFormat="1" ht="28.5" customHeight="1" thickBot="1" x14ac:dyDescent="0.3">
      <c r="A120" s="342"/>
      <c r="B120" s="46" t="str">
        <f t="shared" si="52"/>
        <v>ГБУЗ АО Икрянинская РБ</v>
      </c>
      <c r="C120" s="211"/>
      <c r="D120" s="19" t="str">
        <f t="shared" si="53"/>
        <v>ПМСП, не включенная в базовую программу ОМС</v>
      </c>
      <c r="E120" s="227"/>
      <c r="F120" s="46" t="str">
        <f t="shared" si="1"/>
        <v>амбулаторно</v>
      </c>
      <c r="G120" s="236"/>
      <c r="H120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20" s="227"/>
      <c r="J120" s="46" t="str">
        <f t="shared" si="3"/>
        <v>по профилю Фтизиатрия</v>
      </c>
      <c r="K120" s="74" t="s">
        <v>40</v>
      </c>
      <c r="L120" s="70" t="s">
        <v>123</v>
      </c>
      <c r="M120" s="71" t="s">
        <v>42</v>
      </c>
      <c r="N120" s="104">
        <v>6625</v>
      </c>
      <c r="O120" s="104">
        <v>4955</v>
      </c>
      <c r="P120" s="56"/>
      <c r="Q120" s="55">
        <f t="shared" si="56"/>
        <v>99.723270440251568</v>
      </c>
      <c r="R120" s="219"/>
      <c r="S120" s="220"/>
      <c r="T120" s="221"/>
      <c r="U120" s="236"/>
      <c r="V120" s="236"/>
      <c r="W120" s="214"/>
      <c r="X120" s="205"/>
    </row>
    <row r="121" spans="1:24" s="4" customFormat="1" ht="28.5" customHeight="1" thickBot="1" x14ac:dyDescent="0.3">
      <c r="A121" s="342"/>
      <c r="B121" s="46" t="str">
        <f t="shared" si="52"/>
        <v>ГБУЗ АО Икрянинская РБ</v>
      </c>
      <c r="C121" s="211"/>
      <c r="D121" s="19" t="str">
        <f t="shared" si="53"/>
        <v>ПМСП, не включенная в базовую программу ОМС</v>
      </c>
      <c r="E121" s="227"/>
      <c r="F121" s="46" t="str">
        <f t="shared" si="1"/>
        <v>амбулаторно</v>
      </c>
      <c r="G121" s="236"/>
      <c r="H121" s="46" t="str">
        <f t="shared" si="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21" s="227"/>
      <c r="J121" s="46" t="str">
        <f t="shared" si="3"/>
        <v>по профилю Фтизиатрия</v>
      </c>
      <c r="K121" s="74" t="s">
        <v>138</v>
      </c>
      <c r="L121" s="70" t="s">
        <v>123</v>
      </c>
      <c r="M121" s="71" t="s">
        <v>42</v>
      </c>
      <c r="N121" s="104">
        <v>1590</v>
      </c>
      <c r="O121" s="104">
        <v>1188</v>
      </c>
      <c r="P121" s="56"/>
      <c r="Q121" s="55">
        <f t="shared" si="56"/>
        <v>99.622641509433947</v>
      </c>
      <c r="R121" s="219"/>
      <c r="S121" s="220"/>
      <c r="T121" s="221"/>
      <c r="U121" s="236"/>
      <c r="V121" s="236"/>
      <c r="W121" s="214"/>
      <c r="X121" s="205"/>
    </row>
    <row r="122" spans="1:24" s="4" customFormat="1" ht="76.5" customHeight="1" thickBot="1" x14ac:dyDescent="0.3">
      <c r="A122" s="342"/>
      <c r="B122" s="46" t="str">
        <f t="shared" si="52"/>
        <v>ГБУЗ АО Икрянинская РБ</v>
      </c>
      <c r="C122" s="211"/>
      <c r="D122" s="19" t="str">
        <f t="shared" si="53"/>
        <v>ПМСП, не включенная в базовую программу ОМС</v>
      </c>
      <c r="E122" s="227" t="s">
        <v>142</v>
      </c>
      <c r="F122" s="46" t="str">
        <f t="shared" ref="F122:F185" si="69">IF(E122="",F121,E122)</f>
        <v>амбулаторно</v>
      </c>
      <c r="G122" s="236" t="s">
        <v>167</v>
      </c>
      <c r="H122" s="46" t="str">
        <f t="shared" ref="H122:H185" si="70">IF(G122="",H121,G122)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2" s="227" t="s">
        <v>287</v>
      </c>
      <c r="J122" s="46" t="str">
        <f t="shared" ref="J122:J185" si="71">IF(I122="",J121,I122)</f>
        <v>по профилю психиатрия-наркология</v>
      </c>
      <c r="K122" s="73" t="s">
        <v>133</v>
      </c>
      <c r="L122" s="72" t="s">
        <v>3</v>
      </c>
      <c r="M122" s="72" t="s">
        <v>5</v>
      </c>
      <c r="N122" s="106">
        <v>99</v>
      </c>
      <c r="O122" s="106">
        <v>99</v>
      </c>
      <c r="P122" s="54">
        <f t="shared" ref="P122" si="72">IF(AND(N122&lt;&gt;0,M122="Кач."),O122/N122*100,"")</f>
        <v>100</v>
      </c>
      <c r="Q122" s="54"/>
      <c r="R122" s="219">
        <f>IFERROR(AVERAGE(P122:P124),"")</f>
        <v>100</v>
      </c>
      <c r="S122" s="220">
        <f>AVERAGE(Q122:Q124)</f>
        <v>99.199325302418089</v>
      </c>
      <c r="T122" s="221">
        <f>IFERROR((R122*0.7+S122*0.3)*2,S122*2)</f>
        <v>199.51959518145085</v>
      </c>
      <c r="U122" s="236" t="str">
        <f>IF(T122&lt;170,"ГЗ по услуге (работе) НЕ выполнено","")&amp;IF(AND(T122&gt;=170,T122&lt;=200),"ГЗ по услуге (работе) выполнено","")&amp;IF(T122&gt;200,"ГЗ по услуге (работе) ПЕРЕвыполнено","")</f>
        <v>ГЗ по услуге (работе) выполнено</v>
      </c>
      <c r="V122" s="236"/>
      <c r="W122" s="214"/>
      <c r="X122" s="205"/>
    </row>
    <row r="123" spans="1:24" s="4" customFormat="1" ht="28.5" customHeight="1" thickBot="1" x14ac:dyDescent="0.3">
      <c r="A123" s="342"/>
      <c r="B123" s="46" t="str">
        <f t="shared" si="52"/>
        <v>ГБУЗ АО Икрянинская РБ</v>
      </c>
      <c r="C123" s="211"/>
      <c r="D123" s="19" t="str">
        <f t="shared" si="53"/>
        <v>ПМСП, не включенная в базовую программу ОМС</v>
      </c>
      <c r="E123" s="227"/>
      <c r="F123" s="46" t="str">
        <f t="shared" si="69"/>
        <v>амбулаторно</v>
      </c>
      <c r="G123" s="236"/>
      <c r="H123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3" s="227"/>
      <c r="J123" s="46" t="str">
        <f t="shared" si="71"/>
        <v>по профилю психиатрия-наркология</v>
      </c>
      <c r="K123" s="74" t="s">
        <v>40</v>
      </c>
      <c r="L123" s="70" t="s">
        <v>123</v>
      </c>
      <c r="M123" s="71" t="s">
        <v>42</v>
      </c>
      <c r="N123" s="104">
        <v>4850</v>
      </c>
      <c r="O123" s="104">
        <v>3621</v>
      </c>
      <c r="P123" s="56"/>
      <c r="Q123" s="55">
        <f t="shared" ref="Q123:Q126" si="73">IF(AND(N123&lt;&gt;0,M123="объем"),(O123/N123*100)/$Y$2*12,"")</f>
        <v>99.546391752577307</v>
      </c>
      <c r="R123" s="219"/>
      <c r="S123" s="220"/>
      <c r="T123" s="221"/>
      <c r="U123" s="236"/>
      <c r="V123" s="236"/>
      <c r="W123" s="214"/>
      <c r="X123" s="205"/>
    </row>
    <row r="124" spans="1:24" s="4" customFormat="1" ht="28.5" customHeight="1" thickBot="1" x14ac:dyDescent="0.3">
      <c r="A124" s="342"/>
      <c r="B124" s="46" t="str">
        <f t="shared" si="52"/>
        <v>ГБУЗ АО Икрянинская РБ</v>
      </c>
      <c r="C124" s="211"/>
      <c r="D124" s="19" t="str">
        <f t="shared" si="53"/>
        <v>ПМСП, не включенная в базовую программу ОМС</v>
      </c>
      <c r="E124" s="227"/>
      <c r="F124" s="46" t="str">
        <f t="shared" si="69"/>
        <v>амбулаторно</v>
      </c>
      <c r="G124" s="236"/>
      <c r="H124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4" s="227"/>
      <c r="J124" s="46" t="str">
        <f t="shared" si="71"/>
        <v>по профилю психиатрия-наркология</v>
      </c>
      <c r="K124" s="74" t="s">
        <v>138</v>
      </c>
      <c r="L124" s="70" t="s">
        <v>123</v>
      </c>
      <c r="M124" s="71" t="s">
        <v>42</v>
      </c>
      <c r="N124" s="104">
        <v>1365</v>
      </c>
      <c r="O124" s="104">
        <v>1012</v>
      </c>
      <c r="P124" s="56"/>
      <c r="Q124" s="55">
        <f t="shared" si="73"/>
        <v>98.852258852258871</v>
      </c>
      <c r="R124" s="219"/>
      <c r="S124" s="220"/>
      <c r="T124" s="221"/>
      <c r="U124" s="236"/>
      <c r="V124" s="236"/>
      <c r="W124" s="214"/>
      <c r="X124" s="205"/>
    </row>
    <row r="125" spans="1:24" s="4" customFormat="1" ht="51.75" customHeight="1" thickBot="1" x14ac:dyDescent="0.3">
      <c r="A125" s="342"/>
      <c r="B125" s="46" t="str">
        <f t="shared" si="52"/>
        <v>ГБУЗ АО Икрянинская РБ</v>
      </c>
      <c r="C125" s="211"/>
      <c r="D125" s="19" t="str">
        <f t="shared" si="53"/>
        <v>ПМСП, не включенная в базовую программу ОМС</v>
      </c>
      <c r="E125" s="236" t="s">
        <v>147</v>
      </c>
      <c r="F125" s="46" t="str">
        <f t="shared" si="69"/>
        <v>Дневной стационар</v>
      </c>
      <c r="G125" s="227" t="s">
        <v>167</v>
      </c>
      <c r="H125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5" s="236" t="s">
        <v>287</v>
      </c>
      <c r="J125" s="46" t="str">
        <f t="shared" si="71"/>
        <v>по профилю психиатрия-наркология</v>
      </c>
      <c r="K125" s="72" t="s">
        <v>133</v>
      </c>
      <c r="L125" s="72" t="s">
        <v>3</v>
      </c>
      <c r="M125" s="72" t="s">
        <v>5</v>
      </c>
      <c r="N125" s="106">
        <v>99</v>
      </c>
      <c r="O125" s="106">
        <v>99</v>
      </c>
      <c r="P125" s="54">
        <f t="shared" ref="P125" si="74">IF(AND(N125&lt;&gt;0,M125="Кач."),O125/N125*100,"")</f>
        <v>100</v>
      </c>
      <c r="Q125" s="54"/>
      <c r="R125" s="219">
        <f>IFERROR(AVERAGE(P125:P126),"")</f>
        <v>100</v>
      </c>
      <c r="S125" s="220">
        <f>AVERAGE(Q125:Q126)</f>
        <v>100</v>
      </c>
      <c r="T125" s="221">
        <f>IFERROR((R125*0.7+S125*0.3)*2,S125*2)</f>
        <v>200</v>
      </c>
      <c r="U125" s="236" t="str">
        <f>IF(T125&lt;170,"ГЗ по услуге (работе) НЕ выполнено","")&amp;IF(AND(T125&gt;=170,T125&lt;=200),"ГЗ по услуге (работе) выполнено","")&amp;IF(T125&gt;200,"ГЗ по услуге (работе) ПЕРЕвыполнено","")</f>
        <v>ГЗ по услуге (работе) выполнено</v>
      </c>
      <c r="V125" s="222"/>
      <c r="W125" s="214"/>
      <c r="X125" s="205"/>
    </row>
    <row r="126" spans="1:24" s="4" customFormat="1" ht="28.5" customHeight="1" thickBot="1" x14ac:dyDescent="0.3">
      <c r="A126" s="342"/>
      <c r="B126" s="46" t="str">
        <f t="shared" si="52"/>
        <v>ГБУЗ АО Икрянинская РБ</v>
      </c>
      <c r="C126" s="211"/>
      <c r="D126" s="19" t="str">
        <f t="shared" si="53"/>
        <v>ПМСП, не включенная в базовую программу ОМС</v>
      </c>
      <c r="E126" s="236"/>
      <c r="F126" s="46" t="str">
        <f t="shared" si="69"/>
        <v>Дневной стационар</v>
      </c>
      <c r="G126" s="227"/>
      <c r="H126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26" s="236"/>
      <c r="J126" s="46" t="str">
        <f t="shared" si="71"/>
        <v>по профилю психиатрия-наркология</v>
      </c>
      <c r="K126" s="74" t="s">
        <v>149</v>
      </c>
      <c r="L126" s="75" t="s">
        <v>150</v>
      </c>
      <c r="M126" s="71" t="s">
        <v>42</v>
      </c>
      <c r="N126" s="104">
        <v>48</v>
      </c>
      <c r="O126" s="104">
        <v>36</v>
      </c>
      <c r="P126" s="56"/>
      <c r="Q126" s="55">
        <f t="shared" si="73"/>
        <v>100</v>
      </c>
      <c r="R126" s="219"/>
      <c r="S126" s="220"/>
      <c r="T126" s="221"/>
      <c r="U126" s="236"/>
      <c r="V126" s="224"/>
      <c r="W126" s="214"/>
      <c r="X126" s="205"/>
    </row>
    <row r="127" spans="1:24" s="4" customFormat="1" ht="28.5" customHeight="1" thickBot="1" x14ac:dyDescent="0.3">
      <c r="A127" s="342"/>
      <c r="B127" s="46" t="str">
        <f t="shared" si="52"/>
        <v>ГБУЗ АО Икрянинская РБ</v>
      </c>
      <c r="C127" s="211"/>
      <c r="D127" s="19" t="str">
        <f t="shared" si="53"/>
        <v>ПМСП, не включенная в базовую программу ОМС</v>
      </c>
      <c r="E127" s="222" t="s">
        <v>142</v>
      </c>
      <c r="F127" s="46" t="str">
        <f t="shared" si="69"/>
        <v>амбулаторно</v>
      </c>
      <c r="G127" s="225" t="s">
        <v>39</v>
      </c>
      <c r="H127" s="46" t="str">
        <f t="shared" si="70"/>
        <v>Первичная медико-санитарная помощь, в части диагностики и лечения</v>
      </c>
      <c r="I127" s="222" t="s">
        <v>255</v>
      </c>
      <c r="J127" s="46" t="str">
        <f t="shared" si="71"/>
        <v>Вакцинация</v>
      </c>
      <c r="K127" s="72" t="s">
        <v>133</v>
      </c>
      <c r="L127" s="72" t="s">
        <v>3</v>
      </c>
      <c r="M127" s="72" t="s">
        <v>5</v>
      </c>
      <c r="N127" s="106">
        <v>99</v>
      </c>
      <c r="O127" s="106">
        <v>99</v>
      </c>
      <c r="P127" s="128">
        <f t="shared" ref="P127" si="75">IF(AND(N127&lt;&gt;0,M127="Кач."),O127/N127*100,"")</f>
        <v>100</v>
      </c>
      <c r="Q127" s="128"/>
      <c r="R127" s="219">
        <f>IFERROR(AVERAGE(P127:P128),"")</f>
        <v>100</v>
      </c>
      <c r="S127" s="220">
        <f>AVERAGE(Q127:Q128)</f>
        <v>99.047619047619065</v>
      </c>
      <c r="T127" s="221">
        <f>IFERROR((R127*0.7+S127*0.3)*2,S127*2)</f>
        <v>199.42857142857144</v>
      </c>
      <c r="U127" s="236" t="str">
        <f>IF(T127&lt;170,"ГЗ по услуге (работе) НЕ выполнено","")&amp;IF(AND(T127&gt;=170,T127&lt;=200),"ГЗ по услуге (работе) выполнено","")&amp;IF(T127&gt;200,"ГЗ по услуге (работе) ПЕРЕвыполнено","")</f>
        <v>ГЗ по услуге (работе) выполнено</v>
      </c>
      <c r="V127" s="222"/>
      <c r="W127" s="214"/>
      <c r="X127" s="205"/>
    </row>
    <row r="128" spans="1:24" s="4" customFormat="1" ht="44.25" customHeight="1" thickBot="1" x14ac:dyDescent="0.3">
      <c r="A128" s="342"/>
      <c r="B128" s="46" t="str">
        <f t="shared" si="52"/>
        <v>ГБУЗ АО Икрянинская РБ</v>
      </c>
      <c r="C128" s="212"/>
      <c r="D128" s="19" t="str">
        <f t="shared" si="53"/>
        <v>ПМСП, не включенная в базовую программу ОМС</v>
      </c>
      <c r="E128" s="224"/>
      <c r="F128" s="46" t="str">
        <f t="shared" si="69"/>
        <v>амбулаторно</v>
      </c>
      <c r="G128" s="228"/>
      <c r="H128" s="46" t="str">
        <f t="shared" si="70"/>
        <v>Первичная медико-санитарная помощь, в части диагностики и лечения</v>
      </c>
      <c r="I128" s="224"/>
      <c r="J128" s="46" t="str">
        <f t="shared" si="71"/>
        <v>Вакцинация</v>
      </c>
      <c r="K128" s="74" t="s">
        <v>40</v>
      </c>
      <c r="L128" s="75" t="s">
        <v>150</v>
      </c>
      <c r="M128" s="71" t="s">
        <v>42</v>
      </c>
      <c r="N128" s="104">
        <v>630</v>
      </c>
      <c r="O128" s="104">
        <v>468</v>
      </c>
      <c r="P128" s="56"/>
      <c r="Q128" s="127">
        <f t="shared" ref="Q128" si="76">IF(AND(N128&lt;&gt;0,M128="объем"),(O128/N128*100)/$Y$2*12,"")</f>
        <v>99.047619047619065</v>
      </c>
      <c r="R128" s="219"/>
      <c r="S128" s="220"/>
      <c r="T128" s="221"/>
      <c r="U128" s="236"/>
      <c r="V128" s="224"/>
      <c r="W128" s="214"/>
      <c r="X128" s="205"/>
    </row>
    <row r="129" spans="1:24" s="4" customFormat="1" ht="28.5" customHeight="1" thickBot="1" x14ac:dyDescent="0.3">
      <c r="A129" s="342"/>
      <c r="B129" s="46" t="str">
        <f t="shared" si="52"/>
        <v>ГБУЗ АО Икрянинская РБ</v>
      </c>
      <c r="C129" s="262" t="s">
        <v>75</v>
      </c>
      <c r="D129" s="19" t="str">
        <f t="shared" si="53"/>
        <v>Паллиативная медицинская помощь</v>
      </c>
      <c r="E129" s="236" t="s">
        <v>143</v>
      </c>
      <c r="F129" s="46" t="str">
        <f t="shared" si="69"/>
        <v>стационар</v>
      </c>
      <c r="G129" s="236" t="s">
        <v>43</v>
      </c>
      <c r="H129" s="46" t="str">
        <f t="shared" si="70"/>
        <v>паллиативная медицинская помощь</v>
      </c>
      <c r="I129" s="236" t="s">
        <v>148</v>
      </c>
      <c r="J129" s="46" t="str">
        <f t="shared" si="71"/>
        <v xml:space="preserve">Не применяется </v>
      </c>
      <c r="K129" s="72" t="s">
        <v>133</v>
      </c>
      <c r="L129" s="72" t="s">
        <v>3</v>
      </c>
      <c r="M129" s="72" t="s">
        <v>5</v>
      </c>
      <c r="N129" s="106">
        <v>99</v>
      </c>
      <c r="O129" s="106">
        <v>99</v>
      </c>
      <c r="P129" s="54">
        <f>IF(AND(N129&lt;&gt;0,M129="Кач."),O129/N129*100,"")</f>
        <v>100</v>
      </c>
      <c r="Q129" s="54"/>
      <c r="R129" s="219">
        <f>IFERROR(AVERAGE(P129:P130),"")</f>
        <v>100</v>
      </c>
      <c r="S129" s="220">
        <f>AVERAGE(Q129:Q130)</f>
        <v>99.432766099432769</v>
      </c>
      <c r="T129" s="221">
        <f>IFERROR((R129*0.7+S129*0.3)*2,S129*2)</f>
        <v>199.65965965965967</v>
      </c>
      <c r="U129" s="236" t="str">
        <f>IF(T129&lt;170,"ГЗ по услуге (работе) НЕ выполнено","")&amp;IF(AND(T129&gt;=170,T129&lt;=200),"ГЗ по услуге (работе) выполнено","")&amp;IF(T129&gt;200,"ГЗ по услуге (работе) ПЕРЕвыполнено","")</f>
        <v>ГЗ по услуге (работе) выполнено</v>
      </c>
      <c r="V129" s="290"/>
      <c r="W129" s="214"/>
      <c r="X129" s="205"/>
    </row>
    <row r="130" spans="1:24" s="4" customFormat="1" ht="78.75" customHeight="1" thickBot="1" x14ac:dyDescent="0.3">
      <c r="A130" s="342"/>
      <c r="B130" s="46" t="str">
        <f t="shared" si="52"/>
        <v>ГБУЗ АО Икрянинская РБ</v>
      </c>
      <c r="C130" s="262"/>
      <c r="D130" s="19" t="str">
        <f t="shared" si="53"/>
        <v>Паллиативная медицинская помощь</v>
      </c>
      <c r="E130" s="236"/>
      <c r="F130" s="46" t="str">
        <f t="shared" si="69"/>
        <v>стационар</v>
      </c>
      <c r="G130" s="236"/>
      <c r="H130" s="46" t="str">
        <f t="shared" si="70"/>
        <v>паллиативная медицинская помощь</v>
      </c>
      <c r="I130" s="236"/>
      <c r="J130" s="46" t="str">
        <f t="shared" si="71"/>
        <v xml:space="preserve">Не применяется </v>
      </c>
      <c r="K130" s="74" t="s">
        <v>139</v>
      </c>
      <c r="L130" s="70" t="s">
        <v>140</v>
      </c>
      <c r="M130" s="71" t="s">
        <v>42</v>
      </c>
      <c r="N130" s="105">
        <v>6993</v>
      </c>
      <c r="O130" s="105">
        <v>5215</v>
      </c>
      <c r="P130" s="56"/>
      <c r="Q130" s="55">
        <f>IF(AND(N130&lt;&gt;0,M130="объем"),(O130/N130*100)/$Y$2*12,"")</f>
        <v>99.432766099432769</v>
      </c>
      <c r="R130" s="219"/>
      <c r="S130" s="220"/>
      <c r="T130" s="221"/>
      <c r="U130" s="236"/>
      <c r="V130" s="291"/>
      <c r="W130" s="214"/>
      <c r="X130" s="205"/>
    </row>
    <row r="131" spans="1:24" s="4" customFormat="1" ht="78.75" customHeight="1" thickBot="1" x14ac:dyDescent="0.3">
      <c r="A131" s="342"/>
      <c r="B131" s="46" t="str">
        <f t="shared" si="52"/>
        <v>ГБУЗ АО Икрянинская РБ</v>
      </c>
      <c r="C131" s="262"/>
      <c r="D131" s="19" t="str">
        <f t="shared" si="53"/>
        <v>Паллиативная медицинская помощь</v>
      </c>
      <c r="E131" s="222" t="s">
        <v>258</v>
      </c>
      <c r="F131" s="46" t="str">
        <f t="shared" si="69"/>
        <v>амбулаторно на дому</v>
      </c>
      <c r="G131" s="222" t="s">
        <v>43</v>
      </c>
      <c r="H131" s="46" t="str">
        <f t="shared" si="70"/>
        <v>паллиативная медицинская помощь</v>
      </c>
      <c r="I131" s="222" t="s">
        <v>148</v>
      </c>
      <c r="J131" s="46" t="str">
        <f t="shared" si="71"/>
        <v xml:space="preserve">Не применяется </v>
      </c>
      <c r="K131" s="73" t="s">
        <v>133</v>
      </c>
      <c r="L131" s="72" t="s">
        <v>3</v>
      </c>
      <c r="M131" s="72" t="s">
        <v>5</v>
      </c>
      <c r="N131" s="106">
        <v>99</v>
      </c>
      <c r="O131" s="106">
        <v>99</v>
      </c>
      <c r="P131" s="54">
        <f>IF(AND(N131&lt;&gt;0,M131="Кач."),O131/N131*100,"")</f>
        <v>100</v>
      </c>
      <c r="Q131" s="54"/>
      <c r="R131" s="219">
        <f>IFERROR(AVERAGE(P131:P132),"")</f>
        <v>100</v>
      </c>
      <c r="S131" s="220">
        <f>AVERAGE(Q131:Q132)</f>
        <v>99.169632265717695</v>
      </c>
      <c r="T131" s="221">
        <f>IFERROR((R131*0.7+S131*0.3)*2,S131*2)</f>
        <v>199.5017793594306</v>
      </c>
      <c r="U131" s="236" t="str">
        <f>IF(T131&lt;170,"ГЗ по услуге (работе) НЕ выполнено","")&amp;IF(AND(T131&gt;=170,T131&lt;=200),"ГЗ по услуге (работе) выполнено","")&amp;IF(T131&gt;200,"ГЗ по услуге (работе) ПЕРЕвыполнено","")</f>
        <v>ГЗ по услуге (работе) выполнено</v>
      </c>
      <c r="V131" s="290"/>
      <c r="W131" s="214"/>
      <c r="X131" s="205"/>
    </row>
    <row r="132" spans="1:24" s="4" customFormat="1" ht="78.75" customHeight="1" thickBot="1" x14ac:dyDescent="0.3">
      <c r="A132" s="342"/>
      <c r="B132" s="46" t="str">
        <f t="shared" si="52"/>
        <v>ГБУЗ АО Икрянинская РБ</v>
      </c>
      <c r="C132" s="262"/>
      <c r="D132" s="19" t="str">
        <f t="shared" si="53"/>
        <v>Паллиативная медицинская помощь</v>
      </c>
      <c r="E132" s="224"/>
      <c r="F132" s="46" t="str">
        <f t="shared" si="69"/>
        <v>амбулаторно на дому</v>
      </c>
      <c r="G132" s="224"/>
      <c r="H132" s="46" t="str">
        <f t="shared" si="70"/>
        <v>паллиативная медицинская помощь</v>
      </c>
      <c r="I132" s="224"/>
      <c r="J132" s="46" t="str">
        <f t="shared" si="71"/>
        <v xml:space="preserve">Не применяется </v>
      </c>
      <c r="K132" s="74" t="s">
        <v>40</v>
      </c>
      <c r="L132" s="70" t="s">
        <v>123</v>
      </c>
      <c r="M132" s="71" t="s">
        <v>42</v>
      </c>
      <c r="N132" s="104">
        <v>562</v>
      </c>
      <c r="O132" s="104">
        <v>418</v>
      </c>
      <c r="P132" s="56"/>
      <c r="Q132" s="55">
        <f>IF(AND(N132&lt;&gt;0,M132="объем"),(O132/N132*100)/$Y$2*12,"")</f>
        <v>99.169632265717695</v>
      </c>
      <c r="R132" s="219"/>
      <c r="S132" s="220"/>
      <c r="T132" s="221"/>
      <c r="U132" s="236"/>
      <c r="V132" s="291"/>
      <c r="W132" s="214"/>
      <c r="X132" s="205"/>
    </row>
    <row r="133" spans="1:24" s="4" customFormat="1" ht="28.5" customHeight="1" thickBot="1" x14ac:dyDescent="0.3">
      <c r="A133" s="342"/>
      <c r="B133" s="46" t="str">
        <f t="shared" si="52"/>
        <v>ГБУЗ АО Икрянинская РБ</v>
      </c>
      <c r="C133" s="262"/>
      <c r="D133" s="19" t="str">
        <f t="shared" si="53"/>
        <v>Паллиативная медицинская помощь</v>
      </c>
      <c r="E133" s="222" t="s">
        <v>256</v>
      </c>
      <c r="F133" s="46" t="str">
        <f t="shared" si="69"/>
        <v>амбулаторно на дому выездными патронажными бригадами</v>
      </c>
      <c r="G133" s="222" t="s">
        <v>43</v>
      </c>
      <c r="H133" s="46" t="str">
        <f t="shared" si="70"/>
        <v>паллиативная медицинская помощь</v>
      </c>
      <c r="I133" s="126"/>
      <c r="J133" s="46" t="str">
        <f t="shared" si="71"/>
        <v xml:space="preserve">Не применяется </v>
      </c>
      <c r="K133" s="73" t="s">
        <v>133</v>
      </c>
      <c r="L133" s="72" t="s">
        <v>3</v>
      </c>
      <c r="M133" s="72" t="s">
        <v>5</v>
      </c>
      <c r="N133" s="106">
        <v>99</v>
      </c>
      <c r="O133" s="106">
        <v>99</v>
      </c>
      <c r="P133" s="128">
        <f>IF(AND(N133&lt;&gt;0,M133="Кач."),O133/N133*100,"")</f>
        <v>100</v>
      </c>
      <c r="Q133" s="128"/>
      <c r="R133" s="219">
        <f>IFERROR(AVERAGE(P133:P134),"")</f>
        <v>100</v>
      </c>
      <c r="S133" s="220">
        <f>AVERAGE(Q133:Q134)</f>
        <v>98.884426595269957</v>
      </c>
      <c r="T133" s="221">
        <f>IFERROR((R133*0.7+S133*0.3)*2,S133*2)</f>
        <v>199.33065595716198</v>
      </c>
      <c r="U133" s="236" t="str">
        <f>IF(T133&lt;170,"ГЗ по услуге (работе) НЕ выполнено","")&amp;IF(AND(T133&gt;=170,T133&lt;=200),"ГЗ по услуге (работе) выполнено","")&amp;IF(T133&gt;200,"ГЗ по услуге (работе) ПЕРЕвыполнено","")</f>
        <v>ГЗ по услуге (работе) выполнено</v>
      </c>
      <c r="V133" s="290"/>
      <c r="W133" s="214"/>
      <c r="X133" s="205"/>
    </row>
    <row r="134" spans="1:24" s="4" customFormat="1" ht="28.5" customHeight="1" thickBot="1" x14ac:dyDescent="0.3">
      <c r="A134" s="342"/>
      <c r="B134" s="46" t="str">
        <f t="shared" si="52"/>
        <v>ГБУЗ АО Икрянинская РБ</v>
      </c>
      <c r="C134" s="262"/>
      <c r="D134" s="19" t="str">
        <f t="shared" si="53"/>
        <v>Паллиативная медицинская помощь</v>
      </c>
      <c r="E134" s="223"/>
      <c r="F134" s="46" t="str">
        <f t="shared" si="69"/>
        <v>амбулаторно на дому выездными патронажными бригадами</v>
      </c>
      <c r="G134" s="224"/>
      <c r="H134" s="46" t="str">
        <f t="shared" si="70"/>
        <v>паллиативная медицинская помощь</v>
      </c>
      <c r="I134" s="126"/>
      <c r="J134" s="46" t="str">
        <f t="shared" si="71"/>
        <v xml:space="preserve">Не применяется </v>
      </c>
      <c r="K134" s="74" t="s">
        <v>40</v>
      </c>
      <c r="L134" s="70" t="s">
        <v>123</v>
      </c>
      <c r="M134" s="71" t="s">
        <v>42</v>
      </c>
      <c r="N134" s="104">
        <v>747</v>
      </c>
      <c r="O134" s="104">
        <v>554</v>
      </c>
      <c r="P134" s="56"/>
      <c r="Q134" s="127">
        <f>IF(AND(N134&lt;&gt;0,M134="объем"),(O134/N134*100)/$Y$2*12,"")</f>
        <v>98.884426595269957</v>
      </c>
      <c r="R134" s="219"/>
      <c r="S134" s="220"/>
      <c r="T134" s="221"/>
      <c r="U134" s="236"/>
      <c r="V134" s="291"/>
      <c r="W134" s="214"/>
      <c r="X134" s="205"/>
    </row>
    <row r="135" spans="1:24" s="4" customFormat="1" ht="28.5" customHeight="1" thickBot="1" x14ac:dyDescent="0.3">
      <c r="A135" s="342"/>
      <c r="B135" s="46" t="str">
        <f t="shared" si="52"/>
        <v>ГБУЗ АО Икрянинская РБ</v>
      </c>
      <c r="C135" s="262"/>
      <c r="D135" s="19" t="str">
        <f t="shared" si="53"/>
        <v>Паллиативная медицинская помощь</v>
      </c>
      <c r="E135" s="223" t="s">
        <v>245</v>
      </c>
      <c r="F135" s="46" t="str">
        <f t="shared" si="69"/>
        <v>Дневной стационар (на дому)</v>
      </c>
      <c r="G135" s="223" t="s">
        <v>43</v>
      </c>
      <c r="H135" s="46" t="str">
        <f t="shared" si="70"/>
        <v>паллиативная медицинская помощь</v>
      </c>
      <c r="I135" s="223" t="s">
        <v>148</v>
      </c>
      <c r="J135" s="46" t="str">
        <f t="shared" si="71"/>
        <v xml:space="preserve">Не применяется </v>
      </c>
      <c r="K135" s="73" t="s">
        <v>133</v>
      </c>
      <c r="L135" s="72" t="s">
        <v>3</v>
      </c>
      <c r="M135" s="72" t="s">
        <v>5</v>
      </c>
      <c r="N135" s="106">
        <v>99</v>
      </c>
      <c r="O135" s="106">
        <v>99</v>
      </c>
      <c r="P135" s="128">
        <f>IF(AND(N135&lt;&gt;0,M135="Кач."),O135/N135*100,"")</f>
        <v>100</v>
      </c>
      <c r="Q135" s="128"/>
      <c r="R135" s="219">
        <f>IFERROR(AVERAGE(P135:P136),"")</f>
        <v>100</v>
      </c>
      <c r="S135" s="220">
        <f>AVERAGE(Q135:Q136)</f>
        <v>100.74074074074073</v>
      </c>
      <c r="T135" s="221">
        <f>IFERROR((R135*0.7+S135*0.3)*2,S135*2)</f>
        <v>200.44444444444443</v>
      </c>
      <c r="U135" s="236" t="str">
        <f>IF(T135&lt;170,"ГЗ по услуге (работе) НЕ выполнено","")&amp;IF(AND(T135&gt;=170,T135&lt;=200),"ГЗ по услуге (работе) выполнено","")&amp;IF(T135&gt;200,"ГЗ по услуге (работе) ПЕРЕвыполнено","")</f>
        <v>ГЗ по услуге (работе) ПЕРЕвыполнено</v>
      </c>
      <c r="V135" s="290"/>
      <c r="W135" s="214"/>
      <c r="X135" s="205"/>
    </row>
    <row r="136" spans="1:24" s="4" customFormat="1" ht="28.5" customHeight="1" thickBot="1" x14ac:dyDescent="0.3">
      <c r="A136" s="342"/>
      <c r="B136" s="46" t="str">
        <f t="shared" si="52"/>
        <v>ГБУЗ АО Икрянинская РБ</v>
      </c>
      <c r="C136" s="262"/>
      <c r="D136" s="19" t="str">
        <f t="shared" si="53"/>
        <v>Паллиативная медицинская помощь</v>
      </c>
      <c r="E136" s="224"/>
      <c r="F136" s="46" t="str">
        <f t="shared" si="69"/>
        <v>Дневной стационар (на дому)</v>
      </c>
      <c r="G136" s="224"/>
      <c r="H136" s="46" t="str">
        <f t="shared" si="70"/>
        <v>паллиативная медицинская помощь</v>
      </c>
      <c r="I136" s="224"/>
      <c r="J136" s="46" t="str">
        <f t="shared" si="71"/>
        <v xml:space="preserve">Не применяется </v>
      </c>
      <c r="K136" s="69" t="s">
        <v>149</v>
      </c>
      <c r="L136" s="70" t="s">
        <v>123</v>
      </c>
      <c r="M136" s="71" t="s">
        <v>42</v>
      </c>
      <c r="N136" s="104">
        <v>90</v>
      </c>
      <c r="O136" s="104">
        <v>68</v>
      </c>
      <c r="P136" s="56"/>
      <c r="Q136" s="55">
        <f>IF(AND(N136&lt;&gt;0,M136="объем"),(O136/N136*100)/$Y$2*12,"")</f>
        <v>100.74074074074073</v>
      </c>
      <c r="R136" s="219"/>
      <c r="S136" s="220"/>
      <c r="T136" s="221"/>
      <c r="U136" s="236"/>
      <c r="V136" s="291"/>
      <c r="W136" s="214"/>
      <c r="X136" s="205"/>
    </row>
    <row r="137" spans="1:24" s="4" customFormat="1" ht="28.5" customHeight="1" thickBot="1" x14ac:dyDescent="0.3">
      <c r="A137" s="342"/>
      <c r="B137" s="46" t="str">
        <f t="shared" si="52"/>
        <v>ГБУЗ АО Икрянинская РБ</v>
      </c>
      <c r="C137" s="296" t="s">
        <v>195</v>
      </c>
      <c r="D137" s="19" t="str">
        <f t="shared" si="53"/>
        <v>Медицинское освидетельствование на состояние опьянения (алкогольного, наркотического или иного токсического)</v>
      </c>
      <c r="E137" s="227" t="s">
        <v>47</v>
      </c>
      <c r="F137" s="46" t="str">
        <f t="shared" si="69"/>
        <v>Не предусмотрено</v>
      </c>
      <c r="G137" s="227" t="s">
        <v>47</v>
      </c>
      <c r="H137" s="46" t="str">
        <f t="shared" si="70"/>
        <v>Не предусмотрено</v>
      </c>
      <c r="I137" s="227" t="s">
        <v>47</v>
      </c>
      <c r="J137" s="46" t="str">
        <f t="shared" si="71"/>
        <v>Не предусмотрено</v>
      </c>
      <c r="K137" s="73" t="s">
        <v>57</v>
      </c>
      <c r="L137" s="72" t="s">
        <v>57</v>
      </c>
      <c r="M137" s="73"/>
      <c r="N137" s="106"/>
      <c r="O137" s="106"/>
      <c r="P137" s="54" t="str">
        <f t="shared" ref="P137" si="77">IF(AND(N137&lt;&gt;0,M137="Кач."),O137/N137*100,"")</f>
        <v/>
      </c>
      <c r="Q137" s="54"/>
      <c r="R137" s="293" t="str">
        <f>IFERROR(AVERAGE(P137:P138),"")</f>
        <v/>
      </c>
      <c r="S137" s="294">
        <f>AVERAGE(Q137:Q138)</f>
        <v>98.695878977569123</v>
      </c>
      <c r="T137" s="221">
        <f>IFERROR((R137*0.7+S137*0.3)*2,S137*2)</f>
        <v>197.39175795513825</v>
      </c>
      <c r="U137" s="236" t="str">
        <f>IF(T137&lt;170,"ГЗ по услуге (работе) НЕ выполнено","")&amp;IF(AND(T137&gt;=170,T137&lt;=200),"ГЗ по услуге (работе) выполнено","")&amp;IF(T137&gt;200,"ГЗ по услуге (работе) ПЕРЕвыполнено","")</f>
        <v>ГЗ по услуге (работе) выполнено</v>
      </c>
      <c r="V137" s="236"/>
      <c r="W137" s="214"/>
      <c r="X137" s="205"/>
    </row>
    <row r="138" spans="1:24" s="4" customFormat="1" ht="28.5" customHeight="1" thickBot="1" x14ac:dyDescent="0.3">
      <c r="A138" s="342"/>
      <c r="B138" s="46" t="str">
        <f t="shared" si="52"/>
        <v>ГБУЗ АО Икрянинская РБ</v>
      </c>
      <c r="C138" s="296"/>
      <c r="D138" s="19" t="str">
        <f t="shared" si="53"/>
        <v>Медицинское освидетельствование на состояние опьянения (алкогольного, наркотического или иного токсического)</v>
      </c>
      <c r="E138" s="227"/>
      <c r="F138" s="46" t="str">
        <f t="shared" si="69"/>
        <v>Не предусмотрено</v>
      </c>
      <c r="G138" s="227"/>
      <c r="H138" s="46" t="str">
        <f t="shared" si="70"/>
        <v>Не предусмотрено</v>
      </c>
      <c r="I138" s="227"/>
      <c r="J138" s="46" t="str">
        <f t="shared" si="71"/>
        <v>Не предусмотрено</v>
      </c>
      <c r="K138" s="74" t="s">
        <v>196</v>
      </c>
      <c r="L138" s="75" t="s">
        <v>58</v>
      </c>
      <c r="M138" s="71" t="s">
        <v>42</v>
      </c>
      <c r="N138" s="104">
        <v>639</v>
      </c>
      <c r="O138" s="104">
        <v>473</v>
      </c>
      <c r="P138" s="56"/>
      <c r="Q138" s="55">
        <f t="shared" ref="Q138" si="78">IF(AND(N138&lt;&gt;0,M138="объем"),(O138/N138*100)/$Y$2*12,"")</f>
        <v>98.695878977569123</v>
      </c>
      <c r="R138" s="293"/>
      <c r="S138" s="294"/>
      <c r="T138" s="221"/>
      <c r="U138" s="236"/>
      <c r="V138" s="236"/>
      <c r="W138" s="214"/>
      <c r="X138" s="205"/>
    </row>
    <row r="139" spans="1:24" s="4" customFormat="1" ht="28.5" customHeight="1" thickBot="1" x14ac:dyDescent="0.3">
      <c r="A139" s="342"/>
      <c r="B139" s="46" t="str">
        <f t="shared" si="52"/>
        <v>ГБУЗ АО Икрянинская РБ</v>
      </c>
      <c r="C139" s="296" t="s">
        <v>141</v>
      </c>
      <c r="D139" s="19" t="str">
        <f t="shared" si="53"/>
        <v>Медицинская помощь в экстренной форме незастрахованным гражданам в системе обязательного медицинского страхования</v>
      </c>
      <c r="E139" s="222" t="s">
        <v>142</v>
      </c>
      <c r="F139" s="46" t="str">
        <f t="shared" si="69"/>
        <v>амбулаторно</v>
      </c>
      <c r="G139" s="236" t="s">
        <v>141</v>
      </c>
      <c r="H139" s="46" t="str">
        <f t="shared" si="70"/>
        <v>Медицинская помощь в экстренной форме незастрахованным гражданам в системе обязательного медицинского страхования</v>
      </c>
      <c r="I139" s="236" t="s">
        <v>148</v>
      </c>
      <c r="J139" s="46" t="str">
        <f t="shared" si="71"/>
        <v xml:space="preserve">Не применяется </v>
      </c>
      <c r="K139" s="72" t="s">
        <v>133</v>
      </c>
      <c r="L139" s="72" t="s">
        <v>3</v>
      </c>
      <c r="M139" s="72" t="s">
        <v>5</v>
      </c>
      <c r="N139" s="106">
        <v>99</v>
      </c>
      <c r="O139" s="106">
        <v>99</v>
      </c>
      <c r="P139" s="54">
        <f>IF(AND(N139&lt;&gt;0,M139="Кач."),O139/N139*100,"")</f>
        <v>100</v>
      </c>
      <c r="Q139" s="54"/>
      <c r="R139" s="219">
        <f>IFERROR(AVERAGE(P139:P141),"")</f>
        <v>100</v>
      </c>
      <c r="S139" s="220">
        <f>AVERAGE(Q139:Q141)</f>
        <v>99.454871293580979</v>
      </c>
      <c r="T139" s="221">
        <f>IFERROR((R139*0.7+S139*0.3)*2,S139*2)</f>
        <v>199.6729227761486</v>
      </c>
      <c r="U139" s="236" t="str">
        <f>IF(T139&lt;170,"ГЗ по услуге (работе) НЕ выполнено","")&amp;IF(AND(T139&gt;=170,T139&lt;=200),"ГЗ по услуге (работе) выполнено","")&amp;IF(T139&gt;200,"ГЗ по услуге (работе) ПЕРЕвыполнено","")</f>
        <v>ГЗ по услуге (работе) выполнено</v>
      </c>
      <c r="V139" s="290"/>
      <c r="W139" s="214"/>
      <c r="X139" s="205"/>
    </row>
    <row r="140" spans="1:24" s="4" customFormat="1" ht="38.25" customHeight="1" thickBot="1" x14ac:dyDescent="0.3">
      <c r="A140" s="342"/>
      <c r="B140" s="46" t="str">
        <f t="shared" si="52"/>
        <v>ГБУЗ АО Икрянинская РБ</v>
      </c>
      <c r="C140" s="296"/>
      <c r="D140" s="19" t="str">
        <f t="shared" si="53"/>
        <v>Медицинская помощь в экстренной форме незастрахованным гражданам в системе обязательного медицинского страхования</v>
      </c>
      <c r="E140" s="224"/>
      <c r="F140" s="46" t="str">
        <f t="shared" si="69"/>
        <v>амбулаторно</v>
      </c>
      <c r="G140" s="236"/>
      <c r="H140" s="46" t="str">
        <f t="shared" si="70"/>
        <v>Медицинская помощь в экстренной форме незастрахованным гражданам в системе обязательного медицинского страхования</v>
      </c>
      <c r="I140" s="236"/>
      <c r="J140" s="46" t="str">
        <f t="shared" si="71"/>
        <v xml:space="preserve">Не применяется </v>
      </c>
      <c r="K140" s="74" t="s">
        <v>40</v>
      </c>
      <c r="L140" s="70" t="s">
        <v>123</v>
      </c>
      <c r="M140" s="71" t="s">
        <v>42</v>
      </c>
      <c r="N140" s="104">
        <v>2046</v>
      </c>
      <c r="O140" s="104">
        <v>1528</v>
      </c>
      <c r="P140" s="56"/>
      <c r="Q140" s="127">
        <f>IF(AND(N140&lt;&gt;0,M140="объем"),(O140/N140*100)/$Y$2*12,"")</f>
        <v>99.576409253828615</v>
      </c>
      <c r="R140" s="219"/>
      <c r="S140" s="220"/>
      <c r="T140" s="221"/>
      <c r="U140" s="236"/>
      <c r="V140" s="292"/>
      <c r="W140" s="214"/>
      <c r="X140" s="205"/>
    </row>
    <row r="141" spans="1:24" s="4" customFormat="1" ht="28.5" customHeight="1" thickBot="1" x14ac:dyDescent="0.3">
      <c r="A141" s="342"/>
      <c r="B141" s="46" t="str">
        <f t="shared" si="52"/>
        <v>ГБУЗ АО Икрянинская РБ</v>
      </c>
      <c r="C141" s="296"/>
      <c r="D141" s="19" t="str">
        <f t="shared" si="53"/>
        <v>Медицинская помощь в экстренной форме незастрахованным гражданам в системе обязательного медицинского страхования</v>
      </c>
      <c r="E141" s="136" t="s">
        <v>50</v>
      </c>
      <c r="F141" s="46" t="str">
        <f t="shared" si="69"/>
        <v>Вне медицинской организации</v>
      </c>
      <c r="G141" s="236"/>
      <c r="H141" s="46" t="str">
        <f t="shared" si="70"/>
        <v>Медицинская помощь в экстренной форме незастрахованным гражданам в системе обязательного медицинского страхования</v>
      </c>
      <c r="I141" s="236"/>
      <c r="J141" s="46" t="str">
        <f t="shared" si="71"/>
        <v xml:space="preserve">Не применяется </v>
      </c>
      <c r="K141" s="74" t="s">
        <v>151</v>
      </c>
      <c r="L141" s="75" t="s">
        <v>41</v>
      </c>
      <c r="M141" s="71" t="s">
        <v>42</v>
      </c>
      <c r="N141" s="102">
        <v>1400</v>
      </c>
      <c r="O141" s="102">
        <v>1043</v>
      </c>
      <c r="P141" s="56"/>
      <c r="Q141" s="55">
        <f>IF(AND(N141&lt;&gt;0,M141="объем"),(O141/N141*100)/$Y$2*12,"")</f>
        <v>99.333333333333343</v>
      </c>
      <c r="R141" s="219"/>
      <c r="S141" s="220"/>
      <c r="T141" s="221"/>
      <c r="U141" s="236"/>
      <c r="V141" s="291"/>
      <c r="W141" s="214"/>
      <c r="X141" s="205"/>
    </row>
    <row r="142" spans="1:24" s="4" customFormat="1" ht="44.25" customHeight="1" thickBot="1" x14ac:dyDescent="0.3">
      <c r="A142" s="342"/>
      <c r="B142" s="46" t="str">
        <f t="shared" si="52"/>
        <v>ГБУЗ АО Икрянинская РБ</v>
      </c>
      <c r="C142" s="296" t="s">
        <v>129</v>
      </c>
      <c r="D142" s="19" t="str">
        <f t="shared" si="5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42" s="236" t="s">
        <v>143</v>
      </c>
      <c r="F142" s="46" t="str">
        <f t="shared" si="69"/>
        <v>стационар</v>
      </c>
      <c r="G142" s="236" t="s">
        <v>51</v>
      </c>
      <c r="H142" s="46" t="str">
        <f t="shared" si="70"/>
        <v>терапия</v>
      </c>
      <c r="I142" s="236" t="s">
        <v>148</v>
      </c>
      <c r="J142" s="46" t="str">
        <f t="shared" si="71"/>
        <v xml:space="preserve">Не применяется </v>
      </c>
      <c r="K142" s="72" t="s">
        <v>133</v>
      </c>
      <c r="L142" s="72" t="s">
        <v>3</v>
      </c>
      <c r="M142" s="72" t="s">
        <v>5</v>
      </c>
      <c r="N142" s="106">
        <v>99</v>
      </c>
      <c r="O142" s="106">
        <v>99</v>
      </c>
      <c r="P142" s="54">
        <f t="shared" ref="P142" si="79">IF(AND(N142&lt;&gt;0,M142="Кач."),O142/N142*100,"")</f>
        <v>100</v>
      </c>
      <c r="Q142" s="54"/>
      <c r="R142" s="219">
        <f>IFERROR(AVERAGE(P142:P143),"")</f>
        <v>100</v>
      </c>
      <c r="S142" s="220">
        <f>AVERAGE(Q142:Q143)</f>
        <v>101.01010101010101</v>
      </c>
      <c r="T142" s="221">
        <f>IFERROR((R142*0.7+S142*0.3)*2,S142*2)</f>
        <v>200.60606060606059</v>
      </c>
      <c r="U142" s="236" t="str">
        <f t="shared" ref="U142" si="80">IF(T142&lt;170,"ГЗ по услуге (работе) НЕ выполнено","")&amp;IF(AND(T142&gt;=170,T142&lt;=200),"ГЗ по услуге (работе) выполнено","")&amp;IF(T142&gt;200,"ГЗ по услуге (работе) ПЕРЕвыполнено","")</f>
        <v>ГЗ по услуге (работе) ПЕРЕвыполнено</v>
      </c>
      <c r="V142" s="227"/>
      <c r="W142" s="214"/>
      <c r="X142" s="205"/>
    </row>
    <row r="143" spans="1:24" s="4" customFormat="1" ht="28.5" customHeight="1" thickBot="1" x14ac:dyDescent="0.3">
      <c r="A143" s="342"/>
      <c r="B143" s="46" t="str">
        <f t="shared" si="52"/>
        <v>ГБУЗ АО Икрянинская РБ</v>
      </c>
      <c r="C143" s="296"/>
      <c r="D143" s="19" t="str">
        <f t="shared" si="5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143" s="236"/>
      <c r="F143" s="46" t="str">
        <f t="shared" si="69"/>
        <v>стационар</v>
      </c>
      <c r="G143" s="236"/>
      <c r="H143" s="46" t="str">
        <f t="shared" si="70"/>
        <v>терапия</v>
      </c>
      <c r="I143" s="236"/>
      <c r="J143" s="46" t="str">
        <f t="shared" si="71"/>
        <v xml:space="preserve">Не применяется </v>
      </c>
      <c r="K143" s="74" t="s">
        <v>175</v>
      </c>
      <c r="L143" s="75" t="s">
        <v>150</v>
      </c>
      <c r="M143" s="71" t="s">
        <v>42</v>
      </c>
      <c r="N143" s="104">
        <v>33</v>
      </c>
      <c r="O143" s="104">
        <v>25</v>
      </c>
      <c r="P143" s="56"/>
      <c r="Q143" s="55">
        <f>IF(AND(N143&lt;&gt;0,M143="объем"),(O143/N143*100)/$Y$2*12,"")</f>
        <v>101.01010101010101</v>
      </c>
      <c r="R143" s="219"/>
      <c r="S143" s="220"/>
      <c r="T143" s="221"/>
      <c r="U143" s="236"/>
      <c r="V143" s="227"/>
      <c r="W143" s="214"/>
      <c r="X143" s="205"/>
    </row>
    <row r="144" spans="1:24" s="4" customFormat="1" ht="28.5" customHeight="1" thickBot="1" x14ac:dyDescent="0.3">
      <c r="A144" s="342"/>
      <c r="B144" s="46" t="str">
        <f t="shared" si="52"/>
        <v>ГБУЗ АО Икрянинская РБ</v>
      </c>
      <c r="C144" s="262" t="s">
        <v>236</v>
      </c>
      <c r="D144" s="19" t="str">
        <f t="shared" si="5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4" s="236" t="s">
        <v>305</v>
      </c>
      <c r="F144" s="46" t="str">
        <f t="shared" si="69"/>
        <v>заключение договоров</v>
      </c>
      <c r="G144" s="236" t="s">
        <v>307</v>
      </c>
      <c r="H144" s="46" t="str">
        <f t="shared" si="7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4" s="236" t="s">
        <v>306</v>
      </c>
      <c r="J144" s="46" t="str">
        <f t="shared" si="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4" s="76" t="s">
        <v>237</v>
      </c>
      <c r="L144" s="75" t="s">
        <v>3</v>
      </c>
      <c r="M144" s="72" t="s">
        <v>5</v>
      </c>
      <c r="N144" s="106">
        <v>100</v>
      </c>
      <c r="O144" s="106">
        <v>100</v>
      </c>
      <c r="P144" s="54">
        <f t="shared" ref="P144" si="81">IF(AND(N144&lt;&gt;0,M144="Кач."),O144/N144*100,"")</f>
        <v>100</v>
      </c>
      <c r="Q144" s="54"/>
      <c r="R144" s="219">
        <f>IFERROR(AVERAGE(P144:P145),"")</f>
        <v>100</v>
      </c>
      <c r="S144" s="220">
        <f>AVERAGE(Q144:Q145)</f>
        <v>100</v>
      </c>
      <c r="T144" s="221">
        <f>IFERROR((R144*0.7+S144*0.3)*2,S144*2)</f>
        <v>200</v>
      </c>
      <c r="U144" s="236" t="str">
        <f t="shared" ref="U144" si="82">IF(T144&lt;170,"ГЗ по услуге (работе) НЕ выполнено","")&amp;IF(AND(T144&gt;=170,T144&lt;=200),"ГЗ по услуге (работе) выполнено","")&amp;IF(T144&gt;200,"ГЗ по услуге (работе) ПЕРЕвыполнено","")</f>
        <v>ГЗ по услуге (работе) выполнено</v>
      </c>
      <c r="V144" s="227"/>
      <c r="W144" s="214"/>
      <c r="X144" s="205"/>
    </row>
    <row r="145" spans="1:24" s="4" customFormat="1" ht="45.75" customHeight="1" thickBot="1" x14ac:dyDescent="0.3">
      <c r="A145" s="342"/>
      <c r="B145" s="46" t="str">
        <f t="shared" si="52"/>
        <v>ГБУЗ АО Икрянинская РБ</v>
      </c>
      <c r="C145" s="262"/>
      <c r="D145" s="19" t="str">
        <f t="shared" si="5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45" s="236"/>
      <c r="F145" s="46" t="str">
        <f t="shared" si="69"/>
        <v>заключение договоров</v>
      </c>
      <c r="G145" s="236"/>
      <c r="H145" s="46" t="str">
        <f t="shared" si="7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45" s="236"/>
      <c r="J145" s="46" t="str">
        <f t="shared" si="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45" s="77" t="s">
        <v>247</v>
      </c>
      <c r="L145" s="75" t="s">
        <v>238</v>
      </c>
      <c r="M145" s="71" t="s">
        <v>42</v>
      </c>
      <c r="N145" s="104">
        <v>25.74</v>
      </c>
      <c r="O145" s="104">
        <v>25.74</v>
      </c>
      <c r="P145" s="56"/>
      <c r="Q145" s="58">
        <f>IF(AND(N145&lt;&gt;0,M145="объем"),(O145/N145*100),"")</f>
        <v>100</v>
      </c>
      <c r="R145" s="219"/>
      <c r="S145" s="220"/>
      <c r="T145" s="221"/>
      <c r="U145" s="236"/>
      <c r="V145" s="227"/>
      <c r="W145" s="215"/>
      <c r="X145" s="206"/>
    </row>
    <row r="146" spans="1:24" s="4" customFormat="1" ht="28.5" customHeight="1" thickBot="1" x14ac:dyDescent="0.3">
      <c r="A146" s="307" t="s">
        <v>25</v>
      </c>
      <c r="B146" s="46" t="str">
        <f t="shared" si="52"/>
        <v>ГБУЗ АО Камызякская РБ</v>
      </c>
      <c r="C146" s="210" t="s">
        <v>124</v>
      </c>
      <c r="D146" s="19" t="str">
        <f t="shared" si="53"/>
        <v>ПМСП, не включенная в базовую программу ОМС</v>
      </c>
      <c r="E146" s="227" t="s">
        <v>142</v>
      </c>
      <c r="F146" s="46" t="str">
        <f t="shared" si="69"/>
        <v>амбулаторно</v>
      </c>
      <c r="G146" s="236" t="s">
        <v>137</v>
      </c>
      <c r="H146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6" s="227" t="s">
        <v>168</v>
      </c>
      <c r="J146" s="46" t="str">
        <f t="shared" si="71"/>
        <v>по профилю дерматовенерология (в части венерологии)</v>
      </c>
      <c r="K146" s="72" t="s">
        <v>133</v>
      </c>
      <c r="L146" s="72" t="s">
        <v>3</v>
      </c>
      <c r="M146" s="72" t="s">
        <v>5</v>
      </c>
      <c r="N146" s="106">
        <v>99</v>
      </c>
      <c r="O146" s="106">
        <v>100</v>
      </c>
      <c r="P146" s="54">
        <f t="shared" ref="P146" si="83">IF(AND(N146&lt;&gt;0,M146="Кач."),O146/N146*100,"")</f>
        <v>101.01010101010101</v>
      </c>
      <c r="Q146" s="54"/>
      <c r="R146" s="219">
        <f>IFERROR(AVERAGE(P146:P148),"")</f>
        <v>101.01010101010101</v>
      </c>
      <c r="S146" s="220">
        <f>AVERAGE(Q146:Q148)</f>
        <v>86.269230769230745</v>
      </c>
      <c r="T146" s="221">
        <f>IFERROR((R146*0.7+S146*0.3)*2,S146*2)</f>
        <v>193.17567987567983</v>
      </c>
      <c r="U146" s="236" t="str">
        <f>IF(T146&lt;170,"ГЗ по услуге (работе) НЕ выполнено","")&amp;IF(AND(T146&gt;=170,T146&lt;=200),"ГЗ по услуге (работе) выполнено","")&amp;IF(T146&gt;200,"ГЗ по услуге (работе) ПЕРЕвыполнено","")</f>
        <v>ГЗ по услуге (работе) выполнено</v>
      </c>
      <c r="V146" s="290"/>
      <c r="W146" s="213">
        <f>AVERAGE(T146:T171)</f>
        <v>189.924051289983</v>
      </c>
      <c r="X146" s="204" t="str">
        <f>IF(W146&lt;170,"ГЗ по учреждению не выполнено","")&amp;IF(AND(W146&gt;=170,W146&lt;=200),"ГЗ по учреждению выполнено","")&amp;IF(W146&gt;200,"ГЗ по учреждению перевыполнено","")</f>
        <v>ГЗ по учреждению выполнено</v>
      </c>
    </row>
    <row r="147" spans="1:24" s="4" customFormat="1" ht="82.5" customHeight="1" thickBot="1" x14ac:dyDescent="0.3">
      <c r="A147" s="307"/>
      <c r="B147" s="46" t="str">
        <f t="shared" si="52"/>
        <v>ГБУЗ АО Камызякская РБ</v>
      </c>
      <c r="C147" s="211"/>
      <c r="D147" s="19" t="str">
        <f t="shared" si="53"/>
        <v>ПМСП, не включенная в базовую программу ОМС</v>
      </c>
      <c r="E147" s="227"/>
      <c r="F147" s="46" t="str">
        <f t="shared" si="69"/>
        <v>амбулаторно</v>
      </c>
      <c r="G147" s="236"/>
      <c r="H147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7" s="227"/>
      <c r="J147" s="46" t="str">
        <f t="shared" si="71"/>
        <v>по профилю дерматовенерология (в части венерологии)</v>
      </c>
      <c r="K147" s="69" t="s">
        <v>40</v>
      </c>
      <c r="L147" s="70" t="s">
        <v>123</v>
      </c>
      <c r="M147" s="71" t="s">
        <v>42</v>
      </c>
      <c r="N147" s="104">
        <v>1300</v>
      </c>
      <c r="O147" s="104">
        <v>860</v>
      </c>
      <c r="P147" s="56"/>
      <c r="Q147" s="55">
        <f>IF(AND(N147&lt;&gt;0,M147="объем"),(O147/N147*100)/$Y$2*12,"")</f>
        <v>88.20512820512819</v>
      </c>
      <c r="R147" s="219"/>
      <c r="S147" s="220"/>
      <c r="T147" s="221"/>
      <c r="U147" s="236"/>
      <c r="V147" s="292"/>
      <c r="W147" s="214"/>
      <c r="X147" s="205"/>
    </row>
    <row r="148" spans="1:24" s="4" customFormat="1" ht="78.75" customHeight="1" thickBot="1" x14ac:dyDescent="0.3">
      <c r="A148" s="307"/>
      <c r="B148" s="46" t="str">
        <f t="shared" si="52"/>
        <v>ГБУЗ АО Камызякская РБ</v>
      </c>
      <c r="C148" s="211"/>
      <c r="D148" s="19" t="str">
        <f t="shared" si="53"/>
        <v>ПМСП, не включенная в базовую программу ОМС</v>
      </c>
      <c r="E148" s="227"/>
      <c r="F148" s="46" t="str">
        <f t="shared" si="69"/>
        <v>амбулаторно</v>
      </c>
      <c r="G148" s="236"/>
      <c r="H148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48" s="227"/>
      <c r="J148" s="46" t="str">
        <f t="shared" si="71"/>
        <v>по профилю дерматовенерология (в части венерологии)</v>
      </c>
      <c r="K148" s="69" t="s">
        <v>138</v>
      </c>
      <c r="L148" s="70" t="s">
        <v>123</v>
      </c>
      <c r="M148" s="71" t="s">
        <v>42</v>
      </c>
      <c r="N148" s="104">
        <v>800</v>
      </c>
      <c r="O148" s="104">
        <v>506</v>
      </c>
      <c r="P148" s="56"/>
      <c r="Q148" s="55">
        <f>IF(AND(N148&lt;&gt;0,M148="объем"),(O148/N148*100)/$Y$2*12,"")</f>
        <v>84.333333333333314</v>
      </c>
      <c r="R148" s="219"/>
      <c r="S148" s="220"/>
      <c r="T148" s="221"/>
      <c r="U148" s="236"/>
      <c r="V148" s="291"/>
      <c r="W148" s="214"/>
      <c r="X148" s="205"/>
    </row>
    <row r="149" spans="1:24" s="4" customFormat="1" ht="64.5" customHeight="1" thickBot="1" x14ac:dyDescent="0.3">
      <c r="A149" s="307"/>
      <c r="B149" s="46" t="str">
        <f t="shared" si="52"/>
        <v>ГБУЗ АО Камызякская РБ</v>
      </c>
      <c r="C149" s="211"/>
      <c r="D149" s="19" t="str">
        <f t="shared" si="53"/>
        <v>ПМСП, не включенная в базовую программу ОМС</v>
      </c>
      <c r="E149" s="227" t="s">
        <v>142</v>
      </c>
      <c r="F149" s="46" t="str">
        <f t="shared" si="69"/>
        <v>амбулаторно</v>
      </c>
      <c r="G149" s="236" t="s">
        <v>145</v>
      </c>
      <c r="H149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49" s="227" t="s">
        <v>144</v>
      </c>
      <c r="J149" s="46" t="str">
        <f t="shared" si="71"/>
        <v>по профилю Фтизиатрия</v>
      </c>
      <c r="K149" s="73" t="s">
        <v>133</v>
      </c>
      <c r="L149" s="72" t="s">
        <v>3</v>
      </c>
      <c r="M149" s="72" t="s">
        <v>5</v>
      </c>
      <c r="N149" s="106">
        <v>99</v>
      </c>
      <c r="O149" s="106">
        <v>100</v>
      </c>
      <c r="P149" s="54">
        <f t="shared" ref="P149" si="84">IF(AND(N149&lt;&gt;0,M149="Кач."),O149/N149*100,"")</f>
        <v>101.01010101010101</v>
      </c>
      <c r="Q149" s="54"/>
      <c r="R149" s="219">
        <f>IFERROR(AVERAGE(P149:P151),"")</f>
        <v>101.01010101010101</v>
      </c>
      <c r="S149" s="220">
        <f>AVERAGE(Q149:Q151)</f>
        <v>90.95894070236038</v>
      </c>
      <c r="T149" s="221">
        <f>IFERROR((R149*0.7+S149*0.3)*2,S149*2)</f>
        <v>195.98950583555762</v>
      </c>
      <c r="U149" s="236" t="str">
        <f>IF(T149&lt;170,"ГЗ по услуге (работе) НЕ выполнено","")&amp;IF(AND(T149&gt;=170,T149&lt;=200),"ГЗ по услуге (работе) выполнено","")&amp;IF(T149&gt;200,"ГЗ по услуге (работе) ПЕРЕвыполнено","")</f>
        <v>ГЗ по услуге (работе) выполнено</v>
      </c>
      <c r="V149" s="290"/>
      <c r="W149" s="214"/>
      <c r="X149" s="205"/>
    </row>
    <row r="150" spans="1:24" s="4" customFormat="1" ht="28.5" customHeight="1" thickBot="1" x14ac:dyDescent="0.3">
      <c r="A150" s="307"/>
      <c r="B150" s="46" t="str">
        <f t="shared" si="52"/>
        <v>ГБУЗ АО Камызякская РБ</v>
      </c>
      <c r="C150" s="211"/>
      <c r="D150" s="19" t="str">
        <f t="shared" si="53"/>
        <v>ПМСП, не включенная в базовую программу ОМС</v>
      </c>
      <c r="E150" s="227"/>
      <c r="F150" s="46" t="str">
        <f t="shared" si="69"/>
        <v>амбулаторно</v>
      </c>
      <c r="G150" s="236"/>
      <c r="H150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50" s="227"/>
      <c r="J150" s="46" t="str">
        <f t="shared" si="71"/>
        <v>по профилю Фтизиатрия</v>
      </c>
      <c r="K150" s="74" t="s">
        <v>40</v>
      </c>
      <c r="L150" s="70" t="s">
        <v>123</v>
      </c>
      <c r="M150" s="71" t="s">
        <v>42</v>
      </c>
      <c r="N150" s="104">
        <v>5790</v>
      </c>
      <c r="O150" s="104">
        <v>3907</v>
      </c>
      <c r="P150" s="56"/>
      <c r="Q150" s="55">
        <f t="shared" ref="Q150:Q159" si="85">IF(AND(N150&lt;&gt;0,M150="объем"),(O150/N150*100)/$Y$2*12,"")</f>
        <v>89.971214738054101</v>
      </c>
      <c r="R150" s="219"/>
      <c r="S150" s="220"/>
      <c r="T150" s="221"/>
      <c r="U150" s="236"/>
      <c r="V150" s="292"/>
      <c r="W150" s="214"/>
      <c r="X150" s="205"/>
    </row>
    <row r="151" spans="1:24" s="4" customFormat="1" ht="28.5" customHeight="1" thickBot="1" x14ac:dyDescent="0.3">
      <c r="A151" s="307"/>
      <c r="B151" s="46" t="str">
        <f t="shared" si="52"/>
        <v>ГБУЗ АО Камызякская РБ</v>
      </c>
      <c r="C151" s="211"/>
      <c r="D151" s="19" t="str">
        <f t="shared" si="53"/>
        <v>ПМСП, не включенная в базовую программу ОМС</v>
      </c>
      <c r="E151" s="227"/>
      <c r="F151" s="46" t="str">
        <f t="shared" si="69"/>
        <v>амбулаторно</v>
      </c>
      <c r="G151" s="236"/>
      <c r="H151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51" s="227"/>
      <c r="J151" s="46" t="str">
        <f t="shared" si="71"/>
        <v>по профилю Фтизиатрия</v>
      </c>
      <c r="K151" s="74" t="s">
        <v>138</v>
      </c>
      <c r="L151" s="70" t="s">
        <v>123</v>
      </c>
      <c r="M151" s="71" t="s">
        <v>42</v>
      </c>
      <c r="N151" s="104">
        <v>1250</v>
      </c>
      <c r="O151" s="103">
        <v>862</v>
      </c>
      <c r="P151" s="56"/>
      <c r="Q151" s="55">
        <f t="shared" si="85"/>
        <v>91.946666666666658</v>
      </c>
      <c r="R151" s="219"/>
      <c r="S151" s="220"/>
      <c r="T151" s="221"/>
      <c r="U151" s="236"/>
      <c r="V151" s="291"/>
      <c r="W151" s="214"/>
      <c r="X151" s="205"/>
    </row>
    <row r="152" spans="1:24" s="4" customFormat="1" ht="58.5" customHeight="1" thickBot="1" x14ac:dyDescent="0.3">
      <c r="A152" s="307"/>
      <c r="B152" s="46" t="str">
        <f t="shared" si="52"/>
        <v>ГБУЗ АО Камызякская РБ</v>
      </c>
      <c r="C152" s="211"/>
      <c r="D152" s="19" t="str">
        <f t="shared" si="53"/>
        <v>ПМСП, не включенная в базовую программу ОМС</v>
      </c>
      <c r="E152" s="227" t="s">
        <v>142</v>
      </c>
      <c r="F152" s="46" t="str">
        <f t="shared" si="69"/>
        <v>амбулаторно</v>
      </c>
      <c r="G152" s="236" t="s">
        <v>167</v>
      </c>
      <c r="H152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2" s="227" t="s">
        <v>287</v>
      </c>
      <c r="J152" s="46" t="str">
        <f t="shared" si="71"/>
        <v>по профилю психиатрия-наркология</v>
      </c>
      <c r="K152" s="73" t="s">
        <v>133</v>
      </c>
      <c r="L152" s="72" t="s">
        <v>3</v>
      </c>
      <c r="M152" s="72" t="s">
        <v>5</v>
      </c>
      <c r="N152" s="106">
        <v>99</v>
      </c>
      <c r="O152" s="106">
        <v>100</v>
      </c>
      <c r="P152" s="54">
        <f t="shared" ref="P152" si="86">IF(AND(N152&lt;&gt;0,M152="Кач."),O152/N152*100,"")</f>
        <v>101.01010101010101</v>
      </c>
      <c r="Q152" s="54" t="str">
        <f t="shared" si="85"/>
        <v/>
      </c>
      <c r="R152" s="219">
        <f>IFERROR(AVERAGE(P152:P154),"")</f>
        <v>101.01010101010101</v>
      </c>
      <c r="S152" s="220">
        <f>AVERAGE(Q152:Q154)</f>
        <v>101.87110298500465</v>
      </c>
      <c r="T152" s="221">
        <f>IFERROR((R152*0.7+S152*0.3)*2,S152*2)</f>
        <v>202.5368032051442</v>
      </c>
      <c r="U152" s="236" t="str">
        <f>IF(T152&lt;170,"ГЗ по услуге (работе) НЕ выполнено","")&amp;IF(AND(T152&gt;=170,T152&lt;=200),"ГЗ по услуге (работе) выполнено","")&amp;IF(T152&gt;200,"ГЗ по услуге (работе) ПЕРЕвыполнено","")</f>
        <v>ГЗ по услуге (работе) ПЕРЕвыполнено</v>
      </c>
      <c r="V152" s="290"/>
      <c r="W152" s="214"/>
      <c r="X152" s="205"/>
    </row>
    <row r="153" spans="1:24" s="4" customFormat="1" ht="28.5" customHeight="1" thickBot="1" x14ac:dyDescent="0.3">
      <c r="A153" s="307"/>
      <c r="B153" s="46" t="str">
        <f t="shared" si="52"/>
        <v>ГБУЗ АО Камызякская РБ</v>
      </c>
      <c r="C153" s="211"/>
      <c r="D153" s="19" t="str">
        <f t="shared" si="53"/>
        <v>ПМСП, не включенная в базовую программу ОМС</v>
      </c>
      <c r="E153" s="227"/>
      <c r="F153" s="46" t="str">
        <f t="shared" si="69"/>
        <v>амбулаторно</v>
      </c>
      <c r="G153" s="236"/>
      <c r="H153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3" s="227"/>
      <c r="J153" s="46" t="str">
        <f t="shared" si="71"/>
        <v>по профилю психиатрия-наркология</v>
      </c>
      <c r="K153" s="74" t="s">
        <v>40</v>
      </c>
      <c r="L153" s="70" t="s">
        <v>123</v>
      </c>
      <c r="M153" s="71" t="s">
        <v>42</v>
      </c>
      <c r="N153" s="104">
        <v>3505</v>
      </c>
      <c r="O153" s="104">
        <v>2542</v>
      </c>
      <c r="P153" s="56"/>
      <c r="Q153" s="55">
        <f t="shared" si="85"/>
        <v>96.699952448882556</v>
      </c>
      <c r="R153" s="219"/>
      <c r="S153" s="220"/>
      <c r="T153" s="221"/>
      <c r="U153" s="236"/>
      <c r="V153" s="292"/>
      <c r="W153" s="214"/>
      <c r="X153" s="205"/>
    </row>
    <row r="154" spans="1:24" s="4" customFormat="1" ht="28.5" customHeight="1" thickBot="1" x14ac:dyDescent="0.3">
      <c r="A154" s="307"/>
      <c r="B154" s="46" t="str">
        <f t="shared" si="52"/>
        <v>ГБУЗ АО Камызякская РБ</v>
      </c>
      <c r="C154" s="211"/>
      <c r="D154" s="19" t="str">
        <f t="shared" si="53"/>
        <v>ПМСП, не включенная в базовую программу ОМС</v>
      </c>
      <c r="E154" s="227"/>
      <c r="F154" s="46" t="str">
        <f t="shared" si="69"/>
        <v>амбулаторно</v>
      </c>
      <c r="G154" s="236"/>
      <c r="H154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54" s="227"/>
      <c r="J154" s="46" t="str">
        <f t="shared" si="71"/>
        <v>по профилю психиатрия-наркология</v>
      </c>
      <c r="K154" s="74" t="s">
        <v>138</v>
      </c>
      <c r="L154" s="70" t="s">
        <v>123</v>
      </c>
      <c r="M154" s="71" t="s">
        <v>42</v>
      </c>
      <c r="N154" s="104">
        <v>710</v>
      </c>
      <c r="O154" s="104">
        <v>570</v>
      </c>
      <c r="P154" s="56"/>
      <c r="Q154" s="55">
        <f t="shared" si="85"/>
        <v>107.04225352112675</v>
      </c>
      <c r="R154" s="219"/>
      <c r="S154" s="220"/>
      <c r="T154" s="221"/>
      <c r="U154" s="236"/>
      <c r="V154" s="291"/>
      <c r="W154" s="214"/>
      <c r="X154" s="205"/>
    </row>
    <row r="155" spans="1:24" s="4" customFormat="1" ht="45.75" customHeight="1" thickBot="1" x14ac:dyDescent="0.3">
      <c r="A155" s="307"/>
      <c r="B155" s="46" t="str">
        <f t="shared" si="52"/>
        <v>ГБУЗ АО Камызякская РБ</v>
      </c>
      <c r="C155" s="211"/>
      <c r="D155" s="19" t="str">
        <f t="shared" si="53"/>
        <v>ПМСП, не включенная в базовую программу ОМС</v>
      </c>
      <c r="E155" s="225" t="s">
        <v>142</v>
      </c>
      <c r="F155" s="46" t="str">
        <f t="shared" si="69"/>
        <v>амбулаторно</v>
      </c>
      <c r="G155" s="222" t="s">
        <v>39</v>
      </c>
      <c r="H155" s="46" t="str">
        <f t="shared" si="70"/>
        <v>Первичная медико-санитарная помощь, в части диагностики и лечения</v>
      </c>
      <c r="I155" s="225" t="s">
        <v>255</v>
      </c>
      <c r="J155" s="46" t="str">
        <f t="shared" si="71"/>
        <v>Вакцинация</v>
      </c>
      <c r="K155" s="72" t="s">
        <v>133</v>
      </c>
      <c r="L155" s="72" t="s">
        <v>3</v>
      </c>
      <c r="M155" s="72" t="s">
        <v>5</v>
      </c>
      <c r="N155" s="106">
        <v>99</v>
      </c>
      <c r="O155" s="106">
        <v>100</v>
      </c>
      <c r="P155" s="128">
        <f t="shared" ref="P155" si="87">IF(AND(N155&lt;&gt;0,M155="Кач."),O155/N155*100,"")</f>
        <v>101.01010101010101</v>
      </c>
      <c r="Q155" s="128" t="str">
        <f t="shared" si="85"/>
        <v/>
      </c>
      <c r="R155" s="219">
        <f>IFERROR(AVERAGE(P155:P156),"")</f>
        <v>101.01010101010101</v>
      </c>
      <c r="S155" s="220">
        <f>AVERAGE(Q155:Q156)</f>
        <v>80.533333333333331</v>
      </c>
      <c r="T155" s="221">
        <f>IFERROR((R155*0.7+S155*0.3)*2,S155*2)</f>
        <v>189.73414141414139</v>
      </c>
      <c r="U155" s="236" t="str">
        <f t="shared" ref="U155" si="88">IF(T155&lt;170,"ГЗ по услуге (работе) НЕ выполнено","")&amp;IF(AND(T155&gt;=170,T155&lt;=200),"ГЗ по услуге (работе) выполнено","")&amp;IF(T155&gt;200,"ГЗ по услуге (работе) ПЕРЕвыполнено","")</f>
        <v>ГЗ по услуге (работе) выполнено</v>
      </c>
      <c r="V155" s="227"/>
      <c r="W155" s="214"/>
      <c r="X155" s="205"/>
    </row>
    <row r="156" spans="1:24" s="4" customFormat="1" ht="28.5" customHeight="1" thickBot="1" x14ac:dyDescent="0.3">
      <c r="A156" s="307"/>
      <c r="B156" s="46" t="str">
        <f t="shared" si="52"/>
        <v>ГБУЗ АО Камызякская РБ</v>
      </c>
      <c r="C156" s="212"/>
      <c r="D156" s="19" t="str">
        <f t="shared" si="53"/>
        <v>ПМСП, не включенная в базовую программу ОМС</v>
      </c>
      <c r="E156" s="228"/>
      <c r="F156" s="46" t="str">
        <f t="shared" si="69"/>
        <v>амбулаторно</v>
      </c>
      <c r="G156" s="224"/>
      <c r="H156" s="46" t="str">
        <f t="shared" si="70"/>
        <v>Первичная медико-санитарная помощь, в части диагностики и лечения</v>
      </c>
      <c r="I156" s="228"/>
      <c r="J156" s="46" t="str">
        <f t="shared" si="71"/>
        <v>Вакцинация</v>
      </c>
      <c r="K156" s="69" t="s">
        <v>40</v>
      </c>
      <c r="L156" s="70" t="s">
        <v>123</v>
      </c>
      <c r="M156" s="71" t="s">
        <v>42</v>
      </c>
      <c r="N156" s="102">
        <v>500</v>
      </c>
      <c r="O156" s="104">
        <v>302</v>
      </c>
      <c r="P156" s="56"/>
      <c r="Q156" s="127">
        <f t="shared" si="85"/>
        <v>80.533333333333331</v>
      </c>
      <c r="R156" s="219"/>
      <c r="S156" s="220"/>
      <c r="T156" s="221"/>
      <c r="U156" s="236"/>
      <c r="V156" s="227"/>
      <c r="W156" s="214"/>
      <c r="X156" s="205"/>
    </row>
    <row r="157" spans="1:24" s="4" customFormat="1" ht="28.5" customHeight="1" thickBot="1" x14ac:dyDescent="0.3">
      <c r="A157" s="307"/>
      <c r="B157" s="46" t="str">
        <f t="shared" si="52"/>
        <v>ГБУЗ АО Камызякская РБ</v>
      </c>
      <c r="C157" s="296" t="s">
        <v>141</v>
      </c>
      <c r="D157" s="19" t="str">
        <f>IF(C157="",D156,C157)</f>
        <v>Медицинская помощь в экстренной форме незастрахованным гражданам в системе обязательного медицинского страхования</v>
      </c>
      <c r="E157" s="236" t="s">
        <v>142</v>
      </c>
      <c r="F157" s="46" t="str">
        <f t="shared" si="69"/>
        <v>амбулаторно</v>
      </c>
      <c r="G157" s="225" t="s">
        <v>141</v>
      </c>
      <c r="H157" s="46" t="str">
        <f t="shared" si="70"/>
        <v>Медицинская помощь в экстренной форме незастрахованным гражданам в системе обязательного медицинского страхования</v>
      </c>
      <c r="I157" s="222" t="s">
        <v>148</v>
      </c>
      <c r="J157" s="46" t="str">
        <f t="shared" si="71"/>
        <v xml:space="preserve">Не применяется </v>
      </c>
      <c r="K157" s="72" t="s">
        <v>133</v>
      </c>
      <c r="L157" s="72" t="s">
        <v>3</v>
      </c>
      <c r="M157" s="72" t="s">
        <v>5</v>
      </c>
      <c r="N157" s="106">
        <v>99</v>
      </c>
      <c r="O157" s="106">
        <v>100</v>
      </c>
      <c r="P157" s="54">
        <f t="shared" ref="P157" si="89">IF(AND(N157&lt;&gt;0,M157="Кач."),O157/N157*100,"")</f>
        <v>101.01010101010101</v>
      </c>
      <c r="Q157" s="54" t="str">
        <f t="shared" si="85"/>
        <v/>
      </c>
      <c r="R157" s="237">
        <f>IFERROR(AVERAGE(P157:P159),"")</f>
        <v>101.01010101010101</v>
      </c>
      <c r="S157" s="240">
        <f>AVERAGE(Q157:Q159)</f>
        <v>80.338624338624342</v>
      </c>
      <c r="T157" s="247">
        <f>IFERROR((R157*0.7+S157*0.3)*2,S157*2)</f>
        <v>189.617316017316</v>
      </c>
      <c r="U157" s="222" t="str">
        <f t="shared" ref="U157" si="90">IF(T157&lt;170,"ГЗ по услуге (работе) НЕ выполнено","")&amp;IF(AND(T157&gt;=170,T157&lt;=200),"ГЗ по услуге (работе) выполнено","")&amp;IF(T157&gt;200,"ГЗ по услуге (работе) ПЕРЕвыполнено","")</f>
        <v>ГЗ по услуге (работе) выполнено</v>
      </c>
      <c r="V157" s="225"/>
      <c r="W157" s="214"/>
      <c r="X157" s="205"/>
    </row>
    <row r="158" spans="1:24" s="4" customFormat="1" ht="50.25" customHeight="1" thickBot="1" x14ac:dyDescent="0.3">
      <c r="A158" s="307"/>
      <c r="B158" s="46" t="str">
        <f t="shared" si="52"/>
        <v>ГБУЗ АО Камызякская РБ</v>
      </c>
      <c r="C158" s="296"/>
      <c r="D158" s="19" t="str">
        <f t="shared" si="53"/>
        <v>Медицинская помощь в экстренной форме незастрахованным гражданам в системе обязательного медицинского страхования</v>
      </c>
      <c r="E158" s="236"/>
      <c r="F158" s="46" t="str">
        <f t="shared" si="69"/>
        <v>амбулаторно</v>
      </c>
      <c r="G158" s="226"/>
      <c r="H158" s="46" t="str">
        <f t="shared" si="70"/>
        <v>Медицинская помощь в экстренной форме незастрахованным гражданам в системе обязательного медицинского страхования</v>
      </c>
      <c r="I158" s="223"/>
      <c r="J158" s="46" t="str">
        <f t="shared" si="71"/>
        <v xml:space="preserve">Не применяется </v>
      </c>
      <c r="K158" s="69" t="s">
        <v>40</v>
      </c>
      <c r="L158" s="70" t="s">
        <v>123</v>
      </c>
      <c r="M158" s="71" t="s">
        <v>42</v>
      </c>
      <c r="N158" s="102">
        <v>1800</v>
      </c>
      <c r="O158" s="104">
        <v>1390</v>
      </c>
      <c r="P158" s="56"/>
      <c r="Q158" s="55">
        <f t="shared" si="85"/>
        <v>102.96296296296296</v>
      </c>
      <c r="R158" s="238"/>
      <c r="S158" s="241"/>
      <c r="T158" s="248"/>
      <c r="U158" s="223"/>
      <c r="V158" s="226"/>
      <c r="W158" s="214"/>
      <c r="X158" s="205"/>
    </row>
    <row r="159" spans="1:24" s="4" customFormat="1" ht="50.25" customHeight="1" thickBot="1" x14ac:dyDescent="0.3">
      <c r="A159" s="307"/>
      <c r="B159" s="46" t="str">
        <f t="shared" si="52"/>
        <v>ГБУЗ АО Камызякская РБ</v>
      </c>
      <c r="C159" s="296"/>
      <c r="D159" s="19" t="str">
        <f t="shared" si="53"/>
        <v>Медицинская помощь в экстренной форме незастрахованным гражданам в системе обязательного медицинского страхования</v>
      </c>
      <c r="E159" s="129" t="s">
        <v>50</v>
      </c>
      <c r="F159" s="46" t="str">
        <f t="shared" si="69"/>
        <v>Вне медицинской организации</v>
      </c>
      <c r="G159" s="228"/>
      <c r="H159" s="46" t="str">
        <f t="shared" si="70"/>
        <v>Медицинская помощь в экстренной форме незастрахованным гражданам в системе обязательного медицинского страхования</v>
      </c>
      <c r="I159" s="224"/>
      <c r="J159" s="46" t="str">
        <f t="shared" si="71"/>
        <v xml:space="preserve">Не применяется </v>
      </c>
      <c r="K159" s="74" t="s">
        <v>151</v>
      </c>
      <c r="L159" s="75" t="s">
        <v>41</v>
      </c>
      <c r="M159" s="71" t="s">
        <v>42</v>
      </c>
      <c r="N159" s="102">
        <v>700</v>
      </c>
      <c r="O159" s="104">
        <v>303</v>
      </c>
      <c r="P159" s="56"/>
      <c r="Q159" s="55">
        <f t="shared" si="85"/>
        <v>57.714285714285722</v>
      </c>
      <c r="R159" s="250"/>
      <c r="S159" s="251"/>
      <c r="T159" s="252"/>
      <c r="U159" s="224"/>
      <c r="V159" s="228"/>
      <c r="W159" s="214"/>
      <c r="X159" s="205"/>
    </row>
    <row r="160" spans="1:24" s="4" customFormat="1" ht="50.25" customHeight="1" thickBot="1" x14ac:dyDescent="0.3">
      <c r="A160" s="307"/>
      <c r="B160" s="46" t="str">
        <f t="shared" si="52"/>
        <v>ГБУЗ АО Камызякская РБ</v>
      </c>
      <c r="C160" s="296" t="s">
        <v>195</v>
      </c>
      <c r="D160" s="19" t="str">
        <f t="shared" si="53"/>
        <v>Медицинское освидетельствование на состояние опьянения (алкогольного, наркотического или иного токсического)</v>
      </c>
      <c r="E160" s="227" t="s">
        <v>47</v>
      </c>
      <c r="F160" s="46" t="str">
        <f t="shared" si="69"/>
        <v>Не предусмотрено</v>
      </c>
      <c r="G160" s="227" t="s">
        <v>47</v>
      </c>
      <c r="H160" s="46" t="str">
        <f t="shared" si="70"/>
        <v>Не предусмотрено</v>
      </c>
      <c r="I160" s="227" t="s">
        <v>47</v>
      </c>
      <c r="J160" s="46" t="str">
        <f t="shared" si="71"/>
        <v>Не предусмотрено</v>
      </c>
      <c r="K160" s="73" t="s">
        <v>57</v>
      </c>
      <c r="L160" s="72" t="s">
        <v>57</v>
      </c>
      <c r="M160" s="73"/>
      <c r="N160" s="106"/>
      <c r="O160" s="106"/>
      <c r="P160" s="54" t="str">
        <f t="shared" ref="P160" si="91">IF(AND(N160&lt;&gt;0,M160="Кач."),O160/N160*100,"")</f>
        <v/>
      </c>
      <c r="Q160" s="54"/>
      <c r="R160" s="219" t="str">
        <f>IFERROR(AVERAGE(P160:P161),"")</f>
        <v/>
      </c>
      <c r="S160" s="220">
        <f>AVERAGE(Q160:Q161)</f>
        <v>90.333333333333329</v>
      </c>
      <c r="T160" s="221">
        <f>IFERROR((R160*0.7+S160*0.3)*2,S160*2)</f>
        <v>180.66666666666666</v>
      </c>
      <c r="U160" s="236" t="str">
        <f>IF(T160&lt;170,"ГЗ по услуге (работе) НЕ выполнено","")&amp;IF(AND(T160&gt;=170,T160&lt;=200),"ГЗ по услуге (работе) выполнено","")&amp;IF(T160&gt;200,"ГЗ по услуге (работе) ПЕРЕвыполнено","")</f>
        <v>ГЗ по услуге (работе) выполнено</v>
      </c>
      <c r="V160" s="227"/>
      <c r="W160" s="214"/>
      <c r="X160" s="205"/>
    </row>
    <row r="161" spans="1:24" s="4" customFormat="1" ht="28.5" customHeight="1" thickBot="1" x14ac:dyDescent="0.3">
      <c r="A161" s="307"/>
      <c r="B161" s="46" t="str">
        <f t="shared" si="52"/>
        <v>ГБУЗ АО Камызякская РБ</v>
      </c>
      <c r="C161" s="296"/>
      <c r="D161" s="19" t="str">
        <f t="shared" si="53"/>
        <v>Медицинское освидетельствование на состояние опьянения (алкогольного, наркотического или иного токсического)</v>
      </c>
      <c r="E161" s="227"/>
      <c r="F161" s="46" t="str">
        <f t="shared" si="69"/>
        <v>Не предусмотрено</v>
      </c>
      <c r="G161" s="227"/>
      <c r="H161" s="46" t="str">
        <f t="shared" si="70"/>
        <v>Не предусмотрено</v>
      </c>
      <c r="I161" s="227"/>
      <c r="J161" s="46" t="str">
        <f t="shared" si="71"/>
        <v>Не предусмотрено</v>
      </c>
      <c r="K161" s="74" t="s">
        <v>196</v>
      </c>
      <c r="L161" s="75" t="s">
        <v>58</v>
      </c>
      <c r="M161" s="71" t="s">
        <v>42</v>
      </c>
      <c r="N161" s="104">
        <v>400</v>
      </c>
      <c r="O161" s="104">
        <v>271</v>
      </c>
      <c r="P161" s="56"/>
      <c r="Q161" s="55">
        <f t="shared" ref="Q161:Q162" si="92">IF(AND(N161&lt;&gt;0,M161="объем"),(O161/N161*100)/$Y$2*12,"")</f>
        <v>90.333333333333329</v>
      </c>
      <c r="R161" s="219"/>
      <c r="S161" s="220"/>
      <c r="T161" s="221"/>
      <c r="U161" s="236"/>
      <c r="V161" s="227"/>
      <c r="W161" s="214"/>
      <c r="X161" s="205"/>
    </row>
    <row r="162" spans="1:24" s="4" customFormat="1" ht="32.25" customHeight="1" thickBot="1" x14ac:dyDescent="0.3">
      <c r="A162" s="307"/>
      <c r="B162" s="46" t="str">
        <f t="shared" si="52"/>
        <v>ГБУЗ АО Камызякская РБ</v>
      </c>
      <c r="C162" s="232" t="s">
        <v>75</v>
      </c>
      <c r="D162" s="19" t="str">
        <f t="shared" si="53"/>
        <v>Паллиативная медицинская помощь</v>
      </c>
      <c r="E162" s="236" t="s">
        <v>143</v>
      </c>
      <c r="F162" s="46" t="str">
        <f t="shared" si="69"/>
        <v>стационар</v>
      </c>
      <c r="G162" s="236" t="s">
        <v>43</v>
      </c>
      <c r="H162" s="46" t="str">
        <f t="shared" si="70"/>
        <v>паллиативная медицинская помощь</v>
      </c>
      <c r="I162" s="236" t="s">
        <v>148</v>
      </c>
      <c r="J162" s="46" t="str">
        <f t="shared" si="71"/>
        <v xml:space="preserve">Не применяется </v>
      </c>
      <c r="K162" s="72" t="s">
        <v>133</v>
      </c>
      <c r="L162" s="72" t="s">
        <v>3</v>
      </c>
      <c r="M162" s="72" t="s">
        <v>5</v>
      </c>
      <c r="N162" s="106">
        <v>99</v>
      </c>
      <c r="O162" s="106">
        <v>100</v>
      </c>
      <c r="P162" s="54">
        <f>IF(AND(N162&lt;&gt;0,M162="Кач."),O162/N162*100,"")</f>
        <v>101.01010101010101</v>
      </c>
      <c r="Q162" s="54" t="str">
        <f t="shared" si="92"/>
        <v/>
      </c>
      <c r="R162" s="219">
        <f>IFERROR(AVERAGE(P162:P163),"")</f>
        <v>101.01010101010101</v>
      </c>
      <c r="S162" s="220">
        <f>AVERAGE(Q162:Q163)</f>
        <v>62.349206349206341</v>
      </c>
      <c r="T162" s="221">
        <f>IFERROR((R162*0.7+S162*0.3)*2,S162*2)</f>
        <v>178.82366522366522</v>
      </c>
      <c r="U162" s="236" t="str">
        <f t="shared" ref="U162" si="93">IF(T162&lt;170,"ГЗ по услуге (работе) НЕ выполнено","")&amp;IF(AND(T162&gt;=170,T162&lt;=200),"ГЗ по услуге (работе) выполнено","")&amp;IF(T162&gt;200,"ГЗ по услуге (работе) ПЕРЕвыполнено","")</f>
        <v>ГЗ по услуге (работе) выполнено</v>
      </c>
      <c r="V162" s="227"/>
      <c r="W162" s="214"/>
      <c r="X162" s="205"/>
    </row>
    <row r="163" spans="1:24" s="4" customFormat="1" ht="78" customHeight="1" thickBot="1" x14ac:dyDescent="0.3">
      <c r="A163" s="307"/>
      <c r="B163" s="46" t="str">
        <f t="shared" si="52"/>
        <v>ГБУЗ АО Камызякская РБ</v>
      </c>
      <c r="C163" s="270"/>
      <c r="D163" s="19" t="str">
        <f t="shared" si="53"/>
        <v>Паллиативная медицинская помощь</v>
      </c>
      <c r="E163" s="236"/>
      <c r="F163" s="46" t="str">
        <f t="shared" si="69"/>
        <v>стационар</v>
      </c>
      <c r="G163" s="236"/>
      <c r="H163" s="46" t="str">
        <f t="shared" si="70"/>
        <v>паллиативная медицинская помощь</v>
      </c>
      <c r="I163" s="236"/>
      <c r="J163" s="46" t="str">
        <f t="shared" si="71"/>
        <v xml:space="preserve">Не применяется </v>
      </c>
      <c r="K163" s="69" t="s">
        <v>139</v>
      </c>
      <c r="L163" s="70" t="s">
        <v>140</v>
      </c>
      <c r="M163" s="71" t="s">
        <v>42</v>
      </c>
      <c r="N163" s="103">
        <v>1050</v>
      </c>
      <c r="O163" s="103">
        <v>491</v>
      </c>
      <c r="P163" s="56"/>
      <c r="Q163" s="55">
        <f>IF(AND(N163&lt;&gt;0,M163="объем"),(O163/N163*100)/$Y$2*12,"")</f>
        <v>62.349206349206341</v>
      </c>
      <c r="R163" s="219"/>
      <c r="S163" s="220"/>
      <c r="T163" s="221"/>
      <c r="U163" s="236"/>
      <c r="V163" s="227"/>
      <c r="W163" s="214"/>
      <c r="X163" s="205"/>
    </row>
    <row r="164" spans="1:24" s="4" customFormat="1" ht="28.5" customHeight="1" thickBot="1" x14ac:dyDescent="0.3">
      <c r="A164" s="307"/>
      <c r="B164" s="46" t="str">
        <f t="shared" si="52"/>
        <v>ГБУЗ АО Камызякская РБ</v>
      </c>
      <c r="C164" s="270"/>
      <c r="D164" s="19" t="str">
        <f t="shared" si="53"/>
        <v>Паллиативная медицинская помощь</v>
      </c>
      <c r="E164" s="236" t="s">
        <v>258</v>
      </c>
      <c r="F164" s="46" t="str">
        <f t="shared" si="69"/>
        <v>амбулаторно на дому</v>
      </c>
      <c r="G164" s="236" t="s">
        <v>43</v>
      </c>
      <c r="H164" s="46" t="str">
        <f t="shared" si="70"/>
        <v>паллиативная медицинская помощь</v>
      </c>
      <c r="I164" s="236" t="s">
        <v>148</v>
      </c>
      <c r="J164" s="46" t="str">
        <f t="shared" si="71"/>
        <v xml:space="preserve">Не применяется </v>
      </c>
      <c r="K164" s="73" t="s">
        <v>133</v>
      </c>
      <c r="L164" s="72" t="s">
        <v>3</v>
      </c>
      <c r="M164" s="72" t="s">
        <v>5</v>
      </c>
      <c r="N164" s="106">
        <v>99</v>
      </c>
      <c r="O164" s="106">
        <v>100</v>
      </c>
      <c r="P164" s="54">
        <f t="shared" ref="P164" si="94">IF(AND(N164&lt;&gt;0,M164="Кач."),O164/N164*100,"")</f>
        <v>101.01010101010101</v>
      </c>
      <c r="Q164" s="54"/>
      <c r="R164" s="219">
        <f>IFERROR(AVERAGE(P164:P165),"")</f>
        <v>101.01010101010101</v>
      </c>
      <c r="S164" s="220">
        <f>AVERAGE(Q164:Q165)</f>
        <v>81.009296148738386</v>
      </c>
      <c r="T164" s="221">
        <f>IFERROR((R164*0.7+S164*0.3)*2,S164*2)</f>
        <v>190.01971910338443</v>
      </c>
      <c r="U164" s="236" t="str">
        <f>IF(T164&lt;170,"ГЗ по услуге (работе) НЕ выполнено","")&amp;IF(AND(T164&gt;=170,T164&lt;=200),"ГЗ по услуге (работе) выполнено","")&amp;IF(T164&gt;200,"ГЗ по услуге (работе) ПЕРЕвыполнено","")</f>
        <v>ГЗ по услуге (работе) выполнено</v>
      </c>
      <c r="V164" s="227"/>
      <c r="W164" s="214"/>
      <c r="X164" s="205"/>
    </row>
    <row r="165" spans="1:24" s="4" customFormat="1" ht="39" customHeight="1" thickBot="1" x14ac:dyDescent="0.3">
      <c r="A165" s="307"/>
      <c r="B165" s="46" t="str">
        <f t="shared" si="52"/>
        <v>ГБУЗ АО Камызякская РБ</v>
      </c>
      <c r="C165" s="270"/>
      <c r="D165" s="19" t="str">
        <f t="shared" si="53"/>
        <v>Паллиативная медицинская помощь</v>
      </c>
      <c r="E165" s="236"/>
      <c r="F165" s="46" t="str">
        <f t="shared" si="69"/>
        <v>амбулаторно на дому</v>
      </c>
      <c r="G165" s="236"/>
      <c r="H165" s="46" t="str">
        <f t="shared" si="70"/>
        <v>паллиативная медицинская помощь</v>
      </c>
      <c r="I165" s="236"/>
      <c r="J165" s="46" t="str">
        <f t="shared" si="71"/>
        <v xml:space="preserve">Не применяется </v>
      </c>
      <c r="K165" s="74" t="s">
        <v>40</v>
      </c>
      <c r="L165" s="70" t="s">
        <v>123</v>
      </c>
      <c r="M165" s="71" t="s">
        <v>42</v>
      </c>
      <c r="N165" s="104">
        <v>502</v>
      </c>
      <c r="O165" s="104">
        <v>305</v>
      </c>
      <c r="P165" s="56"/>
      <c r="Q165" s="55">
        <f t="shared" ref="Q165" si="95">IF(AND(N165&lt;&gt;0,M165="объем"),(O165/N165*100)/$Y$2*12,"")</f>
        <v>81.009296148738386</v>
      </c>
      <c r="R165" s="219"/>
      <c r="S165" s="220"/>
      <c r="T165" s="221"/>
      <c r="U165" s="236"/>
      <c r="V165" s="227"/>
      <c r="W165" s="214"/>
      <c r="X165" s="205"/>
    </row>
    <row r="166" spans="1:24" s="4" customFormat="1" ht="28.5" customHeight="1" thickBot="1" x14ac:dyDescent="0.3">
      <c r="A166" s="307"/>
      <c r="B166" s="46" t="str">
        <f t="shared" si="52"/>
        <v>ГБУЗ АО Камызякская РБ</v>
      </c>
      <c r="C166" s="270"/>
      <c r="D166" s="19" t="str">
        <f t="shared" si="53"/>
        <v>Паллиативная медицинская помощь</v>
      </c>
      <c r="E166" s="222" t="s">
        <v>256</v>
      </c>
      <c r="F166" s="46" t="str">
        <f t="shared" si="69"/>
        <v>амбулаторно на дому выездными патронажными бригадами</v>
      </c>
      <c r="G166" s="236" t="s">
        <v>43</v>
      </c>
      <c r="H166" s="46" t="str">
        <f t="shared" si="70"/>
        <v>паллиативная медицинская помощь</v>
      </c>
      <c r="I166" s="236" t="s">
        <v>148</v>
      </c>
      <c r="J166" s="46" t="str">
        <f t="shared" si="71"/>
        <v xml:space="preserve">Не применяется </v>
      </c>
      <c r="K166" s="73" t="s">
        <v>133</v>
      </c>
      <c r="L166" s="72" t="s">
        <v>3</v>
      </c>
      <c r="M166" s="72" t="s">
        <v>5</v>
      </c>
      <c r="N166" s="106">
        <v>99</v>
      </c>
      <c r="O166" s="106">
        <v>100</v>
      </c>
      <c r="P166" s="128">
        <f t="shared" ref="P166" si="96">IF(AND(N166&lt;&gt;0,M166="Кач."),O166/N166*100,"")</f>
        <v>101.01010101010101</v>
      </c>
      <c r="Q166" s="128"/>
      <c r="R166" s="219">
        <f>IFERROR(AVERAGE(P166:P167),"")</f>
        <v>101.01010101010101</v>
      </c>
      <c r="S166" s="220">
        <f>AVERAGE(Q166:Q167)</f>
        <v>77.037037037037024</v>
      </c>
      <c r="T166" s="221">
        <f>IFERROR((R166*0.7+S166*0.3)*2,S166*2)</f>
        <v>187.63636363636363</v>
      </c>
      <c r="U166" s="236" t="str">
        <f>IF(T166&lt;170,"ГЗ по услуге (работе) НЕ выполнено","")&amp;IF(AND(T166&gt;=170,T166&lt;=200),"ГЗ по услуге (работе) выполнено","")&amp;IF(T166&gt;200,"ГЗ по услуге (работе) ПЕРЕвыполнено","")</f>
        <v>ГЗ по услуге (работе) выполнено</v>
      </c>
      <c r="V166" s="227"/>
      <c r="W166" s="214"/>
      <c r="X166" s="205"/>
    </row>
    <row r="167" spans="1:24" s="4" customFormat="1" ht="62.25" customHeight="1" thickBot="1" x14ac:dyDescent="0.3">
      <c r="A167" s="307"/>
      <c r="B167" s="46" t="str">
        <f t="shared" si="52"/>
        <v>ГБУЗ АО Камызякская РБ</v>
      </c>
      <c r="C167" s="270"/>
      <c r="D167" s="19" t="str">
        <f t="shared" si="53"/>
        <v>Паллиативная медицинская помощь</v>
      </c>
      <c r="E167" s="224"/>
      <c r="F167" s="46" t="str">
        <f t="shared" si="69"/>
        <v>амбулаторно на дому выездными патронажными бригадами</v>
      </c>
      <c r="G167" s="236"/>
      <c r="H167" s="46" t="str">
        <f t="shared" si="70"/>
        <v>паллиативная медицинская помощь</v>
      </c>
      <c r="I167" s="236"/>
      <c r="J167" s="46" t="str">
        <f t="shared" si="71"/>
        <v xml:space="preserve">Не применяется </v>
      </c>
      <c r="K167" s="74" t="s">
        <v>40</v>
      </c>
      <c r="L167" s="70" t="s">
        <v>123</v>
      </c>
      <c r="M167" s="71" t="s">
        <v>42</v>
      </c>
      <c r="N167" s="104">
        <v>855</v>
      </c>
      <c r="O167" s="104">
        <v>494</v>
      </c>
      <c r="P167" s="56"/>
      <c r="Q167" s="127">
        <f t="shared" ref="Q167" si="97">IF(AND(N167&lt;&gt;0,M167="объем"),(O167/N167*100)/$Y$2*12,"")</f>
        <v>77.037037037037024</v>
      </c>
      <c r="R167" s="219"/>
      <c r="S167" s="220"/>
      <c r="T167" s="221"/>
      <c r="U167" s="236"/>
      <c r="V167" s="227"/>
      <c r="W167" s="214"/>
      <c r="X167" s="205"/>
    </row>
    <row r="168" spans="1:24" s="4" customFormat="1" ht="28.5" customHeight="1" thickBot="1" x14ac:dyDescent="0.3">
      <c r="A168" s="307"/>
      <c r="B168" s="46" t="str">
        <f t="shared" ref="B168:B231" si="98">IF(A168="",B167,A168)</f>
        <v>ГБУЗ АО Камызякская РБ</v>
      </c>
      <c r="C168" s="270"/>
      <c r="D168" s="19" t="str">
        <f t="shared" ref="D168:D231" si="99">IF(C168="",D167,C168)</f>
        <v>Паллиативная медицинская помощь</v>
      </c>
      <c r="E168" s="227" t="s">
        <v>245</v>
      </c>
      <c r="F168" s="46" t="str">
        <f t="shared" si="69"/>
        <v>Дневной стационар (на дому)</v>
      </c>
      <c r="G168" s="236" t="s">
        <v>43</v>
      </c>
      <c r="H168" s="46" t="str">
        <f t="shared" si="70"/>
        <v>паллиативная медицинская помощь</v>
      </c>
      <c r="I168" s="236" t="s">
        <v>148</v>
      </c>
      <c r="J168" s="46" t="str">
        <f t="shared" si="71"/>
        <v xml:space="preserve">Не применяется </v>
      </c>
      <c r="K168" s="73" t="s">
        <v>133</v>
      </c>
      <c r="L168" s="72" t="s">
        <v>3</v>
      </c>
      <c r="M168" s="72" t="s">
        <v>5</v>
      </c>
      <c r="N168" s="106">
        <v>99</v>
      </c>
      <c r="O168" s="106">
        <v>100</v>
      </c>
      <c r="P168" s="54">
        <f t="shared" ref="P168" si="100">IF(AND(N168&lt;&gt;0,M168="Кач."),O168/N168*100,"")</f>
        <v>101.01010101010101</v>
      </c>
      <c r="Q168" s="54"/>
      <c r="R168" s="219">
        <f>IFERROR(AVERAGE(P168:P169),"")</f>
        <v>101.01010101010101</v>
      </c>
      <c r="S168" s="220">
        <f>AVERAGE(Q168:Q169)</f>
        <v>65.917602996254672</v>
      </c>
      <c r="T168" s="221">
        <f>IFERROR((R168*0.7+S168*0.3)*2,S168*2)</f>
        <v>180.9647032118942</v>
      </c>
      <c r="U168" s="236" t="str">
        <f>IF(T168&lt;170,"ГЗ по услуге (работе) НЕ выполнено","")&amp;IF(AND(T168&gt;=170,T168&lt;=200),"ГЗ по услуге (работе) выполнено","")&amp;IF(T168&gt;200,"ГЗ по услуге (работе) ПЕРЕвыполнено","")</f>
        <v>ГЗ по услуге (работе) выполнено</v>
      </c>
      <c r="V168" s="227"/>
      <c r="W168" s="214"/>
      <c r="X168" s="205"/>
    </row>
    <row r="169" spans="1:24" s="4" customFormat="1" ht="28.5" customHeight="1" thickBot="1" x14ac:dyDescent="0.3">
      <c r="A169" s="307"/>
      <c r="B169" s="46" t="str">
        <f t="shared" si="98"/>
        <v>ГБУЗ АО Камызякская РБ</v>
      </c>
      <c r="C169" s="233"/>
      <c r="D169" s="19" t="str">
        <f t="shared" si="99"/>
        <v>Паллиативная медицинская помощь</v>
      </c>
      <c r="E169" s="227"/>
      <c r="F169" s="46" t="str">
        <f t="shared" si="69"/>
        <v>Дневной стационар (на дому)</v>
      </c>
      <c r="G169" s="236"/>
      <c r="H169" s="46" t="str">
        <f t="shared" si="70"/>
        <v>паллиативная медицинская помощь</v>
      </c>
      <c r="I169" s="236"/>
      <c r="J169" s="46" t="str">
        <f t="shared" si="71"/>
        <v xml:space="preserve">Не применяется </v>
      </c>
      <c r="K169" s="74" t="s">
        <v>149</v>
      </c>
      <c r="L169" s="70" t="s">
        <v>123</v>
      </c>
      <c r="M169" s="71" t="s">
        <v>42</v>
      </c>
      <c r="N169" s="104">
        <v>89</v>
      </c>
      <c r="O169" s="104">
        <v>44</v>
      </c>
      <c r="P169" s="56"/>
      <c r="Q169" s="55">
        <f t="shared" ref="Q169" si="101">IF(AND(N169&lt;&gt;0,M169="объем"),(O169/N169*100)/$Y$2*12,"")</f>
        <v>65.917602996254672</v>
      </c>
      <c r="R169" s="219"/>
      <c r="S169" s="220"/>
      <c r="T169" s="221"/>
      <c r="U169" s="236"/>
      <c r="V169" s="227"/>
      <c r="W169" s="214"/>
      <c r="X169" s="205"/>
    </row>
    <row r="170" spans="1:24" s="4" customFormat="1" ht="28.5" customHeight="1" thickBot="1" x14ac:dyDescent="0.3">
      <c r="A170" s="307"/>
      <c r="B170" s="46" t="str">
        <f t="shared" si="98"/>
        <v>ГБУЗ АО Камызякская РБ</v>
      </c>
      <c r="C170" s="262" t="s">
        <v>236</v>
      </c>
      <c r="D170" s="19" t="str">
        <f t="shared" si="9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0" s="236" t="s">
        <v>305</v>
      </c>
      <c r="F170" s="46" t="str">
        <f t="shared" si="69"/>
        <v>заключение договоров</v>
      </c>
      <c r="G170" s="236" t="s">
        <v>307</v>
      </c>
      <c r="H170" s="46" t="str">
        <f t="shared" si="7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0" s="236" t="s">
        <v>306</v>
      </c>
      <c r="J170" s="46" t="str">
        <f t="shared" si="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0" s="76" t="s">
        <v>237</v>
      </c>
      <c r="L170" s="75" t="s">
        <v>3</v>
      </c>
      <c r="M170" s="72" t="s">
        <v>5</v>
      </c>
      <c r="N170" s="106">
        <v>100</v>
      </c>
      <c r="O170" s="106">
        <v>100</v>
      </c>
      <c r="P170" s="54">
        <f t="shared" ref="P170" si="102">IF(AND(N170&lt;&gt;0,M170="Кач."),O170/N170*100,"")</f>
        <v>100</v>
      </c>
      <c r="Q170" s="54"/>
      <c r="R170" s="219">
        <f>IFERROR(AVERAGE(P170:P171),"")</f>
        <v>100</v>
      </c>
      <c r="S170" s="220">
        <f>AVERAGE(Q170:Q171)</f>
        <v>100</v>
      </c>
      <c r="T170" s="221">
        <f>IFERROR((R170*0.7+S170*0.3)*2,S170*2)</f>
        <v>200</v>
      </c>
      <c r="U170" s="236" t="str">
        <f>IF(T170&lt;170,"ГЗ по услуге (работе) НЕ выполнено","")&amp;IF(AND(T170&gt;=170,T170&lt;=200),"ГЗ по услуге (работе) выполнено","")&amp;IF(T170&gt;200,"ГЗ по услуге (работе) ПЕРЕвыполнено","")</f>
        <v>ГЗ по услуге (работе) выполнено</v>
      </c>
      <c r="V170" s="227"/>
      <c r="W170" s="214"/>
      <c r="X170" s="205"/>
    </row>
    <row r="171" spans="1:24" s="4" customFormat="1" ht="28.5" customHeight="1" thickBot="1" x14ac:dyDescent="0.3">
      <c r="A171" s="307"/>
      <c r="B171" s="46" t="str">
        <f t="shared" si="98"/>
        <v>ГБУЗ АО Камызякская РБ</v>
      </c>
      <c r="C171" s="262"/>
      <c r="D171" s="19" t="str">
        <f t="shared" si="9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71" s="236"/>
      <c r="F171" s="46" t="str">
        <f t="shared" si="69"/>
        <v>заключение договоров</v>
      </c>
      <c r="G171" s="236"/>
      <c r="H171" s="46" t="str">
        <f t="shared" si="7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71" s="236"/>
      <c r="J171" s="46" t="str">
        <f t="shared" si="7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71" s="77" t="s">
        <v>247</v>
      </c>
      <c r="L171" s="75" t="s">
        <v>238</v>
      </c>
      <c r="M171" s="71" t="s">
        <v>42</v>
      </c>
      <c r="N171" s="104">
        <v>28.87</v>
      </c>
      <c r="O171" s="104">
        <v>28.87</v>
      </c>
      <c r="P171" s="56"/>
      <c r="Q171" s="58">
        <f>IF(AND(N171&lt;&gt;0,M171="объем"),(O171/N171*100),"")</f>
        <v>100</v>
      </c>
      <c r="R171" s="219"/>
      <c r="S171" s="220"/>
      <c r="T171" s="221"/>
      <c r="U171" s="236"/>
      <c r="V171" s="227"/>
      <c r="W171" s="215"/>
      <c r="X171" s="206"/>
    </row>
    <row r="172" spans="1:24" s="4" customFormat="1" ht="28.5" customHeight="1" thickBot="1" x14ac:dyDescent="0.3">
      <c r="A172" s="306" t="s">
        <v>26</v>
      </c>
      <c r="B172" s="46" t="str">
        <f t="shared" si="98"/>
        <v>ГБУЗ АО Красноярская РБ</v>
      </c>
      <c r="C172" s="210" t="s">
        <v>124</v>
      </c>
      <c r="D172" s="19" t="str">
        <f t="shared" si="99"/>
        <v>ПМСП, не включенная в базовую программу ОМС</v>
      </c>
      <c r="E172" s="227" t="s">
        <v>142</v>
      </c>
      <c r="F172" s="46" t="str">
        <f t="shared" si="69"/>
        <v>амбулаторно</v>
      </c>
      <c r="G172" s="236" t="s">
        <v>137</v>
      </c>
      <c r="H172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2" s="227" t="s">
        <v>168</v>
      </c>
      <c r="J172" s="46" t="str">
        <f t="shared" si="71"/>
        <v>по профилю дерматовенерология (в части венерологии)</v>
      </c>
      <c r="K172" s="72" t="s">
        <v>133</v>
      </c>
      <c r="L172" s="72" t="s">
        <v>3</v>
      </c>
      <c r="M172" s="72" t="s">
        <v>5</v>
      </c>
      <c r="N172" s="106">
        <v>99</v>
      </c>
      <c r="O172" s="106">
        <v>99</v>
      </c>
      <c r="P172" s="54">
        <f t="shared" ref="P172" si="103">IF(AND(N172&lt;&gt;0,M172="Кач."),O172/N172*100,"")</f>
        <v>100</v>
      </c>
      <c r="Q172" s="54"/>
      <c r="R172" s="219">
        <f>IFERROR(AVERAGE(P172:P174),"")</f>
        <v>100</v>
      </c>
      <c r="S172" s="220">
        <f>AVERAGE(Q172:Q174)</f>
        <v>89.971014492753625</v>
      </c>
      <c r="T172" s="221">
        <f>IFERROR((R172*0.7+S172*0.3)*2,S172*2)</f>
        <v>193.98260869565217</v>
      </c>
      <c r="U172" s="236" t="str">
        <f>IF(T172&lt;170,"ГЗ по услуге (работе) НЕ выполнено","")&amp;IF(AND(T172&gt;=170,T172&lt;=200),"ГЗ по услуге (работе) выполнено","")&amp;IF(T172&gt;200,"ГЗ по услуге (работе) ПЕРЕвыполнено","")</f>
        <v>ГЗ по услуге (работе) выполнено</v>
      </c>
      <c r="V172" s="227"/>
      <c r="W172" s="213">
        <f>AVERAGE(T172:T195)</f>
        <v>174.07343801955534</v>
      </c>
      <c r="X172" s="204" t="str">
        <f>IF(W172&lt;170,"ГЗ по учреждению не выполнено","")&amp;IF(AND(W172&gt;=170,W172&lt;=200),"ГЗ по учреждению выполнено","")&amp;IF(W172&gt;200,"ГЗ по учреждению перевыполнено","")</f>
        <v>ГЗ по учреждению выполнено</v>
      </c>
    </row>
    <row r="173" spans="1:24" s="4" customFormat="1" ht="28.5" customHeight="1" thickBot="1" x14ac:dyDescent="0.3">
      <c r="A173" s="306"/>
      <c r="B173" s="46" t="str">
        <f t="shared" si="98"/>
        <v>ГБУЗ АО Красноярская РБ</v>
      </c>
      <c r="C173" s="211"/>
      <c r="D173" s="19" t="str">
        <f t="shared" si="99"/>
        <v>ПМСП, не включенная в базовую программу ОМС</v>
      </c>
      <c r="E173" s="227"/>
      <c r="F173" s="46" t="str">
        <f t="shared" si="69"/>
        <v>амбулаторно</v>
      </c>
      <c r="G173" s="236"/>
      <c r="H173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3" s="227"/>
      <c r="J173" s="46" t="str">
        <f t="shared" si="71"/>
        <v>по профилю дерматовенерология (в части венерологии)</v>
      </c>
      <c r="K173" s="69" t="s">
        <v>40</v>
      </c>
      <c r="L173" s="70" t="s">
        <v>123</v>
      </c>
      <c r="M173" s="71" t="s">
        <v>42</v>
      </c>
      <c r="N173" s="109">
        <v>1150</v>
      </c>
      <c r="O173" s="109">
        <v>862</v>
      </c>
      <c r="P173" s="56"/>
      <c r="Q173" s="55">
        <f t="shared" ref="Q173:Q178" si="104">IF(AND(N173&lt;&gt;0,M173="объем"),(O173/N173*100)/$Y$2*12,"")</f>
        <v>99.94202898550725</v>
      </c>
      <c r="R173" s="219"/>
      <c r="S173" s="220"/>
      <c r="T173" s="221"/>
      <c r="U173" s="236"/>
      <c r="V173" s="227"/>
      <c r="W173" s="214"/>
      <c r="X173" s="205"/>
    </row>
    <row r="174" spans="1:24" s="4" customFormat="1" ht="77.25" customHeight="1" thickBot="1" x14ac:dyDescent="0.3">
      <c r="A174" s="306"/>
      <c r="B174" s="46" t="str">
        <f t="shared" si="98"/>
        <v>ГБУЗ АО Красноярская РБ</v>
      </c>
      <c r="C174" s="211"/>
      <c r="D174" s="19" t="str">
        <f t="shared" si="99"/>
        <v>ПМСП, не включенная в базовую программу ОМС</v>
      </c>
      <c r="E174" s="227"/>
      <c r="F174" s="46" t="str">
        <f t="shared" si="69"/>
        <v>амбулаторно</v>
      </c>
      <c r="G174" s="236"/>
      <c r="H174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74" s="227"/>
      <c r="J174" s="46" t="str">
        <f t="shared" si="71"/>
        <v>по профилю дерматовенерология (в части венерологии)</v>
      </c>
      <c r="K174" s="69" t="s">
        <v>138</v>
      </c>
      <c r="L174" s="70" t="s">
        <v>123</v>
      </c>
      <c r="M174" s="71" t="s">
        <v>42</v>
      </c>
      <c r="N174" s="104">
        <v>150</v>
      </c>
      <c r="O174" s="104">
        <v>90</v>
      </c>
      <c r="P174" s="56"/>
      <c r="Q174" s="55">
        <f t="shared" si="104"/>
        <v>80</v>
      </c>
      <c r="R174" s="219"/>
      <c r="S174" s="220"/>
      <c r="T174" s="221"/>
      <c r="U174" s="236"/>
      <c r="V174" s="227"/>
      <c r="W174" s="214"/>
      <c r="X174" s="205"/>
    </row>
    <row r="175" spans="1:24" s="4" customFormat="1" ht="28.5" customHeight="1" thickBot="1" x14ac:dyDescent="0.3">
      <c r="A175" s="306"/>
      <c r="B175" s="46" t="str">
        <f t="shared" si="98"/>
        <v>ГБУЗ АО Красноярская РБ</v>
      </c>
      <c r="C175" s="211"/>
      <c r="D175" s="19" t="str">
        <f t="shared" si="99"/>
        <v>ПМСП, не включенная в базовую программу ОМС</v>
      </c>
      <c r="E175" s="227" t="s">
        <v>142</v>
      </c>
      <c r="F175" s="46" t="str">
        <f t="shared" si="69"/>
        <v>амбулаторно</v>
      </c>
      <c r="G175" s="236" t="s">
        <v>145</v>
      </c>
      <c r="H175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5" s="227" t="s">
        <v>144</v>
      </c>
      <c r="J175" s="46" t="str">
        <f t="shared" si="71"/>
        <v>по профилю Фтизиатрия</v>
      </c>
      <c r="K175" s="73" t="s">
        <v>133</v>
      </c>
      <c r="L175" s="72" t="s">
        <v>3</v>
      </c>
      <c r="M175" s="72" t="s">
        <v>5</v>
      </c>
      <c r="N175" s="106">
        <v>99</v>
      </c>
      <c r="O175" s="106">
        <v>99</v>
      </c>
      <c r="P175" s="54">
        <f t="shared" ref="P175" si="105">IF(AND(N175&lt;&gt;0,M175="Кач."),O175/N175*100,"")</f>
        <v>100</v>
      </c>
      <c r="Q175" s="54"/>
      <c r="R175" s="219">
        <f>IFERROR(AVERAGE(P175:P177),"")</f>
        <v>100</v>
      </c>
      <c r="S175" s="220">
        <f>AVERAGE(Q175:Q177)</f>
        <v>80.544548286604368</v>
      </c>
      <c r="T175" s="221">
        <f>IFERROR((R175*0.7+S175*0.3)*2,S175*2)</f>
        <v>188.32672897196261</v>
      </c>
      <c r="U175" s="236" t="str">
        <f>IF(T175&lt;170,"ГЗ по услуге (работе) НЕ выполнено","")&amp;IF(AND(T175&gt;=170,T175&lt;=200),"ГЗ по услуге (работе) выполнено","")&amp;IF(T175&gt;200,"ГЗ по услуге (работе) ПЕРЕвыполнено","")</f>
        <v>ГЗ по услуге (работе) выполнено</v>
      </c>
      <c r="V175" s="227"/>
      <c r="W175" s="214"/>
      <c r="X175" s="205"/>
    </row>
    <row r="176" spans="1:24" s="4" customFormat="1" ht="28.5" customHeight="1" thickBot="1" x14ac:dyDescent="0.3">
      <c r="A176" s="306"/>
      <c r="B176" s="46" t="str">
        <f t="shared" si="98"/>
        <v>ГБУЗ АО Красноярская РБ</v>
      </c>
      <c r="C176" s="211"/>
      <c r="D176" s="19" t="str">
        <f t="shared" si="99"/>
        <v>ПМСП, не включенная в базовую программу ОМС</v>
      </c>
      <c r="E176" s="227"/>
      <c r="F176" s="46" t="str">
        <f t="shared" si="69"/>
        <v>амбулаторно</v>
      </c>
      <c r="G176" s="236"/>
      <c r="H176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6" s="227"/>
      <c r="J176" s="46" t="str">
        <f t="shared" si="71"/>
        <v>по профилю Фтизиатрия</v>
      </c>
      <c r="K176" s="74" t="s">
        <v>40</v>
      </c>
      <c r="L176" s="70" t="s">
        <v>123</v>
      </c>
      <c r="M176" s="71" t="s">
        <v>42</v>
      </c>
      <c r="N176" s="104">
        <v>8025</v>
      </c>
      <c r="O176" s="109">
        <v>4383</v>
      </c>
      <c r="P176" s="56"/>
      <c r="Q176" s="55">
        <f t="shared" si="104"/>
        <v>72.822429906542055</v>
      </c>
      <c r="R176" s="219"/>
      <c r="S176" s="220"/>
      <c r="T176" s="221"/>
      <c r="U176" s="236"/>
      <c r="V176" s="227"/>
      <c r="W176" s="214"/>
      <c r="X176" s="205"/>
    </row>
    <row r="177" spans="1:24" s="4" customFormat="1" ht="28.5" customHeight="1" thickBot="1" x14ac:dyDescent="0.3">
      <c r="A177" s="306"/>
      <c r="B177" s="46" t="str">
        <f t="shared" si="98"/>
        <v>ГБУЗ АО Красноярская РБ</v>
      </c>
      <c r="C177" s="211"/>
      <c r="D177" s="19" t="str">
        <f t="shared" si="99"/>
        <v>ПМСП, не включенная в базовую программу ОМС</v>
      </c>
      <c r="E177" s="227"/>
      <c r="F177" s="46" t="str">
        <f t="shared" si="69"/>
        <v>амбулаторно</v>
      </c>
      <c r="G177" s="236"/>
      <c r="H177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77" s="227"/>
      <c r="J177" s="46" t="str">
        <f t="shared" si="71"/>
        <v>по профилю Фтизиатрия</v>
      </c>
      <c r="K177" s="74" t="s">
        <v>138</v>
      </c>
      <c r="L177" s="70" t="s">
        <v>123</v>
      </c>
      <c r="M177" s="71" t="s">
        <v>42</v>
      </c>
      <c r="N177" s="104">
        <v>1000</v>
      </c>
      <c r="O177" s="109">
        <v>662</v>
      </c>
      <c r="P177" s="56"/>
      <c r="Q177" s="55">
        <f t="shared" si="104"/>
        <v>88.26666666666668</v>
      </c>
      <c r="R177" s="219"/>
      <c r="S177" s="220"/>
      <c r="T177" s="221"/>
      <c r="U177" s="236"/>
      <c r="V177" s="227"/>
      <c r="W177" s="214"/>
      <c r="X177" s="205"/>
    </row>
    <row r="178" spans="1:24" s="4" customFormat="1" ht="63" customHeight="1" thickBot="1" x14ac:dyDescent="0.3">
      <c r="A178" s="306"/>
      <c r="B178" s="46" t="str">
        <f t="shared" si="98"/>
        <v>ГБУЗ АО Красноярская РБ</v>
      </c>
      <c r="C178" s="211"/>
      <c r="D178" s="19" t="str">
        <f t="shared" si="99"/>
        <v>ПМСП, не включенная в базовую программу ОМС</v>
      </c>
      <c r="E178" s="227" t="s">
        <v>142</v>
      </c>
      <c r="F178" s="46" t="str">
        <f t="shared" si="69"/>
        <v>амбулаторно</v>
      </c>
      <c r="G178" s="236" t="s">
        <v>167</v>
      </c>
      <c r="H178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8" s="227" t="s">
        <v>287</v>
      </c>
      <c r="J178" s="46" t="str">
        <f t="shared" si="71"/>
        <v>по профилю психиатрия-наркология</v>
      </c>
      <c r="K178" s="73" t="s">
        <v>133</v>
      </c>
      <c r="L178" s="72" t="s">
        <v>3</v>
      </c>
      <c r="M178" s="72" t="s">
        <v>5</v>
      </c>
      <c r="N178" s="106">
        <v>99</v>
      </c>
      <c r="O178" s="106">
        <v>99</v>
      </c>
      <c r="P178" s="54">
        <f t="shared" ref="P178" si="106">IF(AND(N178&lt;&gt;0,M178="Кач."),O178/N178*100,"")</f>
        <v>100</v>
      </c>
      <c r="Q178" s="54" t="str">
        <f t="shared" si="104"/>
        <v/>
      </c>
      <c r="R178" s="219">
        <f>IFERROR(AVERAGE(P178:P180),"")</f>
        <v>100</v>
      </c>
      <c r="S178" s="220">
        <f>AVERAGE(Q178:Q180)</f>
        <v>83.303030303030312</v>
      </c>
      <c r="T178" s="221">
        <f>IFERROR((R178*0.7+S178*0.3)*2,S178*2)</f>
        <v>189.9818181818182</v>
      </c>
      <c r="U178" s="236" t="str">
        <f>IF(T178&lt;170,"ГЗ по услуге (работе) НЕ выполнено","")&amp;IF(AND(T178&gt;=170,T178&lt;=200),"ГЗ по услуге (работе) выполнено","")&amp;IF(T178&gt;200,"ГЗ по услуге (работе) ПЕРЕвыполнено","")</f>
        <v>ГЗ по услуге (работе) выполнено</v>
      </c>
      <c r="V178" s="227"/>
      <c r="W178" s="214"/>
      <c r="X178" s="205"/>
    </row>
    <row r="179" spans="1:24" s="4" customFormat="1" ht="28.5" customHeight="1" thickBot="1" x14ac:dyDescent="0.3">
      <c r="A179" s="306"/>
      <c r="B179" s="46" t="str">
        <f t="shared" si="98"/>
        <v>ГБУЗ АО Красноярская РБ</v>
      </c>
      <c r="C179" s="211"/>
      <c r="D179" s="19" t="str">
        <f t="shared" si="99"/>
        <v>ПМСП, не включенная в базовую программу ОМС</v>
      </c>
      <c r="E179" s="227"/>
      <c r="F179" s="46" t="str">
        <f t="shared" si="69"/>
        <v>амбулаторно</v>
      </c>
      <c r="G179" s="236"/>
      <c r="H179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79" s="227"/>
      <c r="J179" s="46" t="str">
        <f t="shared" si="71"/>
        <v>по профилю психиатрия-наркология</v>
      </c>
      <c r="K179" s="74" t="s">
        <v>40</v>
      </c>
      <c r="L179" s="70" t="s">
        <v>123</v>
      </c>
      <c r="M179" s="71" t="s">
        <v>42</v>
      </c>
      <c r="N179" s="104">
        <v>3300</v>
      </c>
      <c r="O179" s="109">
        <v>1929</v>
      </c>
      <c r="P179" s="56"/>
      <c r="Q179" s="55">
        <f>IF(AND(N179&lt;&gt;0,M179="объем"),(O179/N179*100)/$Y$2*12,"")</f>
        <v>77.939393939393952</v>
      </c>
      <c r="R179" s="219"/>
      <c r="S179" s="220"/>
      <c r="T179" s="221"/>
      <c r="U179" s="236"/>
      <c r="V179" s="227"/>
      <c r="W179" s="214"/>
      <c r="X179" s="205"/>
    </row>
    <row r="180" spans="1:24" s="4" customFormat="1" ht="28.5" customHeight="1" thickBot="1" x14ac:dyDescent="0.3">
      <c r="A180" s="306"/>
      <c r="B180" s="46" t="str">
        <f t="shared" si="98"/>
        <v>ГБУЗ АО Красноярская РБ</v>
      </c>
      <c r="C180" s="211"/>
      <c r="D180" s="19" t="str">
        <f t="shared" si="99"/>
        <v>ПМСП, не включенная в базовую программу ОМС</v>
      </c>
      <c r="E180" s="227"/>
      <c r="F180" s="46" t="str">
        <f t="shared" si="69"/>
        <v>амбулаторно</v>
      </c>
      <c r="G180" s="236"/>
      <c r="H180" s="46" t="str">
        <f t="shared" si="70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180" s="227"/>
      <c r="J180" s="46" t="str">
        <f t="shared" si="71"/>
        <v>по профилю психиатрия-наркология</v>
      </c>
      <c r="K180" s="74" t="s">
        <v>138</v>
      </c>
      <c r="L180" s="70" t="s">
        <v>123</v>
      </c>
      <c r="M180" s="71" t="s">
        <v>42</v>
      </c>
      <c r="N180" s="104">
        <v>600</v>
      </c>
      <c r="O180" s="109">
        <v>399</v>
      </c>
      <c r="P180" s="56"/>
      <c r="Q180" s="55">
        <f>IF(AND(N180&lt;&gt;0,M180="объем"),(O180/N180*100)/$Y$2*12,"")</f>
        <v>88.666666666666671</v>
      </c>
      <c r="R180" s="219"/>
      <c r="S180" s="220"/>
      <c r="T180" s="221"/>
      <c r="U180" s="236"/>
      <c r="V180" s="227"/>
      <c r="W180" s="214"/>
      <c r="X180" s="205"/>
    </row>
    <row r="181" spans="1:24" s="4" customFormat="1" ht="48" customHeight="1" thickBot="1" x14ac:dyDescent="0.3">
      <c r="A181" s="306"/>
      <c r="B181" s="46" t="str">
        <f t="shared" si="98"/>
        <v>ГБУЗ АО Красноярская РБ</v>
      </c>
      <c r="C181" s="211"/>
      <c r="D181" s="19" t="str">
        <f t="shared" si="99"/>
        <v>ПМСП, не включенная в базовую программу ОМС</v>
      </c>
      <c r="E181" s="225" t="s">
        <v>142</v>
      </c>
      <c r="F181" s="46" t="str">
        <f t="shared" si="69"/>
        <v>амбулаторно</v>
      </c>
      <c r="G181" s="222" t="s">
        <v>39</v>
      </c>
      <c r="H181" s="46" t="str">
        <f t="shared" si="70"/>
        <v>Первичная медико-санитарная помощь, в части диагностики и лечения</v>
      </c>
      <c r="I181" s="227" t="s">
        <v>255</v>
      </c>
      <c r="J181" s="46" t="str">
        <f t="shared" si="71"/>
        <v>Вакцинация</v>
      </c>
      <c r="K181" s="73" t="s">
        <v>133</v>
      </c>
      <c r="L181" s="72" t="s">
        <v>3</v>
      </c>
      <c r="M181" s="72" t="s">
        <v>5</v>
      </c>
      <c r="N181" s="106">
        <v>99</v>
      </c>
      <c r="O181" s="106">
        <v>99</v>
      </c>
      <c r="P181" s="128">
        <f t="shared" ref="P181" si="107">IF(AND(N181&lt;&gt;0,M181="Кач."),O181/N181*100,"")</f>
        <v>100</v>
      </c>
      <c r="Q181" s="128" t="str">
        <f t="shared" ref="Q181" si="108">IF(AND(N181&lt;&gt;0,M181="объем"),(O181/N181*100)/$Y$2*12,"")</f>
        <v/>
      </c>
      <c r="R181" s="293">
        <f>IFERROR(AVERAGE(P181:P182),"")</f>
        <v>100</v>
      </c>
      <c r="S181" s="294">
        <f>AVERAGE(Q181:Q182)</f>
        <v>102.54545454545453</v>
      </c>
      <c r="T181" s="221">
        <f>IFERROR((R181*0.7+S181*0.3)*2,S181*2)</f>
        <v>201.5272727272727</v>
      </c>
      <c r="U181" s="227" t="str">
        <f>IF(T181&lt;170,"ГЗ по услуге (работе) НЕ выполнено","")&amp;IF(AND(T181&gt;=170,T181&lt;=200),"ГЗ по услуге (работе) выполнено","")&amp;IF(T181&gt;200,"ГЗ по услуге (работе) ПЕРЕвыполнено","")</f>
        <v>ГЗ по услуге (работе) ПЕРЕвыполнено</v>
      </c>
      <c r="V181" s="295"/>
      <c r="W181" s="214"/>
      <c r="X181" s="205"/>
    </row>
    <row r="182" spans="1:24" s="4" customFormat="1" ht="28.5" customHeight="1" thickBot="1" x14ac:dyDescent="0.3">
      <c r="A182" s="306"/>
      <c r="B182" s="46" t="str">
        <f t="shared" si="98"/>
        <v>ГБУЗ АО Красноярская РБ</v>
      </c>
      <c r="C182" s="212"/>
      <c r="D182" s="19" t="str">
        <f t="shared" si="99"/>
        <v>ПМСП, не включенная в базовую программу ОМС</v>
      </c>
      <c r="E182" s="228"/>
      <c r="F182" s="46" t="str">
        <f t="shared" si="69"/>
        <v>амбулаторно</v>
      </c>
      <c r="G182" s="224"/>
      <c r="H182" s="46" t="str">
        <f t="shared" si="70"/>
        <v>Первичная медико-санитарная помощь, в части диагностики и лечения</v>
      </c>
      <c r="I182" s="227"/>
      <c r="J182" s="46" t="str">
        <f t="shared" si="71"/>
        <v>Вакцинация</v>
      </c>
      <c r="K182" s="74" t="s">
        <v>40</v>
      </c>
      <c r="L182" s="70" t="s">
        <v>123</v>
      </c>
      <c r="M182" s="71" t="s">
        <v>42</v>
      </c>
      <c r="N182" s="104">
        <v>550</v>
      </c>
      <c r="O182" s="109">
        <v>423</v>
      </c>
      <c r="P182" s="56"/>
      <c r="Q182" s="127">
        <f>IF(AND(N182&lt;&gt;0,M182="объем"),(O182/N182*100)/$Y$2*12,"")</f>
        <v>102.54545454545453</v>
      </c>
      <c r="R182" s="293"/>
      <c r="S182" s="294"/>
      <c r="T182" s="221"/>
      <c r="U182" s="227"/>
      <c r="V182" s="295"/>
      <c r="W182" s="214"/>
      <c r="X182" s="205"/>
    </row>
    <row r="183" spans="1:24" s="4" customFormat="1" ht="28.5" customHeight="1" thickBot="1" x14ac:dyDescent="0.3">
      <c r="A183" s="306"/>
      <c r="B183" s="46" t="str">
        <f t="shared" si="98"/>
        <v>ГБУЗ АО Красноярская РБ</v>
      </c>
      <c r="C183" s="296" t="s">
        <v>195</v>
      </c>
      <c r="D183" s="19" t="str">
        <f t="shared" si="99"/>
        <v>Медицинское освидетельствование на состояние опьянения (алкогольного, наркотического или иного токсического)</v>
      </c>
      <c r="E183" s="227" t="s">
        <v>47</v>
      </c>
      <c r="F183" s="46" t="str">
        <f t="shared" si="69"/>
        <v>Не предусмотрено</v>
      </c>
      <c r="G183" s="227" t="s">
        <v>47</v>
      </c>
      <c r="H183" s="46" t="str">
        <f t="shared" si="70"/>
        <v>Не предусмотрено</v>
      </c>
      <c r="I183" s="227" t="s">
        <v>47</v>
      </c>
      <c r="J183" s="46" t="str">
        <f t="shared" si="71"/>
        <v>Не предусмотрено</v>
      </c>
      <c r="K183" s="73" t="s">
        <v>57</v>
      </c>
      <c r="L183" s="72" t="s">
        <v>57</v>
      </c>
      <c r="M183" s="73"/>
      <c r="N183" s="106"/>
      <c r="O183" s="106"/>
      <c r="P183" s="54" t="str">
        <f t="shared" ref="P183" si="109">IF(AND(N183&lt;&gt;0,M183="Кач."),O183/N183*100,"")</f>
        <v/>
      </c>
      <c r="Q183" s="54"/>
      <c r="R183" s="293" t="str">
        <f>IFERROR(AVERAGE(P183:P184),"")</f>
        <v/>
      </c>
      <c r="S183" s="294">
        <f>AVERAGE(Q183:Q184)</f>
        <v>40.333333333333336</v>
      </c>
      <c r="T183" s="221">
        <f>IFERROR((R183*0.7+S183*0.3)*2,S183*2)</f>
        <v>80.666666666666671</v>
      </c>
      <c r="U183" s="227" t="str">
        <f>IF(T183&lt;170,"ГЗ по услуге (работе) НЕ выполнено","")&amp;IF(AND(T183&gt;=170,T183&lt;=200),"ГЗ по услуге (работе) выполнено","")&amp;IF(T183&gt;200,"ГЗ по услуге (работе) ПЕРЕвыполнено","")</f>
        <v>ГЗ по услуге (работе) НЕ выполнено</v>
      </c>
      <c r="V183" s="295"/>
      <c r="W183" s="214"/>
      <c r="X183" s="205"/>
    </row>
    <row r="184" spans="1:24" s="4" customFormat="1" ht="51.75" customHeight="1" thickBot="1" x14ac:dyDescent="0.3">
      <c r="A184" s="306"/>
      <c r="B184" s="46" t="str">
        <f t="shared" si="98"/>
        <v>ГБУЗ АО Красноярская РБ</v>
      </c>
      <c r="C184" s="296"/>
      <c r="D184" s="19" t="str">
        <f t="shared" si="99"/>
        <v>Медицинское освидетельствование на состояние опьянения (алкогольного, наркотического или иного токсического)</v>
      </c>
      <c r="E184" s="227"/>
      <c r="F184" s="46" t="str">
        <f t="shared" si="69"/>
        <v>Не предусмотрено</v>
      </c>
      <c r="G184" s="227"/>
      <c r="H184" s="46" t="str">
        <f t="shared" si="70"/>
        <v>Не предусмотрено</v>
      </c>
      <c r="I184" s="227"/>
      <c r="J184" s="46" t="str">
        <f t="shared" si="71"/>
        <v>Не предусмотрено</v>
      </c>
      <c r="K184" s="74" t="s">
        <v>196</v>
      </c>
      <c r="L184" s="75" t="s">
        <v>58</v>
      </c>
      <c r="M184" s="71" t="s">
        <v>42</v>
      </c>
      <c r="N184" s="104">
        <v>800</v>
      </c>
      <c r="O184" s="104">
        <v>242</v>
      </c>
      <c r="P184" s="56"/>
      <c r="Q184" s="55">
        <f t="shared" ref="Q184" si="110">IF(AND(N184&lt;&gt;0,M184="объем"),(O184/N184*100)/$Y$2*12,"")</f>
        <v>40.333333333333336</v>
      </c>
      <c r="R184" s="293"/>
      <c r="S184" s="294"/>
      <c r="T184" s="221"/>
      <c r="U184" s="227"/>
      <c r="V184" s="295"/>
      <c r="W184" s="214"/>
      <c r="X184" s="205"/>
    </row>
    <row r="185" spans="1:24" s="4" customFormat="1" ht="51.75" customHeight="1" thickBot="1" x14ac:dyDescent="0.3">
      <c r="A185" s="306"/>
      <c r="B185" s="46" t="str">
        <f t="shared" si="98"/>
        <v>ГБУЗ АО Красноярская РБ</v>
      </c>
      <c r="C185" s="296" t="s">
        <v>141</v>
      </c>
      <c r="D185" s="19" t="str">
        <f t="shared" si="99"/>
        <v>Медицинская помощь в экстренной форме незастрахованным гражданам в системе обязательного медицинского страхования</v>
      </c>
      <c r="E185" s="236" t="s">
        <v>142</v>
      </c>
      <c r="F185" s="46" t="str">
        <f t="shared" si="69"/>
        <v>амбулаторно</v>
      </c>
      <c r="G185" s="225" t="s">
        <v>141</v>
      </c>
      <c r="H185" s="46" t="str">
        <f t="shared" si="70"/>
        <v>Медицинская помощь в экстренной форме незастрахованным гражданам в системе обязательного медицинского страхования</v>
      </c>
      <c r="I185" s="222" t="s">
        <v>148</v>
      </c>
      <c r="J185" s="46" t="str">
        <f t="shared" si="71"/>
        <v xml:space="preserve">Не применяется </v>
      </c>
      <c r="K185" s="72" t="s">
        <v>133</v>
      </c>
      <c r="L185" s="72" t="s">
        <v>3</v>
      </c>
      <c r="M185" s="72" t="s">
        <v>5</v>
      </c>
      <c r="N185" s="106">
        <v>99</v>
      </c>
      <c r="O185" s="106">
        <v>99</v>
      </c>
      <c r="P185" s="54">
        <f t="shared" ref="P185" si="111">IF(AND(N185&lt;&gt;0,M185="Кач."),O185/N185*100,"")</f>
        <v>100</v>
      </c>
      <c r="Q185" s="54"/>
      <c r="R185" s="237">
        <f>IFERROR(AVERAGE(P185:P187),"")</f>
        <v>100</v>
      </c>
      <c r="S185" s="240">
        <f>AVERAGE(Q185:Q187)</f>
        <v>80.5</v>
      </c>
      <c r="T185" s="247">
        <f>IFERROR((R185*0.7+S185*0.3)*2,S185*2)</f>
        <v>188.3</v>
      </c>
      <c r="U185" s="222" t="str">
        <f>IF(T185&lt;170,"ГЗ по услуге (работе) НЕ выполнено","")&amp;IF(AND(T185&gt;=170,T185&lt;=200),"ГЗ по услуге (работе) выполнено","")&amp;IF(T185&gt;200,"ГЗ по услуге (работе) ПЕРЕвыполнено","")</f>
        <v>ГЗ по услуге (работе) выполнено</v>
      </c>
      <c r="V185" s="225"/>
      <c r="W185" s="214"/>
      <c r="X185" s="205"/>
    </row>
    <row r="186" spans="1:24" s="4" customFormat="1" ht="51.75" customHeight="1" thickBot="1" x14ac:dyDescent="0.3">
      <c r="A186" s="306"/>
      <c r="B186" s="46" t="str">
        <f t="shared" si="98"/>
        <v>ГБУЗ АО Красноярская РБ</v>
      </c>
      <c r="C186" s="296"/>
      <c r="D186" s="19" t="str">
        <f t="shared" si="99"/>
        <v>Медицинская помощь в экстренной форме незастрахованным гражданам в системе обязательного медицинского страхования</v>
      </c>
      <c r="E186" s="236"/>
      <c r="F186" s="46" t="str">
        <f t="shared" ref="F186:F249" si="112">IF(E186="",F185,E186)</f>
        <v>амбулаторно</v>
      </c>
      <c r="G186" s="226"/>
      <c r="H186" s="46" t="str">
        <f t="shared" ref="H186:H249" si="113">IF(G186="",H185,G186)</f>
        <v>Медицинская помощь в экстренной форме незастрахованным гражданам в системе обязательного медицинского страхования</v>
      </c>
      <c r="I186" s="223"/>
      <c r="J186" s="46" t="str">
        <f t="shared" ref="J186:J249" si="114">IF(I186="",J185,I186)</f>
        <v xml:space="preserve">Не применяется </v>
      </c>
      <c r="K186" s="69" t="s">
        <v>40</v>
      </c>
      <c r="L186" s="70" t="s">
        <v>123</v>
      </c>
      <c r="M186" s="71" t="s">
        <v>42</v>
      </c>
      <c r="N186" s="102">
        <v>1600</v>
      </c>
      <c r="O186" s="102">
        <v>948</v>
      </c>
      <c r="P186" s="56"/>
      <c r="Q186" s="55">
        <f>IF(AND(N186&lt;&gt;0,M186="объем"),(O186/N186*100)/$Y$2*12,"")</f>
        <v>79</v>
      </c>
      <c r="R186" s="238"/>
      <c r="S186" s="241"/>
      <c r="T186" s="248"/>
      <c r="U186" s="223"/>
      <c r="V186" s="226"/>
      <c r="W186" s="214"/>
      <c r="X186" s="205"/>
    </row>
    <row r="187" spans="1:24" s="4" customFormat="1" ht="28.5" customHeight="1" thickBot="1" x14ac:dyDescent="0.3">
      <c r="A187" s="306"/>
      <c r="B187" s="46" t="str">
        <f t="shared" si="98"/>
        <v>ГБУЗ АО Красноярская РБ</v>
      </c>
      <c r="C187" s="296"/>
      <c r="D187" s="19" t="str">
        <f t="shared" si="99"/>
        <v>Медицинская помощь в экстренной форме незастрахованным гражданам в системе обязательного медицинского страхования</v>
      </c>
      <c r="E187" s="132" t="s">
        <v>50</v>
      </c>
      <c r="F187" s="46" t="str">
        <f t="shared" si="112"/>
        <v>Вне медицинской организации</v>
      </c>
      <c r="G187" s="228"/>
      <c r="H187" s="46" t="str">
        <f t="shared" si="113"/>
        <v>Медицинская помощь в экстренной форме незастрахованным гражданам в системе обязательного медицинского страхования</v>
      </c>
      <c r="I187" s="224"/>
      <c r="J187" s="46" t="str">
        <f t="shared" si="114"/>
        <v xml:space="preserve">Не применяется </v>
      </c>
      <c r="K187" s="74" t="s">
        <v>151</v>
      </c>
      <c r="L187" s="75" t="s">
        <v>41</v>
      </c>
      <c r="M187" s="71" t="s">
        <v>42</v>
      </c>
      <c r="N187" s="102">
        <v>1000</v>
      </c>
      <c r="O187" s="102">
        <v>615</v>
      </c>
      <c r="P187" s="56"/>
      <c r="Q187" s="55">
        <f>IF(AND(N187&lt;&gt;0,M187="объем"),(O187/N187*100)/$Y$2*12,"")</f>
        <v>82</v>
      </c>
      <c r="R187" s="250"/>
      <c r="S187" s="251"/>
      <c r="T187" s="252"/>
      <c r="U187" s="224"/>
      <c r="V187" s="228"/>
      <c r="W187" s="214"/>
      <c r="X187" s="205"/>
    </row>
    <row r="188" spans="1:24" s="4" customFormat="1" ht="45.75" customHeight="1" thickBot="1" x14ac:dyDescent="0.3">
      <c r="A188" s="306"/>
      <c r="B188" s="46" t="str">
        <f t="shared" si="98"/>
        <v>ГБУЗ АО Красноярская РБ</v>
      </c>
      <c r="C188" s="296" t="s">
        <v>75</v>
      </c>
      <c r="D188" s="19" t="str">
        <f t="shared" si="99"/>
        <v>Паллиативная медицинская помощь</v>
      </c>
      <c r="E188" s="222" t="s">
        <v>258</v>
      </c>
      <c r="F188" s="46" t="str">
        <f t="shared" si="112"/>
        <v>амбулаторно на дому</v>
      </c>
      <c r="G188" s="222" t="s">
        <v>43</v>
      </c>
      <c r="H188" s="46" t="str">
        <f t="shared" si="113"/>
        <v>паллиативная медицинская помощь</v>
      </c>
      <c r="I188" s="222" t="s">
        <v>148</v>
      </c>
      <c r="J188" s="46" t="str">
        <f t="shared" si="114"/>
        <v xml:space="preserve">Не применяется </v>
      </c>
      <c r="K188" s="73" t="s">
        <v>133</v>
      </c>
      <c r="L188" s="72" t="s">
        <v>3</v>
      </c>
      <c r="M188" s="72" t="s">
        <v>5</v>
      </c>
      <c r="N188" s="106">
        <v>99</v>
      </c>
      <c r="O188" s="106">
        <v>99</v>
      </c>
      <c r="P188" s="54">
        <f t="shared" ref="P188" si="115">IF(AND(N188&lt;&gt;0,M188="Кач."),O188/N188*100,"")</f>
        <v>100</v>
      </c>
      <c r="Q188" s="54"/>
      <c r="R188" s="219">
        <f>IFERROR(AVERAGE(P188:P189),"")</f>
        <v>100</v>
      </c>
      <c r="S188" s="220">
        <f>AVERAGE(Q188:Q189)</f>
        <v>90.951276102088173</v>
      </c>
      <c r="T188" s="221">
        <f>IFERROR((R188*0.7+S188*0.3)*2,S188*2)</f>
        <v>194.57076566125289</v>
      </c>
      <c r="U188" s="236" t="str">
        <f>IF(T188&lt;170,"ГЗ по услуге (работе) НЕ выполнено","")&amp;IF(AND(T188&gt;=170,T188&lt;=200),"ГЗ по услуге (работе) выполнено","")&amp;IF(T188&gt;200,"ГЗ по услуге (работе) ПЕРЕвыполнено","")</f>
        <v>ГЗ по услуге (работе) выполнено</v>
      </c>
      <c r="V188" s="227"/>
      <c r="W188" s="214"/>
      <c r="X188" s="205"/>
    </row>
    <row r="189" spans="1:24" s="4" customFormat="1" ht="28.5" customHeight="1" thickBot="1" x14ac:dyDescent="0.3">
      <c r="A189" s="306"/>
      <c r="B189" s="46" t="str">
        <f t="shared" si="98"/>
        <v>ГБУЗ АО Красноярская РБ</v>
      </c>
      <c r="C189" s="296"/>
      <c r="D189" s="19" t="str">
        <f t="shared" si="99"/>
        <v>Паллиативная медицинская помощь</v>
      </c>
      <c r="E189" s="224"/>
      <c r="F189" s="46" t="str">
        <f t="shared" si="112"/>
        <v>амбулаторно на дому</v>
      </c>
      <c r="G189" s="224"/>
      <c r="H189" s="46" t="str">
        <f t="shared" si="113"/>
        <v>паллиативная медицинская помощь</v>
      </c>
      <c r="I189" s="224"/>
      <c r="J189" s="46" t="str">
        <f t="shared" si="114"/>
        <v xml:space="preserve">Не применяется </v>
      </c>
      <c r="K189" s="74" t="s">
        <v>40</v>
      </c>
      <c r="L189" s="70" t="s">
        <v>123</v>
      </c>
      <c r="M189" s="71" t="s">
        <v>42</v>
      </c>
      <c r="N189" s="104">
        <v>431</v>
      </c>
      <c r="O189" s="104">
        <v>294</v>
      </c>
      <c r="P189" s="56"/>
      <c r="Q189" s="55">
        <f>IF(AND(N189&lt;&gt;0,M189="объем"),(O189/N189*100)/$Y$2*12,"")</f>
        <v>90.951276102088173</v>
      </c>
      <c r="R189" s="219"/>
      <c r="S189" s="220"/>
      <c r="T189" s="221"/>
      <c r="U189" s="236"/>
      <c r="V189" s="227"/>
      <c r="W189" s="214"/>
      <c r="X189" s="205"/>
    </row>
    <row r="190" spans="1:24" s="4" customFormat="1" ht="28.5" customHeight="1" thickBot="1" x14ac:dyDescent="0.3">
      <c r="A190" s="306"/>
      <c r="B190" s="46" t="str">
        <f t="shared" si="98"/>
        <v>ГБУЗ АО Красноярская РБ</v>
      </c>
      <c r="C190" s="296"/>
      <c r="D190" s="19" t="str">
        <f t="shared" si="99"/>
        <v>Паллиативная медицинская помощь</v>
      </c>
      <c r="E190" s="222" t="s">
        <v>256</v>
      </c>
      <c r="F190" s="46" t="str">
        <f t="shared" si="112"/>
        <v>амбулаторно на дому выездными патронажными бригадами</v>
      </c>
      <c r="G190" s="222" t="s">
        <v>43</v>
      </c>
      <c r="H190" s="46" t="str">
        <f t="shared" si="113"/>
        <v>паллиативная медицинская помощь</v>
      </c>
      <c r="I190" s="222" t="s">
        <v>148</v>
      </c>
      <c r="J190" s="46" t="str">
        <f t="shared" si="114"/>
        <v xml:space="preserve">Не применяется </v>
      </c>
      <c r="K190" s="73" t="s">
        <v>133</v>
      </c>
      <c r="L190" s="72" t="s">
        <v>3</v>
      </c>
      <c r="M190" s="72" t="s">
        <v>5</v>
      </c>
      <c r="N190" s="106">
        <v>99</v>
      </c>
      <c r="O190" s="106">
        <v>99</v>
      </c>
      <c r="P190" s="128">
        <f t="shared" ref="P190" si="116">IF(AND(N190&lt;&gt;0,M190="Кач."),O190/N190*100,"")</f>
        <v>100</v>
      </c>
      <c r="Q190" s="128"/>
      <c r="R190" s="219">
        <f>IFERROR(AVERAGE(P190:P191),"")</f>
        <v>100</v>
      </c>
      <c r="S190" s="220">
        <f>AVERAGE(Q190:Q191)</f>
        <v>29.440389294403893</v>
      </c>
      <c r="T190" s="221">
        <f>IFERROR((R190*0.7+S190*0.3)*2,S190*2)</f>
        <v>157.66423357664235</v>
      </c>
      <c r="U190" s="236" t="str">
        <f>IF(T190&lt;170,"ГЗ по услуге (работе) НЕ выполнено","")&amp;IF(AND(T190&gt;=170,T190&lt;=200),"ГЗ по услуге (работе) выполнено","")&amp;IF(T190&gt;200,"ГЗ по услуге (работе) ПЕРЕвыполнено","")</f>
        <v>ГЗ по услуге (работе) НЕ выполнено</v>
      </c>
      <c r="V190" s="227"/>
      <c r="W190" s="214"/>
      <c r="X190" s="205"/>
    </row>
    <row r="191" spans="1:24" s="4" customFormat="1" ht="28.5" customHeight="1" thickBot="1" x14ac:dyDescent="0.3">
      <c r="A191" s="306"/>
      <c r="B191" s="46" t="str">
        <f t="shared" si="98"/>
        <v>ГБУЗ АО Красноярская РБ</v>
      </c>
      <c r="C191" s="296"/>
      <c r="D191" s="19" t="str">
        <f t="shared" si="99"/>
        <v>Паллиативная медицинская помощь</v>
      </c>
      <c r="E191" s="224"/>
      <c r="F191" s="46" t="str">
        <f t="shared" si="112"/>
        <v>амбулаторно на дому выездными патронажными бригадами</v>
      </c>
      <c r="G191" s="224"/>
      <c r="H191" s="46" t="str">
        <f t="shared" si="113"/>
        <v>паллиативная медицинская помощь</v>
      </c>
      <c r="I191" s="224"/>
      <c r="J191" s="46" t="str">
        <f t="shared" si="114"/>
        <v xml:space="preserve">Не применяется </v>
      </c>
      <c r="K191" s="74" t="s">
        <v>40</v>
      </c>
      <c r="L191" s="70" t="s">
        <v>123</v>
      </c>
      <c r="M191" s="71" t="s">
        <v>42</v>
      </c>
      <c r="N191" s="104">
        <v>548</v>
      </c>
      <c r="O191" s="104">
        <v>121</v>
      </c>
      <c r="P191" s="56"/>
      <c r="Q191" s="127">
        <f>IF(AND(N191&lt;&gt;0,M191="объем"),(O191/N191*100)/$Y$2*12,"")</f>
        <v>29.440389294403893</v>
      </c>
      <c r="R191" s="219"/>
      <c r="S191" s="220"/>
      <c r="T191" s="221"/>
      <c r="U191" s="236"/>
      <c r="V191" s="227"/>
      <c r="W191" s="214"/>
      <c r="X191" s="205"/>
    </row>
    <row r="192" spans="1:24" s="4" customFormat="1" ht="28.5" customHeight="1" thickBot="1" x14ac:dyDescent="0.3">
      <c r="A192" s="306"/>
      <c r="B192" s="46" t="str">
        <f t="shared" si="98"/>
        <v>ГБУЗ АО Красноярская РБ</v>
      </c>
      <c r="C192" s="296"/>
      <c r="D192" s="19" t="str">
        <f t="shared" si="99"/>
        <v>Паллиативная медицинская помощь</v>
      </c>
      <c r="E192" s="222" t="s">
        <v>245</v>
      </c>
      <c r="F192" s="46" t="str">
        <f t="shared" si="112"/>
        <v>Дневной стационар (на дому)</v>
      </c>
      <c r="G192" s="222" t="s">
        <v>43</v>
      </c>
      <c r="H192" s="46" t="str">
        <f t="shared" si="113"/>
        <v>паллиативная медицинская помощь</v>
      </c>
      <c r="I192" s="222" t="s">
        <v>148</v>
      </c>
      <c r="J192" s="46" t="str">
        <f t="shared" si="114"/>
        <v xml:space="preserve">Не применяется </v>
      </c>
      <c r="K192" s="73" t="s">
        <v>133</v>
      </c>
      <c r="L192" s="72" t="s">
        <v>3</v>
      </c>
      <c r="M192" s="72" t="s">
        <v>5</v>
      </c>
      <c r="N192" s="106">
        <v>99</v>
      </c>
      <c r="O192" s="106">
        <v>99</v>
      </c>
      <c r="P192" s="54">
        <f t="shared" ref="P192" si="117">IF(AND(N192&lt;&gt;0,M192="Кач."),O192/N192*100,"")</f>
        <v>100</v>
      </c>
      <c r="Q192" s="54"/>
      <c r="R192" s="219">
        <f>IFERROR(AVERAGE(P192:P193),"")</f>
        <v>100</v>
      </c>
      <c r="S192" s="220">
        <f>AVERAGE(Q192:Q193)</f>
        <v>9.5238095238095237</v>
      </c>
      <c r="T192" s="221">
        <f>IFERROR((R192*0.7+S192*0.3)*2,S192*2)</f>
        <v>145.71428571428572</v>
      </c>
      <c r="U192" s="236" t="str">
        <f>IF(T192&lt;170,"ГЗ по услуге (работе) НЕ выполнено","")&amp;IF(AND(T192&gt;=170,T192&lt;=200),"ГЗ по услуге (работе) выполнено","")&amp;IF(T192&gt;200,"ГЗ по услуге (работе) ПЕРЕвыполнено","")</f>
        <v>ГЗ по услуге (работе) НЕ выполнено</v>
      </c>
      <c r="V192" s="227"/>
      <c r="W192" s="214"/>
      <c r="X192" s="205"/>
    </row>
    <row r="193" spans="1:25" s="4" customFormat="1" ht="28.5" customHeight="1" thickBot="1" x14ac:dyDescent="0.3">
      <c r="A193" s="306"/>
      <c r="B193" s="46" t="str">
        <f t="shared" si="98"/>
        <v>ГБУЗ АО Красноярская РБ</v>
      </c>
      <c r="C193" s="296"/>
      <c r="D193" s="19" t="str">
        <f t="shared" si="99"/>
        <v>Паллиативная медицинская помощь</v>
      </c>
      <c r="E193" s="224"/>
      <c r="F193" s="46" t="str">
        <f t="shared" si="112"/>
        <v>Дневной стационар (на дому)</v>
      </c>
      <c r="G193" s="224"/>
      <c r="H193" s="46" t="str">
        <f t="shared" si="113"/>
        <v>паллиативная медицинская помощь</v>
      </c>
      <c r="I193" s="224"/>
      <c r="J193" s="46" t="str">
        <f t="shared" si="114"/>
        <v xml:space="preserve">Не применяется </v>
      </c>
      <c r="K193" s="69" t="s">
        <v>149</v>
      </c>
      <c r="L193" s="70" t="s">
        <v>123</v>
      </c>
      <c r="M193" s="71" t="s">
        <v>42</v>
      </c>
      <c r="N193" s="104">
        <v>70</v>
      </c>
      <c r="O193" s="105">
        <v>5</v>
      </c>
      <c r="P193" s="56"/>
      <c r="Q193" s="55">
        <f>IF(AND(N193&lt;&gt;0,M193="объем"),(O193/N193*100)/$Y$2*12,"")</f>
        <v>9.5238095238095237</v>
      </c>
      <c r="R193" s="219"/>
      <c r="S193" s="220"/>
      <c r="T193" s="221"/>
      <c r="U193" s="236"/>
      <c r="V193" s="227"/>
      <c r="W193" s="214"/>
      <c r="X193" s="205"/>
    </row>
    <row r="194" spans="1:25" s="4" customFormat="1" ht="28.5" customHeight="1" thickBot="1" x14ac:dyDescent="0.3">
      <c r="A194" s="306"/>
      <c r="B194" s="46" t="str">
        <f t="shared" si="98"/>
        <v>ГБУЗ АО Красноярская РБ</v>
      </c>
      <c r="C194" s="262" t="s">
        <v>236</v>
      </c>
      <c r="D194" s="19" t="str">
        <f t="shared" si="9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4" s="236" t="s">
        <v>305</v>
      </c>
      <c r="F194" s="46" t="str">
        <f t="shared" si="112"/>
        <v>заключение договоров</v>
      </c>
      <c r="G194" s="236" t="s">
        <v>307</v>
      </c>
      <c r="H194" s="46" t="str">
        <f t="shared" si="1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94" s="236" t="s">
        <v>306</v>
      </c>
      <c r="J194" s="46" t="str">
        <f t="shared" si="1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94" s="76" t="s">
        <v>237</v>
      </c>
      <c r="L194" s="75" t="s">
        <v>3</v>
      </c>
      <c r="M194" s="72" t="s">
        <v>5</v>
      </c>
      <c r="N194" s="106">
        <v>100</v>
      </c>
      <c r="O194" s="106">
        <v>100</v>
      </c>
      <c r="P194" s="54">
        <f t="shared" ref="P194:P196" si="118">IF(AND(N194&lt;&gt;0,M194="Кач."),O194/N194*100,"")</f>
        <v>100</v>
      </c>
      <c r="Q194" s="54"/>
      <c r="R194" s="219">
        <f>IFERROR(AVERAGE(P194:P195),"")</f>
        <v>100</v>
      </c>
      <c r="S194" s="220">
        <f>AVERAGE(Q194:Q195)</f>
        <v>100</v>
      </c>
      <c r="T194" s="221">
        <f>IFERROR((R194*0.7+S194*0.3)*2,S194*2)</f>
        <v>200</v>
      </c>
      <c r="U194" s="236" t="str">
        <f>IF(T194&lt;170,"ГЗ по услуге (работе) НЕ выполнено","")&amp;IF(AND(T194&gt;=170,T194&lt;=200),"ГЗ по услуге (работе) выполнено","")&amp;IF(T194&gt;200,"ГЗ по услуге (работе) ПЕРЕвыполнено","")</f>
        <v>ГЗ по услуге (работе) выполнено</v>
      </c>
      <c r="V194" s="227"/>
      <c r="W194" s="214"/>
      <c r="X194" s="205"/>
    </row>
    <row r="195" spans="1:25" s="4" customFormat="1" ht="28.5" customHeight="1" thickBot="1" x14ac:dyDescent="0.3">
      <c r="A195" s="306"/>
      <c r="B195" s="46" t="str">
        <f t="shared" si="98"/>
        <v>ГБУЗ АО Красноярская РБ</v>
      </c>
      <c r="C195" s="262"/>
      <c r="D195" s="19" t="str">
        <f t="shared" si="9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195" s="236"/>
      <c r="F195" s="46" t="str">
        <f t="shared" si="112"/>
        <v>заключение договоров</v>
      </c>
      <c r="G195" s="236"/>
      <c r="H195" s="46" t="str">
        <f t="shared" si="1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195" s="236"/>
      <c r="J195" s="46" t="str">
        <f t="shared" si="1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195" s="77" t="s">
        <v>247</v>
      </c>
      <c r="L195" s="75" t="s">
        <v>238</v>
      </c>
      <c r="M195" s="71" t="s">
        <v>42</v>
      </c>
      <c r="N195" s="104">
        <v>9.35</v>
      </c>
      <c r="O195" s="104">
        <v>9.35</v>
      </c>
      <c r="P195" s="56"/>
      <c r="Q195" s="58">
        <f>IF(AND(N195&lt;&gt;0,M195="объем"),(O195/N195*100),"")</f>
        <v>100</v>
      </c>
      <c r="R195" s="219"/>
      <c r="S195" s="220"/>
      <c r="T195" s="221"/>
      <c r="U195" s="236"/>
      <c r="V195" s="227"/>
      <c r="W195" s="215"/>
      <c r="X195" s="206"/>
    </row>
    <row r="196" spans="1:25" s="4" customFormat="1" ht="28.5" customHeight="1" thickBot="1" x14ac:dyDescent="0.3">
      <c r="A196" s="307" t="s">
        <v>152</v>
      </c>
      <c r="B196" s="46" t="str">
        <f t="shared" si="98"/>
        <v>ГБУЗ АО Лиманская  РБ</v>
      </c>
      <c r="C196" s="210" t="s">
        <v>124</v>
      </c>
      <c r="D196" s="19" t="str">
        <f t="shared" si="99"/>
        <v>ПМСП, не включенная в базовую программу ОМС</v>
      </c>
      <c r="E196" s="227" t="s">
        <v>142</v>
      </c>
      <c r="F196" s="46" t="str">
        <f t="shared" si="112"/>
        <v>амбулаторно</v>
      </c>
      <c r="G196" s="236" t="s">
        <v>137</v>
      </c>
      <c r="H196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6" s="227" t="s">
        <v>168</v>
      </c>
      <c r="J196" s="46" t="str">
        <f t="shared" si="114"/>
        <v>по профилю дерматовенерология (в части венерологии)</v>
      </c>
      <c r="K196" s="72" t="s">
        <v>133</v>
      </c>
      <c r="L196" s="72" t="s">
        <v>3</v>
      </c>
      <c r="M196" s="72" t="s">
        <v>5</v>
      </c>
      <c r="N196" s="106">
        <v>99</v>
      </c>
      <c r="O196" s="106">
        <v>98</v>
      </c>
      <c r="P196" s="54">
        <f t="shared" si="118"/>
        <v>98.98989898989899</v>
      </c>
      <c r="Q196" s="54"/>
      <c r="R196" s="219">
        <f>IFERROR(AVERAGE(P196:P198),"")</f>
        <v>98.98989898989899</v>
      </c>
      <c r="S196" s="220">
        <f>AVERAGE(Q196:Q198)</f>
        <v>97.052503052503042</v>
      </c>
      <c r="T196" s="221">
        <f>IFERROR((R196*0.7+S196*0.3)*2,S196*2)</f>
        <v>196.81736041736039</v>
      </c>
      <c r="U196" s="236" t="str">
        <f>IF(T196&lt;170,"ГЗ по услуге (работе) НЕ выполнено","")&amp;IF(AND(T196&gt;=170,T196&lt;=200),"ГЗ по услуге (работе) выполнено","")&amp;IF(T196&gt;200,"ГЗ по услуге (работе) ПЕРЕвыполнено","")</f>
        <v>ГЗ по услуге (работе) выполнено</v>
      </c>
      <c r="V196" s="227"/>
      <c r="W196" s="213">
        <f>AVERAGE(T196:T221)</f>
        <v>171.42724824058712</v>
      </c>
      <c r="X196" s="284" t="str">
        <f>IF(W196&lt;170,"ГЗ по учреждению не выполнено","")&amp;IF(AND(W196&gt;=170,W196&lt;=200),"ГЗ по учреждению выполнено","")&amp;IF(W196&gt;200,"ГЗ по учреждению перевыполнено","")</f>
        <v>ГЗ по учреждению выполнено</v>
      </c>
    </row>
    <row r="197" spans="1:25" s="4" customFormat="1" ht="28.5" customHeight="1" thickBot="1" x14ac:dyDescent="0.3">
      <c r="A197" s="307"/>
      <c r="B197" s="46" t="str">
        <f t="shared" si="98"/>
        <v>ГБУЗ АО Лиманская  РБ</v>
      </c>
      <c r="C197" s="211"/>
      <c r="D197" s="19" t="str">
        <f t="shared" si="99"/>
        <v>ПМСП, не включенная в базовую программу ОМС</v>
      </c>
      <c r="E197" s="227"/>
      <c r="F197" s="46" t="str">
        <f t="shared" si="112"/>
        <v>амбулаторно</v>
      </c>
      <c r="G197" s="236"/>
      <c r="H197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7" s="227"/>
      <c r="J197" s="46" t="str">
        <f t="shared" si="114"/>
        <v>по профилю дерматовенерология (в части венерологии)</v>
      </c>
      <c r="K197" s="69" t="s">
        <v>40</v>
      </c>
      <c r="L197" s="70" t="s">
        <v>123</v>
      </c>
      <c r="M197" s="71" t="s">
        <v>42</v>
      </c>
      <c r="N197" s="104">
        <v>1575</v>
      </c>
      <c r="O197" s="104">
        <v>1152</v>
      </c>
      <c r="P197" s="56"/>
      <c r="Q197" s="55">
        <f>IF(AND(N197&lt;&gt;0,M197="объем"),(O197/N197*100)/$Y$2*12,"")</f>
        <v>97.523809523809518</v>
      </c>
      <c r="R197" s="219"/>
      <c r="S197" s="220"/>
      <c r="T197" s="221"/>
      <c r="U197" s="236"/>
      <c r="V197" s="227"/>
      <c r="W197" s="214"/>
      <c r="X197" s="285"/>
    </row>
    <row r="198" spans="1:25" s="4" customFormat="1" ht="72.75" customHeight="1" thickBot="1" x14ac:dyDescent="0.3">
      <c r="A198" s="307"/>
      <c r="B198" s="46" t="str">
        <f t="shared" si="98"/>
        <v>ГБУЗ АО Лиманская  РБ</v>
      </c>
      <c r="C198" s="211"/>
      <c r="D198" s="19" t="str">
        <f t="shared" si="99"/>
        <v>ПМСП, не включенная в базовую программу ОМС</v>
      </c>
      <c r="E198" s="227"/>
      <c r="F198" s="46" t="str">
        <f t="shared" si="112"/>
        <v>амбулаторно</v>
      </c>
      <c r="G198" s="236"/>
      <c r="H198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198" s="227"/>
      <c r="J198" s="46" t="str">
        <f t="shared" si="114"/>
        <v>по профилю дерматовенерология (в части венерологии)</v>
      </c>
      <c r="K198" s="69" t="s">
        <v>138</v>
      </c>
      <c r="L198" s="70" t="s">
        <v>123</v>
      </c>
      <c r="M198" s="71" t="s">
        <v>42</v>
      </c>
      <c r="N198" s="104">
        <v>468</v>
      </c>
      <c r="O198" s="104">
        <v>339</v>
      </c>
      <c r="P198" s="56"/>
      <c r="Q198" s="55">
        <f>IF(AND(N198&lt;&gt;0,M198="объем"),(O198/N198*100)/$Y$2*12,"")</f>
        <v>96.581196581196565</v>
      </c>
      <c r="R198" s="219"/>
      <c r="S198" s="220"/>
      <c r="T198" s="221"/>
      <c r="U198" s="236"/>
      <c r="V198" s="227"/>
      <c r="W198" s="214"/>
      <c r="X198" s="285"/>
    </row>
    <row r="199" spans="1:25" s="4" customFormat="1" ht="68.25" customHeight="1" thickBot="1" x14ac:dyDescent="0.3">
      <c r="A199" s="307"/>
      <c r="B199" s="46" t="str">
        <f t="shared" si="98"/>
        <v>ГБУЗ АО Лиманская  РБ</v>
      </c>
      <c r="C199" s="211"/>
      <c r="D199" s="19" t="str">
        <f t="shared" si="99"/>
        <v>ПМСП, не включенная в базовую программу ОМС</v>
      </c>
      <c r="E199" s="227" t="s">
        <v>142</v>
      </c>
      <c r="F199" s="46" t="str">
        <f t="shared" si="112"/>
        <v>амбулаторно</v>
      </c>
      <c r="G199" s="236" t="s">
        <v>145</v>
      </c>
      <c r="H199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199" s="227" t="s">
        <v>144</v>
      </c>
      <c r="J199" s="46" t="str">
        <f t="shared" si="114"/>
        <v>по профилю Фтизиатрия</v>
      </c>
      <c r="K199" s="73" t="s">
        <v>133</v>
      </c>
      <c r="L199" s="72" t="s">
        <v>3</v>
      </c>
      <c r="M199" s="72" t="s">
        <v>5</v>
      </c>
      <c r="N199" s="106">
        <v>99</v>
      </c>
      <c r="O199" s="106">
        <v>98</v>
      </c>
      <c r="P199" s="54">
        <f t="shared" ref="P199" si="119">IF(AND(N199&lt;&gt;0,M199="Кач."),O199/N199*100,"")</f>
        <v>98.98989898989899</v>
      </c>
      <c r="Q199" s="54"/>
      <c r="R199" s="219">
        <f>IFERROR(AVERAGE(P199:P201),"")</f>
        <v>98.98989898989899</v>
      </c>
      <c r="S199" s="220">
        <f>AVERAGE(Q199:Q201)</f>
        <v>77.654545454545456</v>
      </c>
      <c r="T199" s="221">
        <f>IFERROR((R199*0.7+S199*0.3)*2,S199*2)</f>
        <v>185.17858585858585</v>
      </c>
      <c r="U199" s="236" t="str">
        <f>IF(T199&lt;170,"ГЗ по услуге (работе) НЕ выполнено","")&amp;IF(AND(T199&gt;=170,T199&lt;=200),"ГЗ по услуге (работе) выполнено","")&amp;IF(T199&gt;200,"ГЗ по услуге (работе) ПЕРЕвыполнено","")</f>
        <v>ГЗ по услуге (работе) выполнено</v>
      </c>
      <c r="V199" s="227"/>
      <c r="W199" s="214"/>
      <c r="X199" s="285"/>
    </row>
    <row r="200" spans="1:25" s="4" customFormat="1" ht="28.5" customHeight="1" thickBot="1" x14ac:dyDescent="0.3">
      <c r="A200" s="307"/>
      <c r="B200" s="46" t="str">
        <f t="shared" si="98"/>
        <v>ГБУЗ АО Лиманская  РБ</v>
      </c>
      <c r="C200" s="211"/>
      <c r="D200" s="19" t="str">
        <f t="shared" si="99"/>
        <v>ПМСП, не включенная в базовую программу ОМС</v>
      </c>
      <c r="E200" s="227"/>
      <c r="F200" s="46" t="str">
        <f t="shared" si="112"/>
        <v>амбулаторно</v>
      </c>
      <c r="G200" s="236"/>
      <c r="H200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0" s="227"/>
      <c r="J200" s="46" t="str">
        <f t="shared" si="114"/>
        <v>по профилю Фтизиатрия</v>
      </c>
      <c r="K200" s="74" t="s">
        <v>40</v>
      </c>
      <c r="L200" s="70" t="s">
        <v>123</v>
      </c>
      <c r="M200" s="71" t="s">
        <v>42</v>
      </c>
      <c r="N200" s="104">
        <v>1815</v>
      </c>
      <c r="O200" s="104">
        <v>1056</v>
      </c>
      <c r="P200" s="56"/>
      <c r="Q200" s="55">
        <f t="shared" ref="Q200:Q206" si="120">IF(AND(N200&lt;&gt;0,M200="объем"),(O200/N200*100)/$Y$2*12,"")</f>
        <v>77.575757575757578</v>
      </c>
      <c r="R200" s="219"/>
      <c r="S200" s="220"/>
      <c r="T200" s="221"/>
      <c r="U200" s="236"/>
      <c r="V200" s="227"/>
      <c r="W200" s="214"/>
      <c r="X200" s="285"/>
      <c r="Y200" s="14"/>
    </row>
    <row r="201" spans="1:25" s="4" customFormat="1" ht="28.5" customHeight="1" thickBot="1" x14ac:dyDescent="0.3">
      <c r="A201" s="307"/>
      <c r="B201" s="46" t="str">
        <f t="shared" si="98"/>
        <v>ГБУЗ АО Лиманская  РБ</v>
      </c>
      <c r="C201" s="211"/>
      <c r="D201" s="19" t="str">
        <f t="shared" si="99"/>
        <v>ПМСП, не включенная в базовую программу ОМС</v>
      </c>
      <c r="E201" s="227"/>
      <c r="F201" s="46" t="str">
        <f t="shared" si="112"/>
        <v>амбулаторно</v>
      </c>
      <c r="G201" s="236"/>
      <c r="H201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01" s="227"/>
      <c r="J201" s="46" t="str">
        <f t="shared" si="114"/>
        <v>по профилю Фтизиатрия</v>
      </c>
      <c r="K201" s="74" t="s">
        <v>138</v>
      </c>
      <c r="L201" s="70" t="s">
        <v>123</v>
      </c>
      <c r="M201" s="71" t="s">
        <v>42</v>
      </c>
      <c r="N201" s="104">
        <v>1000</v>
      </c>
      <c r="O201" s="104">
        <v>583</v>
      </c>
      <c r="P201" s="56"/>
      <c r="Q201" s="55">
        <f t="shared" si="120"/>
        <v>77.733333333333334</v>
      </c>
      <c r="R201" s="219"/>
      <c r="S201" s="220"/>
      <c r="T201" s="221"/>
      <c r="U201" s="236"/>
      <c r="V201" s="227"/>
      <c r="W201" s="214"/>
      <c r="X201" s="285"/>
    </row>
    <row r="202" spans="1:25" s="4" customFormat="1" ht="60" customHeight="1" thickBot="1" x14ac:dyDescent="0.3">
      <c r="A202" s="307"/>
      <c r="B202" s="46" t="str">
        <f t="shared" si="98"/>
        <v>ГБУЗ АО Лиманская  РБ</v>
      </c>
      <c r="C202" s="211"/>
      <c r="D202" s="19" t="str">
        <f t="shared" si="99"/>
        <v>ПМСП, не включенная в базовую программу ОМС</v>
      </c>
      <c r="E202" s="227" t="s">
        <v>142</v>
      </c>
      <c r="F202" s="46" t="str">
        <f t="shared" si="112"/>
        <v>амбулаторно</v>
      </c>
      <c r="G202" s="236" t="s">
        <v>167</v>
      </c>
      <c r="H202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2" s="227" t="s">
        <v>287</v>
      </c>
      <c r="J202" s="46" t="str">
        <f t="shared" si="114"/>
        <v>по профилю психиатрия-наркология</v>
      </c>
      <c r="K202" s="73" t="s">
        <v>133</v>
      </c>
      <c r="L202" s="72" t="s">
        <v>3</v>
      </c>
      <c r="M202" s="72" t="s">
        <v>5</v>
      </c>
      <c r="N202" s="106">
        <v>99</v>
      </c>
      <c r="O202" s="106">
        <v>98</v>
      </c>
      <c r="P202" s="54">
        <f t="shared" ref="P202" si="121">IF(AND(N202&lt;&gt;0,M202="Кач."),O202/N202*100,"")</f>
        <v>98.98989898989899</v>
      </c>
      <c r="Q202" s="54" t="str">
        <f t="shared" si="120"/>
        <v/>
      </c>
      <c r="R202" s="219">
        <f>IFERROR(AVERAGE(P202:P204),"")</f>
        <v>98.98989898989899</v>
      </c>
      <c r="S202" s="220">
        <f>AVERAGE(Q202:Q204)</f>
        <v>98.047912274621297</v>
      </c>
      <c r="T202" s="221">
        <f>IFERROR((R202*0.7+S202*0.3)*2,S202*2)</f>
        <v>197.41460595063134</v>
      </c>
      <c r="U202" s="236" t="str">
        <f>IF(T202&lt;170,"ГЗ по услуге (работе) НЕ выполнено","")&amp;IF(AND(T202&gt;=170,T202&lt;=200),"ГЗ по услуге (работе) выполнено","")&amp;IF(T202&gt;200,"ГЗ по услуге (работе) ПЕРЕвыполнено","")</f>
        <v>ГЗ по услуге (работе) выполнено</v>
      </c>
      <c r="V202" s="227"/>
      <c r="W202" s="214"/>
      <c r="X202" s="285"/>
    </row>
    <row r="203" spans="1:25" s="4" customFormat="1" ht="28.5" customHeight="1" thickBot="1" x14ac:dyDescent="0.3">
      <c r="A203" s="307"/>
      <c r="B203" s="46" t="str">
        <f t="shared" si="98"/>
        <v>ГБУЗ АО Лиманская  РБ</v>
      </c>
      <c r="C203" s="211"/>
      <c r="D203" s="19" t="str">
        <f t="shared" si="99"/>
        <v>ПМСП, не включенная в базовую программу ОМС</v>
      </c>
      <c r="E203" s="227"/>
      <c r="F203" s="46" t="str">
        <f t="shared" si="112"/>
        <v>амбулаторно</v>
      </c>
      <c r="G203" s="236"/>
      <c r="H203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3" s="227"/>
      <c r="J203" s="46" t="str">
        <f t="shared" si="114"/>
        <v>по профилю психиатрия-наркология</v>
      </c>
      <c r="K203" s="74" t="s">
        <v>40</v>
      </c>
      <c r="L203" s="70" t="s">
        <v>123</v>
      </c>
      <c r="M203" s="71" t="s">
        <v>42</v>
      </c>
      <c r="N203" s="104">
        <v>2126</v>
      </c>
      <c r="O203" s="104">
        <v>1572</v>
      </c>
      <c r="P203" s="56"/>
      <c r="Q203" s="55">
        <f t="shared" si="120"/>
        <v>98.588899341486368</v>
      </c>
      <c r="R203" s="219"/>
      <c r="S203" s="220"/>
      <c r="T203" s="221"/>
      <c r="U203" s="236"/>
      <c r="V203" s="227"/>
      <c r="W203" s="214"/>
      <c r="X203" s="285"/>
    </row>
    <row r="204" spans="1:25" s="4" customFormat="1" ht="28.5" customHeight="1" thickBot="1" x14ac:dyDescent="0.3">
      <c r="A204" s="307"/>
      <c r="B204" s="46" t="str">
        <f t="shared" si="98"/>
        <v>ГБУЗ АО Лиманская  РБ</v>
      </c>
      <c r="C204" s="211"/>
      <c r="D204" s="19" t="str">
        <f t="shared" si="99"/>
        <v>ПМСП, не включенная в базовую программу ОМС</v>
      </c>
      <c r="E204" s="227"/>
      <c r="F204" s="46" t="str">
        <f t="shared" si="112"/>
        <v>амбулаторно</v>
      </c>
      <c r="G204" s="236"/>
      <c r="H204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04" s="227"/>
      <c r="J204" s="46" t="str">
        <f t="shared" si="114"/>
        <v>по профилю психиатрия-наркология</v>
      </c>
      <c r="K204" s="74" t="s">
        <v>138</v>
      </c>
      <c r="L204" s="70" t="s">
        <v>123</v>
      </c>
      <c r="M204" s="71" t="s">
        <v>42</v>
      </c>
      <c r="N204" s="104">
        <v>722</v>
      </c>
      <c r="O204" s="104">
        <v>528</v>
      </c>
      <c r="P204" s="56"/>
      <c r="Q204" s="55">
        <f t="shared" si="120"/>
        <v>97.50692520775624</v>
      </c>
      <c r="R204" s="219"/>
      <c r="S204" s="220"/>
      <c r="T204" s="221"/>
      <c r="U204" s="236"/>
      <c r="V204" s="227"/>
      <c r="W204" s="214"/>
      <c r="X204" s="285"/>
    </row>
    <row r="205" spans="1:25" s="4" customFormat="1" ht="51.75" customHeight="1" thickBot="1" x14ac:dyDescent="0.3">
      <c r="A205" s="307"/>
      <c r="B205" s="46" t="str">
        <f t="shared" si="98"/>
        <v>ГБУЗ АО Лиманская  РБ</v>
      </c>
      <c r="C205" s="211"/>
      <c r="D205" s="19" t="str">
        <f t="shared" si="99"/>
        <v>ПМСП, не включенная в базовую программу ОМС</v>
      </c>
      <c r="E205" s="225" t="s">
        <v>142</v>
      </c>
      <c r="F205" s="46" t="str">
        <f t="shared" si="112"/>
        <v>амбулаторно</v>
      </c>
      <c r="G205" s="222" t="s">
        <v>39</v>
      </c>
      <c r="H205" s="46" t="str">
        <f t="shared" si="113"/>
        <v>Первичная медико-санитарная помощь, в части диагностики и лечения</v>
      </c>
      <c r="I205" s="225" t="s">
        <v>255</v>
      </c>
      <c r="J205" s="46" t="str">
        <f t="shared" si="114"/>
        <v>Вакцинация</v>
      </c>
      <c r="K205" s="73" t="s">
        <v>133</v>
      </c>
      <c r="L205" s="72" t="s">
        <v>3</v>
      </c>
      <c r="M205" s="72" t="s">
        <v>5</v>
      </c>
      <c r="N205" s="106">
        <v>99</v>
      </c>
      <c r="O205" s="106">
        <v>98</v>
      </c>
      <c r="P205" s="133">
        <f t="shared" ref="P205" si="122">IF(AND(N205&lt;&gt;0,M205="Кач."),O205/N205*100,"")</f>
        <v>98.98989898989899</v>
      </c>
      <c r="Q205" s="133" t="str">
        <f t="shared" si="120"/>
        <v/>
      </c>
      <c r="R205" s="219">
        <f>IFERROR(AVERAGE(P205:P206),"")</f>
        <v>98.98989898989899</v>
      </c>
      <c r="S205" s="220">
        <f>AVERAGE(Q205:Q206)</f>
        <v>92</v>
      </c>
      <c r="T205" s="221">
        <f>IFERROR((R205*0.7+S205*0.3)*2,S205*2)</f>
        <v>193.78585858585856</v>
      </c>
      <c r="U205" s="236" t="str">
        <f>IF(T205&lt;170,"ГЗ по услуге (работе) НЕ выполнено","")&amp;IF(AND(T205&gt;=170,T205&lt;=200),"ГЗ по услуге (работе) выполнено","")&amp;IF(T205&gt;200,"ГЗ по услуге (работе) ПЕРЕвыполнено","")</f>
        <v>ГЗ по услуге (работе) выполнено</v>
      </c>
      <c r="V205" s="227"/>
      <c r="W205" s="214"/>
      <c r="X205" s="285"/>
    </row>
    <row r="206" spans="1:25" s="4" customFormat="1" ht="28.5" customHeight="1" thickBot="1" x14ac:dyDescent="0.3">
      <c r="A206" s="307"/>
      <c r="B206" s="46" t="str">
        <f t="shared" si="98"/>
        <v>ГБУЗ АО Лиманская  РБ</v>
      </c>
      <c r="C206" s="212"/>
      <c r="D206" s="19" t="str">
        <f t="shared" si="99"/>
        <v>ПМСП, не включенная в базовую программу ОМС</v>
      </c>
      <c r="E206" s="228"/>
      <c r="F206" s="46" t="str">
        <f t="shared" si="112"/>
        <v>амбулаторно</v>
      </c>
      <c r="G206" s="224"/>
      <c r="H206" s="46" t="str">
        <f t="shared" si="113"/>
        <v>Первичная медико-санитарная помощь, в части диагностики и лечения</v>
      </c>
      <c r="I206" s="228"/>
      <c r="J206" s="46" t="str">
        <f t="shared" si="114"/>
        <v>Вакцинация</v>
      </c>
      <c r="K206" s="74" t="s">
        <v>40</v>
      </c>
      <c r="L206" s="70" t="s">
        <v>123</v>
      </c>
      <c r="M206" s="71" t="s">
        <v>42</v>
      </c>
      <c r="N206" s="104">
        <v>100</v>
      </c>
      <c r="O206" s="104">
        <v>69</v>
      </c>
      <c r="P206" s="56"/>
      <c r="Q206" s="134">
        <f t="shared" si="120"/>
        <v>92</v>
      </c>
      <c r="R206" s="219"/>
      <c r="S206" s="220"/>
      <c r="T206" s="221"/>
      <c r="U206" s="236"/>
      <c r="V206" s="227"/>
      <c r="W206" s="214"/>
      <c r="X206" s="285"/>
    </row>
    <row r="207" spans="1:25" s="4" customFormat="1" ht="28.5" customHeight="1" thickBot="1" x14ac:dyDescent="0.3">
      <c r="A207" s="307"/>
      <c r="B207" s="46" t="str">
        <f t="shared" si="98"/>
        <v>ГБУЗ АО Лиманская  РБ</v>
      </c>
      <c r="C207" s="296" t="s">
        <v>195</v>
      </c>
      <c r="D207" s="19" t="str">
        <f t="shared" si="99"/>
        <v>Медицинское освидетельствование на состояние опьянения (алкогольного, наркотического или иного токсического)</v>
      </c>
      <c r="E207" s="227" t="s">
        <v>47</v>
      </c>
      <c r="F207" s="46" t="str">
        <f t="shared" si="112"/>
        <v>Не предусмотрено</v>
      </c>
      <c r="G207" s="227" t="s">
        <v>47</v>
      </c>
      <c r="H207" s="46" t="str">
        <f t="shared" si="113"/>
        <v>Не предусмотрено</v>
      </c>
      <c r="I207" s="227" t="s">
        <v>47</v>
      </c>
      <c r="J207" s="46" t="str">
        <f t="shared" si="114"/>
        <v>Не предусмотрено</v>
      </c>
      <c r="K207" s="73" t="s">
        <v>57</v>
      </c>
      <c r="L207" s="72" t="s">
        <v>57</v>
      </c>
      <c r="M207" s="73"/>
      <c r="N207" s="106"/>
      <c r="O207" s="106"/>
      <c r="P207" s="54" t="str">
        <f t="shared" ref="P207" si="123">IF(AND(N207&lt;&gt;0,M207="Кач."),O207/N207*100,"")</f>
        <v/>
      </c>
      <c r="Q207" s="54"/>
      <c r="R207" s="219" t="str">
        <f>IFERROR(AVERAGE(P207:P208),"")</f>
        <v/>
      </c>
      <c r="S207" s="220">
        <f>AVERAGE(Q207:Q208)</f>
        <v>55.555555555555557</v>
      </c>
      <c r="T207" s="221">
        <f>IFERROR((R207*0.7+S207*0.3)*2,S207*2)</f>
        <v>111.11111111111111</v>
      </c>
      <c r="U207" s="236" t="str">
        <f>IF(T207&lt;170,"ГЗ по услуге (работе) НЕ выполнено","")&amp;IF(AND(T207&gt;=170,T207&lt;=200),"ГЗ по услуге (работе) выполнено","")&amp;IF(T207&gt;200,"ГЗ по услуге (работе) ПЕРЕвыполнено","")</f>
        <v>ГЗ по услуге (работе) НЕ выполнено</v>
      </c>
      <c r="V207" s="227"/>
      <c r="W207" s="214"/>
      <c r="X207" s="285"/>
    </row>
    <row r="208" spans="1:25" s="4" customFormat="1" ht="53.25" customHeight="1" thickBot="1" x14ac:dyDescent="0.3">
      <c r="A208" s="307"/>
      <c r="B208" s="46" t="str">
        <f t="shared" si="98"/>
        <v>ГБУЗ АО Лиманская  РБ</v>
      </c>
      <c r="C208" s="296"/>
      <c r="D208" s="19" t="str">
        <f t="shared" si="99"/>
        <v>Медицинское освидетельствование на состояние опьянения (алкогольного, наркотического или иного токсического)</v>
      </c>
      <c r="E208" s="227"/>
      <c r="F208" s="46" t="str">
        <f t="shared" si="112"/>
        <v>Не предусмотрено</v>
      </c>
      <c r="G208" s="227"/>
      <c r="H208" s="46" t="str">
        <f t="shared" si="113"/>
        <v>Не предусмотрено</v>
      </c>
      <c r="I208" s="227"/>
      <c r="J208" s="46" t="str">
        <f t="shared" si="114"/>
        <v>Не предусмотрено</v>
      </c>
      <c r="K208" s="74" t="s">
        <v>196</v>
      </c>
      <c r="L208" s="75" t="s">
        <v>58</v>
      </c>
      <c r="M208" s="71" t="s">
        <v>42</v>
      </c>
      <c r="N208" s="104">
        <v>192</v>
      </c>
      <c r="O208" s="104">
        <v>80</v>
      </c>
      <c r="P208" s="56"/>
      <c r="Q208" s="55">
        <f t="shared" ref="Q208:Q224" si="124">IF(AND(N208&lt;&gt;0,M208="объем"),(O208/N208*100)/$Y$2*12,"")</f>
        <v>55.555555555555557</v>
      </c>
      <c r="R208" s="219"/>
      <c r="S208" s="220"/>
      <c r="T208" s="221"/>
      <c r="U208" s="236"/>
      <c r="V208" s="227"/>
      <c r="W208" s="214"/>
      <c r="X208" s="285"/>
    </row>
    <row r="209" spans="1:24" s="4" customFormat="1" ht="53.25" customHeight="1" thickBot="1" x14ac:dyDescent="0.3">
      <c r="A209" s="307"/>
      <c r="B209" s="46" t="str">
        <f t="shared" si="98"/>
        <v>ГБУЗ АО Лиманская  РБ</v>
      </c>
      <c r="C209" s="210" t="s">
        <v>141</v>
      </c>
      <c r="D209" s="19" t="str">
        <f t="shared" si="99"/>
        <v>Медицинская помощь в экстренной форме незастрахованным гражданам в системе обязательного медицинского страхования</v>
      </c>
      <c r="E209" s="225" t="s">
        <v>142</v>
      </c>
      <c r="F209" s="46" t="str">
        <f t="shared" si="112"/>
        <v>амбулаторно</v>
      </c>
      <c r="G209" s="225" t="s">
        <v>141</v>
      </c>
      <c r="H209" s="46" t="str">
        <f t="shared" si="113"/>
        <v>Медицинская помощь в экстренной форме незастрахованным гражданам в системе обязательного медицинского страхования</v>
      </c>
      <c r="I209" s="225" t="s">
        <v>47</v>
      </c>
      <c r="J209" s="46" t="str">
        <f t="shared" si="114"/>
        <v>Не предусмотрено</v>
      </c>
      <c r="K209" s="72" t="s">
        <v>133</v>
      </c>
      <c r="L209" s="72" t="s">
        <v>3</v>
      </c>
      <c r="M209" s="72" t="s">
        <v>5</v>
      </c>
      <c r="N209" s="106">
        <v>99</v>
      </c>
      <c r="O209" s="106">
        <v>98</v>
      </c>
      <c r="P209" s="133">
        <f t="shared" ref="P209" si="125">IF(AND(N209&lt;&gt;0,M209="Кач."),O209/N209*100,"")</f>
        <v>98.98989898989899</v>
      </c>
      <c r="Q209" s="133" t="str">
        <f t="shared" si="124"/>
        <v/>
      </c>
      <c r="R209" s="219">
        <f>IFERROR(AVERAGE(P209:P211),"")</f>
        <v>98.98989898989899</v>
      </c>
      <c r="S209" s="220">
        <f>AVERAGE(Q209:Q211)</f>
        <v>96.998436072529074</v>
      </c>
      <c r="T209" s="221">
        <f>IFERROR((R209*0.7+S209*0.3)*2,S209*2)</f>
        <v>196.78492022937601</v>
      </c>
      <c r="U209" s="236" t="str">
        <f>IF(T209&lt;170,"ГЗ по услуге (работе) НЕ выполнено","")&amp;IF(AND(T209&gt;=170,T209&lt;=200),"ГЗ по услуге (работе) выполнено","")&amp;IF(T209&gt;200,"ГЗ по услуге (работе) ПЕРЕвыполнено","")</f>
        <v>ГЗ по услуге (работе) выполнено</v>
      </c>
      <c r="V209" s="227"/>
      <c r="W209" s="214"/>
      <c r="X209" s="285"/>
    </row>
    <row r="210" spans="1:24" s="4" customFormat="1" ht="53.25" customHeight="1" thickBot="1" x14ac:dyDescent="0.3">
      <c r="A210" s="307"/>
      <c r="B210" s="46" t="str">
        <f t="shared" si="98"/>
        <v>ГБУЗ АО Лиманская  РБ</v>
      </c>
      <c r="C210" s="211"/>
      <c r="D210" s="19" t="str">
        <f t="shared" si="99"/>
        <v>Медицинская помощь в экстренной форме незастрахованным гражданам в системе обязательного медицинского страхования</v>
      </c>
      <c r="E210" s="228"/>
      <c r="F210" s="46" t="str">
        <f t="shared" si="112"/>
        <v>амбулаторно</v>
      </c>
      <c r="G210" s="226"/>
      <c r="H210" s="46" t="str">
        <f t="shared" si="113"/>
        <v>Медицинская помощь в экстренной форме незастрахованным гражданам в системе обязательного медицинского страхования</v>
      </c>
      <c r="I210" s="226"/>
      <c r="J210" s="46" t="str">
        <f t="shared" si="114"/>
        <v>Не предусмотрено</v>
      </c>
      <c r="K210" s="69" t="s">
        <v>40</v>
      </c>
      <c r="L210" s="70" t="s">
        <v>123</v>
      </c>
      <c r="M210" s="71" t="s">
        <v>42</v>
      </c>
      <c r="N210" s="104">
        <v>1957</v>
      </c>
      <c r="O210" s="104">
        <v>1417</v>
      </c>
      <c r="P210" s="56"/>
      <c r="Q210" s="134">
        <f>IF(AND(N210&lt;&gt;0,M210="объем"),(O210/N210*100)/$Y$2*12,"")</f>
        <v>96.542326690512681</v>
      </c>
      <c r="R210" s="219"/>
      <c r="S210" s="220"/>
      <c r="T210" s="221"/>
      <c r="U210" s="236"/>
      <c r="V210" s="227"/>
      <c r="W210" s="214"/>
      <c r="X210" s="285"/>
    </row>
    <row r="211" spans="1:24" s="4" customFormat="1" ht="28.5" customHeight="1" thickBot="1" x14ac:dyDescent="0.3">
      <c r="A211" s="307"/>
      <c r="B211" s="46" t="str">
        <f t="shared" si="98"/>
        <v>ГБУЗ АО Лиманская  РБ</v>
      </c>
      <c r="C211" s="212"/>
      <c r="D211" s="19" t="str">
        <f t="shared" si="99"/>
        <v>Медицинская помощь в экстренной форме незастрахованным гражданам в системе обязательного медицинского страхования</v>
      </c>
      <c r="E211" s="67" t="s">
        <v>50</v>
      </c>
      <c r="F211" s="46" t="str">
        <f t="shared" si="112"/>
        <v>Вне медицинской организации</v>
      </c>
      <c r="G211" s="228"/>
      <c r="H211" s="46" t="str">
        <f t="shared" si="113"/>
        <v>Медицинская помощь в экстренной форме незастрахованным гражданам в системе обязательного медицинского страхования</v>
      </c>
      <c r="I211" s="228"/>
      <c r="J211" s="46" t="str">
        <f t="shared" si="114"/>
        <v>Не предусмотрено</v>
      </c>
      <c r="K211" s="69" t="s">
        <v>151</v>
      </c>
      <c r="L211" s="70" t="s">
        <v>41</v>
      </c>
      <c r="M211" s="71" t="s">
        <v>42</v>
      </c>
      <c r="N211" s="104">
        <v>550</v>
      </c>
      <c r="O211" s="104">
        <v>402</v>
      </c>
      <c r="P211" s="56"/>
      <c r="Q211" s="134">
        <f>IF(AND(N211&lt;&gt;0,M211="объем"),(O211/N211*100)/$Y$2*12,"")</f>
        <v>97.454545454545453</v>
      </c>
      <c r="R211" s="219"/>
      <c r="S211" s="220"/>
      <c r="T211" s="221"/>
      <c r="U211" s="236"/>
      <c r="V211" s="227"/>
      <c r="W211" s="214"/>
      <c r="X211" s="285"/>
    </row>
    <row r="212" spans="1:24" s="4" customFormat="1" ht="50.25" customHeight="1" thickBot="1" x14ac:dyDescent="0.3">
      <c r="A212" s="307"/>
      <c r="B212" s="46" t="str">
        <f t="shared" si="98"/>
        <v>ГБУЗ АО Лиманская  РБ</v>
      </c>
      <c r="C212" s="296" t="s">
        <v>43</v>
      </c>
      <c r="D212" s="19" t="str">
        <f t="shared" si="99"/>
        <v>паллиативная медицинская помощь</v>
      </c>
      <c r="E212" s="225" t="s">
        <v>258</v>
      </c>
      <c r="F212" s="46" t="str">
        <f t="shared" si="112"/>
        <v>амбулаторно на дому</v>
      </c>
      <c r="G212" s="225" t="s">
        <v>43</v>
      </c>
      <c r="H212" s="46" t="str">
        <f t="shared" si="113"/>
        <v>паллиативная медицинская помощь</v>
      </c>
      <c r="I212" s="225" t="s">
        <v>148</v>
      </c>
      <c r="J212" s="46" t="str">
        <f t="shared" si="114"/>
        <v xml:space="preserve">Не применяется </v>
      </c>
      <c r="K212" s="73" t="s">
        <v>133</v>
      </c>
      <c r="L212" s="72" t="s">
        <v>3</v>
      </c>
      <c r="M212" s="72" t="s">
        <v>5</v>
      </c>
      <c r="N212" s="106">
        <v>99</v>
      </c>
      <c r="O212" s="106">
        <v>98</v>
      </c>
      <c r="P212" s="54">
        <f t="shared" ref="P212" si="126">IF(AND(N212&lt;&gt;0,M212="Кач."),O212/N212*100,"")</f>
        <v>98.98989898989899</v>
      </c>
      <c r="Q212" s="54" t="str">
        <f t="shared" si="124"/>
        <v/>
      </c>
      <c r="R212" s="219">
        <f>IFERROR(AVERAGE(P212:P213),"")</f>
        <v>98.98989898989899</v>
      </c>
      <c r="S212" s="220">
        <f>AVERAGE(Q212:Q213)</f>
        <v>16.874135546334713</v>
      </c>
      <c r="T212" s="221">
        <f>IFERROR((R212*0.7+S212*0.3)*2,S212*2)</f>
        <v>148.7103399136594</v>
      </c>
      <c r="U212" s="236" t="str">
        <f>IF(T212&lt;170,"ГЗ по услуге (работе) НЕ выполнено","")&amp;IF(AND(T212&gt;=170,T212&lt;=200),"ГЗ по услуге (работе) выполнено","")&amp;IF(T212&gt;200,"ГЗ по услуге (работе) ПЕРЕвыполнено","")</f>
        <v>ГЗ по услуге (работе) НЕ выполнено</v>
      </c>
      <c r="V212" s="227"/>
      <c r="W212" s="214"/>
      <c r="X212" s="285"/>
    </row>
    <row r="213" spans="1:24" s="4" customFormat="1" ht="25.5" customHeight="1" thickBot="1" x14ac:dyDescent="0.3">
      <c r="A213" s="307"/>
      <c r="B213" s="46" t="str">
        <f t="shared" si="98"/>
        <v>ГБУЗ АО Лиманская  РБ</v>
      </c>
      <c r="C213" s="296"/>
      <c r="D213" s="19" t="str">
        <f t="shared" si="99"/>
        <v>паллиативная медицинская помощь</v>
      </c>
      <c r="E213" s="228"/>
      <c r="F213" s="46" t="str">
        <f t="shared" si="112"/>
        <v>амбулаторно на дому</v>
      </c>
      <c r="G213" s="228"/>
      <c r="H213" s="46" t="str">
        <f t="shared" si="113"/>
        <v>паллиативная медицинская помощь</v>
      </c>
      <c r="I213" s="228"/>
      <c r="J213" s="46" t="str">
        <f t="shared" si="114"/>
        <v xml:space="preserve">Не применяется </v>
      </c>
      <c r="K213" s="74" t="s">
        <v>40</v>
      </c>
      <c r="L213" s="70" t="s">
        <v>123</v>
      </c>
      <c r="M213" s="71" t="s">
        <v>42</v>
      </c>
      <c r="N213" s="104">
        <v>482</v>
      </c>
      <c r="O213" s="104">
        <v>61</v>
      </c>
      <c r="P213" s="56"/>
      <c r="Q213" s="55">
        <f t="shared" ref="Q213:Q218" si="127">IF(AND(N213&lt;&gt;0,M213="объем"),(O213/N213*100)/$Y$2*12,"")</f>
        <v>16.874135546334713</v>
      </c>
      <c r="R213" s="219"/>
      <c r="S213" s="220"/>
      <c r="T213" s="221"/>
      <c r="U213" s="236"/>
      <c r="V213" s="227"/>
      <c r="W213" s="214"/>
      <c r="X213" s="285"/>
    </row>
    <row r="214" spans="1:24" s="4" customFormat="1" ht="25.5" customHeight="1" thickBot="1" x14ac:dyDescent="0.3">
      <c r="A214" s="307"/>
      <c r="B214" s="46" t="str">
        <f t="shared" si="98"/>
        <v>ГБУЗ АО Лиманская  РБ</v>
      </c>
      <c r="C214" s="296"/>
      <c r="D214" s="19" t="str">
        <f t="shared" si="99"/>
        <v>паллиативная медицинская помощь</v>
      </c>
      <c r="E214" s="225" t="s">
        <v>245</v>
      </c>
      <c r="F214" s="46" t="str">
        <f t="shared" si="112"/>
        <v>Дневной стационар (на дому)</v>
      </c>
      <c r="G214" s="225" t="s">
        <v>43</v>
      </c>
      <c r="H214" s="46" t="str">
        <f t="shared" si="113"/>
        <v>паллиативная медицинская помощь</v>
      </c>
      <c r="I214" s="225" t="s">
        <v>148</v>
      </c>
      <c r="J214" s="46" t="str">
        <f t="shared" si="114"/>
        <v xml:space="preserve">Не применяется </v>
      </c>
      <c r="K214" s="73" t="s">
        <v>133</v>
      </c>
      <c r="L214" s="72" t="s">
        <v>3</v>
      </c>
      <c r="M214" s="72" t="s">
        <v>5</v>
      </c>
      <c r="N214" s="106">
        <v>99</v>
      </c>
      <c r="O214" s="106">
        <v>98</v>
      </c>
      <c r="P214" s="133">
        <f t="shared" ref="P214" si="128">IF(AND(N214&lt;&gt;0,M214="Кач."),O214/N214*100,"")</f>
        <v>98.98989898989899</v>
      </c>
      <c r="Q214" s="133" t="str">
        <f t="shared" si="127"/>
        <v/>
      </c>
      <c r="R214" s="219">
        <f>IFERROR(AVERAGE(P214:P215),"")</f>
        <v>98.98989898989899</v>
      </c>
      <c r="S214" s="220">
        <f>AVERAGE(Q214:Q215)</f>
        <v>0</v>
      </c>
      <c r="T214" s="221">
        <f>IFERROR((R214*0.7+S214*0.3)*2,S214*2)</f>
        <v>138.58585858585857</v>
      </c>
      <c r="U214" s="236" t="str">
        <f>IF(T214&lt;170,"ГЗ по услуге (работе) НЕ выполнено","")&amp;IF(AND(T214&gt;=170,T214&lt;=200),"ГЗ по услуге (работе) выполнено","")&amp;IF(T214&gt;200,"ГЗ по услуге (работе) ПЕРЕвыполнено","")</f>
        <v>ГЗ по услуге (работе) НЕ выполнено</v>
      </c>
      <c r="V214" s="227"/>
      <c r="W214" s="214"/>
      <c r="X214" s="285"/>
    </row>
    <row r="215" spans="1:24" s="4" customFormat="1" ht="25.5" customHeight="1" thickBot="1" x14ac:dyDescent="0.3">
      <c r="A215" s="307"/>
      <c r="B215" s="46" t="str">
        <f t="shared" si="98"/>
        <v>ГБУЗ АО Лиманская  РБ</v>
      </c>
      <c r="C215" s="296"/>
      <c r="D215" s="19" t="str">
        <f t="shared" si="99"/>
        <v>паллиативная медицинская помощь</v>
      </c>
      <c r="E215" s="228"/>
      <c r="F215" s="46" t="str">
        <f t="shared" si="112"/>
        <v>Дневной стационар (на дому)</v>
      </c>
      <c r="G215" s="228"/>
      <c r="H215" s="46" t="str">
        <f t="shared" si="113"/>
        <v>паллиативная медицинская помощь</v>
      </c>
      <c r="I215" s="228"/>
      <c r="J215" s="46" t="str">
        <f t="shared" si="114"/>
        <v xml:space="preserve">Не применяется </v>
      </c>
      <c r="K215" s="69" t="s">
        <v>149</v>
      </c>
      <c r="L215" s="70" t="s">
        <v>123</v>
      </c>
      <c r="M215" s="71" t="s">
        <v>42</v>
      </c>
      <c r="N215" s="104">
        <v>57</v>
      </c>
      <c r="O215" s="105">
        <v>0</v>
      </c>
      <c r="P215" s="56"/>
      <c r="Q215" s="55">
        <f t="shared" si="127"/>
        <v>0</v>
      </c>
      <c r="R215" s="219"/>
      <c r="S215" s="220"/>
      <c r="T215" s="221"/>
      <c r="U215" s="236"/>
      <c r="V215" s="227"/>
      <c r="W215" s="214"/>
      <c r="X215" s="285"/>
    </row>
    <row r="216" spans="1:24" s="4" customFormat="1" ht="28.5" customHeight="1" thickBot="1" x14ac:dyDescent="0.3">
      <c r="A216" s="307"/>
      <c r="B216" s="46" t="str">
        <f t="shared" si="98"/>
        <v>ГБУЗ АО Лиманская  РБ</v>
      </c>
      <c r="C216" s="296"/>
      <c r="D216" s="19" t="str">
        <f t="shared" si="99"/>
        <v>паллиативная медицинская помощь</v>
      </c>
      <c r="E216" s="225" t="s">
        <v>256</v>
      </c>
      <c r="F216" s="46" t="str">
        <f t="shared" si="112"/>
        <v>амбулаторно на дому выездными патронажными бригадами</v>
      </c>
      <c r="G216" s="225" t="s">
        <v>43</v>
      </c>
      <c r="H216" s="46" t="str">
        <f t="shared" si="113"/>
        <v>паллиативная медицинская помощь</v>
      </c>
      <c r="I216" s="225" t="s">
        <v>148</v>
      </c>
      <c r="J216" s="46" t="str">
        <f t="shared" si="114"/>
        <v xml:space="preserve">Не применяется </v>
      </c>
      <c r="K216" s="73" t="s">
        <v>133</v>
      </c>
      <c r="L216" s="72" t="s">
        <v>3</v>
      </c>
      <c r="M216" s="72" t="s">
        <v>5</v>
      </c>
      <c r="N216" s="106">
        <v>99</v>
      </c>
      <c r="O216" s="106">
        <v>98</v>
      </c>
      <c r="P216" s="133">
        <f t="shared" ref="P216" si="129">IF(AND(N216&lt;&gt;0,M216="Кач."),O216/N216*100,"")</f>
        <v>98.98989898989899</v>
      </c>
      <c r="Q216" s="133" t="str">
        <f t="shared" si="127"/>
        <v/>
      </c>
      <c r="R216" s="219">
        <f>IFERROR(AVERAGE(P216:P217),"")</f>
        <v>98.98989898989899</v>
      </c>
      <c r="S216" s="220">
        <f>AVERAGE(Q216:Q217)</f>
        <v>0</v>
      </c>
      <c r="T216" s="221">
        <f>IFERROR((R216*0.7+S216*0.3)*2,S216*2)</f>
        <v>138.58585858585857</v>
      </c>
      <c r="U216" s="236" t="str">
        <f>IF(T216&lt;170,"ГЗ по услуге (работе) НЕ выполнено","")&amp;IF(AND(T216&gt;=170,T216&lt;=200),"ГЗ по услуге (работе) выполнено","")&amp;IF(T216&gt;200,"ГЗ по услуге (работе) ПЕРЕвыполнено","")</f>
        <v>ГЗ по услуге (работе) НЕ выполнено</v>
      </c>
      <c r="V216" s="227"/>
      <c r="W216" s="214"/>
      <c r="X216" s="285"/>
    </row>
    <row r="217" spans="1:24" s="4" customFormat="1" ht="28.5" customHeight="1" thickBot="1" x14ac:dyDescent="0.3">
      <c r="A217" s="307"/>
      <c r="B217" s="46" t="str">
        <f t="shared" si="98"/>
        <v>ГБУЗ АО Лиманская  РБ</v>
      </c>
      <c r="C217" s="296"/>
      <c r="D217" s="19" t="str">
        <f t="shared" si="99"/>
        <v>паллиативная медицинская помощь</v>
      </c>
      <c r="E217" s="228"/>
      <c r="F217" s="46" t="str">
        <f t="shared" si="112"/>
        <v>амбулаторно на дому выездными патронажными бригадами</v>
      </c>
      <c r="G217" s="228"/>
      <c r="H217" s="46" t="str">
        <f t="shared" si="113"/>
        <v>паллиативная медицинская помощь</v>
      </c>
      <c r="I217" s="228"/>
      <c r="J217" s="46" t="str">
        <f t="shared" si="114"/>
        <v xml:space="preserve">Не применяется </v>
      </c>
      <c r="K217" s="74" t="s">
        <v>40</v>
      </c>
      <c r="L217" s="70" t="s">
        <v>123</v>
      </c>
      <c r="M217" s="71" t="s">
        <v>42</v>
      </c>
      <c r="N217" s="104">
        <v>401</v>
      </c>
      <c r="O217" s="104">
        <v>0</v>
      </c>
      <c r="P217" s="56"/>
      <c r="Q217" s="134">
        <f t="shared" ref="Q217" si="130">IF(AND(N217&lt;&gt;0,M217="объем"),(O217/N217*100)/$Y$2*12,"")</f>
        <v>0</v>
      </c>
      <c r="R217" s="219"/>
      <c r="S217" s="220"/>
      <c r="T217" s="221"/>
      <c r="U217" s="236"/>
      <c r="V217" s="227"/>
      <c r="W217" s="214"/>
      <c r="X217" s="285"/>
    </row>
    <row r="218" spans="1:24" s="4" customFormat="1" ht="28.5" customHeight="1" thickBot="1" x14ac:dyDescent="0.3">
      <c r="A218" s="307"/>
      <c r="B218" s="46" t="str">
        <f t="shared" si="98"/>
        <v>ГБУЗ АО Лиманская  РБ</v>
      </c>
      <c r="C218" s="296"/>
      <c r="D218" s="19" t="str">
        <f t="shared" si="99"/>
        <v>паллиативная медицинская помощь</v>
      </c>
      <c r="E218" s="236" t="s">
        <v>143</v>
      </c>
      <c r="F218" s="46" t="str">
        <f t="shared" si="112"/>
        <v>стационар</v>
      </c>
      <c r="G218" s="227" t="s">
        <v>43</v>
      </c>
      <c r="H218" s="46" t="str">
        <f t="shared" si="113"/>
        <v>паллиативная медицинская помощь</v>
      </c>
      <c r="I218" s="236" t="s">
        <v>148</v>
      </c>
      <c r="J218" s="46" t="str">
        <f t="shared" si="114"/>
        <v xml:space="preserve">Не применяется </v>
      </c>
      <c r="K218" s="73" t="s">
        <v>133</v>
      </c>
      <c r="L218" s="72" t="s">
        <v>3</v>
      </c>
      <c r="M218" s="72" t="s">
        <v>5</v>
      </c>
      <c r="N218" s="106">
        <v>99</v>
      </c>
      <c r="O218" s="106">
        <v>98</v>
      </c>
      <c r="P218" s="54">
        <f t="shared" ref="P218" si="131">IF(AND(N218&lt;&gt;0,M218="Кач."),O218/N218*100,"")</f>
        <v>98.98989898989899</v>
      </c>
      <c r="Q218" s="54" t="str">
        <f t="shared" si="127"/>
        <v/>
      </c>
      <c r="R218" s="219">
        <f>IFERROR(AVERAGE(P218:P219),"")</f>
        <v>98.98989898989899</v>
      </c>
      <c r="S218" s="220">
        <f>AVERAGE(Q218:Q219)</f>
        <v>66.898954703832757</v>
      </c>
      <c r="T218" s="221">
        <f>IFERROR((R218*0.7+S218*0.3)*2,S218*2)</f>
        <v>178.72523140815824</v>
      </c>
      <c r="U218" s="236" t="str">
        <f>IF(T218&lt;170,"ГЗ по услуге (работе) НЕ выполнено","")&amp;IF(AND(T218&gt;=170,T218&lt;=200),"ГЗ по услуге (работе) выполнено","")&amp;IF(T218&gt;200,"ГЗ по услуге (работе) ПЕРЕвыполнено","")</f>
        <v>ГЗ по услуге (работе) выполнено</v>
      </c>
      <c r="V218" s="227"/>
      <c r="W218" s="214"/>
      <c r="X218" s="285"/>
    </row>
    <row r="219" spans="1:24" s="4" customFormat="1" ht="39" customHeight="1" thickBot="1" x14ac:dyDescent="0.3">
      <c r="A219" s="307"/>
      <c r="B219" s="46" t="str">
        <f t="shared" si="98"/>
        <v>ГБУЗ АО Лиманская  РБ</v>
      </c>
      <c r="C219" s="296"/>
      <c r="D219" s="19" t="str">
        <f t="shared" si="99"/>
        <v>паллиативная медицинская помощь</v>
      </c>
      <c r="E219" s="236"/>
      <c r="F219" s="46" t="str">
        <f t="shared" si="112"/>
        <v>стационар</v>
      </c>
      <c r="G219" s="227"/>
      <c r="H219" s="46" t="str">
        <f t="shared" si="113"/>
        <v>паллиативная медицинская помощь</v>
      </c>
      <c r="I219" s="236"/>
      <c r="J219" s="46" t="str">
        <f t="shared" si="114"/>
        <v xml:space="preserve">Не применяется </v>
      </c>
      <c r="K219" s="69" t="s">
        <v>139</v>
      </c>
      <c r="L219" s="66" t="s">
        <v>140</v>
      </c>
      <c r="M219" s="71" t="s">
        <v>42</v>
      </c>
      <c r="N219" s="105">
        <v>2583</v>
      </c>
      <c r="O219" s="105">
        <v>1296</v>
      </c>
      <c r="P219" s="56"/>
      <c r="Q219" s="55">
        <f t="shared" si="124"/>
        <v>66.898954703832757</v>
      </c>
      <c r="R219" s="219"/>
      <c r="S219" s="220"/>
      <c r="T219" s="221"/>
      <c r="U219" s="236"/>
      <c r="V219" s="227"/>
      <c r="W219" s="214"/>
      <c r="X219" s="285"/>
    </row>
    <row r="220" spans="1:24" s="4" customFormat="1" ht="39" customHeight="1" thickBot="1" x14ac:dyDescent="0.3">
      <c r="A220" s="307"/>
      <c r="B220" s="46" t="str">
        <f t="shared" si="98"/>
        <v>ГБУЗ АО Лиманская  РБ</v>
      </c>
      <c r="C220" s="262" t="s">
        <v>236</v>
      </c>
      <c r="D220" s="19" t="str">
        <f t="shared" si="9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0" s="236" t="s">
        <v>305</v>
      </c>
      <c r="F220" s="46" t="str">
        <f t="shared" si="112"/>
        <v>заключение договоров</v>
      </c>
      <c r="G220" s="236" t="s">
        <v>307</v>
      </c>
      <c r="H220" s="46" t="str">
        <f t="shared" si="1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0" s="236" t="s">
        <v>306</v>
      </c>
      <c r="J220" s="46" t="str">
        <f t="shared" si="1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0" s="76" t="s">
        <v>237</v>
      </c>
      <c r="L220" s="75" t="s">
        <v>3</v>
      </c>
      <c r="M220" s="72" t="s">
        <v>5</v>
      </c>
      <c r="N220" s="106">
        <v>100</v>
      </c>
      <c r="O220" s="106">
        <v>100</v>
      </c>
      <c r="P220" s="54">
        <f t="shared" ref="P220" si="132">IF(AND(N220&lt;&gt;0,M220="Кач."),O220/N220*100,"")</f>
        <v>100</v>
      </c>
      <c r="Q220" s="54"/>
      <c r="R220" s="219">
        <f>IFERROR(AVERAGE(P220:P221),"")</f>
        <v>100</v>
      </c>
      <c r="S220" s="220">
        <f>AVERAGE(Q220:Q221)</f>
        <v>100</v>
      </c>
      <c r="T220" s="221">
        <f>IFERROR((R220*0.7+S220*0.3)*2,S220*2)</f>
        <v>200</v>
      </c>
      <c r="U220" s="236" t="str">
        <f>IF(T220&lt;170,"ГЗ по услуге (работе) НЕ выполнено","")&amp;IF(AND(T220&gt;=170,T220&lt;=200),"ГЗ по услуге (работе) выполнено","")&amp;IF(T220&gt;200,"ГЗ по услуге (работе) ПЕРЕвыполнено","")</f>
        <v>ГЗ по услуге (работе) выполнено</v>
      </c>
      <c r="V220" s="227"/>
      <c r="W220" s="214"/>
      <c r="X220" s="285"/>
    </row>
    <row r="221" spans="1:24" s="4" customFormat="1" ht="39" customHeight="1" thickBot="1" x14ac:dyDescent="0.3">
      <c r="A221" s="216"/>
      <c r="B221" s="46" t="str">
        <f t="shared" si="98"/>
        <v>ГБУЗ АО Лиманская  РБ</v>
      </c>
      <c r="C221" s="232"/>
      <c r="D221" s="19" t="str">
        <f t="shared" si="9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21" s="222"/>
      <c r="F221" s="46" t="str">
        <f t="shared" si="112"/>
        <v>заключение договоров</v>
      </c>
      <c r="G221" s="222"/>
      <c r="H221" s="46" t="str">
        <f t="shared" si="1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21" s="222"/>
      <c r="J221" s="46" t="str">
        <f t="shared" si="1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21" s="77" t="s">
        <v>247</v>
      </c>
      <c r="L221" s="82" t="s">
        <v>238</v>
      </c>
      <c r="M221" s="83" t="s">
        <v>42</v>
      </c>
      <c r="N221" s="110">
        <v>19.22</v>
      </c>
      <c r="O221" s="110">
        <v>19.22</v>
      </c>
      <c r="P221" s="63"/>
      <c r="Q221" s="64">
        <f>IF(AND(N221&lt;&gt;0,M221="объем"),(O221/N221*100),"")</f>
        <v>100</v>
      </c>
      <c r="R221" s="219"/>
      <c r="S221" s="220"/>
      <c r="T221" s="221"/>
      <c r="U221" s="236"/>
      <c r="V221" s="227"/>
      <c r="W221" s="215"/>
      <c r="X221" s="286"/>
    </row>
    <row r="222" spans="1:24" s="4" customFormat="1" ht="28.5" customHeight="1" thickBot="1" x14ac:dyDescent="0.3">
      <c r="A222" s="305" t="s">
        <v>27</v>
      </c>
      <c r="B222" s="46" t="str">
        <f t="shared" si="98"/>
        <v>ГБУЗ АО Наримановская РБ</v>
      </c>
      <c r="C222" s="296" t="s">
        <v>124</v>
      </c>
      <c r="D222" s="19" t="str">
        <f t="shared" si="99"/>
        <v>ПМСП, не включенная в базовую программу ОМС</v>
      </c>
      <c r="E222" s="227" t="s">
        <v>142</v>
      </c>
      <c r="F222" s="46" t="str">
        <f t="shared" si="112"/>
        <v>амбулаторно</v>
      </c>
      <c r="G222" s="236" t="s">
        <v>137</v>
      </c>
      <c r="H222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2" s="227" t="s">
        <v>168</v>
      </c>
      <c r="J222" s="46" t="str">
        <f t="shared" si="114"/>
        <v>по профилю дерматовенерология (в части венерологии)</v>
      </c>
      <c r="K222" s="72" t="s">
        <v>133</v>
      </c>
      <c r="L222" s="72" t="s">
        <v>3</v>
      </c>
      <c r="M222" s="72" t="s">
        <v>5</v>
      </c>
      <c r="N222" s="106">
        <v>99</v>
      </c>
      <c r="O222" s="106">
        <v>99</v>
      </c>
      <c r="P222" s="54">
        <f>IF(AND(N222&lt;&gt;0,M222="Кач."),O222/N222*100,"")</f>
        <v>100</v>
      </c>
      <c r="Q222" s="54"/>
      <c r="R222" s="219">
        <f>IFERROR(AVERAGE(P222:P224),"")</f>
        <v>100</v>
      </c>
      <c r="S222" s="220">
        <f>AVERAGE(Q222:Q224)</f>
        <v>95.004512673964456</v>
      </c>
      <c r="T222" s="221">
        <f>IFERROR((R222*0.7+S222*0.3)*2,S222*2)</f>
        <v>197.00270760437866</v>
      </c>
      <c r="U222" s="236" t="str">
        <f>IF(T222&lt;170,"ГЗ по услуге (работе) НЕ выполнено","")&amp;IF(AND(T222&gt;=170,T222&lt;=200),"ГЗ по услуге (работе) выполнено","")&amp;IF(T222&gt;200,"ГЗ по услуге (работе) ПЕРЕвыполнено","")</f>
        <v>ГЗ по услуге (работе) выполнено</v>
      </c>
      <c r="V222" s="227"/>
      <c r="W222" s="213">
        <f>AVERAGE(T222:T249)</f>
        <v>180.89290050246555</v>
      </c>
      <c r="X222" s="204" t="str">
        <f>IF(W222&lt;170,"ГЗ по учреждению не выполнено","")&amp;IF(AND(W222&gt;=170,W222&lt;=200),"ГЗ по учреждению выполнено","")&amp;IF(W222&gt;200,"ГЗ по учреждению перевыполнено","")</f>
        <v>ГЗ по учреждению выполнено</v>
      </c>
    </row>
    <row r="223" spans="1:24" s="4" customFormat="1" ht="28.5" customHeight="1" thickBot="1" x14ac:dyDescent="0.3">
      <c r="A223" s="305"/>
      <c r="B223" s="46" t="str">
        <f t="shared" si="98"/>
        <v>ГБУЗ АО Наримановская РБ</v>
      </c>
      <c r="C223" s="296"/>
      <c r="D223" s="19" t="str">
        <f t="shared" si="99"/>
        <v>ПМСП, не включенная в базовую программу ОМС</v>
      </c>
      <c r="E223" s="227"/>
      <c r="F223" s="46" t="str">
        <f t="shared" si="112"/>
        <v>амбулаторно</v>
      </c>
      <c r="G223" s="236"/>
      <c r="H223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3" s="227"/>
      <c r="J223" s="46" t="str">
        <f t="shared" si="114"/>
        <v>по профилю дерматовенерология (в части венерологии)</v>
      </c>
      <c r="K223" s="69" t="s">
        <v>40</v>
      </c>
      <c r="L223" s="70" t="s">
        <v>123</v>
      </c>
      <c r="M223" s="71" t="s">
        <v>42</v>
      </c>
      <c r="N223" s="109">
        <v>4266</v>
      </c>
      <c r="O223" s="109">
        <v>3040</v>
      </c>
      <c r="P223" s="56"/>
      <c r="Q223" s="55">
        <f t="shared" si="124"/>
        <v>95.014846069698407</v>
      </c>
      <c r="R223" s="219"/>
      <c r="S223" s="220"/>
      <c r="T223" s="221"/>
      <c r="U223" s="236"/>
      <c r="V223" s="227"/>
      <c r="W223" s="214"/>
      <c r="X223" s="205"/>
    </row>
    <row r="224" spans="1:24" s="4" customFormat="1" ht="65.25" customHeight="1" thickBot="1" x14ac:dyDescent="0.3">
      <c r="A224" s="305"/>
      <c r="B224" s="46" t="str">
        <f t="shared" si="98"/>
        <v>ГБУЗ АО Наримановская РБ</v>
      </c>
      <c r="C224" s="296"/>
      <c r="D224" s="19" t="str">
        <f t="shared" si="99"/>
        <v>ПМСП, не включенная в базовую программу ОМС</v>
      </c>
      <c r="E224" s="227"/>
      <c r="F224" s="46" t="str">
        <f t="shared" si="112"/>
        <v>амбулаторно</v>
      </c>
      <c r="G224" s="236"/>
      <c r="H224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24" s="227"/>
      <c r="J224" s="46" t="str">
        <f t="shared" si="114"/>
        <v>по профилю дерматовенерология (в части венерологии)</v>
      </c>
      <c r="K224" s="69" t="s">
        <v>138</v>
      </c>
      <c r="L224" s="70" t="s">
        <v>123</v>
      </c>
      <c r="M224" s="71" t="s">
        <v>42</v>
      </c>
      <c r="N224" s="104">
        <v>859</v>
      </c>
      <c r="O224" s="109">
        <v>612</v>
      </c>
      <c r="P224" s="56"/>
      <c r="Q224" s="55">
        <f t="shared" si="124"/>
        <v>94.994179278230504</v>
      </c>
      <c r="R224" s="219"/>
      <c r="S224" s="220"/>
      <c r="T224" s="221"/>
      <c r="U224" s="236"/>
      <c r="V224" s="227"/>
      <c r="W224" s="214"/>
      <c r="X224" s="205"/>
    </row>
    <row r="225" spans="1:24" s="4" customFormat="1" ht="50.25" customHeight="1" thickBot="1" x14ac:dyDescent="0.3">
      <c r="A225" s="305"/>
      <c r="B225" s="46" t="str">
        <f t="shared" si="98"/>
        <v>ГБУЗ АО Наримановская РБ</v>
      </c>
      <c r="C225" s="296"/>
      <c r="D225" s="19" t="str">
        <f t="shared" si="99"/>
        <v>ПМСП, не включенная в базовую программу ОМС</v>
      </c>
      <c r="E225" s="227" t="s">
        <v>142</v>
      </c>
      <c r="F225" s="46" t="str">
        <f t="shared" si="112"/>
        <v>амбулаторно</v>
      </c>
      <c r="G225" s="236" t="s">
        <v>145</v>
      </c>
      <c r="H225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5" s="227" t="s">
        <v>144</v>
      </c>
      <c r="J225" s="46" t="str">
        <f t="shared" si="114"/>
        <v>по профилю Фтизиатрия</v>
      </c>
      <c r="K225" s="73" t="s">
        <v>133</v>
      </c>
      <c r="L225" s="72" t="s">
        <v>3</v>
      </c>
      <c r="M225" s="72" t="s">
        <v>5</v>
      </c>
      <c r="N225" s="106">
        <v>99</v>
      </c>
      <c r="O225" s="106">
        <v>99</v>
      </c>
      <c r="P225" s="54">
        <f t="shared" ref="P225" si="133">IF(AND(N225&lt;&gt;0,M225="Кач."),O225/N225*100,"")</f>
        <v>100</v>
      </c>
      <c r="Q225" s="54"/>
      <c r="R225" s="219">
        <f>IFERROR(AVERAGE(P225:P227),"")</f>
        <v>100</v>
      </c>
      <c r="S225" s="220">
        <f>AVERAGE(Q225:Q227)</f>
        <v>95.161392405063296</v>
      </c>
      <c r="T225" s="221">
        <f>IFERROR((R225*0.7+S225*0.3)*2,S225*2)</f>
        <v>197.09683544303797</v>
      </c>
      <c r="U225" s="236" t="str">
        <f>IF(T225&lt;170,"ГЗ по услуге (работе) НЕ выполнено","")&amp;IF(AND(T225&gt;=170,T225&lt;=200),"ГЗ по услуге (работе) выполнено","")&amp;IF(T225&gt;200,"ГЗ по услуге (работе) ПЕРЕвыполнено","")</f>
        <v>ГЗ по услуге (работе) выполнено</v>
      </c>
      <c r="V225" s="227"/>
      <c r="W225" s="214"/>
      <c r="X225" s="205"/>
    </row>
    <row r="226" spans="1:24" s="4" customFormat="1" ht="28.5" customHeight="1" thickBot="1" x14ac:dyDescent="0.3">
      <c r="A226" s="305"/>
      <c r="B226" s="46" t="str">
        <f t="shared" si="98"/>
        <v>ГБУЗ АО Наримановская РБ</v>
      </c>
      <c r="C226" s="296"/>
      <c r="D226" s="19" t="str">
        <f t="shared" si="99"/>
        <v>ПМСП, не включенная в базовую программу ОМС</v>
      </c>
      <c r="E226" s="227"/>
      <c r="F226" s="46" t="str">
        <f t="shared" si="112"/>
        <v>амбулаторно</v>
      </c>
      <c r="G226" s="236"/>
      <c r="H226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6" s="227"/>
      <c r="J226" s="46" t="str">
        <f t="shared" si="114"/>
        <v>по профилю Фтизиатрия</v>
      </c>
      <c r="K226" s="74" t="s">
        <v>40</v>
      </c>
      <c r="L226" s="70" t="s">
        <v>123</v>
      </c>
      <c r="M226" s="71" t="s">
        <v>42</v>
      </c>
      <c r="N226" s="104">
        <v>5056</v>
      </c>
      <c r="O226" s="109">
        <v>3602</v>
      </c>
      <c r="P226" s="56"/>
      <c r="Q226" s="55">
        <f t="shared" ref="Q226:Q237" si="134">IF(AND(N226&lt;&gt;0,M226="объем"),(O226/N226*100)/$Y$2*12,"")</f>
        <v>94.989451476793249</v>
      </c>
      <c r="R226" s="219"/>
      <c r="S226" s="220"/>
      <c r="T226" s="221"/>
      <c r="U226" s="236"/>
      <c r="V226" s="227"/>
      <c r="W226" s="214"/>
      <c r="X226" s="205"/>
    </row>
    <row r="227" spans="1:24" s="4" customFormat="1" ht="28.5" customHeight="1" thickBot="1" x14ac:dyDescent="0.3">
      <c r="A227" s="305"/>
      <c r="B227" s="46" t="str">
        <f t="shared" si="98"/>
        <v>ГБУЗ АО Наримановская РБ</v>
      </c>
      <c r="C227" s="296"/>
      <c r="D227" s="19" t="str">
        <f t="shared" si="99"/>
        <v>ПМСП, не включенная в базовую программу ОМС</v>
      </c>
      <c r="E227" s="227"/>
      <c r="F227" s="46" t="str">
        <f t="shared" si="112"/>
        <v>амбулаторно</v>
      </c>
      <c r="G227" s="236"/>
      <c r="H227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27" s="227"/>
      <c r="J227" s="46" t="str">
        <f t="shared" si="114"/>
        <v>по профилю Фтизиатрия</v>
      </c>
      <c r="K227" s="74" t="s">
        <v>138</v>
      </c>
      <c r="L227" s="70" t="s">
        <v>123</v>
      </c>
      <c r="M227" s="71" t="s">
        <v>42</v>
      </c>
      <c r="N227" s="104">
        <v>1000</v>
      </c>
      <c r="O227" s="109">
        <v>715</v>
      </c>
      <c r="P227" s="56"/>
      <c r="Q227" s="55">
        <f t="shared" si="134"/>
        <v>95.333333333333343</v>
      </c>
      <c r="R227" s="219"/>
      <c r="S227" s="220"/>
      <c r="T227" s="221"/>
      <c r="U227" s="236"/>
      <c r="V227" s="227"/>
      <c r="W227" s="214"/>
      <c r="X227" s="205"/>
    </row>
    <row r="228" spans="1:24" s="4" customFormat="1" ht="53.25" customHeight="1" thickBot="1" x14ac:dyDescent="0.3">
      <c r="A228" s="305"/>
      <c r="B228" s="46" t="str">
        <f t="shared" si="98"/>
        <v>ГБУЗ АО Наримановская РБ</v>
      </c>
      <c r="C228" s="296"/>
      <c r="D228" s="19" t="str">
        <f t="shared" si="99"/>
        <v>ПМСП, не включенная в базовую программу ОМС</v>
      </c>
      <c r="E228" s="227" t="s">
        <v>142</v>
      </c>
      <c r="F228" s="46" t="str">
        <f t="shared" si="112"/>
        <v>амбулаторно</v>
      </c>
      <c r="G228" s="236" t="s">
        <v>167</v>
      </c>
      <c r="H228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8" s="227" t="s">
        <v>287</v>
      </c>
      <c r="J228" s="46" t="str">
        <f t="shared" si="114"/>
        <v>по профилю психиатрия-наркология</v>
      </c>
      <c r="K228" s="73" t="s">
        <v>133</v>
      </c>
      <c r="L228" s="72" t="s">
        <v>3</v>
      </c>
      <c r="M228" s="72" t="s">
        <v>5</v>
      </c>
      <c r="N228" s="106">
        <v>99</v>
      </c>
      <c r="O228" s="106">
        <v>99</v>
      </c>
      <c r="P228" s="54">
        <f t="shared" ref="P228" si="135">IF(AND(N228&lt;&gt;0,M228="Кач."),O228/N228*100,"")</f>
        <v>100</v>
      </c>
      <c r="Q228" s="54" t="str">
        <f t="shared" si="134"/>
        <v/>
      </c>
      <c r="R228" s="219">
        <f>IFERROR(AVERAGE(P228:P230),"")</f>
        <v>100</v>
      </c>
      <c r="S228" s="220">
        <f>AVERAGE(Q228:Q230)</f>
        <v>66.649519890260635</v>
      </c>
      <c r="T228" s="221">
        <f>IFERROR((R228*0.7+S228*0.3)*2,S228*2)</f>
        <v>179.98971193415639</v>
      </c>
      <c r="U228" s="236" t="str">
        <f>IF(T228&lt;170,"ГЗ по услуге (работе) НЕ выполнено","")&amp;IF(AND(T228&gt;=170,T228&lt;=200),"ГЗ по услуге (работе) выполнено","")&amp;IF(T228&gt;200,"ГЗ по услуге (работе) ПЕРЕвыполнено","")</f>
        <v>ГЗ по услуге (работе) выполнено</v>
      </c>
      <c r="V228" s="227"/>
      <c r="W228" s="214"/>
      <c r="X228" s="205"/>
    </row>
    <row r="229" spans="1:24" s="4" customFormat="1" ht="28.5" customHeight="1" thickBot="1" x14ac:dyDescent="0.3">
      <c r="A229" s="305"/>
      <c r="B229" s="46" t="str">
        <f t="shared" si="98"/>
        <v>ГБУЗ АО Наримановская РБ</v>
      </c>
      <c r="C229" s="296"/>
      <c r="D229" s="19" t="str">
        <f t="shared" si="99"/>
        <v>ПМСП, не включенная в базовую программу ОМС</v>
      </c>
      <c r="E229" s="227"/>
      <c r="F229" s="46" t="str">
        <f t="shared" si="112"/>
        <v>амбулаторно</v>
      </c>
      <c r="G229" s="236"/>
      <c r="H229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29" s="227"/>
      <c r="J229" s="46" t="str">
        <f t="shared" si="114"/>
        <v>по профилю психиатрия-наркология</v>
      </c>
      <c r="K229" s="74" t="s">
        <v>40</v>
      </c>
      <c r="L229" s="70" t="s">
        <v>123</v>
      </c>
      <c r="M229" s="71" t="s">
        <v>42</v>
      </c>
      <c r="N229" s="104">
        <v>1944</v>
      </c>
      <c r="O229" s="109">
        <v>364</v>
      </c>
      <c r="P229" s="56"/>
      <c r="Q229" s="55">
        <f t="shared" si="134"/>
        <v>24.965706447187934</v>
      </c>
      <c r="R229" s="219"/>
      <c r="S229" s="220"/>
      <c r="T229" s="221"/>
      <c r="U229" s="236"/>
      <c r="V229" s="227"/>
      <c r="W229" s="214"/>
      <c r="X229" s="205"/>
    </row>
    <row r="230" spans="1:24" s="4" customFormat="1" ht="28.5" customHeight="1" thickBot="1" x14ac:dyDescent="0.3">
      <c r="A230" s="305"/>
      <c r="B230" s="46" t="str">
        <f t="shared" si="98"/>
        <v>ГБУЗ АО Наримановская РБ</v>
      </c>
      <c r="C230" s="296"/>
      <c r="D230" s="19" t="str">
        <f t="shared" si="99"/>
        <v>ПМСП, не включенная в базовую программу ОМС</v>
      </c>
      <c r="E230" s="227"/>
      <c r="F230" s="46" t="str">
        <f t="shared" si="112"/>
        <v>амбулаторно</v>
      </c>
      <c r="G230" s="236"/>
      <c r="H230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0" s="227"/>
      <c r="J230" s="46" t="str">
        <f t="shared" si="114"/>
        <v>по профилю психиатрия-наркология</v>
      </c>
      <c r="K230" s="74" t="s">
        <v>138</v>
      </c>
      <c r="L230" s="70" t="s">
        <v>123</v>
      </c>
      <c r="M230" s="71" t="s">
        <v>42</v>
      </c>
      <c r="N230" s="104">
        <v>880</v>
      </c>
      <c r="O230" s="109">
        <v>715</v>
      </c>
      <c r="P230" s="56"/>
      <c r="Q230" s="55">
        <f t="shared" si="134"/>
        <v>108.33333333333334</v>
      </c>
      <c r="R230" s="219"/>
      <c r="S230" s="220"/>
      <c r="T230" s="221"/>
      <c r="U230" s="236"/>
      <c r="V230" s="227"/>
      <c r="W230" s="214"/>
      <c r="X230" s="205"/>
    </row>
    <row r="231" spans="1:24" s="4" customFormat="1" ht="43.5" customHeight="1" thickBot="1" x14ac:dyDescent="0.3">
      <c r="A231" s="305"/>
      <c r="B231" s="46" t="str">
        <f t="shared" si="98"/>
        <v>ГБУЗ АО Наримановская РБ</v>
      </c>
      <c r="C231" s="296"/>
      <c r="D231" s="19" t="str">
        <f t="shared" si="99"/>
        <v>ПМСП, не включенная в базовую программу ОМС</v>
      </c>
      <c r="E231" s="225" t="s">
        <v>142</v>
      </c>
      <c r="F231" s="46" t="str">
        <f t="shared" si="112"/>
        <v>амбулаторно</v>
      </c>
      <c r="G231" s="222" t="s">
        <v>39</v>
      </c>
      <c r="H231" s="46" t="str">
        <f t="shared" si="113"/>
        <v>Первичная медико-санитарная помощь, в части диагностики и лечения</v>
      </c>
      <c r="I231" s="225" t="s">
        <v>255</v>
      </c>
      <c r="J231" s="46" t="str">
        <f t="shared" si="114"/>
        <v>Вакцинация</v>
      </c>
      <c r="K231" s="73" t="s">
        <v>133</v>
      </c>
      <c r="L231" s="72" t="s">
        <v>3</v>
      </c>
      <c r="M231" s="72" t="s">
        <v>5</v>
      </c>
      <c r="N231" s="106">
        <v>99</v>
      </c>
      <c r="O231" s="106">
        <v>99</v>
      </c>
      <c r="P231" s="128">
        <f t="shared" ref="P231" si="136">IF(AND(N231&lt;&gt;0,M231="Кач."),O231/N231*100,"")</f>
        <v>100</v>
      </c>
      <c r="Q231" s="128" t="str">
        <f t="shared" ref="Q231:Q232" si="137">IF(AND(N231&lt;&gt;0,M231="объем"),(O231/N231*100)/$Y$2*12,"")</f>
        <v/>
      </c>
      <c r="R231" s="219">
        <f>IFERROR(AVERAGE(P231:P232),"")</f>
        <v>100</v>
      </c>
      <c r="S231" s="220">
        <f>AVERAGE(Q231:Q232)</f>
        <v>95.733333333333334</v>
      </c>
      <c r="T231" s="221">
        <f>IFERROR((R231*0.7+S231*0.3)*2,S231*2)</f>
        <v>197.44</v>
      </c>
      <c r="U231" s="236" t="str">
        <f t="shared" ref="U231" si="138">IF(T231&lt;170,"ГЗ по услуге (работе) НЕ выполнено","")&amp;IF(AND(T231&gt;=170,T231&lt;=200),"ГЗ по услуге (работе) выполнено","")&amp;IF(T231&gt;200,"ГЗ по услуге (работе) ПЕРЕвыполнено","")</f>
        <v>ГЗ по услуге (работе) выполнено</v>
      </c>
      <c r="V231" s="227"/>
      <c r="W231" s="214"/>
      <c r="X231" s="205"/>
    </row>
    <row r="232" spans="1:24" s="4" customFormat="1" ht="28.5" customHeight="1" thickBot="1" x14ac:dyDescent="0.3">
      <c r="A232" s="305"/>
      <c r="B232" s="46" t="str">
        <f t="shared" ref="B232:B297" si="139">IF(A232="",B231,A232)</f>
        <v>ГБУЗ АО Наримановская РБ</v>
      </c>
      <c r="C232" s="296"/>
      <c r="D232" s="19" t="str">
        <f t="shared" ref="D232:D297" si="140">IF(C232="",D231,C232)</f>
        <v>ПМСП, не включенная в базовую программу ОМС</v>
      </c>
      <c r="E232" s="228"/>
      <c r="F232" s="46" t="str">
        <f t="shared" si="112"/>
        <v>амбулаторно</v>
      </c>
      <c r="G232" s="224"/>
      <c r="H232" s="46" t="str">
        <f t="shared" si="113"/>
        <v>Первичная медико-санитарная помощь, в части диагностики и лечения</v>
      </c>
      <c r="I232" s="228"/>
      <c r="J232" s="46" t="str">
        <f t="shared" si="114"/>
        <v>Вакцинация</v>
      </c>
      <c r="K232" s="74" t="s">
        <v>40</v>
      </c>
      <c r="L232" s="70" t="s">
        <v>123</v>
      </c>
      <c r="M232" s="71" t="s">
        <v>42</v>
      </c>
      <c r="N232" s="104">
        <v>500</v>
      </c>
      <c r="O232" s="109">
        <v>359</v>
      </c>
      <c r="P232" s="56"/>
      <c r="Q232" s="127">
        <f t="shared" si="137"/>
        <v>95.733333333333334</v>
      </c>
      <c r="R232" s="219"/>
      <c r="S232" s="220"/>
      <c r="T232" s="221"/>
      <c r="U232" s="236"/>
      <c r="V232" s="227"/>
      <c r="W232" s="214"/>
      <c r="X232" s="205"/>
    </row>
    <row r="233" spans="1:24" s="4" customFormat="1" ht="28.5" customHeight="1" thickBot="1" x14ac:dyDescent="0.3">
      <c r="A233" s="305"/>
      <c r="B233" s="46" t="str">
        <f t="shared" si="139"/>
        <v>ГБУЗ АО Наримановская РБ</v>
      </c>
      <c r="C233" s="296"/>
      <c r="D233" s="19" t="str">
        <f t="shared" si="140"/>
        <v>ПМСП, не включенная в базовую программу ОМС</v>
      </c>
      <c r="E233" s="236" t="s">
        <v>147</v>
      </c>
      <c r="F233" s="46" t="str">
        <f t="shared" si="112"/>
        <v>Дневной стационар</v>
      </c>
      <c r="G233" s="227" t="s">
        <v>146</v>
      </c>
      <c r="H233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3" s="236" t="s">
        <v>287</v>
      </c>
      <c r="J233" s="46" t="str">
        <f t="shared" si="114"/>
        <v>по профилю психиатрия-наркология</v>
      </c>
      <c r="K233" s="72" t="s">
        <v>133</v>
      </c>
      <c r="L233" s="72" t="s">
        <v>3</v>
      </c>
      <c r="M233" s="72" t="s">
        <v>5</v>
      </c>
      <c r="N233" s="106">
        <v>99</v>
      </c>
      <c r="O233" s="106">
        <v>99</v>
      </c>
      <c r="P233" s="54">
        <f t="shared" ref="P233" si="141">IF(AND(N233&lt;&gt;0,M233="Кач."),O233/N233*100,"")</f>
        <v>100</v>
      </c>
      <c r="Q233" s="54" t="str">
        <f t="shared" si="134"/>
        <v/>
      </c>
      <c r="R233" s="219">
        <f>IFERROR(AVERAGE(P233:P234),"")</f>
        <v>100</v>
      </c>
      <c r="S233" s="220">
        <f>AVERAGE(Q233:Q234)</f>
        <v>88.888888888888886</v>
      </c>
      <c r="T233" s="221">
        <f>IFERROR((R233*0.7+S233*0.3)*2,S233*2)</f>
        <v>193.33333333333331</v>
      </c>
      <c r="U233" s="236" t="str">
        <f t="shared" ref="U233" si="142">IF(T233&lt;170,"ГЗ по услуге (работе) НЕ выполнено","")&amp;IF(AND(T233&gt;=170,T233&lt;=200),"ГЗ по услуге (работе) выполнено","")&amp;IF(T233&gt;200,"ГЗ по услуге (работе) ПЕРЕвыполнено","")</f>
        <v>ГЗ по услуге (работе) выполнено</v>
      </c>
      <c r="V233" s="227"/>
      <c r="W233" s="214"/>
      <c r="X233" s="205"/>
    </row>
    <row r="234" spans="1:24" s="4" customFormat="1" ht="45.75" customHeight="1" thickBot="1" x14ac:dyDescent="0.3">
      <c r="A234" s="305"/>
      <c r="B234" s="46" t="str">
        <f t="shared" si="139"/>
        <v>ГБУЗ АО Наримановская РБ</v>
      </c>
      <c r="C234" s="296"/>
      <c r="D234" s="19" t="str">
        <f t="shared" si="140"/>
        <v>ПМСП, не включенная в базовую программу ОМС</v>
      </c>
      <c r="E234" s="236"/>
      <c r="F234" s="46" t="str">
        <f t="shared" si="112"/>
        <v>Дневной стационар</v>
      </c>
      <c r="G234" s="227"/>
      <c r="H234" s="46" t="str">
        <f t="shared" si="11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34" s="236"/>
      <c r="J234" s="46" t="str">
        <f t="shared" si="114"/>
        <v>по профилю психиатрия-наркология</v>
      </c>
      <c r="K234" s="74" t="s">
        <v>149</v>
      </c>
      <c r="L234" s="75" t="s">
        <v>150</v>
      </c>
      <c r="M234" s="71" t="s">
        <v>42</v>
      </c>
      <c r="N234" s="104">
        <v>24</v>
      </c>
      <c r="O234" s="109">
        <v>16</v>
      </c>
      <c r="P234" s="56"/>
      <c r="Q234" s="55">
        <f t="shared" si="134"/>
        <v>88.888888888888886</v>
      </c>
      <c r="R234" s="219"/>
      <c r="S234" s="220"/>
      <c r="T234" s="221"/>
      <c r="U234" s="236"/>
      <c r="V234" s="227"/>
      <c r="W234" s="214"/>
      <c r="X234" s="205"/>
    </row>
    <row r="235" spans="1:24" s="4" customFormat="1" ht="45.75" customHeight="1" thickBot="1" x14ac:dyDescent="0.3">
      <c r="A235" s="305"/>
      <c r="B235" s="46" t="str">
        <f t="shared" si="139"/>
        <v>ГБУЗ АО Наримановская РБ</v>
      </c>
      <c r="C235" s="262" t="s">
        <v>141</v>
      </c>
      <c r="D235" s="19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E235" s="236" t="s">
        <v>50</v>
      </c>
      <c r="F235" s="46" t="str">
        <f t="shared" si="112"/>
        <v>Вне медицинской организации</v>
      </c>
      <c r="G235" s="236" t="s">
        <v>141</v>
      </c>
      <c r="H235" s="46" t="str">
        <f t="shared" si="113"/>
        <v>Медицинская помощь в экстренной форме незастрахованным гражданам в системе обязательного медицинского страхования</v>
      </c>
      <c r="I235" s="236" t="s">
        <v>148</v>
      </c>
      <c r="J235" s="46" t="str">
        <f t="shared" si="114"/>
        <v xml:space="preserve">Не применяется </v>
      </c>
      <c r="K235" s="72" t="s">
        <v>133</v>
      </c>
      <c r="L235" s="72" t="s">
        <v>3</v>
      </c>
      <c r="M235" s="72" t="s">
        <v>5</v>
      </c>
      <c r="N235" s="106">
        <v>99</v>
      </c>
      <c r="O235" s="106">
        <v>99</v>
      </c>
      <c r="P235" s="54">
        <f t="shared" ref="P235:P238" si="143">IF(AND(N235&lt;&gt;0,M235="Кач."),O235/N235*100,"")</f>
        <v>100</v>
      </c>
      <c r="Q235" s="54" t="str">
        <f t="shared" si="134"/>
        <v/>
      </c>
      <c r="R235" s="219">
        <f>IFERROR(AVERAGE(P235:P237),"")</f>
        <v>100</v>
      </c>
      <c r="S235" s="220">
        <f>AVERAGE(Q235:Q237)</f>
        <v>95.89681878490542</v>
      </c>
      <c r="T235" s="221">
        <f>IFERROR((R235*0.7+S235*0.3)*2,S235*2)</f>
        <v>197.53809127094326</v>
      </c>
      <c r="U235" s="236" t="str">
        <f t="shared" ref="U235:U238" si="144">IF(T235&lt;170,"ГЗ по услуге (работе) НЕ выполнено","")&amp;IF(AND(T235&gt;=170,T235&lt;=200),"ГЗ по услуге (работе) выполнено","")&amp;IF(T235&gt;200,"ГЗ по услуге (работе) ПЕРЕвыполнено","")</f>
        <v>ГЗ по услуге (работе) выполнено</v>
      </c>
      <c r="V235" s="227"/>
      <c r="W235" s="214"/>
      <c r="X235" s="205"/>
    </row>
    <row r="236" spans="1:24" s="4" customFormat="1" ht="45.75" customHeight="1" thickBot="1" x14ac:dyDescent="0.3">
      <c r="A236" s="305"/>
      <c r="B236" s="46" t="str">
        <f t="shared" si="139"/>
        <v>ГБУЗ АО Наримановская РБ</v>
      </c>
      <c r="C236" s="262"/>
      <c r="D236" s="19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E236" s="236"/>
      <c r="F236" s="46" t="str">
        <f t="shared" si="112"/>
        <v>Вне медицинской организации</v>
      </c>
      <c r="G236" s="236"/>
      <c r="H236" s="46" t="str">
        <f t="shared" si="113"/>
        <v>Медицинская помощь в экстренной форме незастрахованным гражданам в системе обязательного медицинского страхования</v>
      </c>
      <c r="I236" s="236"/>
      <c r="J236" s="46" t="str">
        <f t="shared" si="114"/>
        <v xml:space="preserve">Не применяется </v>
      </c>
      <c r="K236" s="74" t="s">
        <v>40</v>
      </c>
      <c r="L236" s="70" t="s">
        <v>123</v>
      </c>
      <c r="M236" s="71" t="s">
        <v>42</v>
      </c>
      <c r="N236" s="104">
        <v>1950</v>
      </c>
      <c r="O236" s="104">
        <v>1390</v>
      </c>
      <c r="P236" s="56"/>
      <c r="Q236" s="127">
        <f t="shared" si="134"/>
        <v>95.042735042735046</v>
      </c>
      <c r="R236" s="219"/>
      <c r="S236" s="220"/>
      <c r="T236" s="221"/>
      <c r="U236" s="236"/>
      <c r="V236" s="227"/>
      <c r="W236" s="214"/>
      <c r="X236" s="205"/>
    </row>
    <row r="237" spans="1:24" s="4" customFormat="1" ht="28.5" customHeight="1" thickBot="1" x14ac:dyDescent="0.3">
      <c r="A237" s="305"/>
      <c r="B237" s="46" t="str">
        <f t="shared" si="139"/>
        <v>ГБУЗ АО Наримановская РБ</v>
      </c>
      <c r="C237" s="262"/>
      <c r="D237" s="19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E237" s="236"/>
      <c r="F237" s="46" t="str">
        <f t="shared" si="112"/>
        <v>Вне медицинской организации</v>
      </c>
      <c r="G237" s="236"/>
      <c r="H237" s="46" t="str">
        <f t="shared" si="113"/>
        <v>Медицинская помощь в экстренной форме незастрахованным гражданам в системе обязательного медицинского страхования</v>
      </c>
      <c r="I237" s="236"/>
      <c r="J237" s="46" t="str">
        <f t="shared" si="114"/>
        <v xml:space="preserve">Не применяется </v>
      </c>
      <c r="K237" s="74" t="s">
        <v>151</v>
      </c>
      <c r="L237" s="75" t="s">
        <v>41</v>
      </c>
      <c r="M237" s="71" t="s">
        <v>42</v>
      </c>
      <c r="N237" s="102">
        <v>277</v>
      </c>
      <c r="O237" s="102">
        <v>201</v>
      </c>
      <c r="P237" s="56"/>
      <c r="Q237" s="55">
        <f t="shared" si="134"/>
        <v>96.750902527075795</v>
      </c>
      <c r="R237" s="219"/>
      <c r="S237" s="220"/>
      <c r="T237" s="221"/>
      <c r="U237" s="236"/>
      <c r="V237" s="227"/>
      <c r="W237" s="214"/>
      <c r="X237" s="205"/>
    </row>
    <row r="238" spans="1:24" s="4" customFormat="1" ht="90.75" customHeight="1" thickBot="1" x14ac:dyDescent="0.3">
      <c r="A238" s="305"/>
      <c r="B238" s="46" t="str">
        <f t="shared" si="139"/>
        <v>ГБУЗ АО Наримановская РБ</v>
      </c>
      <c r="C238" s="296" t="s">
        <v>195</v>
      </c>
      <c r="D238" s="19" t="str">
        <f t="shared" si="140"/>
        <v>Медицинское освидетельствование на состояние опьянения (алкогольного, наркотического или иного токсического)</v>
      </c>
      <c r="E238" s="227" t="s">
        <v>47</v>
      </c>
      <c r="F238" s="46" t="str">
        <f t="shared" si="112"/>
        <v>Не предусмотрено</v>
      </c>
      <c r="G238" s="227" t="s">
        <v>47</v>
      </c>
      <c r="H238" s="46" t="str">
        <f t="shared" si="113"/>
        <v>Не предусмотрено</v>
      </c>
      <c r="I238" s="227" t="s">
        <v>47</v>
      </c>
      <c r="J238" s="46" t="str">
        <f t="shared" si="114"/>
        <v>Не предусмотрено</v>
      </c>
      <c r="K238" s="73" t="s">
        <v>57</v>
      </c>
      <c r="L238" s="72" t="s">
        <v>57</v>
      </c>
      <c r="M238" s="73"/>
      <c r="N238" s="106"/>
      <c r="O238" s="106"/>
      <c r="P238" s="54" t="str">
        <f t="shared" si="143"/>
        <v/>
      </c>
      <c r="Q238" s="54"/>
      <c r="R238" s="219" t="str">
        <f>IFERROR(AVERAGE(P238:P239),"")</f>
        <v/>
      </c>
      <c r="S238" s="220">
        <f>AVERAGE(Q238:Q239)</f>
        <v>27.240143369175627</v>
      </c>
      <c r="T238" s="221">
        <f>IFERROR((R238*0.7+S238*0.3)*2,S238*2)</f>
        <v>54.480286738351253</v>
      </c>
      <c r="U238" s="236" t="str">
        <f t="shared" si="144"/>
        <v>ГЗ по услуге (работе) НЕ выполнено</v>
      </c>
      <c r="V238" s="295"/>
      <c r="W238" s="214"/>
      <c r="X238" s="205"/>
    </row>
    <row r="239" spans="1:24" s="4" customFormat="1" ht="28.5" customHeight="1" thickBot="1" x14ac:dyDescent="0.3">
      <c r="A239" s="305"/>
      <c r="B239" s="46" t="str">
        <f t="shared" si="139"/>
        <v>ГБУЗ АО Наримановская РБ</v>
      </c>
      <c r="C239" s="296"/>
      <c r="D239" s="19" t="str">
        <f t="shared" si="140"/>
        <v>Медицинское освидетельствование на состояние опьянения (алкогольного, наркотического или иного токсического)</v>
      </c>
      <c r="E239" s="227"/>
      <c r="F239" s="46" t="str">
        <f t="shared" si="112"/>
        <v>Не предусмотрено</v>
      </c>
      <c r="G239" s="227"/>
      <c r="H239" s="46" t="str">
        <f t="shared" si="113"/>
        <v>Не предусмотрено</v>
      </c>
      <c r="I239" s="227"/>
      <c r="J239" s="46" t="str">
        <f t="shared" si="114"/>
        <v>Не предусмотрено</v>
      </c>
      <c r="K239" s="74" t="s">
        <v>196</v>
      </c>
      <c r="L239" s="75" t="s">
        <v>58</v>
      </c>
      <c r="M239" s="71" t="s">
        <v>42</v>
      </c>
      <c r="N239" s="104">
        <v>186</v>
      </c>
      <c r="O239" s="104">
        <v>38</v>
      </c>
      <c r="P239" s="56"/>
      <c r="Q239" s="55">
        <f t="shared" ref="Q239" si="145">IF(AND(N239&lt;&gt;0,M239="объем"),(O239/N239*100)/$Y$2*12,"")</f>
        <v>27.240143369175627</v>
      </c>
      <c r="R239" s="219"/>
      <c r="S239" s="220"/>
      <c r="T239" s="221"/>
      <c r="U239" s="236"/>
      <c r="V239" s="295"/>
      <c r="W239" s="214"/>
      <c r="X239" s="205"/>
    </row>
    <row r="240" spans="1:24" s="4" customFormat="1" ht="28.5" customHeight="1" thickBot="1" x14ac:dyDescent="0.3">
      <c r="A240" s="305"/>
      <c r="B240" s="46" t="str">
        <f t="shared" si="139"/>
        <v>ГБУЗ АО Наримановская РБ</v>
      </c>
      <c r="C240" s="262" t="s">
        <v>75</v>
      </c>
      <c r="D240" s="19" t="str">
        <f t="shared" si="140"/>
        <v>Паллиативная медицинская помощь</v>
      </c>
      <c r="E240" s="236" t="s">
        <v>258</v>
      </c>
      <c r="F240" s="46" t="str">
        <f t="shared" si="112"/>
        <v>амбулаторно на дому</v>
      </c>
      <c r="G240" s="236" t="s">
        <v>43</v>
      </c>
      <c r="H240" s="46" t="str">
        <f t="shared" si="113"/>
        <v>паллиативная медицинская помощь</v>
      </c>
      <c r="I240" s="236" t="s">
        <v>148</v>
      </c>
      <c r="J240" s="46" t="str">
        <f t="shared" si="114"/>
        <v xml:space="preserve">Не применяется </v>
      </c>
      <c r="K240" s="73" t="s">
        <v>133</v>
      </c>
      <c r="L240" s="72" t="s">
        <v>3</v>
      </c>
      <c r="M240" s="72" t="s">
        <v>5</v>
      </c>
      <c r="N240" s="106">
        <v>99</v>
      </c>
      <c r="O240" s="106">
        <v>99</v>
      </c>
      <c r="P240" s="54">
        <f t="shared" ref="P240:P246" si="146">IF(AND(N240&lt;&gt;0,M240="Кач."),O240/N240*100,"")</f>
        <v>100</v>
      </c>
      <c r="Q240" s="54"/>
      <c r="R240" s="219">
        <f>IFERROR(AVERAGE(P240:P241),"")</f>
        <v>100</v>
      </c>
      <c r="S240" s="220">
        <f>AVERAGE(Q240:Q241)</f>
        <v>95.197132616487465</v>
      </c>
      <c r="T240" s="221">
        <f>IFERROR((R240*0.7+S240*0.3)*2,S240*2)</f>
        <v>197.11827956989248</v>
      </c>
      <c r="U240" s="236" t="str">
        <f>IF(T240&lt;170,"ГЗ по услуге (работе) НЕ выполнено","")&amp;IF(AND(T240&gt;=170,T240&lt;=200),"ГЗ по услуге (работе) выполнено","")&amp;IF(T240&gt;200,"ГЗ по услуге (работе) ПЕРЕвыполнено","")</f>
        <v>ГЗ по услуге (работе) выполнено</v>
      </c>
      <c r="V240" s="227"/>
      <c r="W240" s="214"/>
      <c r="X240" s="205"/>
    </row>
    <row r="241" spans="1:24" s="4" customFormat="1" ht="57" customHeight="1" thickBot="1" x14ac:dyDescent="0.3">
      <c r="A241" s="305"/>
      <c r="B241" s="46" t="str">
        <f t="shared" si="139"/>
        <v>ГБУЗ АО Наримановская РБ</v>
      </c>
      <c r="C241" s="262"/>
      <c r="D241" s="19" t="str">
        <f t="shared" si="140"/>
        <v>Паллиативная медицинская помощь</v>
      </c>
      <c r="E241" s="236"/>
      <c r="F241" s="46" t="str">
        <f t="shared" si="112"/>
        <v>амбулаторно на дому</v>
      </c>
      <c r="G241" s="236"/>
      <c r="H241" s="46" t="str">
        <f t="shared" si="113"/>
        <v>паллиативная медицинская помощь</v>
      </c>
      <c r="I241" s="236"/>
      <c r="J241" s="46" t="str">
        <f t="shared" si="114"/>
        <v xml:space="preserve">Не применяется </v>
      </c>
      <c r="K241" s="74" t="s">
        <v>40</v>
      </c>
      <c r="L241" s="70" t="s">
        <v>123</v>
      </c>
      <c r="M241" s="71" t="s">
        <v>42</v>
      </c>
      <c r="N241" s="104">
        <v>465</v>
      </c>
      <c r="O241" s="104">
        <v>332</v>
      </c>
      <c r="P241" s="56"/>
      <c r="Q241" s="55">
        <f t="shared" ref="Q241" si="147">IF(AND(N241&lt;&gt;0,M241="объем"),(O241/N241*100)/$Y$2*12,"")</f>
        <v>95.197132616487465</v>
      </c>
      <c r="R241" s="219"/>
      <c r="S241" s="220"/>
      <c r="T241" s="221"/>
      <c r="U241" s="236"/>
      <c r="V241" s="227"/>
      <c r="W241" s="214"/>
      <c r="X241" s="205"/>
    </row>
    <row r="242" spans="1:24" s="4" customFormat="1" ht="28.5" customHeight="1" thickBot="1" x14ac:dyDescent="0.3">
      <c r="A242" s="305"/>
      <c r="B242" s="46" t="str">
        <f t="shared" si="139"/>
        <v>ГБУЗ АО Наримановская РБ</v>
      </c>
      <c r="C242" s="262"/>
      <c r="D242" s="19" t="str">
        <f t="shared" si="140"/>
        <v>Паллиативная медицинская помощь</v>
      </c>
      <c r="E242" s="236" t="s">
        <v>256</v>
      </c>
      <c r="F242" s="46" t="str">
        <f t="shared" si="112"/>
        <v>амбулаторно на дому выездными патронажными бригадами</v>
      </c>
      <c r="G242" s="236" t="s">
        <v>43</v>
      </c>
      <c r="H242" s="46" t="str">
        <f t="shared" si="113"/>
        <v>паллиативная медицинская помощь</v>
      </c>
      <c r="I242" s="236" t="s">
        <v>148</v>
      </c>
      <c r="J242" s="46" t="str">
        <f t="shared" si="114"/>
        <v xml:space="preserve">Не применяется </v>
      </c>
      <c r="K242" s="73" t="s">
        <v>133</v>
      </c>
      <c r="L242" s="72" t="s">
        <v>3</v>
      </c>
      <c r="M242" s="72" t="s">
        <v>5</v>
      </c>
      <c r="N242" s="106">
        <v>99</v>
      </c>
      <c r="O242" s="106">
        <v>99</v>
      </c>
      <c r="P242" s="128">
        <f t="shared" ref="P242" si="148">IF(AND(N242&lt;&gt;0,M242="Кач."),O242/N242*100,"")</f>
        <v>100</v>
      </c>
      <c r="Q242" s="128"/>
      <c r="R242" s="219">
        <f>IFERROR(AVERAGE(P242:P243),"")</f>
        <v>100</v>
      </c>
      <c r="S242" s="220">
        <f>AVERAGE(Q242:Q243)</f>
        <v>95.260115606936424</v>
      </c>
      <c r="T242" s="221">
        <f>IFERROR((R242*0.7+S242*0.3)*2,S242*2)</f>
        <v>197.15606936416185</v>
      </c>
      <c r="U242" s="236" t="str">
        <f>IF(T242&lt;170,"ГЗ по услуге (работе) НЕ выполнено","")&amp;IF(AND(T242&gt;=170,T242&lt;=200),"ГЗ по услуге (работе) выполнено","")&amp;IF(T242&gt;200,"ГЗ по услуге (работе) ПЕРЕвыполнено","")</f>
        <v>ГЗ по услуге (работе) выполнено</v>
      </c>
      <c r="V242" s="227"/>
      <c r="W242" s="214"/>
      <c r="X242" s="205"/>
    </row>
    <row r="243" spans="1:24" s="4" customFormat="1" ht="58.5" customHeight="1" thickBot="1" x14ac:dyDescent="0.3">
      <c r="A243" s="305"/>
      <c r="B243" s="46" t="str">
        <f t="shared" si="139"/>
        <v>ГБУЗ АО Наримановская РБ</v>
      </c>
      <c r="C243" s="262"/>
      <c r="D243" s="19" t="str">
        <f t="shared" si="140"/>
        <v>Паллиативная медицинская помощь</v>
      </c>
      <c r="E243" s="236"/>
      <c r="F243" s="46" t="str">
        <f t="shared" si="112"/>
        <v>амбулаторно на дому выездными патронажными бригадами</v>
      </c>
      <c r="G243" s="236"/>
      <c r="H243" s="46" t="str">
        <f t="shared" si="113"/>
        <v>паллиативная медицинская помощь</v>
      </c>
      <c r="I243" s="236"/>
      <c r="J243" s="46" t="str">
        <f t="shared" si="114"/>
        <v xml:space="preserve">Не применяется </v>
      </c>
      <c r="K243" s="74" t="s">
        <v>40</v>
      </c>
      <c r="L243" s="70" t="s">
        <v>123</v>
      </c>
      <c r="M243" s="71" t="s">
        <v>42</v>
      </c>
      <c r="N243" s="104">
        <v>865</v>
      </c>
      <c r="O243" s="104">
        <v>618</v>
      </c>
      <c r="P243" s="56"/>
      <c r="Q243" s="127">
        <f t="shared" ref="Q243" si="149">IF(AND(N243&lt;&gt;0,M243="объем"),(O243/N243*100)/$Y$2*12,"")</f>
        <v>95.260115606936424</v>
      </c>
      <c r="R243" s="219"/>
      <c r="S243" s="220"/>
      <c r="T243" s="221"/>
      <c r="U243" s="236"/>
      <c r="V243" s="227"/>
      <c r="W243" s="214"/>
      <c r="X243" s="205"/>
    </row>
    <row r="244" spans="1:24" s="4" customFormat="1" ht="28.5" customHeight="1" thickBot="1" x14ac:dyDescent="0.3">
      <c r="A244" s="305"/>
      <c r="B244" s="46" t="str">
        <f t="shared" si="139"/>
        <v>ГБУЗ АО Наримановская РБ</v>
      </c>
      <c r="C244" s="262"/>
      <c r="D244" s="19" t="str">
        <f t="shared" si="140"/>
        <v>Паллиативная медицинская помощь</v>
      </c>
      <c r="E244" s="222" t="s">
        <v>245</v>
      </c>
      <c r="F244" s="46" t="str">
        <f t="shared" si="112"/>
        <v>Дневной стационар (на дому)</v>
      </c>
      <c r="G244" s="222" t="s">
        <v>43</v>
      </c>
      <c r="H244" s="46" t="str">
        <f t="shared" si="113"/>
        <v>паллиативная медицинская помощь</v>
      </c>
      <c r="I244" s="222" t="s">
        <v>148</v>
      </c>
      <c r="J244" s="46" t="str">
        <f t="shared" si="114"/>
        <v xml:space="preserve">Не применяется </v>
      </c>
      <c r="K244" s="73" t="s">
        <v>133</v>
      </c>
      <c r="L244" s="72" t="s">
        <v>3</v>
      </c>
      <c r="M244" s="72" t="s">
        <v>5</v>
      </c>
      <c r="N244" s="106">
        <v>99</v>
      </c>
      <c r="O244" s="106">
        <v>99</v>
      </c>
      <c r="P244" s="128">
        <f t="shared" ref="P244" si="150">IF(AND(N244&lt;&gt;0,M244="Кач."),O244/N244*100,"")</f>
        <v>100</v>
      </c>
      <c r="Q244" s="128"/>
      <c r="R244" s="219">
        <f>IFERROR(AVERAGE(P244:P245),"")</f>
        <v>100</v>
      </c>
      <c r="S244" s="220">
        <f>AVERAGE(Q244:Q245)</f>
        <v>95.65217391304347</v>
      </c>
      <c r="T244" s="221">
        <f>IFERROR((R244*0.7+S244*0.3)*2,S244*2)</f>
        <v>197.39130434782606</v>
      </c>
      <c r="U244" s="236" t="str">
        <f>IF(T244&lt;170,"ГЗ по услуге (работе) НЕ выполнено","")&amp;IF(AND(T244&gt;=170,T244&lt;=200),"ГЗ по услуге (работе) выполнено","")&amp;IF(T244&gt;200,"ГЗ по услуге (работе) ПЕРЕвыполнено","")</f>
        <v>ГЗ по услуге (работе) выполнено</v>
      </c>
      <c r="V244" s="227"/>
      <c r="W244" s="214"/>
      <c r="X244" s="205"/>
    </row>
    <row r="245" spans="1:24" s="4" customFormat="1" ht="28.5" customHeight="1" thickBot="1" x14ac:dyDescent="0.3">
      <c r="A245" s="305"/>
      <c r="B245" s="46" t="str">
        <f t="shared" si="139"/>
        <v>ГБУЗ АО Наримановская РБ</v>
      </c>
      <c r="C245" s="262"/>
      <c r="D245" s="19" t="str">
        <f t="shared" si="140"/>
        <v>Паллиативная медицинская помощь</v>
      </c>
      <c r="E245" s="224"/>
      <c r="F245" s="46" t="str">
        <f t="shared" si="112"/>
        <v>Дневной стационар (на дому)</v>
      </c>
      <c r="G245" s="224"/>
      <c r="H245" s="46" t="str">
        <f t="shared" si="113"/>
        <v>паллиативная медицинская помощь</v>
      </c>
      <c r="I245" s="224"/>
      <c r="J245" s="46" t="str">
        <f t="shared" si="114"/>
        <v xml:space="preserve">Не применяется </v>
      </c>
      <c r="K245" s="74" t="s">
        <v>149</v>
      </c>
      <c r="L245" s="70" t="s">
        <v>123</v>
      </c>
      <c r="M245" s="71" t="s">
        <v>42</v>
      </c>
      <c r="N245" s="104">
        <v>92</v>
      </c>
      <c r="O245" s="104">
        <v>66</v>
      </c>
      <c r="P245" s="56"/>
      <c r="Q245" s="55">
        <f t="shared" ref="Q245" si="151">IF(AND(N245&lt;&gt;0,M245="объем"),(O245/N245*100)/$Y$2*12,"")</f>
        <v>95.65217391304347</v>
      </c>
      <c r="R245" s="219"/>
      <c r="S245" s="220"/>
      <c r="T245" s="221"/>
      <c r="U245" s="236"/>
      <c r="V245" s="227"/>
      <c r="W245" s="214"/>
      <c r="X245" s="205"/>
    </row>
    <row r="246" spans="1:24" s="4" customFormat="1" ht="28.5" customHeight="1" thickBot="1" x14ac:dyDescent="0.3">
      <c r="A246" s="305"/>
      <c r="B246" s="46" t="str">
        <f t="shared" si="139"/>
        <v>ГБУЗ АО Наримановская РБ</v>
      </c>
      <c r="C246" s="262"/>
      <c r="D246" s="19" t="str">
        <f t="shared" si="140"/>
        <v>Паллиативная медицинская помощь</v>
      </c>
      <c r="E246" s="236" t="s">
        <v>143</v>
      </c>
      <c r="F246" s="46" t="str">
        <f t="shared" si="112"/>
        <v>стационар</v>
      </c>
      <c r="G246" s="227" t="s">
        <v>43</v>
      </c>
      <c r="H246" s="46" t="str">
        <f t="shared" si="113"/>
        <v>паллиативная медицинская помощь</v>
      </c>
      <c r="I246" s="236" t="s">
        <v>148</v>
      </c>
      <c r="J246" s="46" t="str">
        <f t="shared" si="114"/>
        <v xml:space="preserve">Не применяется </v>
      </c>
      <c r="K246" s="73" t="s">
        <v>133</v>
      </c>
      <c r="L246" s="72" t="s">
        <v>3</v>
      </c>
      <c r="M246" s="72" t="s">
        <v>5</v>
      </c>
      <c r="N246" s="106">
        <v>99</v>
      </c>
      <c r="O246" s="106">
        <v>99</v>
      </c>
      <c r="P246" s="54">
        <f t="shared" si="146"/>
        <v>100</v>
      </c>
      <c r="Q246" s="54"/>
      <c r="R246" s="219">
        <f>IFERROR(AVERAGE(P246:P247),"")</f>
        <v>100</v>
      </c>
      <c r="S246" s="220">
        <f>AVERAGE(Q246:Q247)</f>
        <v>36.946977372509288</v>
      </c>
      <c r="T246" s="221">
        <f>IFERROR((R246*0.7+S246*0.3)*2,S246*2)</f>
        <v>162.16818642350557</v>
      </c>
      <c r="U246" s="236" t="str">
        <f>IF(T246&lt;170,"ГЗ по услуге (работе) НЕ выполнено","")&amp;IF(AND(T246&gt;=170,T246&lt;=200),"ГЗ по услуге (работе) выполнено","")&amp;IF(T246&gt;200,"ГЗ по услуге (работе) ПЕРЕвыполнено","")</f>
        <v>ГЗ по услуге (работе) НЕ выполнено</v>
      </c>
      <c r="V246" s="227"/>
      <c r="W246" s="214"/>
      <c r="X246" s="205"/>
    </row>
    <row r="247" spans="1:24" s="4" customFormat="1" ht="28.5" customHeight="1" thickBot="1" x14ac:dyDescent="0.3">
      <c r="A247" s="305"/>
      <c r="B247" s="46" t="str">
        <f t="shared" si="139"/>
        <v>ГБУЗ АО Наримановская РБ</v>
      </c>
      <c r="C247" s="262"/>
      <c r="D247" s="19" t="str">
        <f t="shared" si="140"/>
        <v>Паллиативная медицинская помощь</v>
      </c>
      <c r="E247" s="236"/>
      <c r="F247" s="46" t="str">
        <f t="shared" si="112"/>
        <v>стационар</v>
      </c>
      <c r="G247" s="227"/>
      <c r="H247" s="46" t="str">
        <f t="shared" si="113"/>
        <v>паллиативная медицинская помощь</v>
      </c>
      <c r="I247" s="236"/>
      <c r="J247" s="46" t="str">
        <f t="shared" si="114"/>
        <v xml:space="preserve">Не применяется </v>
      </c>
      <c r="K247" s="69" t="s">
        <v>139</v>
      </c>
      <c r="L247" s="66" t="s">
        <v>140</v>
      </c>
      <c r="M247" s="71" t="s">
        <v>42</v>
      </c>
      <c r="N247" s="103">
        <v>5922</v>
      </c>
      <c r="O247" s="103">
        <v>1641</v>
      </c>
      <c r="P247" s="56"/>
      <c r="Q247" s="55">
        <f t="shared" ref="Q247:Q256" si="152">IF(AND(N247&lt;&gt;0,M247="объем"),(O247/N247*100)/$Y$2*12,"")</f>
        <v>36.946977372509288</v>
      </c>
      <c r="R247" s="219"/>
      <c r="S247" s="220"/>
      <c r="T247" s="221"/>
      <c r="U247" s="236"/>
      <c r="V247" s="227"/>
      <c r="W247" s="214"/>
      <c r="X247" s="205"/>
    </row>
    <row r="248" spans="1:24" s="4" customFormat="1" ht="28.5" customHeight="1" thickBot="1" x14ac:dyDescent="0.3">
      <c r="A248" s="305"/>
      <c r="B248" s="46" t="str">
        <f t="shared" si="139"/>
        <v>ГБУЗ АО Наримановская РБ</v>
      </c>
      <c r="C248" s="262" t="s">
        <v>236</v>
      </c>
      <c r="D248" s="19" t="str">
        <f t="shared" si="14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8" s="236" t="s">
        <v>305</v>
      </c>
      <c r="F248" s="46" t="str">
        <f t="shared" si="112"/>
        <v>заключение договоров</v>
      </c>
      <c r="G248" s="236" t="s">
        <v>307</v>
      </c>
      <c r="H248" s="46" t="str">
        <f t="shared" si="1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8" s="236" t="s">
        <v>306</v>
      </c>
      <c r="J248" s="46" t="str">
        <f t="shared" si="1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8" s="76" t="s">
        <v>237</v>
      </c>
      <c r="L248" s="75" t="s">
        <v>3</v>
      </c>
      <c r="M248" s="72" t="s">
        <v>5</v>
      </c>
      <c r="N248" s="106">
        <v>100</v>
      </c>
      <c r="O248" s="106">
        <v>100</v>
      </c>
      <c r="P248" s="54">
        <f t="shared" ref="P248" si="153">IF(AND(N248&lt;&gt;0,M248="Кач."),O248/N248*100,"")</f>
        <v>100</v>
      </c>
      <c r="Q248" s="54"/>
      <c r="R248" s="219">
        <f>IFERROR(AVERAGE(P248:P249),"")</f>
        <v>100</v>
      </c>
      <c r="S248" s="220">
        <f>AVERAGE(Q248:Q249)</f>
        <v>100</v>
      </c>
      <c r="T248" s="221">
        <f>IFERROR((R248*0.7+S248*0.3)*2,S248*2)</f>
        <v>200</v>
      </c>
      <c r="U248" s="236" t="str">
        <f>IF(T248&lt;170,"ГЗ по услуге (работе) НЕ выполнено","")&amp;IF(AND(T248&gt;=170,T248&lt;=200),"ГЗ по услуге (работе) выполнено","")&amp;IF(T248&gt;200,"ГЗ по услуге (работе) ПЕРЕвыполнено","")</f>
        <v>ГЗ по услуге (работе) выполнено</v>
      </c>
      <c r="V248" s="227"/>
      <c r="W248" s="214"/>
      <c r="X248" s="205"/>
    </row>
    <row r="249" spans="1:24" s="4" customFormat="1" ht="44.25" customHeight="1" thickBot="1" x14ac:dyDescent="0.3">
      <c r="A249" s="305"/>
      <c r="B249" s="46" t="str">
        <f t="shared" si="139"/>
        <v>ГБУЗ АО Наримановская РБ</v>
      </c>
      <c r="C249" s="262"/>
      <c r="D249" s="19" t="str">
        <f t="shared" si="14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49" s="236"/>
      <c r="F249" s="46" t="str">
        <f t="shared" si="112"/>
        <v>заключение договоров</v>
      </c>
      <c r="G249" s="236"/>
      <c r="H249" s="46" t="str">
        <f t="shared" si="11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49" s="236"/>
      <c r="J249" s="46" t="str">
        <f t="shared" si="11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49" s="84" t="s">
        <v>247</v>
      </c>
      <c r="L249" s="75" t="s">
        <v>238</v>
      </c>
      <c r="M249" s="71" t="s">
        <v>42</v>
      </c>
      <c r="N249" s="104">
        <v>11.81</v>
      </c>
      <c r="O249" s="104">
        <v>11.81</v>
      </c>
      <c r="P249" s="56"/>
      <c r="Q249" s="55">
        <f>IF(AND(N249&lt;&gt;0,M249="объем"),(O249/N249*100),"")</f>
        <v>100</v>
      </c>
      <c r="R249" s="219"/>
      <c r="S249" s="220"/>
      <c r="T249" s="221"/>
      <c r="U249" s="236"/>
      <c r="V249" s="227"/>
      <c r="W249" s="215"/>
      <c r="X249" s="206"/>
    </row>
    <row r="250" spans="1:24" s="4" customFormat="1" ht="28.5" customHeight="1" thickBot="1" x14ac:dyDescent="0.3">
      <c r="A250" s="218" t="s">
        <v>28</v>
      </c>
      <c r="B250" s="46" t="str">
        <f t="shared" si="139"/>
        <v>ГБУЗ АО Приволжская РБ</v>
      </c>
      <c r="C250" s="212" t="s">
        <v>124</v>
      </c>
      <c r="D250" s="19" t="str">
        <f t="shared" si="140"/>
        <v>ПМСП, не включенная в базовую программу ОМС</v>
      </c>
      <c r="E250" s="228" t="s">
        <v>142</v>
      </c>
      <c r="F250" s="46" t="str">
        <f t="shared" ref="F250:F315" si="154">IF(E250="",F249,E250)</f>
        <v>амбулаторно</v>
      </c>
      <c r="G250" s="224" t="s">
        <v>137</v>
      </c>
      <c r="H250" s="46" t="str">
        <f t="shared" ref="H250:H315" si="155">IF(G250="",H249,G250)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0" s="228" t="s">
        <v>168</v>
      </c>
      <c r="J250" s="46" t="str">
        <f t="shared" ref="J250:J315" si="156">IF(I250="",J249,I250)</f>
        <v>по профилю дерматовенерология (в части венерологии)</v>
      </c>
      <c r="K250" s="80" t="s">
        <v>133</v>
      </c>
      <c r="L250" s="80" t="s">
        <v>3</v>
      </c>
      <c r="M250" s="80" t="s">
        <v>5</v>
      </c>
      <c r="N250" s="108">
        <v>99</v>
      </c>
      <c r="O250" s="108">
        <v>99</v>
      </c>
      <c r="P250" s="59">
        <f t="shared" ref="P250" si="157">IF(AND(N250&lt;&gt;0,M250="Кач."),O250/N250*100,"")</f>
        <v>100</v>
      </c>
      <c r="Q250" s="59"/>
      <c r="R250" s="219">
        <f>IFERROR(AVERAGE(P250:P252),"")</f>
        <v>100</v>
      </c>
      <c r="S250" s="220">
        <f>AVERAGE(Q250:Q252)</f>
        <v>97.316239316239319</v>
      </c>
      <c r="T250" s="221">
        <f>IFERROR((R250*0.7+S250*0.3)*2,S250*2)</f>
        <v>198.3897435897436</v>
      </c>
      <c r="U250" s="236" t="str">
        <f>IF(T250&lt;170,"ГЗ по услуге (работе) НЕ выполнено","")&amp;IF(AND(T250&gt;=170,T250&lt;=200),"ГЗ по услуге (работе) выполнено","")&amp;IF(T250&gt;200,"ГЗ по услуге (работе) ПЕРЕвыполнено","")</f>
        <v>ГЗ по услуге (работе) выполнено</v>
      </c>
      <c r="V250" s="227"/>
      <c r="W250" s="213">
        <f>AVERAGE(T250:T271)</f>
        <v>198.0535472745143</v>
      </c>
      <c r="X250" s="204" t="str">
        <f>IF(W250&lt;170,"ГЗ по учреждению не выполнено","")&amp;IF(AND(W250&gt;=170,W250&lt;=200),"ГЗ по учреждению выполнено","")&amp;IF(W250&gt;200,"ГЗ по учреждению перевыполнено","")</f>
        <v>ГЗ по учреждению выполнено</v>
      </c>
    </row>
    <row r="251" spans="1:24" s="4" customFormat="1" ht="28.5" customHeight="1" thickBot="1" x14ac:dyDescent="0.3">
      <c r="A251" s="307"/>
      <c r="B251" s="46" t="str">
        <f t="shared" si="139"/>
        <v>ГБУЗ АО Приволжская РБ</v>
      </c>
      <c r="C251" s="296"/>
      <c r="D251" s="19" t="str">
        <f t="shared" si="140"/>
        <v>ПМСП, не включенная в базовую программу ОМС</v>
      </c>
      <c r="E251" s="227"/>
      <c r="F251" s="46" t="str">
        <f t="shared" si="154"/>
        <v>амбулаторно</v>
      </c>
      <c r="G251" s="236"/>
      <c r="H251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1" s="227"/>
      <c r="J251" s="46" t="str">
        <f t="shared" si="156"/>
        <v>по профилю дерматовенерология (в части венерологии)</v>
      </c>
      <c r="K251" s="69" t="s">
        <v>40</v>
      </c>
      <c r="L251" s="70" t="s">
        <v>123</v>
      </c>
      <c r="M251" s="71" t="s">
        <v>42</v>
      </c>
      <c r="N251" s="109">
        <v>300</v>
      </c>
      <c r="O251" s="109">
        <v>221</v>
      </c>
      <c r="P251" s="56"/>
      <c r="Q251" s="55">
        <f t="shared" si="152"/>
        <v>98.222222222222229</v>
      </c>
      <c r="R251" s="219"/>
      <c r="S251" s="220"/>
      <c r="T251" s="221"/>
      <c r="U251" s="236"/>
      <c r="V251" s="227"/>
      <c r="W251" s="214"/>
      <c r="X251" s="205"/>
    </row>
    <row r="252" spans="1:24" s="4" customFormat="1" ht="82.5" customHeight="1" thickBot="1" x14ac:dyDescent="0.3">
      <c r="A252" s="307"/>
      <c r="B252" s="46" t="str">
        <f t="shared" si="139"/>
        <v>ГБУЗ АО Приволжская РБ</v>
      </c>
      <c r="C252" s="296"/>
      <c r="D252" s="19" t="str">
        <f t="shared" si="140"/>
        <v>ПМСП, не включенная в базовую программу ОМС</v>
      </c>
      <c r="E252" s="227"/>
      <c r="F252" s="46" t="str">
        <f t="shared" si="154"/>
        <v>амбулаторно</v>
      </c>
      <c r="G252" s="236"/>
      <c r="H252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52" s="227"/>
      <c r="J252" s="46" t="str">
        <f t="shared" si="156"/>
        <v>по профилю дерматовенерология (в части венерологии)</v>
      </c>
      <c r="K252" s="69" t="s">
        <v>138</v>
      </c>
      <c r="L252" s="70" t="s">
        <v>123</v>
      </c>
      <c r="M252" s="71" t="s">
        <v>42</v>
      </c>
      <c r="N252" s="104">
        <v>130</v>
      </c>
      <c r="O252" s="104">
        <v>94</v>
      </c>
      <c r="P252" s="56"/>
      <c r="Q252" s="55">
        <f t="shared" si="152"/>
        <v>96.410256410256409</v>
      </c>
      <c r="R252" s="219"/>
      <c r="S252" s="220"/>
      <c r="T252" s="221"/>
      <c r="U252" s="236"/>
      <c r="V252" s="227"/>
      <c r="W252" s="214"/>
      <c r="X252" s="205"/>
    </row>
    <row r="253" spans="1:24" s="4" customFormat="1" ht="45" customHeight="1" thickBot="1" x14ac:dyDescent="0.3">
      <c r="A253" s="307"/>
      <c r="B253" s="46" t="str">
        <f t="shared" si="139"/>
        <v>ГБУЗ АО Приволжская РБ</v>
      </c>
      <c r="C253" s="296"/>
      <c r="D253" s="19" t="str">
        <f t="shared" si="140"/>
        <v>ПМСП, не включенная в базовую программу ОМС</v>
      </c>
      <c r="E253" s="227" t="s">
        <v>142</v>
      </c>
      <c r="F253" s="46" t="str">
        <f t="shared" si="154"/>
        <v>амбулаторно</v>
      </c>
      <c r="G253" s="236" t="s">
        <v>145</v>
      </c>
      <c r="H253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3" s="227" t="s">
        <v>144</v>
      </c>
      <c r="J253" s="46" t="str">
        <f t="shared" si="156"/>
        <v>по профилю Фтизиатрия</v>
      </c>
      <c r="K253" s="73" t="s">
        <v>133</v>
      </c>
      <c r="L253" s="72" t="s">
        <v>3</v>
      </c>
      <c r="M253" s="72" t="s">
        <v>5</v>
      </c>
      <c r="N253" s="106">
        <v>99</v>
      </c>
      <c r="O253" s="106">
        <v>99</v>
      </c>
      <c r="P253" s="54">
        <f t="shared" ref="P253" si="158">IF(AND(N253&lt;&gt;0,M253="Кач."),O253/N253*100,"")</f>
        <v>100</v>
      </c>
      <c r="Q253" s="54"/>
      <c r="R253" s="219">
        <f>IFERROR(AVERAGE(P253:P255),"")</f>
        <v>100</v>
      </c>
      <c r="S253" s="220">
        <f>AVERAGE(Q253:Q255)</f>
        <v>95.51998545190034</v>
      </c>
      <c r="T253" s="221">
        <f>IFERROR((R253*0.7+S253*0.3)*2,S253*2)</f>
        <v>197.31199127114019</v>
      </c>
      <c r="U253" s="236" t="str">
        <f>IF(T253&lt;170,"ГЗ по услуге (работе) НЕ выполнено","")&amp;IF(AND(T253&gt;=170,T253&lt;=200),"ГЗ по услуге (работе) выполнено","")&amp;IF(T253&gt;200,"ГЗ по услуге (работе) ПЕРЕвыполнено","")</f>
        <v>ГЗ по услуге (работе) выполнено</v>
      </c>
      <c r="V253" s="227"/>
      <c r="W253" s="214"/>
      <c r="X253" s="205"/>
    </row>
    <row r="254" spans="1:24" s="14" customFormat="1" ht="28.5" customHeight="1" thickBot="1" x14ac:dyDescent="0.3">
      <c r="A254" s="307"/>
      <c r="B254" s="46" t="str">
        <f t="shared" si="139"/>
        <v>ГБУЗ АО Приволжская РБ</v>
      </c>
      <c r="C254" s="296"/>
      <c r="D254" s="19" t="str">
        <f t="shared" si="140"/>
        <v>ПМСП, не включенная в базовую программу ОМС</v>
      </c>
      <c r="E254" s="227"/>
      <c r="F254" s="46" t="str">
        <f t="shared" si="154"/>
        <v>амбулаторно</v>
      </c>
      <c r="G254" s="236"/>
      <c r="H254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4" s="227"/>
      <c r="J254" s="46" t="str">
        <f t="shared" si="156"/>
        <v>по профилю Фтизиатрия</v>
      </c>
      <c r="K254" s="74" t="s">
        <v>40</v>
      </c>
      <c r="L254" s="70" t="s">
        <v>123</v>
      </c>
      <c r="M254" s="71" t="s">
        <v>42</v>
      </c>
      <c r="N254" s="104">
        <v>6500</v>
      </c>
      <c r="O254" s="104">
        <v>4671</v>
      </c>
      <c r="P254" s="56"/>
      <c r="Q254" s="55">
        <f t="shared" si="152"/>
        <v>95.815384615384616</v>
      </c>
      <c r="R254" s="219"/>
      <c r="S254" s="220"/>
      <c r="T254" s="221"/>
      <c r="U254" s="236"/>
      <c r="V254" s="227"/>
      <c r="W254" s="214"/>
      <c r="X254" s="205"/>
    </row>
    <row r="255" spans="1:24" s="4" customFormat="1" ht="28.5" customHeight="1" thickBot="1" x14ac:dyDescent="0.3">
      <c r="A255" s="307"/>
      <c r="B255" s="46" t="str">
        <f t="shared" si="139"/>
        <v>ГБУЗ АО Приволжская РБ</v>
      </c>
      <c r="C255" s="296"/>
      <c r="D255" s="19" t="str">
        <f t="shared" si="140"/>
        <v>ПМСП, не включенная в базовую программу ОМС</v>
      </c>
      <c r="E255" s="227"/>
      <c r="F255" s="46" t="str">
        <f t="shared" si="154"/>
        <v>амбулаторно</v>
      </c>
      <c r="G255" s="236"/>
      <c r="H255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55" s="227"/>
      <c r="J255" s="46" t="str">
        <f t="shared" si="156"/>
        <v>по профилю Фтизиатрия</v>
      </c>
      <c r="K255" s="74" t="s">
        <v>138</v>
      </c>
      <c r="L255" s="70" t="s">
        <v>123</v>
      </c>
      <c r="M255" s="71" t="s">
        <v>42</v>
      </c>
      <c r="N255" s="104">
        <v>1410</v>
      </c>
      <c r="O255" s="104">
        <v>1007</v>
      </c>
      <c r="P255" s="56"/>
      <c r="Q255" s="55">
        <f t="shared" si="152"/>
        <v>95.224586288416063</v>
      </c>
      <c r="R255" s="219"/>
      <c r="S255" s="220"/>
      <c r="T255" s="221"/>
      <c r="U255" s="236"/>
      <c r="V255" s="227"/>
      <c r="W255" s="214"/>
      <c r="X255" s="205"/>
    </row>
    <row r="256" spans="1:24" s="4" customFormat="1" ht="68.25" customHeight="1" thickBot="1" x14ac:dyDescent="0.3">
      <c r="A256" s="307"/>
      <c r="B256" s="46" t="str">
        <f t="shared" si="139"/>
        <v>ГБУЗ АО Приволжская РБ</v>
      </c>
      <c r="C256" s="296"/>
      <c r="D256" s="19" t="str">
        <f t="shared" si="140"/>
        <v>ПМСП, не включенная в базовую программу ОМС</v>
      </c>
      <c r="E256" s="227" t="s">
        <v>142</v>
      </c>
      <c r="F256" s="46" t="str">
        <f t="shared" si="154"/>
        <v>амбулаторно</v>
      </c>
      <c r="G256" s="236" t="s">
        <v>167</v>
      </c>
      <c r="H256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6" s="227" t="s">
        <v>287</v>
      </c>
      <c r="J256" s="46" t="str">
        <f t="shared" si="156"/>
        <v>по профилю психиатрия-наркология</v>
      </c>
      <c r="K256" s="73" t="s">
        <v>133</v>
      </c>
      <c r="L256" s="72" t="s">
        <v>3</v>
      </c>
      <c r="M256" s="72" t="s">
        <v>5</v>
      </c>
      <c r="N256" s="106">
        <v>99</v>
      </c>
      <c r="O256" s="106">
        <v>99</v>
      </c>
      <c r="P256" s="54">
        <f t="shared" ref="P256" si="159">IF(AND(N256&lt;&gt;0,M256="Кач."),O256/N256*100,"")</f>
        <v>100</v>
      </c>
      <c r="Q256" s="54" t="str">
        <f t="shared" si="152"/>
        <v/>
      </c>
      <c r="R256" s="219">
        <f>IFERROR(AVERAGE(P256:P258),"")</f>
        <v>100</v>
      </c>
      <c r="S256" s="220">
        <f>AVERAGE(Q256:Q258)</f>
        <v>95.672043010752688</v>
      </c>
      <c r="T256" s="221">
        <f>IFERROR((R256*0.7+S256*0.3)*2,S256*2)</f>
        <v>197.40322580645162</v>
      </c>
      <c r="U256" s="236" t="str">
        <f>IF(T256&lt;170,"ГЗ по услуге (работе) НЕ выполнено","")&amp;IF(AND(T256&gt;=170,T256&lt;=200),"ГЗ по услуге (работе) выполнено","")&amp;IF(T256&gt;200,"ГЗ по услуге (работе) ПЕРЕвыполнено","")</f>
        <v>ГЗ по услуге (работе) выполнено</v>
      </c>
      <c r="V256" s="227"/>
      <c r="W256" s="214"/>
      <c r="X256" s="205"/>
    </row>
    <row r="257" spans="1:24" s="4" customFormat="1" ht="28.5" customHeight="1" thickBot="1" x14ac:dyDescent="0.3">
      <c r="A257" s="307"/>
      <c r="B257" s="46" t="str">
        <f t="shared" si="139"/>
        <v>ГБУЗ АО Приволжская РБ</v>
      </c>
      <c r="C257" s="296"/>
      <c r="D257" s="19" t="str">
        <f t="shared" si="140"/>
        <v>ПМСП, не включенная в базовую программу ОМС</v>
      </c>
      <c r="E257" s="227"/>
      <c r="F257" s="46" t="str">
        <f t="shared" si="154"/>
        <v>амбулаторно</v>
      </c>
      <c r="G257" s="236"/>
      <c r="H257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7" s="227"/>
      <c r="J257" s="46" t="str">
        <f t="shared" si="156"/>
        <v>по профилю психиатрия-наркология</v>
      </c>
      <c r="K257" s="74" t="s">
        <v>40</v>
      </c>
      <c r="L257" s="70" t="s">
        <v>123</v>
      </c>
      <c r="M257" s="71" t="s">
        <v>42</v>
      </c>
      <c r="N257" s="104">
        <v>3100</v>
      </c>
      <c r="O257" s="104">
        <v>2209</v>
      </c>
      <c r="P257" s="56"/>
      <c r="Q257" s="55">
        <f>IF(AND(N257&lt;&gt;0,M257="объем"),(O257/N257*100)/$Y$2*12,"")</f>
        <v>95.010752688172033</v>
      </c>
      <c r="R257" s="219"/>
      <c r="S257" s="220"/>
      <c r="T257" s="221"/>
      <c r="U257" s="236"/>
      <c r="V257" s="227"/>
      <c r="W257" s="214"/>
      <c r="X257" s="205"/>
    </row>
    <row r="258" spans="1:24" s="4" customFormat="1" ht="28.5" customHeight="1" thickBot="1" x14ac:dyDescent="0.3">
      <c r="A258" s="307"/>
      <c r="B258" s="46" t="str">
        <f t="shared" si="139"/>
        <v>ГБУЗ АО Приволжская РБ</v>
      </c>
      <c r="C258" s="296"/>
      <c r="D258" s="19" t="str">
        <f t="shared" si="140"/>
        <v>ПМСП, не включенная в базовую программу ОМС</v>
      </c>
      <c r="E258" s="227"/>
      <c r="F258" s="46" t="str">
        <f t="shared" si="154"/>
        <v>амбулаторно</v>
      </c>
      <c r="G258" s="236"/>
      <c r="H258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58" s="227"/>
      <c r="J258" s="46" t="str">
        <f t="shared" si="156"/>
        <v>по профилю психиатрия-наркология</v>
      </c>
      <c r="K258" s="74" t="s">
        <v>138</v>
      </c>
      <c r="L258" s="70" t="s">
        <v>123</v>
      </c>
      <c r="M258" s="71" t="s">
        <v>42</v>
      </c>
      <c r="N258" s="104">
        <v>400</v>
      </c>
      <c r="O258" s="104">
        <v>289</v>
      </c>
      <c r="P258" s="56"/>
      <c r="Q258" s="55">
        <f>IF(AND(N258&lt;&gt;0,M258="объем"),(O258/N258*100)/$Y$2*12,"")</f>
        <v>96.333333333333343</v>
      </c>
      <c r="R258" s="219"/>
      <c r="S258" s="220"/>
      <c r="T258" s="221"/>
      <c r="U258" s="236"/>
      <c r="V258" s="227"/>
      <c r="W258" s="214"/>
      <c r="X258" s="205"/>
    </row>
    <row r="259" spans="1:24" s="4" customFormat="1" ht="46.5" customHeight="1" thickBot="1" x14ac:dyDescent="0.3">
      <c r="A259" s="307"/>
      <c r="B259" s="46" t="str">
        <f t="shared" si="139"/>
        <v>ГБУЗ АО Приволжская РБ</v>
      </c>
      <c r="C259" s="296"/>
      <c r="D259" s="19" t="str">
        <f t="shared" si="140"/>
        <v>ПМСП, не включенная в базовую программу ОМС</v>
      </c>
      <c r="E259" s="225" t="s">
        <v>142</v>
      </c>
      <c r="F259" s="46" t="str">
        <f t="shared" si="154"/>
        <v>амбулаторно</v>
      </c>
      <c r="G259" s="222" t="s">
        <v>39</v>
      </c>
      <c r="H259" s="46" t="str">
        <f t="shared" si="155"/>
        <v>Первичная медико-санитарная помощь, в части диагностики и лечения</v>
      </c>
      <c r="I259" s="225" t="s">
        <v>255</v>
      </c>
      <c r="J259" s="46" t="str">
        <f t="shared" si="156"/>
        <v>Вакцинация</v>
      </c>
      <c r="K259" s="73" t="s">
        <v>133</v>
      </c>
      <c r="L259" s="72" t="s">
        <v>3</v>
      </c>
      <c r="M259" s="72" t="s">
        <v>5</v>
      </c>
      <c r="N259" s="106">
        <v>99</v>
      </c>
      <c r="O259" s="106">
        <v>99</v>
      </c>
      <c r="P259" s="122">
        <f t="shared" ref="P259" si="160">IF(AND(N259&lt;&gt;0,M259="Кач."),O259/N259*100,"")</f>
        <v>100</v>
      </c>
      <c r="Q259" s="122" t="str">
        <f t="shared" ref="Q259" si="161">IF(AND(N259&lt;&gt;0,M259="объем"),(O259/N259*100)/$Y$2*12,"")</f>
        <v/>
      </c>
      <c r="R259" s="219">
        <f>IFERROR(AVERAGE(P259:P260),"")</f>
        <v>100</v>
      </c>
      <c r="S259" s="220">
        <f>AVERAGE(Q259:Q260)</f>
        <v>95.333333333333343</v>
      </c>
      <c r="T259" s="221">
        <f>IFERROR((R259*0.7+S259*0.3)*2,S259*2)</f>
        <v>197.2</v>
      </c>
      <c r="U259" s="236" t="str">
        <f>IF(T259&lt;170,"ГЗ по услуге (работе) НЕ выполнено","")&amp;IF(AND(T259&gt;=170,T259&lt;=200),"ГЗ по услуге (работе) выполнено","")&amp;IF(T259&gt;200,"ГЗ по услуге (работе) ПЕРЕвыполнено","")</f>
        <v>ГЗ по услуге (работе) выполнено</v>
      </c>
      <c r="V259" s="227"/>
      <c r="W259" s="214"/>
      <c r="X259" s="205"/>
    </row>
    <row r="260" spans="1:24" s="4" customFormat="1" ht="28.5" customHeight="1" thickBot="1" x14ac:dyDescent="0.3">
      <c r="A260" s="307"/>
      <c r="B260" s="46" t="str">
        <f t="shared" si="139"/>
        <v>ГБУЗ АО Приволжская РБ</v>
      </c>
      <c r="C260" s="296"/>
      <c r="D260" s="19" t="str">
        <f t="shared" si="140"/>
        <v>ПМСП, не включенная в базовую программу ОМС</v>
      </c>
      <c r="E260" s="228"/>
      <c r="F260" s="46" t="str">
        <f t="shared" si="154"/>
        <v>амбулаторно</v>
      </c>
      <c r="G260" s="224"/>
      <c r="H260" s="46" t="str">
        <f t="shared" si="155"/>
        <v>Первичная медико-санитарная помощь, в части диагностики и лечения</v>
      </c>
      <c r="I260" s="228"/>
      <c r="J260" s="46" t="str">
        <f t="shared" si="156"/>
        <v>Вакцинация</v>
      </c>
      <c r="K260" s="74" t="s">
        <v>40</v>
      </c>
      <c r="L260" s="70" t="s">
        <v>123</v>
      </c>
      <c r="M260" s="71" t="s">
        <v>42</v>
      </c>
      <c r="N260" s="104">
        <v>600</v>
      </c>
      <c r="O260" s="104">
        <v>429</v>
      </c>
      <c r="P260" s="56"/>
      <c r="Q260" s="123">
        <f>IF(AND(N260&lt;&gt;0,M260="объем"),(O260/N260*100)/$Y$2*12,"")</f>
        <v>95.333333333333343</v>
      </c>
      <c r="R260" s="219"/>
      <c r="S260" s="220"/>
      <c r="T260" s="221"/>
      <c r="U260" s="236"/>
      <c r="V260" s="227"/>
      <c r="W260" s="214"/>
      <c r="X260" s="205"/>
    </row>
    <row r="261" spans="1:24" s="4" customFormat="1" ht="28.5" customHeight="1" thickBot="1" x14ac:dyDescent="0.3">
      <c r="A261" s="307"/>
      <c r="B261" s="46" t="str">
        <f t="shared" si="139"/>
        <v>ГБУЗ АО Приволжская РБ</v>
      </c>
      <c r="C261" s="296"/>
      <c r="D261" s="19" t="str">
        <f t="shared" si="140"/>
        <v>ПМСП, не включенная в базовую программу ОМС</v>
      </c>
      <c r="E261" s="236" t="s">
        <v>147</v>
      </c>
      <c r="F261" s="46" t="str">
        <f t="shared" si="154"/>
        <v>Дневной стационар</v>
      </c>
      <c r="G261" s="227" t="s">
        <v>167</v>
      </c>
      <c r="H261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61" s="236" t="s">
        <v>287</v>
      </c>
      <c r="J261" s="46" t="str">
        <f t="shared" si="156"/>
        <v>по профилю психиатрия-наркология</v>
      </c>
      <c r="K261" s="72" t="s">
        <v>133</v>
      </c>
      <c r="L261" s="72" t="s">
        <v>3</v>
      </c>
      <c r="M261" s="72" t="s">
        <v>5</v>
      </c>
      <c r="N261" s="106">
        <v>99</v>
      </c>
      <c r="O261" s="106">
        <v>99</v>
      </c>
      <c r="P261" s="54">
        <f t="shared" ref="P261" si="162">IF(AND(N261&lt;&gt;0,M261="Кач."),O261/N261*100,"")</f>
        <v>100</v>
      </c>
      <c r="Q261" s="54" t="str">
        <f>IF(AND(N261&lt;&gt;0,M261="объем"),(O261/N261*100)/$Y$2*12,"")</f>
        <v/>
      </c>
      <c r="R261" s="219">
        <f>IFERROR(AVERAGE(P261:P262),"")</f>
        <v>100</v>
      </c>
      <c r="S261" s="220">
        <f>AVERAGE(Q261:Q262)</f>
        <v>98.316498316498311</v>
      </c>
      <c r="T261" s="221">
        <f>IFERROR((R261*0.7+S261*0.3)*2,S261*2)</f>
        <v>198.98989898989899</v>
      </c>
      <c r="U261" s="236" t="str">
        <f>IF(T261&lt;170,"ГЗ по услуге (работе) НЕ выполнено","")&amp;IF(AND(T261&gt;=170,T261&lt;=200),"ГЗ по услуге (работе) выполнено","")&amp;IF(T261&gt;200,"ГЗ по услуге (работе) ПЕРЕвыполнено","")</f>
        <v>ГЗ по услуге (работе) выполнено</v>
      </c>
      <c r="V261" s="227"/>
      <c r="W261" s="214"/>
      <c r="X261" s="205"/>
    </row>
    <row r="262" spans="1:24" s="4" customFormat="1" ht="48" customHeight="1" thickBot="1" x14ac:dyDescent="0.3">
      <c r="A262" s="307"/>
      <c r="B262" s="46" t="str">
        <f t="shared" si="139"/>
        <v>ГБУЗ АО Приволжская РБ</v>
      </c>
      <c r="C262" s="296"/>
      <c r="D262" s="19" t="str">
        <f t="shared" si="140"/>
        <v>ПМСП, не включенная в базовую программу ОМС</v>
      </c>
      <c r="E262" s="236"/>
      <c r="F262" s="46" t="str">
        <f t="shared" si="154"/>
        <v>Дневной стационар</v>
      </c>
      <c r="G262" s="227"/>
      <c r="H262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62" s="236"/>
      <c r="J262" s="46" t="str">
        <f t="shared" si="156"/>
        <v>по профилю психиатрия-наркология</v>
      </c>
      <c r="K262" s="74" t="s">
        <v>149</v>
      </c>
      <c r="L262" s="75" t="s">
        <v>150</v>
      </c>
      <c r="M262" s="71" t="s">
        <v>42</v>
      </c>
      <c r="N262" s="104">
        <v>99</v>
      </c>
      <c r="O262" s="104">
        <v>73</v>
      </c>
      <c r="P262" s="56"/>
      <c r="Q262" s="55">
        <f>IF(AND(N262&lt;&gt;0,M262="объем"),(O262/N262*100)/$Y$2*12,"")</f>
        <v>98.316498316498311</v>
      </c>
      <c r="R262" s="219"/>
      <c r="S262" s="220"/>
      <c r="T262" s="221"/>
      <c r="U262" s="236"/>
      <c r="V262" s="227"/>
      <c r="W262" s="214"/>
      <c r="X262" s="205"/>
    </row>
    <row r="263" spans="1:24" s="4" customFormat="1" ht="48" customHeight="1" thickBot="1" x14ac:dyDescent="0.3">
      <c r="A263" s="307"/>
      <c r="B263" s="46" t="str">
        <f t="shared" si="139"/>
        <v>ГБУЗ АО Приволжская РБ</v>
      </c>
      <c r="C263" s="296" t="s">
        <v>141</v>
      </c>
      <c r="D263" s="19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E263" s="236" t="s">
        <v>142</v>
      </c>
      <c r="F263" s="46" t="str">
        <f t="shared" si="154"/>
        <v>амбулаторно</v>
      </c>
      <c r="G263" s="225" t="s">
        <v>141</v>
      </c>
      <c r="H263" s="46" t="str">
        <f t="shared" si="155"/>
        <v>Медицинская помощь в экстренной форме незастрахованным гражданам в системе обязательного медицинского страхования</v>
      </c>
      <c r="I263" s="222" t="s">
        <v>148</v>
      </c>
      <c r="J263" s="46" t="str">
        <f t="shared" si="156"/>
        <v xml:space="preserve">Не применяется </v>
      </c>
      <c r="K263" s="72" t="s">
        <v>133</v>
      </c>
      <c r="L263" s="72" t="s">
        <v>3</v>
      </c>
      <c r="M263" s="72" t="s">
        <v>5</v>
      </c>
      <c r="N263" s="106">
        <v>99</v>
      </c>
      <c r="O263" s="106">
        <v>99</v>
      </c>
      <c r="P263" s="54">
        <f t="shared" ref="P263" si="163">IF(AND(N263&lt;&gt;0,M263="Кач."),O263/N263*100,"")</f>
        <v>100</v>
      </c>
      <c r="Q263" s="54" t="str">
        <f t="shared" ref="Q263" si="164">IF(AND(N263&lt;&gt;0,M263="объем"),(O263/N263*100)/$Y$2*12,"")</f>
        <v/>
      </c>
      <c r="R263" s="237">
        <f>IFERROR(AVERAGE(P263:P265),"")</f>
        <v>100</v>
      </c>
      <c r="S263" s="240">
        <f>AVERAGE(Q263:Q265)</f>
        <v>95.284078240599968</v>
      </c>
      <c r="T263" s="247">
        <f>IFERROR((R263*0.7+S263*0.3)*2,S263*2)</f>
        <v>197.17044694435998</v>
      </c>
      <c r="U263" s="222" t="str">
        <f>IF(T263&lt;170,"ГЗ по услуге (работе) НЕ выполнено","")&amp;IF(AND(T263&gt;=170,T263&lt;=200),"ГЗ по услуге (работе) выполнено","")&amp;IF(T263&gt;200,"ГЗ по услуге (работе) ПЕРЕвыполнено","")</f>
        <v>ГЗ по услуге (работе) выполнено</v>
      </c>
      <c r="V263" s="225"/>
      <c r="W263" s="214"/>
      <c r="X263" s="205"/>
    </row>
    <row r="264" spans="1:24" s="4" customFormat="1" ht="48" customHeight="1" thickBot="1" x14ac:dyDescent="0.3">
      <c r="A264" s="307"/>
      <c r="B264" s="46" t="str">
        <f t="shared" si="139"/>
        <v>ГБУЗ АО Приволжская РБ</v>
      </c>
      <c r="C264" s="296"/>
      <c r="D264" s="19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E264" s="236"/>
      <c r="F264" s="46" t="str">
        <f t="shared" si="154"/>
        <v>амбулаторно</v>
      </c>
      <c r="G264" s="226"/>
      <c r="H264" s="46" t="str">
        <f t="shared" si="155"/>
        <v>Медицинская помощь в экстренной форме незастрахованным гражданам в системе обязательного медицинского страхования</v>
      </c>
      <c r="I264" s="223"/>
      <c r="J264" s="46" t="str">
        <f t="shared" si="156"/>
        <v xml:space="preserve">Не применяется </v>
      </c>
      <c r="K264" s="69" t="s">
        <v>40</v>
      </c>
      <c r="L264" s="70" t="s">
        <v>123</v>
      </c>
      <c r="M264" s="71" t="s">
        <v>42</v>
      </c>
      <c r="N264" s="102">
        <v>1950</v>
      </c>
      <c r="O264" s="102">
        <v>1392</v>
      </c>
      <c r="P264" s="56"/>
      <c r="Q264" s="55">
        <f>IF(AND(N264&lt;&gt;0,M264="объем"),(O264/N264*100)/$Y$2*12,"")</f>
        <v>95.179487179487182</v>
      </c>
      <c r="R264" s="238"/>
      <c r="S264" s="241"/>
      <c r="T264" s="248"/>
      <c r="U264" s="223"/>
      <c r="V264" s="226"/>
      <c r="W264" s="214"/>
      <c r="X264" s="205"/>
    </row>
    <row r="265" spans="1:24" s="4" customFormat="1" ht="28.5" customHeight="1" thickBot="1" x14ac:dyDescent="0.3">
      <c r="A265" s="307"/>
      <c r="B265" s="46" t="str">
        <f t="shared" si="139"/>
        <v>ГБУЗ АО Приволжская РБ</v>
      </c>
      <c r="C265" s="296"/>
      <c r="D265" s="19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E265" s="132" t="s">
        <v>50</v>
      </c>
      <c r="F265" s="46" t="str">
        <f t="shared" si="154"/>
        <v>Вне медицинской организации</v>
      </c>
      <c r="G265" s="228"/>
      <c r="H265" s="46" t="str">
        <f t="shared" si="155"/>
        <v>Медицинская помощь в экстренной форме незастрахованным гражданам в системе обязательного медицинского страхования</v>
      </c>
      <c r="I265" s="224"/>
      <c r="J265" s="46" t="str">
        <f t="shared" si="156"/>
        <v xml:space="preserve">Не применяется </v>
      </c>
      <c r="K265" s="74" t="s">
        <v>151</v>
      </c>
      <c r="L265" s="75" t="s">
        <v>41</v>
      </c>
      <c r="M265" s="71" t="s">
        <v>42</v>
      </c>
      <c r="N265" s="102">
        <v>1771</v>
      </c>
      <c r="O265" s="102">
        <v>1267</v>
      </c>
      <c r="P265" s="56"/>
      <c r="Q265" s="55">
        <f>IF(AND(N265&lt;&gt;0,M265="объем"),(O265/N265*100)/$Y$2*12,"")</f>
        <v>95.388669301712767</v>
      </c>
      <c r="R265" s="250"/>
      <c r="S265" s="251"/>
      <c r="T265" s="252"/>
      <c r="U265" s="224"/>
      <c r="V265" s="228"/>
      <c r="W265" s="214"/>
      <c r="X265" s="205"/>
    </row>
    <row r="266" spans="1:24" s="4" customFormat="1" ht="77.25" customHeight="1" thickBot="1" x14ac:dyDescent="0.3">
      <c r="A266" s="307"/>
      <c r="B266" s="46" t="str">
        <f t="shared" si="139"/>
        <v>ГБУЗ АО Приволжская РБ</v>
      </c>
      <c r="C266" s="296" t="s">
        <v>75</v>
      </c>
      <c r="D266" s="19" t="str">
        <f t="shared" si="140"/>
        <v>Паллиативная медицинская помощь</v>
      </c>
      <c r="E266" s="222" t="s">
        <v>258</v>
      </c>
      <c r="F266" s="46" t="str">
        <f t="shared" si="154"/>
        <v>амбулаторно на дому</v>
      </c>
      <c r="G266" s="222" t="s">
        <v>43</v>
      </c>
      <c r="H266" s="46" t="str">
        <f t="shared" si="155"/>
        <v>паллиативная медицинская помощь</v>
      </c>
      <c r="I266" s="222" t="s">
        <v>148</v>
      </c>
      <c r="J266" s="46" t="str">
        <f t="shared" si="156"/>
        <v xml:space="preserve">Не применяется </v>
      </c>
      <c r="K266" s="73" t="s">
        <v>133</v>
      </c>
      <c r="L266" s="72" t="s">
        <v>3</v>
      </c>
      <c r="M266" s="72" t="s">
        <v>5</v>
      </c>
      <c r="N266" s="106">
        <v>99</v>
      </c>
      <c r="O266" s="106">
        <v>99</v>
      </c>
      <c r="P266" s="54">
        <f t="shared" ref="P266:P268" si="165">IF(AND(N266&lt;&gt;0,M266="Кач."),O266/N266*100,"")</f>
        <v>100</v>
      </c>
      <c r="Q266" s="54" t="str">
        <f>IF(AND(N266&lt;&gt;0,M266="объем"),(O266/N266*100)/$Y$2*12,"")</f>
        <v/>
      </c>
      <c r="R266" s="219">
        <f>IFERROR(AVERAGE(P266:P267),"")</f>
        <v>100</v>
      </c>
      <c r="S266" s="220">
        <f>AVERAGE(Q266:Q267)</f>
        <v>95.21288330024268</v>
      </c>
      <c r="T266" s="221">
        <f>IFERROR((R266*0.7+S266*0.3)*2,S266*2)</f>
        <v>197.1277299801456</v>
      </c>
      <c r="U266" s="236" t="str">
        <f>IF(T266&lt;170,"ГЗ по услуге (работе) НЕ выполнено","")&amp;IF(AND(T266&gt;=170,T266&lt;=200),"ГЗ по услуге (работе) выполнено","")&amp;IF(T266&gt;200,"ГЗ по услуге (работе) ПЕРЕвыполнено","")</f>
        <v>ГЗ по услуге (работе) выполнено</v>
      </c>
      <c r="V266" s="227"/>
      <c r="W266" s="214"/>
      <c r="X266" s="205"/>
    </row>
    <row r="267" spans="1:24" s="4" customFormat="1" ht="28.5" customHeight="1" thickBot="1" x14ac:dyDescent="0.3">
      <c r="A267" s="307"/>
      <c r="B267" s="46" t="str">
        <f t="shared" si="139"/>
        <v>ГБУЗ АО Приволжская РБ</v>
      </c>
      <c r="C267" s="296"/>
      <c r="D267" s="19" t="str">
        <f t="shared" si="140"/>
        <v>Паллиативная медицинская помощь</v>
      </c>
      <c r="E267" s="224"/>
      <c r="F267" s="46" t="str">
        <f t="shared" si="154"/>
        <v>амбулаторно на дому</v>
      </c>
      <c r="G267" s="224"/>
      <c r="H267" s="46" t="str">
        <f t="shared" si="155"/>
        <v>паллиативная медицинская помощь</v>
      </c>
      <c r="I267" s="224"/>
      <c r="J267" s="46" t="str">
        <f t="shared" si="156"/>
        <v xml:space="preserve">Не применяется </v>
      </c>
      <c r="K267" s="74" t="s">
        <v>40</v>
      </c>
      <c r="L267" s="70" t="s">
        <v>123</v>
      </c>
      <c r="M267" s="71" t="s">
        <v>42</v>
      </c>
      <c r="N267" s="104">
        <v>1511</v>
      </c>
      <c r="O267" s="104">
        <v>1079</v>
      </c>
      <c r="P267" s="56"/>
      <c r="Q267" s="55">
        <f t="shared" ref="Q267:Q269" si="166">IF(AND(N267&lt;&gt;0,M267="объем"),(O267/N267*100)/$Y$2*12,"")</f>
        <v>95.21288330024268</v>
      </c>
      <c r="R267" s="219"/>
      <c r="S267" s="220"/>
      <c r="T267" s="221"/>
      <c r="U267" s="236"/>
      <c r="V267" s="227"/>
      <c r="W267" s="214"/>
      <c r="X267" s="205"/>
    </row>
    <row r="268" spans="1:24" s="4" customFormat="1" ht="28.5" customHeight="1" thickBot="1" x14ac:dyDescent="0.3">
      <c r="A268" s="307"/>
      <c r="B268" s="46" t="str">
        <f t="shared" si="139"/>
        <v>ГБУЗ АО Приволжская РБ</v>
      </c>
      <c r="C268" s="296"/>
      <c r="D268" s="19" t="str">
        <f t="shared" si="140"/>
        <v>Паллиативная медицинская помощь</v>
      </c>
      <c r="E268" s="222" t="s">
        <v>245</v>
      </c>
      <c r="F268" s="46" t="str">
        <f t="shared" si="154"/>
        <v>Дневной стационар (на дому)</v>
      </c>
      <c r="G268" s="222" t="s">
        <v>43</v>
      </c>
      <c r="H268" s="46" t="str">
        <f t="shared" si="155"/>
        <v>паллиативная медицинская помощь</v>
      </c>
      <c r="I268" s="222" t="s">
        <v>148</v>
      </c>
      <c r="J268" s="46" t="str">
        <f t="shared" si="156"/>
        <v xml:space="preserve">Не применяется </v>
      </c>
      <c r="K268" s="73" t="s">
        <v>133</v>
      </c>
      <c r="L268" s="72" t="s">
        <v>3</v>
      </c>
      <c r="M268" s="72" t="s">
        <v>5</v>
      </c>
      <c r="N268" s="106">
        <v>99</v>
      </c>
      <c r="O268" s="106">
        <v>99</v>
      </c>
      <c r="P268" s="95">
        <f t="shared" si="165"/>
        <v>100</v>
      </c>
      <c r="Q268" s="54"/>
      <c r="R268" s="219">
        <f>IFERROR(AVERAGE(P268:P269),"")</f>
        <v>100</v>
      </c>
      <c r="S268" s="220">
        <f>AVERAGE(Q268:Q269)</f>
        <v>98.148148148148152</v>
      </c>
      <c r="T268" s="221">
        <f>IFERROR((R268*0.7+S268*0.3)*2,S268*2)</f>
        <v>198.88888888888889</v>
      </c>
      <c r="U268" s="236" t="str">
        <f>IF(T268&lt;170,"ГЗ по услуге (работе) НЕ выполнено","")&amp;IF(AND(T268&gt;=170,T268&lt;=200),"ГЗ по услуге (работе) выполнено","")&amp;IF(T268&gt;200,"ГЗ по услуге (работе) ПЕРЕвыполнено","")</f>
        <v>ГЗ по услуге (работе) выполнено</v>
      </c>
      <c r="V268" s="227"/>
      <c r="W268" s="214"/>
      <c r="X268" s="205"/>
    </row>
    <row r="269" spans="1:24" s="4" customFormat="1" ht="28.5" customHeight="1" thickBot="1" x14ac:dyDescent="0.3">
      <c r="A269" s="307"/>
      <c r="B269" s="46" t="str">
        <f t="shared" si="139"/>
        <v>ГБУЗ АО Приволжская РБ</v>
      </c>
      <c r="C269" s="296"/>
      <c r="D269" s="19" t="str">
        <f t="shared" si="140"/>
        <v>Паллиативная медицинская помощь</v>
      </c>
      <c r="E269" s="224"/>
      <c r="F269" s="46" t="str">
        <f t="shared" si="154"/>
        <v>Дневной стационар (на дому)</v>
      </c>
      <c r="G269" s="224"/>
      <c r="H269" s="46" t="str">
        <f t="shared" si="155"/>
        <v>паллиативная медицинская помощь</v>
      </c>
      <c r="I269" s="224"/>
      <c r="J269" s="46" t="str">
        <f t="shared" si="156"/>
        <v xml:space="preserve">Не применяется </v>
      </c>
      <c r="K269" s="69" t="s">
        <v>149</v>
      </c>
      <c r="L269" s="70" t="s">
        <v>123</v>
      </c>
      <c r="M269" s="71" t="s">
        <v>42</v>
      </c>
      <c r="N269" s="104">
        <v>72</v>
      </c>
      <c r="O269" s="104">
        <v>53</v>
      </c>
      <c r="P269" s="56"/>
      <c r="Q269" s="55">
        <f t="shared" si="166"/>
        <v>98.148148148148152</v>
      </c>
      <c r="R269" s="219"/>
      <c r="S269" s="220"/>
      <c r="T269" s="221"/>
      <c r="U269" s="236"/>
      <c r="V269" s="227"/>
      <c r="W269" s="214"/>
      <c r="X269" s="205"/>
    </row>
    <row r="270" spans="1:24" s="4" customFormat="1" ht="28.5" customHeight="1" thickBot="1" x14ac:dyDescent="0.3">
      <c r="A270" s="307"/>
      <c r="B270" s="46" t="str">
        <f t="shared" si="139"/>
        <v>ГБУЗ АО Приволжская РБ</v>
      </c>
      <c r="C270" s="262" t="s">
        <v>236</v>
      </c>
      <c r="D270" s="19" t="str">
        <f t="shared" si="14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0" s="236" t="s">
        <v>305</v>
      </c>
      <c r="F270" s="46" t="str">
        <f t="shared" si="154"/>
        <v>заключение договоров</v>
      </c>
      <c r="G270" s="236" t="s">
        <v>307</v>
      </c>
      <c r="H270" s="46" t="str">
        <f t="shared" si="15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0" s="236" t="s">
        <v>306</v>
      </c>
      <c r="J270" s="46" t="str">
        <f t="shared" si="15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0" s="76" t="s">
        <v>237</v>
      </c>
      <c r="L270" s="75" t="s">
        <v>3</v>
      </c>
      <c r="M270" s="72" t="s">
        <v>5</v>
      </c>
      <c r="N270" s="106">
        <v>100</v>
      </c>
      <c r="O270" s="106">
        <v>100</v>
      </c>
      <c r="P270" s="54">
        <f t="shared" ref="P270" si="167">IF(AND(N270&lt;&gt;0,M270="Кач."),O270/N270*100,"")</f>
        <v>100</v>
      </c>
      <c r="Q270" s="54"/>
      <c r="R270" s="219">
        <f>IFERROR(AVERAGE(P270:P271),"")</f>
        <v>100</v>
      </c>
      <c r="S270" s="220">
        <f>AVERAGE(Q270:Q271)</f>
        <v>100</v>
      </c>
      <c r="T270" s="221">
        <f>IFERROR((R270*0.7+S270*0.3)*2,S270*2)</f>
        <v>200</v>
      </c>
      <c r="U270" s="236" t="str">
        <f>IF(T270&lt;170,"ГЗ по услуге (работе) НЕ выполнено","")&amp;IF(AND(T270&gt;=170,T270&lt;=200),"ГЗ по услуге (работе) выполнено","")&amp;IF(T270&gt;200,"ГЗ по услуге (работе) ПЕРЕвыполнено","")</f>
        <v>ГЗ по услуге (работе) выполнено</v>
      </c>
      <c r="V270" s="227"/>
      <c r="W270" s="214"/>
      <c r="X270" s="205"/>
    </row>
    <row r="271" spans="1:24" s="4" customFormat="1" ht="28.5" customHeight="1" thickBot="1" x14ac:dyDescent="0.3">
      <c r="A271" s="307"/>
      <c r="B271" s="46" t="str">
        <f t="shared" si="139"/>
        <v>ГБУЗ АО Приволжская РБ</v>
      </c>
      <c r="C271" s="262"/>
      <c r="D271" s="19" t="str">
        <f t="shared" si="14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71" s="236"/>
      <c r="F271" s="46" t="str">
        <f t="shared" si="154"/>
        <v>заключение договоров</v>
      </c>
      <c r="G271" s="236"/>
      <c r="H271" s="46" t="str">
        <f t="shared" si="15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71" s="236"/>
      <c r="J271" s="46" t="str">
        <f t="shared" si="15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71" s="77" t="s">
        <v>247</v>
      </c>
      <c r="L271" s="75" t="s">
        <v>238</v>
      </c>
      <c r="M271" s="71" t="s">
        <v>42</v>
      </c>
      <c r="N271" s="104">
        <v>5.89</v>
      </c>
      <c r="O271" s="104">
        <v>5.89</v>
      </c>
      <c r="P271" s="56"/>
      <c r="Q271" s="58">
        <f>IF(AND(N271&lt;&gt;0,M271="объем"),(O271/N271*100),"")</f>
        <v>100</v>
      </c>
      <c r="R271" s="219"/>
      <c r="S271" s="220"/>
      <c r="T271" s="221"/>
      <c r="U271" s="236"/>
      <c r="V271" s="227"/>
      <c r="W271" s="215"/>
      <c r="X271" s="206"/>
    </row>
    <row r="272" spans="1:24" s="4" customFormat="1" ht="28.5" customHeight="1" thickBot="1" x14ac:dyDescent="0.3">
      <c r="A272" s="306" t="s">
        <v>102</v>
      </c>
      <c r="B272" s="46" t="str">
        <f t="shared" si="139"/>
        <v>ГБУЗ АО Харабалинская РБ</v>
      </c>
      <c r="C272" s="210" t="s">
        <v>124</v>
      </c>
      <c r="D272" s="19" t="str">
        <f t="shared" si="140"/>
        <v>ПМСП, не включенная в базовую программу ОМС</v>
      </c>
      <c r="E272" s="227" t="s">
        <v>142</v>
      </c>
      <c r="F272" s="46" t="str">
        <f t="shared" si="154"/>
        <v>амбулаторно</v>
      </c>
      <c r="G272" s="236" t="s">
        <v>137</v>
      </c>
      <c r="H272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2" s="227" t="s">
        <v>168</v>
      </c>
      <c r="J272" s="46" t="str">
        <f t="shared" si="156"/>
        <v>по профилю дерматовенерология (в части венерологии)</v>
      </c>
      <c r="K272" s="72" t="s">
        <v>133</v>
      </c>
      <c r="L272" s="72" t="s">
        <v>3</v>
      </c>
      <c r="M272" s="72" t="s">
        <v>5</v>
      </c>
      <c r="N272" s="106">
        <v>99</v>
      </c>
      <c r="O272" s="106">
        <v>99</v>
      </c>
      <c r="P272" s="54">
        <f>IF(AND(N272&lt;&gt;0,M272="Кач."),O272/N272*100,"")</f>
        <v>100</v>
      </c>
      <c r="Q272" s="54"/>
      <c r="R272" s="219">
        <f>IFERROR(AVERAGE(P272:P274),"")</f>
        <v>100</v>
      </c>
      <c r="S272" s="220">
        <f>AVERAGE(Q272:Q274)</f>
        <v>74.413245451892209</v>
      </c>
      <c r="T272" s="221">
        <f>IFERROR((R272*0.7+S272*0.3)*2,S272*2)</f>
        <v>184.64794727113531</v>
      </c>
      <c r="U272" s="236" t="str">
        <f>IF(T272&lt;170,"ГЗ по услуге (работе) НЕ выполнено","")&amp;IF(AND(T272&gt;=170,T272&lt;=200),"ГЗ по услуге (работе) выполнено","")&amp;IF(T272&gt;200,"ГЗ по услуге (работе) ПЕРЕвыполнено","")</f>
        <v>ГЗ по услуге (работе) выполнено</v>
      </c>
      <c r="V272" s="227"/>
      <c r="W272" s="213">
        <f>AVERAGE(T272:T300)</f>
        <v>180.59088357561336</v>
      </c>
      <c r="X272" s="204" t="str">
        <f>IF(W272&lt;170,"ГЗ по учреждению не выполнено","")&amp;IF(AND(W272&gt;=170,W272&lt;=200),"ГЗ по учреждению выполнено","")&amp;IF(W272&gt;200,"ГЗ по учреждению перевыполнено","")</f>
        <v>ГЗ по учреждению выполнено</v>
      </c>
    </row>
    <row r="273" spans="1:24" s="4" customFormat="1" ht="28.5" customHeight="1" thickBot="1" x14ac:dyDescent="0.3">
      <c r="A273" s="306"/>
      <c r="B273" s="46" t="str">
        <f t="shared" si="139"/>
        <v>ГБУЗ АО Харабалинская РБ</v>
      </c>
      <c r="C273" s="211"/>
      <c r="D273" s="19" t="str">
        <f t="shared" si="140"/>
        <v>ПМСП, не включенная в базовую программу ОМС</v>
      </c>
      <c r="E273" s="227"/>
      <c r="F273" s="46" t="str">
        <f t="shared" si="154"/>
        <v>амбулаторно</v>
      </c>
      <c r="G273" s="236"/>
      <c r="H273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3" s="227"/>
      <c r="J273" s="46" t="str">
        <f t="shared" si="156"/>
        <v>по профилю дерматовенерология (в части венерологии)</v>
      </c>
      <c r="K273" s="69" t="s">
        <v>40</v>
      </c>
      <c r="L273" s="70" t="s">
        <v>123</v>
      </c>
      <c r="M273" s="71" t="s">
        <v>42</v>
      </c>
      <c r="N273" s="109">
        <v>1623</v>
      </c>
      <c r="O273" s="104">
        <v>912</v>
      </c>
      <c r="P273" s="56"/>
      <c r="Q273" s="55">
        <f>IF(AND(N273&lt;&gt;0,M273="объем"),(O273/N273*100)/$Y$2*12,"")</f>
        <v>74.922982131854596</v>
      </c>
      <c r="R273" s="219"/>
      <c r="S273" s="220"/>
      <c r="T273" s="221"/>
      <c r="U273" s="236"/>
      <c r="V273" s="227"/>
      <c r="W273" s="214"/>
      <c r="X273" s="205"/>
    </row>
    <row r="274" spans="1:24" s="4" customFormat="1" ht="28.5" customHeight="1" thickBot="1" x14ac:dyDescent="0.3">
      <c r="A274" s="306"/>
      <c r="B274" s="46" t="str">
        <f t="shared" si="139"/>
        <v>ГБУЗ АО Харабалинская РБ</v>
      </c>
      <c r="C274" s="211"/>
      <c r="D274" s="19" t="str">
        <f t="shared" si="140"/>
        <v>ПМСП, не включенная в базовую программу ОМС</v>
      </c>
      <c r="E274" s="227"/>
      <c r="F274" s="46" t="str">
        <f t="shared" si="154"/>
        <v>амбулаторно</v>
      </c>
      <c r="G274" s="236"/>
      <c r="H274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274" s="227"/>
      <c r="J274" s="46" t="str">
        <f t="shared" si="156"/>
        <v>по профилю дерматовенерология (в части венерологии)</v>
      </c>
      <c r="K274" s="69" t="s">
        <v>138</v>
      </c>
      <c r="L274" s="70" t="s">
        <v>123</v>
      </c>
      <c r="M274" s="71" t="s">
        <v>42</v>
      </c>
      <c r="N274" s="104">
        <v>608</v>
      </c>
      <c r="O274" s="104">
        <v>337</v>
      </c>
      <c r="P274" s="56"/>
      <c r="Q274" s="55">
        <f>IF(AND(N274&lt;&gt;0,M274="объем"),(O274/N274*100)/$Y$2*12,"")</f>
        <v>73.903508771929822</v>
      </c>
      <c r="R274" s="219"/>
      <c r="S274" s="220"/>
      <c r="T274" s="221"/>
      <c r="U274" s="236"/>
      <c r="V274" s="227"/>
      <c r="W274" s="214"/>
      <c r="X274" s="205"/>
    </row>
    <row r="275" spans="1:24" s="4" customFormat="1" ht="66.75" customHeight="1" thickBot="1" x14ac:dyDescent="0.3">
      <c r="A275" s="306"/>
      <c r="B275" s="46" t="str">
        <f t="shared" si="139"/>
        <v>ГБУЗ АО Харабалинская РБ</v>
      </c>
      <c r="C275" s="211"/>
      <c r="D275" s="19" t="str">
        <f t="shared" si="140"/>
        <v>ПМСП, не включенная в базовую программу ОМС</v>
      </c>
      <c r="E275" s="227" t="s">
        <v>142</v>
      </c>
      <c r="F275" s="46" t="str">
        <f t="shared" si="154"/>
        <v>амбулаторно</v>
      </c>
      <c r="G275" s="236" t="s">
        <v>145</v>
      </c>
      <c r="H275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5" s="227" t="s">
        <v>144</v>
      </c>
      <c r="J275" s="46" t="str">
        <f t="shared" si="156"/>
        <v>по профилю Фтизиатрия</v>
      </c>
      <c r="K275" s="73" t="s">
        <v>133</v>
      </c>
      <c r="L275" s="72" t="s">
        <v>3</v>
      </c>
      <c r="M275" s="72" t="s">
        <v>5</v>
      </c>
      <c r="N275" s="106">
        <v>99</v>
      </c>
      <c r="O275" s="106">
        <v>99</v>
      </c>
      <c r="P275" s="54">
        <f t="shared" ref="P275" si="168">IF(AND(N275&lt;&gt;0,M275="Кач."),O275/N275*100,"")</f>
        <v>100</v>
      </c>
      <c r="Q275" s="54"/>
      <c r="R275" s="219">
        <f>IFERROR(AVERAGE(P275:P277),"")</f>
        <v>100</v>
      </c>
      <c r="S275" s="220">
        <f>AVERAGE(Q275:Q277)</f>
        <v>136.07653368060181</v>
      </c>
      <c r="T275" s="221">
        <f>IFERROR((R275*0.7+S275*0.3)*2,S275*2)</f>
        <v>221.64592020836108</v>
      </c>
      <c r="U275" s="236" t="str">
        <f>IF(T275&lt;170,"ГЗ по услуге (работе) НЕ выполнено","")&amp;IF(AND(T275&gt;=170,T275&lt;=200),"ГЗ по услуге (работе) выполнено","")&amp;IF(T275&gt;200,"ГЗ по услуге (работе) ПЕРЕвыполнено","")</f>
        <v>ГЗ по услуге (работе) ПЕРЕвыполнено</v>
      </c>
      <c r="V275" s="227"/>
      <c r="W275" s="214"/>
      <c r="X275" s="205"/>
    </row>
    <row r="276" spans="1:24" s="14" customFormat="1" ht="28.5" customHeight="1" thickBot="1" x14ac:dyDescent="0.3">
      <c r="A276" s="306"/>
      <c r="B276" s="46" t="str">
        <f t="shared" si="139"/>
        <v>ГБУЗ АО Харабалинская РБ</v>
      </c>
      <c r="C276" s="211"/>
      <c r="D276" s="19" t="str">
        <f t="shared" si="140"/>
        <v>ПМСП, не включенная в базовую программу ОМС</v>
      </c>
      <c r="E276" s="227"/>
      <c r="F276" s="46" t="str">
        <f t="shared" si="154"/>
        <v>амбулаторно</v>
      </c>
      <c r="G276" s="236"/>
      <c r="H276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6" s="227"/>
      <c r="J276" s="46" t="str">
        <f t="shared" si="156"/>
        <v>по профилю Фтизиатрия</v>
      </c>
      <c r="K276" s="74" t="s">
        <v>40</v>
      </c>
      <c r="L276" s="70" t="s">
        <v>123</v>
      </c>
      <c r="M276" s="71" t="s">
        <v>42</v>
      </c>
      <c r="N276" s="104">
        <v>3796</v>
      </c>
      <c r="O276" s="104">
        <v>5139</v>
      </c>
      <c r="P276" s="56"/>
      <c r="Q276" s="55">
        <f t="shared" ref="Q276:Q285" si="169">IF(AND(N276&lt;&gt;0,M276="объем"),(O276/N276*100)/$Y$2*12,"")</f>
        <v>180.50579557428873</v>
      </c>
      <c r="R276" s="219"/>
      <c r="S276" s="220"/>
      <c r="T276" s="221"/>
      <c r="U276" s="236"/>
      <c r="V276" s="227"/>
      <c r="W276" s="214"/>
      <c r="X276" s="205"/>
    </row>
    <row r="277" spans="1:24" s="4" customFormat="1" ht="28.5" customHeight="1" thickBot="1" x14ac:dyDescent="0.3">
      <c r="A277" s="306"/>
      <c r="B277" s="46" t="str">
        <f t="shared" si="139"/>
        <v>ГБУЗ АО Харабалинская РБ</v>
      </c>
      <c r="C277" s="211"/>
      <c r="D277" s="19" t="str">
        <f t="shared" si="140"/>
        <v>ПМСП, не включенная в базовую программу ОМС</v>
      </c>
      <c r="E277" s="227"/>
      <c r="F277" s="46" t="str">
        <f t="shared" si="154"/>
        <v>амбулаторно</v>
      </c>
      <c r="G277" s="236"/>
      <c r="H277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277" s="227"/>
      <c r="J277" s="46" t="str">
        <f t="shared" si="156"/>
        <v>по профилю Фтизиатрия</v>
      </c>
      <c r="K277" s="74" t="s">
        <v>138</v>
      </c>
      <c r="L277" s="70" t="s">
        <v>123</v>
      </c>
      <c r="M277" s="71" t="s">
        <v>42</v>
      </c>
      <c r="N277" s="104">
        <v>2578</v>
      </c>
      <c r="O277" s="104">
        <v>1772</v>
      </c>
      <c r="P277" s="56"/>
      <c r="Q277" s="55">
        <f t="shared" si="169"/>
        <v>91.647271786914928</v>
      </c>
      <c r="R277" s="219"/>
      <c r="S277" s="220"/>
      <c r="T277" s="221"/>
      <c r="U277" s="236"/>
      <c r="V277" s="227"/>
      <c r="W277" s="214"/>
      <c r="X277" s="205"/>
    </row>
    <row r="278" spans="1:24" s="4" customFormat="1" ht="57.75" customHeight="1" thickBot="1" x14ac:dyDescent="0.3">
      <c r="A278" s="306"/>
      <c r="B278" s="46" t="str">
        <f t="shared" si="139"/>
        <v>ГБУЗ АО Харабалинская РБ</v>
      </c>
      <c r="C278" s="211"/>
      <c r="D278" s="19" t="str">
        <f t="shared" si="140"/>
        <v>ПМСП, не включенная в базовую программу ОМС</v>
      </c>
      <c r="E278" s="227" t="s">
        <v>142</v>
      </c>
      <c r="F278" s="46" t="str">
        <f t="shared" si="154"/>
        <v>амбулаторно</v>
      </c>
      <c r="G278" s="236" t="s">
        <v>167</v>
      </c>
      <c r="H278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8" s="227" t="s">
        <v>287</v>
      </c>
      <c r="J278" s="46" t="str">
        <f t="shared" si="156"/>
        <v>по профилю психиатрия-наркология</v>
      </c>
      <c r="K278" s="73" t="s">
        <v>133</v>
      </c>
      <c r="L278" s="72" t="s">
        <v>3</v>
      </c>
      <c r="M278" s="72" t="s">
        <v>5</v>
      </c>
      <c r="N278" s="106">
        <v>99</v>
      </c>
      <c r="O278" s="106">
        <v>99</v>
      </c>
      <c r="P278" s="54">
        <f t="shared" ref="P278" si="170">IF(AND(N278&lt;&gt;0,M278="Кач."),O278/N278*100,"")</f>
        <v>100</v>
      </c>
      <c r="Q278" s="54" t="str">
        <f t="shared" si="169"/>
        <v/>
      </c>
      <c r="R278" s="219">
        <f>IFERROR(AVERAGE(P278:P280),"")</f>
        <v>100</v>
      </c>
      <c r="S278" s="220">
        <f>AVERAGE(Q278:Q280)</f>
        <v>39.986772486772495</v>
      </c>
      <c r="T278" s="221">
        <f>IFERROR((R278*0.7+S278*0.3)*2,S278*2)</f>
        <v>163.99206349206349</v>
      </c>
      <c r="U278" s="236" t="str">
        <f>IF(T278&lt;170,"ГЗ по услуге (работе) НЕ выполнено","")&amp;IF(AND(T278&gt;=170,T278&lt;=200),"ГЗ по услуге (работе) выполнено","")&amp;IF(T278&gt;200,"ГЗ по услуге (работе) ПЕРЕвыполнено","")</f>
        <v>ГЗ по услуге (работе) НЕ выполнено</v>
      </c>
      <c r="V278" s="227"/>
      <c r="W278" s="214"/>
      <c r="X278" s="205"/>
    </row>
    <row r="279" spans="1:24" s="4" customFormat="1" ht="28.5" customHeight="1" thickBot="1" x14ac:dyDescent="0.3">
      <c r="A279" s="306"/>
      <c r="B279" s="46" t="str">
        <f t="shared" si="139"/>
        <v>ГБУЗ АО Харабалинская РБ</v>
      </c>
      <c r="C279" s="211"/>
      <c r="D279" s="19" t="str">
        <f t="shared" si="140"/>
        <v>ПМСП, не включенная в базовую программу ОМС</v>
      </c>
      <c r="E279" s="227"/>
      <c r="F279" s="46" t="str">
        <f t="shared" si="154"/>
        <v>амбулаторно</v>
      </c>
      <c r="G279" s="236"/>
      <c r="H279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79" s="227"/>
      <c r="J279" s="46" t="str">
        <f t="shared" si="156"/>
        <v>по профилю психиатрия-наркология</v>
      </c>
      <c r="K279" s="74" t="s">
        <v>40</v>
      </c>
      <c r="L279" s="70" t="s">
        <v>123</v>
      </c>
      <c r="M279" s="71" t="s">
        <v>42</v>
      </c>
      <c r="N279" s="104">
        <v>2520</v>
      </c>
      <c r="O279" s="104">
        <v>808</v>
      </c>
      <c r="P279" s="56"/>
      <c r="Q279" s="55">
        <f t="shared" si="169"/>
        <v>42.751322751322753</v>
      </c>
      <c r="R279" s="219"/>
      <c r="S279" s="220"/>
      <c r="T279" s="221"/>
      <c r="U279" s="236"/>
      <c r="V279" s="227"/>
      <c r="W279" s="214"/>
      <c r="X279" s="205"/>
    </row>
    <row r="280" spans="1:24" s="4" customFormat="1" ht="28.5" customHeight="1" thickBot="1" x14ac:dyDescent="0.3">
      <c r="A280" s="306"/>
      <c r="B280" s="46" t="str">
        <f t="shared" si="139"/>
        <v>ГБУЗ АО Харабалинская РБ</v>
      </c>
      <c r="C280" s="211"/>
      <c r="D280" s="19" t="str">
        <f t="shared" si="140"/>
        <v>ПМСП, не включенная в базовую программу ОМС</v>
      </c>
      <c r="E280" s="227"/>
      <c r="F280" s="46" t="str">
        <f t="shared" si="154"/>
        <v>амбулаторно</v>
      </c>
      <c r="G280" s="236"/>
      <c r="H280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280" s="227"/>
      <c r="J280" s="46" t="str">
        <f t="shared" si="156"/>
        <v>по профилю психиатрия-наркология</v>
      </c>
      <c r="K280" s="74" t="s">
        <v>138</v>
      </c>
      <c r="L280" s="70" t="s">
        <v>123</v>
      </c>
      <c r="M280" s="71" t="s">
        <v>42</v>
      </c>
      <c r="N280" s="104">
        <v>720</v>
      </c>
      <c r="O280" s="104">
        <v>201</v>
      </c>
      <c r="P280" s="56"/>
      <c r="Q280" s="55">
        <f t="shared" si="169"/>
        <v>37.222222222222229</v>
      </c>
      <c r="R280" s="219"/>
      <c r="S280" s="220"/>
      <c r="T280" s="221"/>
      <c r="U280" s="236"/>
      <c r="V280" s="227"/>
      <c r="W280" s="214"/>
      <c r="X280" s="205"/>
    </row>
    <row r="281" spans="1:24" s="4" customFormat="1" ht="55.5" customHeight="1" thickBot="1" x14ac:dyDescent="0.3">
      <c r="A281" s="306"/>
      <c r="B281" s="46" t="str">
        <f t="shared" si="139"/>
        <v>ГБУЗ АО Харабалинская РБ</v>
      </c>
      <c r="C281" s="211"/>
      <c r="D281" s="19" t="str">
        <f t="shared" si="140"/>
        <v>ПМСП, не включенная в базовую программу ОМС</v>
      </c>
      <c r="E281" s="225" t="s">
        <v>142</v>
      </c>
      <c r="F281" s="46" t="str">
        <f t="shared" si="154"/>
        <v>амбулаторно</v>
      </c>
      <c r="G281" s="222" t="s">
        <v>39</v>
      </c>
      <c r="H281" s="46" t="str">
        <f t="shared" si="155"/>
        <v>Первичная медико-санитарная помощь, в части диагностики и лечения</v>
      </c>
      <c r="I281" s="225" t="s">
        <v>255</v>
      </c>
      <c r="J281" s="46" t="str">
        <f t="shared" si="156"/>
        <v>Вакцинация</v>
      </c>
      <c r="K281" s="73" t="s">
        <v>133</v>
      </c>
      <c r="L281" s="72" t="s">
        <v>3</v>
      </c>
      <c r="M281" s="72" t="s">
        <v>5</v>
      </c>
      <c r="N281" s="106">
        <v>99</v>
      </c>
      <c r="O281" s="106">
        <v>99</v>
      </c>
      <c r="P281" s="133">
        <f t="shared" ref="P281" si="171">IF(AND(N281&lt;&gt;0,M281="Кач."),O281/N281*100,"")</f>
        <v>100</v>
      </c>
      <c r="Q281" s="133" t="str">
        <f t="shared" ref="Q281:Q282" si="172">IF(AND(N281&lt;&gt;0,M281="объем"),(O281/N281*100)/$Y$2*12,"")</f>
        <v/>
      </c>
      <c r="R281" s="219">
        <f>IFERROR(AVERAGE(P281:P282),"")</f>
        <v>100</v>
      </c>
      <c r="S281" s="220">
        <f>AVERAGE(Q281:Q282)</f>
        <v>58.666666666666671</v>
      </c>
      <c r="T281" s="221">
        <f>IFERROR((R281*0.7+S281*0.3)*2,S281*2)</f>
        <v>175.2</v>
      </c>
      <c r="U281" s="236" t="str">
        <f>IF(T281&lt;170,"ГЗ по услуге (работе) НЕ выполнено","")&amp;IF(AND(T281&gt;=170,T281&lt;=200),"ГЗ по услуге (работе) выполнено","")&amp;IF(T281&gt;200,"ГЗ по услуге (работе) ПЕРЕвыполнено","")</f>
        <v>ГЗ по услуге (работе) выполнено</v>
      </c>
      <c r="V281" s="236"/>
      <c r="W281" s="214"/>
      <c r="X281" s="205"/>
    </row>
    <row r="282" spans="1:24" s="4" customFormat="1" ht="28.5" customHeight="1" thickBot="1" x14ac:dyDescent="0.3">
      <c r="A282" s="306"/>
      <c r="B282" s="46" t="str">
        <f t="shared" si="139"/>
        <v>ГБУЗ АО Харабалинская РБ</v>
      </c>
      <c r="C282" s="212"/>
      <c r="D282" s="19" t="str">
        <f t="shared" si="140"/>
        <v>ПМСП, не включенная в базовую программу ОМС</v>
      </c>
      <c r="E282" s="228"/>
      <c r="F282" s="46" t="str">
        <f t="shared" si="154"/>
        <v>амбулаторно</v>
      </c>
      <c r="G282" s="224"/>
      <c r="H282" s="46" t="str">
        <f t="shared" si="155"/>
        <v>Первичная медико-санитарная помощь, в части диагностики и лечения</v>
      </c>
      <c r="I282" s="228"/>
      <c r="J282" s="46" t="str">
        <f t="shared" si="156"/>
        <v>Вакцинация</v>
      </c>
      <c r="K282" s="74" t="s">
        <v>40</v>
      </c>
      <c r="L282" s="70" t="s">
        <v>123</v>
      </c>
      <c r="M282" s="71" t="s">
        <v>42</v>
      </c>
      <c r="N282" s="104">
        <v>350</v>
      </c>
      <c r="O282" s="104">
        <v>154</v>
      </c>
      <c r="P282" s="56"/>
      <c r="Q282" s="134">
        <f t="shared" si="172"/>
        <v>58.666666666666671</v>
      </c>
      <c r="R282" s="219"/>
      <c r="S282" s="220"/>
      <c r="T282" s="221"/>
      <c r="U282" s="236"/>
      <c r="V282" s="236"/>
      <c r="W282" s="214"/>
      <c r="X282" s="205"/>
    </row>
    <row r="283" spans="1:24" s="4" customFormat="1" ht="28.5" customHeight="1" thickBot="1" x14ac:dyDescent="0.3">
      <c r="A283" s="306"/>
      <c r="B283" s="46" t="str">
        <f t="shared" si="139"/>
        <v>ГБУЗ АО Харабалинская РБ</v>
      </c>
      <c r="C283" s="296" t="s">
        <v>141</v>
      </c>
      <c r="D283" s="19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E283" s="222" t="s">
        <v>142</v>
      </c>
      <c r="F283" s="46" t="str">
        <f t="shared" si="154"/>
        <v>амбулаторно</v>
      </c>
      <c r="G283" s="236" t="s">
        <v>141</v>
      </c>
      <c r="H283" s="46" t="str">
        <f t="shared" si="155"/>
        <v>Медицинская помощь в экстренной форме незастрахованным гражданам в системе обязательного медицинского страхования</v>
      </c>
      <c r="I283" s="236" t="s">
        <v>148</v>
      </c>
      <c r="J283" s="46" t="str">
        <f t="shared" si="156"/>
        <v xml:space="preserve">Не применяется </v>
      </c>
      <c r="K283" s="72" t="s">
        <v>133</v>
      </c>
      <c r="L283" s="72" t="s">
        <v>3</v>
      </c>
      <c r="M283" s="72" t="s">
        <v>5</v>
      </c>
      <c r="N283" s="106">
        <v>99</v>
      </c>
      <c r="O283" s="106">
        <v>99</v>
      </c>
      <c r="P283" s="54">
        <f t="shared" ref="P283" si="173">IF(AND(N283&lt;&gt;0,M283="Кач."),O283/N283*100,"")</f>
        <v>100</v>
      </c>
      <c r="Q283" s="54" t="str">
        <f t="shared" si="169"/>
        <v/>
      </c>
      <c r="R283" s="219">
        <f>IFERROR(AVERAGE(P283:P285),"")</f>
        <v>100</v>
      </c>
      <c r="S283" s="220">
        <f>AVERAGE(Q283:Q285)</f>
        <v>51.555555555555571</v>
      </c>
      <c r="T283" s="221">
        <f>IFERROR((R283*0.7+S283*0.3)*2,S283*2)</f>
        <v>170.93333333333334</v>
      </c>
      <c r="U283" s="236" t="str">
        <f>IF(T283&lt;170,"ГЗ по услуге (работе) НЕ выполнено","")&amp;IF(AND(T283&gt;=170,T283&lt;=200),"ГЗ по услуге (работе) выполнено","")&amp;IF(T283&gt;200,"ГЗ по услуге (работе) ПЕРЕвыполнено","")</f>
        <v>ГЗ по услуге (работе) выполнено</v>
      </c>
      <c r="V283" s="261"/>
      <c r="W283" s="214"/>
      <c r="X283" s="205"/>
    </row>
    <row r="284" spans="1:24" s="4" customFormat="1" ht="44.25" customHeight="1" thickBot="1" x14ac:dyDescent="0.3">
      <c r="A284" s="306"/>
      <c r="B284" s="46" t="str">
        <f t="shared" si="139"/>
        <v>ГБУЗ АО Харабалинская РБ</v>
      </c>
      <c r="C284" s="296"/>
      <c r="D284" s="19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E284" s="224"/>
      <c r="F284" s="46" t="str">
        <f t="shared" si="154"/>
        <v>амбулаторно</v>
      </c>
      <c r="G284" s="236"/>
      <c r="H284" s="46" t="str">
        <f t="shared" si="155"/>
        <v>Медицинская помощь в экстренной форме незастрахованным гражданам в системе обязательного медицинского страхования</v>
      </c>
      <c r="I284" s="236"/>
      <c r="J284" s="46" t="str">
        <f t="shared" si="156"/>
        <v xml:space="preserve">Не применяется </v>
      </c>
      <c r="K284" s="74" t="s">
        <v>40</v>
      </c>
      <c r="L284" s="70" t="s">
        <v>123</v>
      </c>
      <c r="M284" s="71" t="s">
        <v>42</v>
      </c>
      <c r="N284" s="104">
        <v>1950</v>
      </c>
      <c r="O284" s="104">
        <v>416</v>
      </c>
      <c r="P284" s="56"/>
      <c r="Q284" s="134">
        <f>IF(AND(N284&lt;&gt;0,M284="объем"),(O284/N284*100)/$Y$2*12,"")</f>
        <v>28.44444444444445</v>
      </c>
      <c r="R284" s="219"/>
      <c r="S284" s="220"/>
      <c r="T284" s="221"/>
      <c r="U284" s="236"/>
      <c r="V284" s="261"/>
      <c r="W284" s="214"/>
      <c r="X284" s="205"/>
    </row>
    <row r="285" spans="1:24" s="4" customFormat="1" ht="44.25" customHeight="1" thickBot="1" x14ac:dyDescent="0.3">
      <c r="A285" s="306"/>
      <c r="B285" s="46" t="str">
        <f t="shared" si="139"/>
        <v>ГБУЗ АО Харабалинская РБ</v>
      </c>
      <c r="C285" s="296"/>
      <c r="D285" s="19" t="str">
        <f t="shared" si="140"/>
        <v>Медицинская помощь в экстренной форме незастрахованным гражданам в системе обязательного медицинского страхования</v>
      </c>
      <c r="E285" s="136" t="s">
        <v>50</v>
      </c>
      <c r="F285" s="46" t="str">
        <f t="shared" si="154"/>
        <v>Вне медицинской организации</v>
      </c>
      <c r="G285" s="236"/>
      <c r="H285" s="46" t="str">
        <f t="shared" si="155"/>
        <v>Медицинская помощь в экстренной форме незастрахованным гражданам в системе обязательного медицинского страхования</v>
      </c>
      <c r="I285" s="236"/>
      <c r="J285" s="46" t="str">
        <f t="shared" si="156"/>
        <v xml:space="preserve">Не применяется </v>
      </c>
      <c r="K285" s="74" t="s">
        <v>151</v>
      </c>
      <c r="L285" s="75" t="s">
        <v>41</v>
      </c>
      <c r="M285" s="71" t="s">
        <v>42</v>
      </c>
      <c r="N285" s="102">
        <v>1000</v>
      </c>
      <c r="O285" s="104">
        <v>560</v>
      </c>
      <c r="P285" s="56"/>
      <c r="Q285" s="55">
        <f t="shared" si="169"/>
        <v>74.666666666666686</v>
      </c>
      <c r="R285" s="219"/>
      <c r="S285" s="220"/>
      <c r="T285" s="221"/>
      <c r="U285" s="236"/>
      <c r="V285" s="261"/>
      <c r="W285" s="214"/>
      <c r="X285" s="205"/>
    </row>
    <row r="286" spans="1:24" s="4" customFormat="1" ht="44.25" customHeight="1" thickBot="1" x14ac:dyDescent="0.3">
      <c r="A286" s="306"/>
      <c r="B286" s="46" t="str">
        <f t="shared" si="139"/>
        <v>ГБУЗ АО Харабалинская РБ</v>
      </c>
      <c r="C286" s="296" t="s">
        <v>195</v>
      </c>
      <c r="D286" s="19" t="str">
        <f t="shared" si="140"/>
        <v>Медицинское освидетельствование на состояние опьянения (алкогольного, наркотического или иного токсического)</v>
      </c>
      <c r="E286" s="227" t="s">
        <v>47</v>
      </c>
      <c r="F286" s="46" t="str">
        <f t="shared" si="154"/>
        <v>Не предусмотрено</v>
      </c>
      <c r="G286" s="227" t="s">
        <v>47</v>
      </c>
      <c r="H286" s="46" t="str">
        <f t="shared" si="155"/>
        <v>Не предусмотрено</v>
      </c>
      <c r="I286" s="227" t="s">
        <v>47</v>
      </c>
      <c r="J286" s="46" t="str">
        <f t="shared" si="156"/>
        <v>Не предусмотрено</v>
      </c>
      <c r="K286" s="85" t="s">
        <v>57</v>
      </c>
      <c r="L286" s="72" t="s">
        <v>57</v>
      </c>
      <c r="M286" s="73"/>
      <c r="N286" s="106"/>
      <c r="O286" s="106"/>
      <c r="P286" s="54" t="str">
        <f t="shared" ref="P286" si="174">IF(AND(N286&lt;&gt;0,M286="Кач."),O286/N286*100,"")</f>
        <v/>
      </c>
      <c r="Q286" s="54"/>
      <c r="R286" s="219" t="str">
        <f>IFERROR(AVERAGE(P286:P287),"")</f>
        <v/>
      </c>
      <c r="S286" s="220">
        <f>AVERAGE(Q286:Q287)</f>
        <v>131.26347563605003</v>
      </c>
      <c r="T286" s="221">
        <f>IFERROR((R286*0.7+S286*0.3)*2,S286*2)</f>
        <v>262.52695127210006</v>
      </c>
      <c r="U286" s="236" t="str">
        <f>IF(T286&lt;170,"ГЗ по услуге (работе) НЕ выполнено","")&amp;IF(AND(T286&gt;=170,T286&lt;=200),"ГЗ по услуге (работе) выполнено","")&amp;IF(T286&gt;200,"ГЗ по услуге (работе) ПЕРЕвыполнено","")</f>
        <v>ГЗ по услуге (работе) ПЕРЕвыполнено</v>
      </c>
      <c r="V286" s="236"/>
      <c r="W286" s="214"/>
      <c r="X286" s="205"/>
    </row>
    <row r="287" spans="1:24" s="4" customFormat="1" ht="28.5" customHeight="1" thickBot="1" x14ac:dyDescent="0.3">
      <c r="A287" s="306"/>
      <c r="B287" s="46" t="str">
        <f t="shared" si="139"/>
        <v>ГБУЗ АО Харабалинская РБ</v>
      </c>
      <c r="C287" s="296"/>
      <c r="D287" s="19" t="str">
        <f t="shared" si="140"/>
        <v>Медицинское освидетельствование на состояние опьянения (алкогольного, наркотического или иного токсического)</v>
      </c>
      <c r="E287" s="227"/>
      <c r="F287" s="46" t="str">
        <f t="shared" si="154"/>
        <v>Не предусмотрено</v>
      </c>
      <c r="G287" s="227"/>
      <c r="H287" s="46" t="str">
        <f t="shared" si="155"/>
        <v>Не предусмотрено</v>
      </c>
      <c r="I287" s="227"/>
      <c r="J287" s="46" t="str">
        <f t="shared" si="156"/>
        <v>Не предусмотрено</v>
      </c>
      <c r="K287" s="74" t="s">
        <v>196</v>
      </c>
      <c r="L287" s="75" t="s">
        <v>58</v>
      </c>
      <c r="M287" s="71" t="s">
        <v>42</v>
      </c>
      <c r="N287" s="104">
        <v>773</v>
      </c>
      <c r="O287" s="104">
        <v>761</v>
      </c>
      <c r="P287" s="56"/>
      <c r="Q287" s="55">
        <f t="shared" ref="Q287:Q288" si="175">IF(AND(N287&lt;&gt;0,M287="объем"),(O287/N287*100)/$Y$2*12,"")</f>
        <v>131.26347563605003</v>
      </c>
      <c r="R287" s="219"/>
      <c r="S287" s="220"/>
      <c r="T287" s="221"/>
      <c r="U287" s="236"/>
      <c r="V287" s="236"/>
      <c r="W287" s="214"/>
      <c r="X287" s="205"/>
    </row>
    <row r="288" spans="1:24" s="4" customFormat="1" ht="28.5" customHeight="1" thickBot="1" x14ac:dyDescent="0.3">
      <c r="A288" s="306"/>
      <c r="B288" s="46" t="str">
        <f t="shared" si="139"/>
        <v>ГБУЗ АО Харабалинская РБ</v>
      </c>
      <c r="C288" s="232" t="s">
        <v>75</v>
      </c>
      <c r="D288" s="19" t="str">
        <f t="shared" si="140"/>
        <v>Паллиативная медицинская помощь</v>
      </c>
      <c r="E288" s="236" t="s">
        <v>143</v>
      </c>
      <c r="F288" s="46" t="str">
        <f t="shared" si="154"/>
        <v>стационар</v>
      </c>
      <c r="G288" s="236" t="s">
        <v>43</v>
      </c>
      <c r="H288" s="46" t="str">
        <f t="shared" si="155"/>
        <v>паллиативная медицинская помощь</v>
      </c>
      <c r="I288" s="236" t="s">
        <v>148</v>
      </c>
      <c r="J288" s="46" t="str">
        <f t="shared" si="156"/>
        <v xml:space="preserve">Не применяется </v>
      </c>
      <c r="K288" s="72" t="s">
        <v>133</v>
      </c>
      <c r="L288" s="72" t="s">
        <v>3</v>
      </c>
      <c r="M288" s="72" t="s">
        <v>5</v>
      </c>
      <c r="N288" s="106">
        <v>99</v>
      </c>
      <c r="O288" s="106">
        <v>99</v>
      </c>
      <c r="P288" s="54">
        <f t="shared" ref="P288" si="176">IF(AND(N288&lt;&gt;0,M288="Кач."),O288/N288*100,"")</f>
        <v>100</v>
      </c>
      <c r="Q288" s="54" t="str">
        <f t="shared" si="175"/>
        <v/>
      </c>
      <c r="R288" s="219">
        <f>IFERROR(AVERAGE(P288:P289),"")</f>
        <v>100</v>
      </c>
      <c r="S288" s="220">
        <f>AVERAGE(Q288:Q289)</f>
        <v>35.66200931470393</v>
      </c>
      <c r="T288" s="221">
        <f>IFERROR((R288*0.7+S288*0.3)*2,S288*2)</f>
        <v>161.39720558882235</v>
      </c>
      <c r="U288" s="236" t="str">
        <f>IF(T288&lt;170,"ГЗ по услуге (работе) НЕ выполнено","")&amp;IF(AND(T288&gt;=170,T288&lt;=200),"ГЗ по услуге (работе) выполнено","")&amp;IF(T288&gt;200,"ГЗ по услуге (работе) ПЕРЕвыполнено","")</f>
        <v>ГЗ по услуге (работе) НЕ выполнено</v>
      </c>
      <c r="V288" s="236"/>
      <c r="W288" s="214"/>
      <c r="X288" s="205"/>
    </row>
    <row r="289" spans="1:24" s="4" customFormat="1" ht="51.75" customHeight="1" thickBot="1" x14ac:dyDescent="0.3">
      <c r="A289" s="306"/>
      <c r="B289" s="46" t="str">
        <f t="shared" si="139"/>
        <v>ГБУЗ АО Харабалинская РБ</v>
      </c>
      <c r="C289" s="270"/>
      <c r="D289" s="19" t="str">
        <f t="shared" si="140"/>
        <v>Паллиативная медицинская помощь</v>
      </c>
      <c r="E289" s="236"/>
      <c r="F289" s="46" t="str">
        <f t="shared" si="154"/>
        <v>стационар</v>
      </c>
      <c r="G289" s="236"/>
      <c r="H289" s="46" t="str">
        <f t="shared" si="155"/>
        <v>паллиативная медицинская помощь</v>
      </c>
      <c r="I289" s="236"/>
      <c r="J289" s="46" t="str">
        <f t="shared" si="156"/>
        <v xml:space="preserve">Не применяется </v>
      </c>
      <c r="K289" s="69" t="s">
        <v>139</v>
      </c>
      <c r="L289" s="70" t="s">
        <v>140</v>
      </c>
      <c r="M289" s="71" t="s">
        <v>42</v>
      </c>
      <c r="N289" s="103">
        <v>3507</v>
      </c>
      <c r="O289" s="104">
        <v>938</v>
      </c>
      <c r="P289" s="56"/>
      <c r="Q289" s="55">
        <f>IF(AND(N289&lt;&gt;0,M289="объем"),(O289/N289*100)/$Y$2*12,"")</f>
        <v>35.66200931470393</v>
      </c>
      <c r="R289" s="219"/>
      <c r="S289" s="220"/>
      <c r="T289" s="221"/>
      <c r="U289" s="236"/>
      <c r="V289" s="236"/>
      <c r="W289" s="214"/>
      <c r="X289" s="205"/>
    </row>
    <row r="290" spans="1:24" s="4" customFormat="1" ht="28.5" customHeight="1" thickBot="1" x14ac:dyDescent="0.3">
      <c r="A290" s="306"/>
      <c r="B290" s="46" t="str">
        <f t="shared" si="139"/>
        <v>ГБУЗ АО Харабалинская РБ</v>
      </c>
      <c r="C290" s="270"/>
      <c r="D290" s="19" t="str">
        <f t="shared" si="140"/>
        <v>Паллиативная медицинская помощь</v>
      </c>
      <c r="E290" s="222" t="s">
        <v>258</v>
      </c>
      <c r="F290" s="46" t="str">
        <f t="shared" si="154"/>
        <v>амбулаторно на дому</v>
      </c>
      <c r="G290" s="236" t="s">
        <v>43</v>
      </c>
      <c r="H290" s="46" t="str">
        <f t="shared" si="155"/>
        <v>паллиативная медицинская помощь</v>
      </c>
      <c r="I290" s="236" t="s">
        <v>148</v>
      </c>
      <c r="J290" s="46" t="str">
        <f t="shared" si="156"/>
        <v xml:space="preserve">Не применяется </v>
      </c>
      <c r="K290" s="72" t="s">
        <v>133</v>
      </c>
      <c r="L290" s="72" t="s">
        <v>3</v>
      </c>
      <c r="M290" s="72" t="s">
        <v>5</v>
      </c>
      <c r="N290" s="106">
        <v>99</v>
      </c>
      <c r="O290" s="106">
        <v>99</v>
      </c>
      <c r="P290" s="133">
        <f t="shared" ref="P290" si="177">IF(AND(N290&lt;&gt;0,M290="Кач."),O290/N290*100,"")</f>
        <v>100</v>
      </c>
      <c r="Q290" s="133" t="str">
        <f t="shared" ref="Q290:Q291" si="178">IF(AND(N290&lt;&gt;0,M290="объем"),(O290/N290*100)/$Y$2*12,"")</f>
        <v/>
      </c>
      <c r="R290" s="219">
        <f>IFERROR(AVERAGE(P290:P291),"")</f>
        <v>100</v>
      </c>
      <c r="S290" s="220">
        <f>AVERAGE(Q290:Q291)</f>
        <v>10.071401728673433</v>
      </c>
      <c r="T290" s="221">
        <f>IFERROR((R290*0.7+S290*0.3)*2,S290*2)</f>
        <v>146.04284103720406</v>
      </c>
      <c r="U290" s="236" t="str">
        <f>IF(T290&lt;170,"ГЗ по услуге (работе) НЕ выполнено","")&amp;IF(AND(T290&gt;=170,T290&lt;=200),"ГЗ по услуге (работе) выполнено","")&amp;IF(T290&gt;200,"ГЗ по услуге (работе) ПЕРЕвыполнено","")</f>
        <v>ГЗ по услуге (работе) НЕ выполнено</v>
      </c>
      <c r="V290" s="236"/>
      <c r="W290" s="214"/>
      <c r="X290" s="205"/>
    </row>
    <row r="291" spans="1:24" s="4" customFormat="1" ht="39.75" customHeight="1" thickBot="1" x14ac:dyDescent="0.3">
      <c r="A291" s="306"/>
      <c r="B291" s="46" t="str">
        <f t="shared" si="139"/>
        <v>ГБУЗ АО Харабалинская РБ</v>
      </c>
      <c r="C291" s="270"/>
      <c r="D291" s="19" t="str">
        <f t="shared" si="140"/>
        <v>Паллиативная медицинская помощь</v>
      </c>
      <c r="E291" s="224"/>
      <c r="F291" s="46" t="str">
        <f t="shared" si="154"/>
        <v>амбулаторно на дому</v>
      </c>
      <c r="G291" s="236"/>
      <c r="H291" s="46" t="str">
        <f t="shared" si="155"/>
        <v>паллиативная медицинская помощь</v>
      </c>
      <c r="I291" s="236"/>
      <c r="J291" s="46" t="str">
        <f t="shared" si="156"/>
        <v xml:space="preserve">Не применяется </v>
      </c>
      <c r="K291" s="74" t="s">
        <v>40</v>
      </c>
      <c r="L291" s="70" t="s">
        <v>123</v>
      </c>
      <c r="M291" s="71" t="s">
        <v>42</v>
      </c>
      <c r="N291" s="104">
        <v>887</v>
      </c>
      <c r="O291" s="104">
        <v>67</v>
      </c>
      <c r="P291" s="56"/>
      <c r="Q291" s="134">
        <f t="shared" si="178"/>
        <v>10.071401728673433</v>
      </c>
      <c r="R291" s="219"/>
      <c r="S291" s="220"/>
      <c r="T291" s="221"/>
      <c r="U291" s="236"/>
      <c r="V291" s="236"/>
      <c r="W291" s="214"/>
      <c r="X291" s="205"/>
    </row>
    <row r="292" spans="1:24" s="4" customFormat="1" ht="28.5" customHeight="1" thickBot="1" x14ac:dyDescent="0.3">
      <c r="A292" s="306"/>
      <c r="B292" s="46" t="str">
        <f t="shared" si="139"/>
        <v>ГБУЗ АО Харабалинская РБ</v>
      </c>
      <c r="C292" s="270"/>
      <c r="D292" s="19" t="str">
        <f t="shared" si="140"/>
        <v>Паллиативная медицинская помощь</v>
      </c>
      <c r="E292" s="222" t="s">
        <v>256</v>
      </c>
      <c r="F292" s="46" t="str">
        <f t="shared" si="154"/>
        <v>амбулаторно на дому выездными патронажными бригадами</v>
      </c>
      <c r="G292" s="236" t="s">
        <v>43</v>
      </c>
      <c r="H292" s="46" t="str">
        <f t="shared" si="155"/>
        <v>паллиативная медицинская помощь</v>
      </c>
      <c r="I292" s="236" t="s">
        <v>148</v>
      </c>
      <c r="J292" s="46" t="str">
        <f t="shared" si="156"/>
        <v xml:space="preserve">Не применяется </v>
      </c>
      <c r="K292" s="72" t="s">
        <v>133</v>
      </c>
      <c r="L292" s="72" t="s">
        <v>3</v>
      </c>
      <c r="M292" s="72" t="s">
        <v>5</v>
      </c>
      <c r="N292" s="106">
        <v>99</v>
      </c>
      <c r="O292" s="106">
        <v>99</v>
      </c>
      <c r="P292" s="133">
        <f t="shared" ref="P292:P294" si="179">IF(AND(N292&lt;&gt;0,M292="Кач."),O292/N292*100,"")</f>
        <v>100</v>
      </c>
      <c r="Q292" s="133" t="str">
        <f t="shared" ref="Q292:Q295" si="180">IF(AND(N292&lt;&gt;0,M292="объем"),(O292/N292*100)/$Y$2*12,"")</f>
        <v/>
      </c>
      <c r="R292" s="219">
        <f>IFERROR(AVERAGE(P292:P293),"")</f>
        <v>100</v>
      </c>
      <c r="S292" s="220">
        <f>AVERAGE(Q292:Q293)</f>
        <v>34.834834834834837</v>
      </c>
      <c r="T292" s="221">
        <f>IFERROR((R292*0.7+S292*0.3)*2,S292*2)</f>
        <v>160.90090090090089</v>
      </c>
      <c r="U292" s="236" t="str">
        <f>IF(T292&lt;170,"ГЗ по услуге (работе) НЕ выполнено","")&amp;IF(AND(T292&gt;=170,T292&lt;=200),"ГЗ по услуге (работе) выполнено","")&amp;IF(T292&gt;200,"ГЗ по услуге (работе) ПЕРЕвыполнено","")</f>
        <v>ГЗ по услуге (работе) НЕ выполнено</v>
      </c>
      <c r="V292" s="236"/>
      <c r="W292" s="214"/>
      <c r="X292" s="205"/>
    </row>
    <row r="293" spans="1:24" s="4" customFormat="1" ht="28.5" customHeight="1" thickBot="1" x14ac:dyDescent="0.3">
      <c r="A293" s="306"/>
      <c r="B293" s="46" t="str">
        <f>IF(A293="",B292,A293)</f>
        <v>ГБУЗ АО Харабалинская РБ</v>
      </c>
      <c r="C293" s="270"/>
      <c r="D293" s="19" t="str">
        <f>IF(C293="",D292,C293)</f>
        <v>Паллиативная медицинская помощь</v>
      </c>
      <c r="E293" s="224"/>
      <c r="F293" s="46" t="str">
        <f>IF(E293="",F292,E293)</f>
        <v>амбулаторно на дому выездными патронажными бригадами</v>
      </c>
      <c r="G293" s="236"/>
      <c r="H293" s="46" t="str">
        <f>IF(G293="",H292,G293)</f>
        <v>паллиативная медицинская помощь</v>
      </c>
      <c r="I293" s="236"/>
      <c r="J293" s="46" t="str">
        <f>IF(I293="",J292,I293)</f>
        <v xml:space="preserve">Не применяется </v>
      </c>
      <c r="K293" s="74" t="s">
        <v>40</v>
      </c>
      <c r="L293" s="70" t="s">
        <v>123</v>
      </c>
      <c r="M293" s="71" t="s">
        <v>42</v>
      </c>
      <c r="N293" s="104">
        <v>222</v>
      </c>
      <c r="O293" s="104">
        <v>58</v>
      </c>
      <c r="P293" s="56"/>
      <c r="Q293" s="134">
        <f t="shared" si="180"/>
        <v>34.834834834834837</v>
      </c>
      <c r="R293" s="219"/>
      <c r="S293" s="220"/>
      <c r="T293" s="221"/>
      <c r="U293" s="236"/>
      <c r="V293" s="236"/>
      <c r="W293" s="214"/>
      <c r="X293" s="205"/>
    </row>
    <row r="294" spans="1:24" s="4" customFormat="1" ht="28.5" customHeight="1" thickBot="1" x14ac:dyDescent="0.3">
      <c r="A294" s="306"/>
      <c r="B294" s="46" t="str">
        <f t="shared" si="139"/>
        <v>ГБУЗ АО Харабалинская РБ</v>
      </c>
      <c r="C294" s="270"/>
      <c r="D294" s="19" t="str">
        <f t="shared" si="140"/>
        <v>Паллиативная медицинская помощь</v>
      </c>
      <c r="E294" s="222" t="s">
        <v>302</v>
      </c>
      <c r="F294" s="46" t="str">
        <f t="shared" si="154"/>
        <v>дневной стационар (на дому)</v>
      </c>
      <c r="G294" s="222" t="s">
        <v>43</v>
      </c>
      <c r="H294" s="46" t="str">
        <f t="shared" si="155"/>
        <v>паллиативная медицинская помощь</v>
      </c>
      <c r="I294" s="222" t="s">
        <v>148</v>
      </c>
      <c r="J294" s="46" t="str">
        <f t="shared" si="156"/>
        <v xml:space="preserve">Не применяется </v>
      </c>
      <c r="K294" s="74" t="s">
        <v>133</v>
      </c>
      <c r="L294" s="70" t="s">
        <v>3</v>
      </c>
      <c r="M294" s="71" t="s">
        <v>5</v>
      </c>
      <c r="N294" s="106">
        <v>99</v>
      </c>
      <c r="O294" s="106">
        <v>99</v>
      </c>
      <c r="P294" s="56">
        <f t="shared" si="179"/>
        <v>100</v>
      </c>
      <c r="Q294" s="188"/>
      <c r="R294" s="237">
        <f>IFERROR(AVERAGE(P294:P295),"")</f>
        <v>100</v>
      </c>
      <c r="S294" s="240">
        <f>AVERAGE(Q294:Q295)</f>
        <v>0</v>
      </c>
      <c r="T294" s="247">
        <f>IFERROR((R294*0.7+S294*0.3)*2,S294*2)</f>
        <v>140</v>
      </c>
      <c r="U294" s="222" t="str">
        <f>IF(T294&lt;170,"ГЗ по услуге (работе) НЕ выполнено","")&amp;IF(AND(T294&gt;=170,T294&lt;=200),"ГЗ по услуге (работе) выполнено","")&amp;IF(T294&gt;200,"ГЗ по услуге (работе) ПЕРЕвыполнено","")</f>
        <v>ГЗ по услуге (работе) НЕ выполнено</v>
      </c>
      <c r="V294" s="222"/>
      <c r="W294" s="214"/>
      <c r="X294" s="205"/>
    </row>
    <row r="295" spans="1:24" s="4" customFormat="1" ht="28.5" customHeight="1" thickBot="1" x14ac:dyDescent="0.3">
      <c r="A295" s="306"/>
      <c r="B295" s="46" t="str">
        <f>IF(A295="",B294,A295)</f>
        <v>ГБУЗ АО Харабалинская РБ</v>
      </c>
      <c r="C295" s="233"/>
      <c r="D295" s="19" t="str">
        <f>IF(C295="",D294,C295)</f>
        <v>Паллиативная медицинская помощь</v>
      </c>
      <c r="E295" s="224"/>
      <c r="F295" s="46" t="str">
        <f>IF(E295="",F294,E295)</f>
        <v>дневной стационар (на дому)</v>
      </c>
      <c r="G295" s="224"/>
      <c r="H295" s="46" t="str">
        <f>IF(G295="",H294,G295)</f>
        <v>паллиативная медицинская помощь</v>
      </c>
      <c r="I295" s="224"/>
      <c r="J295" s="46" t="str">
        <f>IF(I295="",J294,I295)</f>
        <v xml:space="preserve">Не применяется </v>
      </c>
      <c r="K295" s="74" t="s">
        <v>301</v>
      </c>
      <c r="L295" s="70" t="s">
        <v>123</v>
      </c>
      <c r="M295" s="71" t="s">
        <v>42</v>
      </c>
      <c r="N295" s="104">
        <v>72</v>
      </c>
      <c r="O295" s="104">
        <v>0</v>
      </c>
      <c r="P295" s="56"/>
      <c r="Q295" s="188">
        <f t="shared" si="180"/>
        <v>0</v>
      </c>
      <c r="R295" s="250"/>
      <c r="S295" s="251"/>
      <c r="T295" s="252"/>
      <c r="U295" s="224"/>
      <c r="V295" s="224"/>
      <c r="W295" s="214"/>
      <c r="X295" s="205"/>
    </row>
    <row r="296" spans="1:24" s="4" customFormat="1" ht="28.5" customHeight="1" thickBot="1" x14ac:dyDescent="0.3">
      <c r="A296" s="306"/>
      <c r="B296" s="46" t="str">
        <f>IF(A296="",B293,A296)</f>
        <v>ГБУЗ АО Харабалинская РБ</v>
      </c>
      <c r="C296" s="262" t="s">
        <v>129</v>
      </c>
      <c r="D296" s="19" t="str">
        <f>IF(C296="",D293,C296)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6" s="222" t="s">
        <v>143</v>
      </c>
      <c r="F296" s="46" t="str">
        <f>IF(E296="",F293,E296)</f>
        <v>стационар</v>
      </c>
      <c r="G296" s="236" t="s">
        <v>51</v>
      </c>
      <c r="H296" s="46" t="str">
        <f>IF(G296="",H293,G296)</f>
        <v>терапия</v>
      </c>
      <c r="I296" s="222" t="s">
        <v>148</v>
      </c>
      <c r="J296" s="46" t="str">
        <f>IF(I296="",J293,I296)</f>
        <v xml:space="preserve">Не применяется </v>
      </c>
      <c r="K296" s="72" t="s">
        <v>133</v>
      </c>
      <c r="L296" s="72" t="s">
        <v>3</v>
      </c>
      <c r="M296" s="72" t="s">
        <v>5</v>
      </c>
      <c r="N296" s="106">
        <v>99</v>
      </c>
      <c r="O296" s="106">
        <v>99</v>
      </c>
      <c r="P296" s="54">
        <f t="shared" ref="P296" si="181">IF(AND(N296&lt;&gt;0,M296="Кач."),O296/N296*100,"")</f>
        <v>100</v>
      </c>
      <c r="Q296" s="54" t="str">
        <f>IF(AND(N296&lt;&gt;0,M296="объем"),(O296/N296*100)/$Y$2*12,"")</f>
        <v/>
      </c>
      <c r="R296" s="237">
        <f>IFERROR(AVERAGE(P296:P298),"")</f>
        <v>100</v>
      </c>
      <c r="S296" s="240">
        <f>AVERAGE(Q296:Q298)</f>
        <v>66.339066339066335</v>
      </c>
      <c r="T296" s="247">
        <f>IFERROR((R296*0.7+S296*0.3)*2,S296*2)</f>
        <v>179.8034398034398</v>
      </c>
      <c r="U296" s="222" t="str">
        <f>IF(T296&lt;170,"ГЗ по услуге (работе) НЕ выполнено","")&amp;IF(AND(T296&gt;=170,T296&lt;=200),"ГЗ по услуге (работе) выполнено","")&amp;IF(T296&gt;200,"ГЗ по услуге (работе) ПЕРЕвыполнено","")</f>
        <v>ГЗ по услуге (работе) выполнено</v>
      </c>
      <c r="V296" s="222"/>
      <c r="W296" s="214"/>
      <c r="X296" s="205"/>
    </row>
    <row r="297" spans="1:24" s="4" customFormat="1" ht="28.5" customHeight="1" thickBot="1" x14ac:dyDescent="0.3">
      <c r="A297" s="306"/>
      <c r="B297" s="46" t="str">
        <f t="shared" si="139"/>
        <v>ГБУЗ АО Харабалинская РБ</v>
      </c>
      <c r="C297" s="262"/>
      <c r="D297" s="19" t="str">
        <f t="shared" si="14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7" s="223"/>
      <c r="F297" s="46" t="str">
        <f t="shared" si="154"/>
        <v>стационар</v>
      </c>
      <c r="G297" s="236"/>
      <c r="H297" s="46" t="str">
        <f t="shared" si="155"/>
        <v>терапия</v>
      </c>
      <c r="I297" s="223"/>
      <c r="J297" s="46" t="str">
        <f t="shared" si="156"/>
        <v xml:space="preserve">Не применяется </v>
      </c>
      <c r="K297" s="74" t="s">
        <v>175</v>
      </c>
      <c r="L297" s="75" t="s">
        <v>150</v>
      </c>
      <c r="M297" s="71" t="s">
        <v>42</v>
      </c>
      <c r="N297" s="104">
        <v>33</v>
      </c>
      <c r="O297" s="104">
        <v>15</v>
      </c>
      <c r="P297" s="56"/>
      <c r="Q297" s="55">
        <f>IF(AND(N297&lt;&gt;0,M297="объем"),(O297/N297*100)/$Y$2*12,"")</f>
        <v>60.606060606060602</v>
      </c>
      <c r="R297" s="238"/>
      <c r="S297" s="241"/>
      <c r="T297" s="248"/>
      <c r="U297" s="223"/>
      <c r="V297" s="223"/>
      <c r="W297" s="214"/>
      <c r="X297" s="205"/>
    </row>
    <row r="298" spans="1:24" s="4" customFormat="1" ht="28.5" customHeight="1" thickBot="1" x14ac:dyDescent="0.3">
      <c r="A298" s="306"/>
      <c r="B298" s="46" t="str">
        <f t="shared" ref="B298:B363" si="182">IF(A298="",B297,A298)</f>
        <v>ГБУЗ АО Харабалинская РБ</v>
      </c>
      <c r="C298" s="262"/>
      <c r="D298" s="19" t="str">
        <f t="shared" ref="D298:D363" si="183">IF(C298="",D297,C298)</f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298" s="224"/>
      <c r="F298" s="46" t="str">
        <f t="shared" si="154"/>
        <v>стационар</v>
      </c>
      <c r="G298" s="137" t="s">
        <v>153</v>
      </c>
      <c r="H298" s="46" t="str">
        <f t="shared" si="155"/>
        <v>хирургия</v>
      </c>
      <c r="I298" s="224"/>
      <c r="J298" s="46" t="str">
        <f t="shared" si="156"/>
        <v xml:space="preserve">Не применяется </v>
      </c>
      <c r="K298" s="74" t="s">
        <v>175</v>
      </c>
      <c r="L298" s="75" t="s">
        <v>150</v>
      </c>
      <c r="M298" s="71" t="s">
        <v>42</v>
      </c>
      <c r="N298" s="104">
        <v>37</v>
      </c>
      <c r="O298" s="104">
        <v>20</v>
      </c>
      <c r="P298" s="56"/>
      <c r="Q298" s="55">
        <f t="shared" ref="Q298:Q307" si="184">IF(AND(N298&lt;&gt;0,M298="объем"),(O298/N298*100)/$Y$2*12,"")</f>
        <v>72.072072072072075</v>
      </c>
      <c r="R298" s="250"/>
      <c r="S298" s="251"/>
      <c r="T298" s="252"/>
      <c r="U298" s="224"/>
      <c r="V298" s="224"/>
      <c r="W298" s="214"/>
      <c r="X298" s="205"/>
    </row>
    <row r="299" spans="1:24" s="4" customFormat="1" ht="28.5" customHeight="1" thickBot="1" x14ac:dyDescent="0.3">
      <c r="A299" s="306"/>
      <c r="B299" s="46" t="str">
        <f t="shared" si="182"/>
        <v>ГБУЗ АО Харабалинская РБ</v>
      </c>
      <c r="C299" s="262" t="s">
        <v>236</v>
      </c>
      <c r="D299" s="19" t="str">
        <f t="shared" si="18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299" s="236" t="s">
        <v>305</v>
      </c>
      <c r="F299" s="46" t="str">
        <f t="shared" si="154"/>
        <v>заключение договоров</v>
      </c>
      <c r="G299" s="236" t="s">
        <v>307</v>
      </c>
      <c r="H299" s="46" t="str">
        <f t="shared" si="15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299" s="222" t="s">
        <v>306</v>
      </c>
      <c r="J299" s="46" t="str">
        <f t="shared" si="15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299" s="76" t="s">
        <v>237</v>
      </c>
      <c r="L299" s="75" t="s">
        <v>3</v>
      </c>
      <c r="M299" s="73" t="s">
        <v>5</v>
      </c>
      <c r="N299" s="106">
        <v>100</v>
      </c>
      <c r="O299" s="106">
        <v>100</v>
      </c>
      <c r="P299" s="54">
        <f t="shared" ref="P299" si="185">IF(AND(N299&lt;&gt;0,M299="Кач."),O299/N299*100,"")</f>
        <v>100</v>
      </c>
      <c r="Q299" s="55" t="str">
        <f t="shared" si="184"/>
        <v/>
      </c>
      <c r="R299" s="219">
        <f>IFERROR(AVERAGE(P299:P300),"")</f>
        <v>100</v>
      </c>
      <c r="S299" s="220">
        <f>AVERAGE(Q299:Q300)</f>
        <v>100</v>
      </c>
      <c r="T299" s="221">
        <f>IFERROR((R299*0.7+S299*0.3)*2,S299*2)</f>
        <v>200</v>
      </c>
      <c r="U299" s="236" t="str">
        <f>IF(T299&lt;170,"ГЗ по услуге (работе) НЕ выполнено","")&amp;IF(AND(T299&gt;=170,T299&lt;=200),"ГЗ по услуге (работе) выполнено","")&amp;IF(T299&gt;200,"ГЗ по услуге (работе) ПЕРЕвыполнено","")</f>
        <v>ГЗ по услуге (работе) выполнено</v>
      </c>
      <c r="V299" s="236"/>
      <c r="W299" s="214"/>
      <c r="X299" s="205"/>
    </row>
    <row r="300" spans="1:24" s="4" customFormat="1" ht="28.5" customHeight="1" thickBot="1" x14ac:dyDescent="0.3">
      <c r="A300" s="306"/>
      <c r="B300" s="46" t="str">
        <f t="shared" si="182"/>
        <v>ГБУЗ АО Харабалинская РБ</v>
      </c>
      <c r="C300" s="262"/>
      <c r="D300" s="19" t="str">
        <f t="shared" si="18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00" s="236"/>
      <c r="F300" s="46" t="str">
        <f t="shared" si="154"/>
        <v>заключение договоров</v>
      </c>
      <c r="G300" s="236"/>
      <c r="H300" s="46" t="str">
        <f t="shared" si="15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00" s="224"/>
      <c r="J300" s="46" t="str">
        <f t="shared" si="15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00" s="77" t="s">
        <v>247</v>
      </c>
      <c r="L300" s="75" t="s">
        <v>238</v>
      </c>
      <c r="M300" s="71" t="s">
        <v>42</v>
      </c>
      <c r="N300" s="104">
        <v>11.92</v>
      </c>
      <c r="O300" s="104">
        <v>11.92</v>
      </c>
      <c r="P300" s="56"/>
      <c r="Q300" s="58">
        <f>IF(AND(N300&lt;&gt;0,M300="объем"),(O300/N300*100),"")</f>
        <v>100</v>
      </c>
      <c r="R300" s="219"/>
      <c r="S300" s="220"/>
      <c r="T300" s="221"/>
      <c r="U300" s="236"/>
      <c r="V300" s="236"/>
      <c r="W300" s="215"/>
      <c r="X300" s="206"/>
    </row>
    <row r="301" spans="1:24" s="4" customFormat="1" ht="28.5" customHeight="1" thickBot="1" x14ac:dyDescent="0.3">
      <c r="A301" s="305" t="s">
        <v>103</v>
      </c>
      <c r="B301" s="46" t="str">
        <f t="shared" si="182"/>
        <v>ГБУЗ АО Черноярская РБ</v>
      </c>
      <c r="C301" s="296" t="s">
        <v>124</v>
      </c>
      <c r="D301" s="19" t="str">
        <f t="shared" si="183"/>
        <v>ПМСП, не включенная в базовую программу ОМС</v>
      </c>
      <c r="E301" s="227" t="s">
        <v>142</v>
      </c>
      <c r="F301" s="46" t="str">
        <f t="shared" si="154"/>
        <v>амбулаторно</v>
      </c>
      <c r="G301" s="236" t="s">
        <v>137</v>
      </c>
      <c r="H301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1" s="227" t="s">
        <v>168</v>
      </c>
      <c r="J301" s="46" t="str">
        <f t="shared" si="156"/>
        <v>по профилю дерматовенерология (в части венерологии)</v>
      </c>
      <c r="K301" s="72" t="s">
        <v>133</v>
      </c>
      <c r="L301" s="72" t="s">
        <v>3</v>
      </c>
      <c r="M301" s="72" t="s">
        <v>5</v>
      </c>
      <c r="N301" s="106">
        <v>99</v>
      </c>
      <c r="O301" s="106">
        <v>98</v>
      </c>
      <c r="P301" s="54">
        <f>IF(AND(N301&lt;&gt;0,M301="Кач."),O301/N301*100,"")</f>
        <v>98.98989898989899</v>
      </c>
      <c r="Q301" s="54" t="str">
        <f>IF(AND(N301&lt;&gt;0,M301="объем"),(O301/N301*100),"")</f>
        <v/>
      </c>
      <c r="R301" s="219">
        <f>IFERROR(AVERAGE(P301:P303),"")</f>
        <v>98.98989898989899</v>
      </c>
      <c r="S301" s="220">
        <f>AVERAGE(Q301:Q303)</f>
        <v>100.84628877261892</v>
      </c>
      <c r="T301" s="221">
        <f>IFERROR((R301*0.7+S301*0.3)*2,S301*2)</f>
        <v>199.09363184942993</v>
      </c>
      <c r="U301" s="236" t="str">
        <f>IF(T301&lt;170,"ГЗ по услуге (работе) НЕ выполнено","")&amp;IF(AND(T301&gt;=170,T301&lt;=200),"ГЗ по услуге (работе) выполнено","")&amp;IF(T301&gt;200,"ГЗ по услуге (работе) ПЕРЕвыполнено","")</f>
        <v>ГЗ по услуге (работе) выполнено</v>
      </c>
      <c r="V301" s="227"/>
      <c r="W301" s="213">
        <f>AVERAGE(T301:T328)</f>
        <v>174.7489278634981</v>
      </c>
      <c r="X301" s="204" t="str">
        <f>IF(W301&lt;170,"ГЗ по учреждению не выполнено","")&amp;IF(AND(W301&gt;=170,W301&lt;=200),"ГЗ по учреждению выполнено","")&amp;IF(W301&gt;200,"ГЗ по учреждению перевыполнено","")</f>
        <v>ГЗ по учреждению выполнено</v>
      </c>
    </row>
    <row r="302" spans="1:24" s="4" customFormat="1" ht="28.5" customHeight="1" thickBot="1" x14ac:dyDescent="0.3">
      <c r="A302" s="305"/>
      <c r="B302" s="46" t="str">
        <f t="shared" si="182"/>
        <v>ГБУЗ АО Черноярская РБ</v>
      </c>
      <c r="C302" s="296"/>
      <c r="D302" s="19" t="str">
        <f t="shared" si="183"/>
        <v>ПМСП, не включенная в базовую программу ОМС</v>
      </c>
      <c r="E302" s="227"/>
      <c r="F302" s="46" t="str">
        <f t="shared" si="154"/>
        <v>амбулаторно</v>
      </c>
      <c r="G302" s="236"/>
      <c r="H302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2" s="227"/>
      <c r="J302" s="46" t="str">
        <f t="shared" si="156"/>
        <v>по профилю дерматовенерология (в части венерологии)</v>
      </c>
      <c r="K302" s="69" t="s">
        <v>40</v>
      </c>
      <c r="L302" s="70" t="s">
        <v>123</v>
      </c>
      <c r="M302" s="71" t="s">
        <v>42</v>
      </c>
      <c r="N302" s="109">
        <v>2199</v>
      </c>
      <c r="O302" s="109">
        <v>1653</v>
      </c>
      <c r="P302" s="56"/>
      <c r="Q302" s="55">
        <f t="shared" si="184"/>
        <v>100.22737608003638</v>
      </c>
      <c r="R302" s="219"/>
      <c r="S302" s="220"/>
      <c r="T302" s="221"/>
      <c r="U302" s="236"/>
      <c r="V302" s="227"/>
      <c r="W302" s="214"/>
      <c r="X302" s="205"/>
    </row>
    <row r="303" spans="1:24" s="4" customFormat="1" ht="78" customHeight="1" thickBot="1" x14ac:dyDescent="0.3">
      <c r="A303" s="305"/>
      <c r="B303" s="46" t="str">
        <f t="shared" si="182"/>
        <v>ГБУЗ АО Черноярская РБ</v>
      </c>
      <c r="C303" s="296"/>
      <c r="D303" s="19" t="str">
        <f t="shared" si="183"/>
        <v>ПМСП, не включенная в базовую программу ОМС</v>
      </c>
      <c r="E303" s="227"/>
      <c r="F303" s="46" t="str">
        <f t="shared" si="154"/>
        <v>амбулаторно</v>
      </c>
      <c r="G303" s="236"/>
      <c r="H303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303" s="227"/>
      <c r="J303" s="46" t="str">
        <f t="shared" si="156"/>
        <v>по профилю дерматовенерология (в части венерологии)</v>
      </c>
      <c r="K303" s="69" t="s">
        <v>138</v>
      </c>
      <c r="L303" s="70" t="s">
        <v>123</v>
      </c>
      <c r="M303" s="71" t="s">
        <v>42</v>
      </c>
      <c r="N303" s="104">
        <v>364</v>
      </c>
      <c r="O303" s="109">
        <v>277</v>
      </c>
      <c r="P303" s="56"/>
      <c r="Q303" s="55">
        <f t="shared" si="184"/>
        <v>101.46520146520146</v>
      </c>
      <c r="R303" s="219"/>
      <c r="S303" s="220"/>
      <c r="T303" s="221"/>
      <c r="U303" s="236"/>
      <c r="V303" s="227"/>
      <c r="W303" s="214"/>
      <c r="X303" s="205"/>
    </row>
    <row r="304" spans="1:24" s="4" customFormat="1" ht="45.75" customHeight="1" thickBot="1" x14ac:dyDescent="0.3">
      <c r="A304" s="305"/>
      <c r="B304" s="46" t="str">
        <f t="shared" si="182"/>
        <v>ГБУЗ АО Черноярская РБ</v>
      </c>
      <c r="C304" s="296"/>
      <c r="D304" s="19" t="str">
        <f t="shared" si="183"/>
        <v>ПМСП, не включенная в базовую программу ОМС</v>
      </c>
      <c r="E304" s="227" t="s">
        <v>142</v>
      </c>
      <c r="F304" s="46" t="str">
        <f t="shared" si="154"/>
        <v>амбулаторно</v>
      </c>
      <c r="G304" s="236" t="s">
        <v>145</v>
      </c>
      <c r="H304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4" s="227" t="s">
        <v>144</v>
      </c>
      <c r="J304" s="46" t="str">
        <f t="shared" si="156"/>
        <v>по профилю Фтизиатрия</v>
      </c>
      <c r="K304" s="73" t="s">
        <v>133</v>
      </c>
      <c r="L304" s="72" t="s">
        <v>3</v>
      </c>
      <c r="M304" s="72" t="s">
        <v>5</v>
      </c>
      <c r="N304" s="106">
        <v>99</v>
      </c>
      <c r="O304" s="106">
        <v>98</v>
      </c>
      <c r="P304" s="54">
        <f t="shared" ref="P304" si="186">IF(AND(N304&lt;&gt;0,M304="Кач."),O304/N304*100,"")</f>
        <v>98.98989898989899</v>
      </c>
      <c r="Q304" s="54"/>
      <c r="R304" s="219">
        <f>IFERROR(AVERAGE(P304:P306),"")</f>
        <v>98.98989898989899</v>
      </c>
      <c r="S304" s="220">
        <f>AVERAGE(Q304:Q306)</f>
        <v>100.70424395221802</v>
      </c>
      <c r="T304" s="221">
        <f>IFERROR((R304*0.7+S304*0.3)*2,S304*2)</f>
        <v>199.00840495718938</v>
      </c>
      <c r="U304" s="236" t="str">
        <f>IF(T304&lt;170,"ГЗ по услуге (работе) НЕ выполнено","")&amp;IF(AND(T304&gt;=170,T304&lt;=200),"ГЗ по услуге (работе) выполнено","")&amp;IF(T304&gt;200,"ГЗ по услуге (работе) ПЕРЕвыполнено","")</f>
        <v>ГЗ по услуге (работе) выполнено</v>
      </c>
      <c r="V304" s="227"/>
      <c r="W304" s="214"/>
      <c r="X304" s="205"/>
    </row>
    <row r="305" spans="1:24" s="14" customFormat="1" ht="28.5" customHeight="1" thickBot="1" x14ac:dyDescent="0.3">
      <c r="A305" s="305"/>
      <c r="B305" s="46" t="str">
        <f t="shared" si="182"/>
        <v>ГБУЗ АО Черноярская РБ</v>
      </c>
      <c r="C305" s="296"/>
      <c r="D305" s="19" t="str">
        <f t="shared" si="183"/>
        <v>ПМСП, не включенная в базовую программу ОМС</v>
      </c>
      <c r="E305" s="227"/>
      <c r="F305" s="46" t="str">
        <f t="shared" si="154"/>
        <v>амбулаторно</v>
      </c>
      <c r="G305" s="236"/>
      <c r="H305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5" s="227"/>
      <c r="J305" s="46" t="str">
        <f t="shared" si="156"/>
        <v>по профилю Фтизиатрия</v>
      </c>
      <c r="K305" s="74" t="s">
        <v>40</v>
      </c>
      <c r="L305" s="70" t="s">
        <v>123</v>
      </c>
      <c r="M305" s="71" t="s">
        <v>42</v>
      </c>
      <c r="N305" s="104">
        <v>3702</v>
      </c>
      <c r="O305" s="109">
        <v>2721</v>
      </c>
      <c r="P305" s="56"/>
      <c r="Q305" s="55">
        <f t="shared" si="184"/>
        <v>98.001080497028624</v>
      </c>
      <c r="R305" s="219"/>
      <c r="S305" s="220"/>
      <c r="T305" s="221"/>
      <c r="U305" s="236"/>
      <c r="V305" s="227"/>
      <c r="W305" s="214"/>
      <c r="X305" s="205"/>
    </row>
    <row r="306" spans="1:24" s="4" customFormat="1" ht="28.5" customHeight="1" thickBot="1" x14ac:dyDescent="0.3">
      <c r="A306" s="305"/>
      <c r="B306" s="46" t="str">
        <f t="shared" si="182"/>
        <v>ГБУЗ АО Черноярская РБ</v>
      </c>
      <c r="C306" s="296"/>
      <c r="D306" s="19" t="str">
        <f t="shared" si="183"/>
        <v>ПМСП, не включенная в базовую программу ОМС</v>
      </c>
      <c r="E306" s="227"/>
      <c r="F306" s="46" t="str">
        <f t="shared" si="154"/>
        <v>амбулаторно</v>
      </c>
      <c r="G306" s="236"/>
      <c r="H306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306" s="227"/>
      <c r="J306" s="46" t="str">
        <f t="shared" si="156"/>
        <v>по профилю Фтизиатрия</v>
      </c>
      <c r="K306" s="74" t="s">
        <v>138</v>
      </c>
      <c r="L306" s="70" t="s">
        <v>123</v>
      </c>
      <c r="M306" s="71" t="s">
        <v>42</v>
      </c>
      <c r="N306" s="104">
        <v>900</v>
      </c>
      <c r="O306" s="109">
        <v>698</v>
      </c>
      <c r="P306" s="56"/>
      <c r="Q306" s="55">
        <f t="shared" si="184"/>
        <v>103.40740740740742</v>
      </c>
      <c r="R306" s="219"/>
      <c r="S306" s="220"/>
      <c r="T306" s="221"/>
      <c r="U306" s="236"/>
      <c r="V306" s="227"/>
      <c r="W306" s="214"/>
      <c r="X306" s="205"/>
    </row>
    <row r="307" spans="1:24" s="4" customFormat="1" ht="60" customHeight="1" thickBot="1" x14ac:dyDescent="0.3">
      <c r="A307" s="305"/>
      <c r="B307" s="46" t="str">
        <f t="shared" si="182"/>
        <v>ГБУЗ АО Черноярская РБ</v>
      </c>
      <c r="C307" s="296"/>
      <c r="D307" s="19" t="str">
        <f t="shared" si="183"/>
        <v>ПМСП, не включенная в базовую программу ОМС</v>
      </c>
      <c r="E307" s="227" t="s">
        <v>142</v>
      </c>
      <c r="F307" s="46" t="str">
        <f t="shared" si="154"/>
        <v>амбулаторно</v>
      </c>
      <c r="G307" s="236" t="s">
        <v>167</v>
      </c>
      <c r="H307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7" s="227" t="s">
        <v>287</v>
      </c>
      <c r="J307" s="46" t="str">
        <f t="shared" si="156"/>
        <v>по профилю психиатрия-наркология</v>
      </c>
      <c r="K307" s="73" t="s">
        <v>133</v>
      </c>
      <c r="L307" s="72" t="s">
        <v>3</v>
      </c>
      <c r="M307" s="72" t="s">
        <v>5</v>
      </c>
      <c r="N307" s="106">
        <v>99</v>
      </c>
      <c r="O307" s="106">
        <v>98</v>
      </c>
      <c r="P307" s="54">
        <f t="shared" ref="P307" si="187">IF(AND(N307&lt;&gt;0,M307="Кач."),O307/N307*100,"")</f>
        <v>98.98989898989899</v>
      </c>
      <c r="Q307" s="54" t="str">
        <f t="shared" si="184"/>
        <v/>
      </c>
      <c r="R307" s="219">
        <f>IFERROR(AVERAGE(P307:P309),"")</f>
        <v>98.98989898989899</v>
      </c>
      <c r="S307" s="220">
        <f>AVERAGE(Q307:Q309)</f>
        <v>105.95383570943653</v>
      </c>
      <c r="T307" s="221">
        <f>IFERROR((R307*0.7+S307*0.3)*2,S307*2)</f>
        <v>202.15816001152049</v>
      </c>
      <c r="U307" s="236" t="str">
        <f>IF(T307&lt;170,"ГЗ по услуге (работе) НЕ выполнено","")&amp;IF(AND(T307&gt;=170,T307&lt;=200),"ГЗ по услуге (работе) выполнено","")&amp;IF(T307&gt;200,"ГЗ по услуге (работе) ПЕРЕвыполнено","")</f>
        <v>ГЗ по услуге (работе) ПЕРЕвыполнено</v>
      </c>
      <c r="V307" s="227"/>
      <c r="W307" s="214"/>
      <c r="X307" s="205"/>
    </row>
    <row r="308" spans="1:24" s="4" customFormat="1" ht="28.5" customHeight="1" thickBot="1" x14ac:dyDescent="0.3">
      <c r="A308" s="305"/>
      <c r="B308" s="46" t="str">
        <f t="shared" si="182"/>
        <v>ГБУЗ АО Черноярская РБ</v>
      </c>
      <c r="C308" s="296"/>
      <c r="D308" s="19" t="str">
        <f t="shared" si="183"/>
        <v>ПМСП, не включенная в базовую программу ОМС</v>
      </c>
      <c r="E308" s="227"/>
      <c r="F308" s="46" t="str">
        <f t="shared" si="154"/>
        <v>амбулаторно</v>
      </c>
      <c r="G308" s="236"/>
      <c r="H308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8" s="227"/>
      <c r="J308" s="46" t="str">
        <f t="shared" si="156"/>
        <v>по профилю психиатрия-наркология</v>
      </c>
      <c r="K308" s="74" t="s">
        <v>40</v>
      </c>
      <c r="L308" s="70" t="s">
        <v>123</v>
      </c>
      <c r="M308" s="71" t="s">
        <v>42</v>
      </c>
      <c r="N308" s="104">
        <v>2946</v>
      </c>
      <c r="O308" s="109">
        <v>2178</v>
      </c>
      <c r="P308" s="56"/>
      <c r="Q308" s="55">
        <f t="shared" ref="Q308:Q315" si="188">IF(AND(N308&lt;&gt;0,M308="объем"),(O308/N308*100)/$Y$2*12,"")</f>
        <v>98.574338085539722</v>
      </c>
      <c r="R308" s="219"/>
      <c r="S308" s="220"/>
      <c r="T308" s="221"/>
      <c r="U308" s="236"/>
      <c r="V308" s="227"/>
      <c r="W308" s="214"/>
      <c r="X308" s="205"/>
    </row>
    <row r="309" spans="1:24" s="4" customFormat="1" ht="28.5" customHeight="1" thickBot="1" x14ac:dyDescent="0.3">
      <c r="A309" s="305"/>
      <c r="B309" s="46" t="str">
        <f t="shared" si="182"/>
        <v>ГБУЗ АО Черноярская РБ</v>
      </c>
      <c r="C309" s="296"/>
      <c r="D309" s="19" t="str">
        <f t="shared" si="183"/>
        <v>ПМСП, не включенная в базовую программу ОМС</v>
      </c>
      <c r="E309" s="227"/>
      <c r="F309" s="46" t="str">
        <f t="shared" si="154"/>
        <v>амбулаторно</v>
      </c>
      <c r="G309" s="236"/>
      <c r="H309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09" s="227"/>
      <c r="J309" s="46" t="str">
        <f t="shared" si="156"/>
        <v>по профилю психиатрия-наркология</v>
      </c>
      <c r="K309" s="74" t="s">
        <v>138</v>
      </c>
      <c r="L309" s="70" t="s">
        <v>123</v>
      </c>
      <c r="M309" s="71" t="s">
        <v>42</v>
      </c>
      <c r="N309" s="104">
        <v>200</v>
      </c>
      <c r="O309" s="109">
        <v>170</v>
      </c>
      <c r="P309" s="56"/>
      <c r="Q309" s="55">
        <f t="shared" si="188"/>
        <v>113.33333333333334</v>
      </c>
      <c r="R309" s="219"/>
      <c r="S309" s="220"/>
      <c r="T309" s="221"/>
      <c r="U309" s="236"/>
      <c r="V309" s="227"/>
      <c r="W309" s="214"/>
      <c r="X309" s="205"/>
    </row>
    <row r="310" spans="1:24" s="4" customFormat="1" ht="48" customHeight="1" thickBot="1" x14ac:dyDescent="0.3">
      <c r="A310" s="305"/>
      <c r="B310" s="46" t="str">
        <f t="shared" si="182"/>
        <v>ГБУЗ АО Черноярская РБ</v>
      </c>
      <c r="C310" s="296"/>
      <c r="D310" s="19" t="str">
        <f t="shared" si="183"/>
        <v>ПМСП, не включенная в базовую программу ОМС</v>
      </c>
      <c r="E310" s="225" t="s">
        <v>142</v>
      </c>
      <c r="F310" s="46" t="str">
        <f t="shared" si="154"/>
        <v>амбулаторно</v>
      </c>
      <c r="G310" s="222" t="s">
        <v>39</v>
      </c>
      <c r="H310" s="46" t="str">
        <f t="shared" si="155"/>
        <v>Первичная медико-санитарная помощь, в части диагностики и лечения</v>
      </c>
      <c r="I310" s="225" t="s">
        <v>255</v>
      </c>
      <c r="J310" s="46" t="str">
        <f t="shared" si="156"/>
        <v>Вакцинация</v>
      </c>
      <c r="K310" s="73" t="s">
        <v>133</v>
      </c>
      <c r="L310" s="72" t="s">
        <v>3</v>
      </c>
      <c r="M310" s="72" t="s">
        <v>5</v>
      </c>
      <c r="N310" s="106">
        <v>99</v>
      </c>
      <c r="O310" s="106">
        <v>99</v>
      </c>
      <c r="P310" s="122">
        <f t="shared" ref="P310" si="189">IF(AND(N310&lt;&gt;0,M310="Кач."),O310/N310*100,"")</f>
        <v>100</v>
      </c>
      <c r="Q310" s="122" t="str">
        <f t="shared" si="188"/>
        <v/>
      </c>
      <c r="R310" s="219">
        <f>IFERROR(AVERAGE(P310:P311),"")</f>
        <v>100</v>
      </c>
      <c r="S310" s="220">
        <f>AVERAGE(Q310:Q311)</f>
        <v>92</v>
      </c>
      <c r="T310" s="221">
        <f>IFERROR((R310*0.7+S310*0.3)*2,S310*2)</f>
        <v>195.2</v>
      </c>
      <c r="U310" s="236" t="str">
        <f>IF(T310&lt;170,"ГЗ по услуге (работе) НЕ выполнено","")&amp;IF(AND(T310&gt;=170,T310&lt;=200),"ГЗ по услуге (работе) выполнено","")&amp;IF(T310&gt;200,"ГЗ по услуге (работе) ПЕРЕвыполнено","")</f>
        <v>ГЗ по услуге (работе) выполнено</v>
      </c>
      <c r="V310" s="236"/>
      <c r="W310" s="214"/>
      <c r="X310" s="205"/>
    </row>
    <row r="311" spans="1:24" s="4" customFormat="1" ht="28.5" customHeight="1" thickBot="1" x14ac:dyDescent="0.3">
      <c r="A311" s="305"/>
      <c r="B311" s="46" t="str">
        <f t="shared" si="182"/>
        <v>ГБУЗ АО Черноярская РБ</v>
      </c>
      <c r="C311" s="296"/>
      <c r="D311" s="19" t="str">
        <f t="shared" si="183"/>
        <v>ПМСП, не включенная в базовую программу ОМС</v>
      </c>
      <c r="E311" s="228"/>
      <c r="F311" s="46" t="str">
        <f t="shared" si="154"/>
        <v>амбулаторно</v>
      </c>
      <c r="G311" s="224"/>
      <c r="H311" s="46" t="str">
        <f t="shared" si="155"/>
        <v>Первичная медико-санитарная помощь, в части диагностики и лечения</v>
      </c>
      <c r="I311" s="228"/>
      <c r="J311" s="46" t="str">
        <f t="shared" si="156"/>
        <v>Вакцинация</v>
      </c>
      <c r="K311" s="74" t="s">
        <v>40</v>
      </c>
      <c r="L311" s="70" t="s">
        <v>123</v>
      </c>
      <c r="M311" s="71" t="s">
        <v>42</v>
      </c>
      <c r="N311" s="104">
        <v>100</v>
      </c>
      <c r="O311" s="104">
        <v>69</v>
      </c>
      <c r="P311" s="104"/>
      <c r="Q311" s="123">
        <f t="shared" ref="Q311" si="190">IF(AND(N311&lt;&gt;0,M311="объем"),(O311/N311*100)/$Y$2*12,"")</f>
        <v>92</v>
      </c>
      <c r="R311" s="219"/>
      <c r="S311" s="220"/>
      <c r="T311" s="221"/>
      <c r="U311" s="236"/>
      <c r="V311" s="236"/>
      <c r="W311" s="214"/>
      <c r="X311" s="205"/>
    </row>
    <row r="312" spans="1:24" s="4" customFormat="1" ht="28.5" customHeight="1" thickBot="1" x14ac:dyDescent="0.3">
      <c r="A312" s="305"/>
      <c r="B312" s="46" t="str">
        <f t="shared" si="182"/>
        <v>ГБУЗ АО Черноярская РБ</v>
      </c>
      <c r="C312" s="296"/>
      <c r="D312" s="19" t="str">
        <f t="shared" si="183"/>
        <v>ПМСП, не включенная в базовую программу ОМС</v>
      </c>
      <c r="E312" s="236" t="s">
        <v>147</v>
      </c>
      <c r="F312" s="46" t="str">
        <f t="shared" si="154"/>
        <v>Дневной стационар</v>
      </c>
      <c r="G312" s="227" t="s">
        <v>167</v>
      </c>
      <c r="H312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12" s="236" t="s">
        <v>287</v>
      </c>
      <c r="J312" s="46" t="str">
        <f t="shared" si="156"/>
        <v>по профилю психиатрия-наркология</v>
      </c>
      <c r="K312" s="72" t="s">
        <v>133</v>
      </c>
      <c r="L312" s="72" t="s">
        <v>3</v>
      </c>
      <c r="M312" s="72" t="s">
        <v>5</v>
      </c>
      <c r="N312" s="106">
        <v>99</v>
      </c>
      <c r="O312" s="106">
        <v>0</v>
      </c>
      <c r="P312" s="54">
        <f t="shared" ref="P312" si="191">IF(AND(N312&lt;&gt;0,M312="Кач."),O312/N312*100,"")</f>
        <v>0</v>
      </c>
      <c r="Q312" s="54" t="str">
        <f t="shared" si="188"/>
        <v/>
      </c>
      <c r="R312" s="219">
        <f>IFERROR(AVERAGE(P312:P313),"")</f>
        <v>0</v>
      </c>
      <c r="S312" s="220">
        <f>AVERAGE(Q312:Q313)</f>
        <v>0</v>
      </c>
      <c r="T312" s="221">
        <f>IFERROR((R312*0.7+S312*0.3)*2,S312*2)</f>
        <v>0</v>
      </c>
      <c r="U312" s="236" t="str">
        <f>IF(T312&lt;170,"ГЗ по услуге (работе) НЕ выполнено","")&amp;IF(AND(T312&gt;=170,T312&lt;=200),"ГЗ по услуге (работе) выполнено","")&amp;IF(T312&gt;200,"ГЗ по услуге (работе) ПЕРЕвыполнено","")</f>
        <v>ГЗ по услуге (работе) НЕ выполнено</v>
      </c>
      <c r="V312" s="261"/>
      <c r="W312" s="214"/>
      <c r="X312" s="205"/>
    </row>
    <row r="313" spans="1:24" s="4" customFormat="1" ht="60.75" customHeight="1" thickBot="1" x14ac:dyDescent="0.3">
      <c r="A313" s="305"/>
      <c r="B313" s="46" t="str">
        <f t="shared" si="182"/>
        <v>ГБУЗ АО Черноярская РБ</v>
      </c>
      <c r="C313" s="296"/>
      <c r="D313" s="19" t="str">
        <f t="shared" si="183"/>
        <v>ПМСП, не включенная в базовую программу ОМС</v>
      </c>
      <c r="E313" s="236"/>
      <c r="F313" s="46" t="str">
        <f t="shared" si="154"/>
        <v>Дневной стационар</v>
      </c>
      <c r="G313" s="227"/>
      <c r="H313" s="46" t="str">
        <f t="shared" si="15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313" s="236"/>
      <c r="J313" s="46" t="str">
        <f t="shared" si="156"/>
        <v>по профилю психиатрия-наркология</v>
      </c>
      <c r="K313" s="74" t="s">
        <v>301</v>
      </c>
      <c r="L313" s="75" t="s">
        <v>150</v>
      </c>
      <c r="M313" s="71" t="s">
        <v>42</v>
      </c>
      <c r="N313" s="104">
        <v>24</v>
      </c>
      <c r="O313" s="104">
        <v>0</v>
      </c>
      <c r="P313" s="56"/>
      <c r="Q313" s="55">
        <f>IF(AND(N313&lt;&gt;0,M313="объем"),(O313/N313*100)/$Y$2*12,"")</f>
        <v>0</v>
      </c>
      <c r="R313" s="219"/>
      <c r="S313" s="220"/>
      <c r="T313" s="221"/>
      <c r="U313" s="236"/>
      <c r="V313" s="261"/>
      <c r="W313" s="214"/>
      <c r="X313" s="205"/>
    </row>
    <row r="314" spans="1:24" s="4" customFormat="1" ht="60.75" customHeight="1" thickBot="1" x14ac:dyDescent="0.3">
      <c r="A314" s="305"/>
      <c r="B314" s="46" t="str">
        <f t="shared" si="182"/>
        <v>ГБУЗ АО Черноярская РБ</v>
      </c>
      <c r="C314" s="210" t="s">
        <v>141</v>
      </c>
      <c r="D314" s="19" t="str">
        <f t="shared" si="183"/>
        <v>Медицинская помощь в экстренной форме незастрахованным гражданам в системе обязательного медицинского страхования</v>
      </c>
      <c r="E314" s="236" t="s">
        <v>50</v>
      </c>
      <c r="F314" s="46" t="str">
        <f t="shared" si="154"/>
        <v>Вне медицинской организации</v>
      </c>
      <c r="G314" s="222" t="s">
        <v>141</v>
      </c>
      <c r="H314" s="46" t="str">
        <f t="shared" si="155"/>
        <v>Медицинская помощь в экстренной форме незастрахованным гражданам в системе обязательного медицинского страхования</v>
      </c>
      <c r="I314" s="222" t="s">
        <v>148</v>
      </c>
      <c r="J314" s="46" t="str">
        <f t="shared" si="156"/>
        <v xml:space="preserve">Не применяется </v>
      </c>
      <c r="K314" s="72" t="s">
        <v>133</v>
      </c>
      <c r="L314" s="72" t="s">
        <v>3</v>
      </c>
      <c r="M314" s="72" t="s">
        <v>5</v>
      </c>
      <c r="N314" s="106">
        <v>99</v>
      </c>
      <c r="O314" s="106">
        <v>99</v>
      </c>
      <c r="P314" s="54">
        <f t="shared" ref="P314" si="192">IF(AND(N314&lt;&gt;0,M314="Кач."),O314/N314*100,"")</f>
        <v>100</v>
      </c>
      <c r="Q314" s="54"/>
      <c r="R314" s="237">
        <f>IFERROR(AVERAGE(P314:P316),"")</f>
        <v>100</v>
      </c>
      <c r="S314" s="240">
        <f>AVERAGE(Q314:Q316)</f>
        <v>96.408732102999608</v>
      </c>
      <c r="T314" s="247">
        <f>IFERROR((R314*0.7+S314*0.3)*2,S314*2)</f>
        <v>197.84523926179975</v>
      </c>
      <c r="U314" s="222" t="str">
        <f>IF(T314&lt;170,"ГЗ по услуге (работе) НЕ выполнено","")&amp;IF(AND(T314&gt;=170,T314&lt;=200),"ГЗ по услуге (работе) выполнено","")&amp;IF(T314&gt;200,"ГЗ по услуге (работе) ПЕРЕвыполнено","")</f>
        <v>ГЗ по услуге (работе) выполнено</v>
      </c>
      <c r="V314" s="222"/>
      <c r="W314" s="214"/>
      <c r="X314" s="205"/>
    </row>
    <row r="315" spans="1:24" s="4" customFormat="1" ht="60.75" customHeight="1" thickBot="1" x14ac:dyDescent="0.3">
      <c r="A315" s="305"/>
      <c r="B315" s="46" t="str">
        <f t="shared" si="182"/>
        <v>ГБУЗ АО Черноярская РБ</v>
      </c>
      <c r="C315" s="211"/>
      <c r="D315" s="19" t="str">
        <f t="shared" si="183"/>
        <v>Медицинская помощь в экстренной форме незастрахованным гражданам в системе обязательного медицинского страхования</v>
      </c>
      <c r="E315" s="236"/>
      <c r="F315" s="46" t="str">
        <f t="shared" si="154"/>
        <v>Вне медицинской организации</v>
      </c>
      <c r="G315" s="223"/>
      <c r="H315" s="46" t="str">
        <f t="shared" si="155"/>
        <v>Медицинская помощь в экстренной форме незастрахованным гражданам в системе обязательного медицинского страхования</v>
      </c>
      <c r="I315" s="223"/>
      <c r="J315" s="46" t="str">
        <f t="shared" si="156"/>
        <v xml:space="preserve">Не применяется </v>
      </c>
      <c r="K315" s="74" t="s">
        <v>151</v>
      </c>
      <c r="L315" s="75" t="s">
        <v>41</v>
      </c>
      <c r="M315" s="71" t="s">
        <v>42</v>
      </c>
      <c r="N315" s="102">
        <v>785</v>
      </c>
      <c r="O315" s="109">
        <v>568</v>
      </c>
      <c r="P315" s="56"/>
      <c r="Q315" s="55">
        <f t="shared" si="188"/>
        <v>96.475583864118875</v>
      </c>
      <c r="R315" s="238"/>
      <c r="S315" s="241"/>
      <c r="T315" s="248"/>
      <c r="U315" s="223"/>
      <c r="V315" s="223"/>
      <c r="W315" s="214"/>
      <c r="X315" s="205"/>
    </row>
    <row r="316" spans="1:24" s="4" customFormat="1" ht="82.5" customHeight="1" thickBot="1" x14ac:dyDescent="0.3">
      <c r="A316" s="305"/>
      <c r="B316" s="46" t="str">
        <f t="shared" si="182"/>
        <v>ГБУЗ АО Черноярская РБ</v>
      </c>
      <c r="C316" s="212"/>
      <c r="D316" s="19" t="str">
        <f t="shared" si="183"/>
        <v>Медицинская помощь в экстренной форме незастрахованным гражданам в системе обязательного медицинского страхования</v>
      </c>
      <c r="E316" s="129" t="s">
        <v>142</v>
      </c>
      <c r="F316" s="46" t="str">
        <f t="shared" ref="F316:F381" si="193">IF(E316="",F315,E316)</f>
        <v>амбулаторно</v>
      </c>
      <c r="G316" s="224"/>
      <c r="H316" s="46" t="str">
        <f t="shared" ref="H316:H381" si="194">IF(G316="",H315,G316)</f>
        <v>Медицинская помощь в экстренной форме незастрахованным гражданам в системе обязательного медицинского страхования</v>
      </c>
      <c r="I316" s="224"/>
      <c r="J316" s="46" t="str">
        <f t="shared" ref="J316:J381" si="195">IF(I316="",J315,I316)</f>
        <v xml:space="preserve">Не применяется </v>
      </c>
      <c r="K316" s="69" t="s">
        <v>40</v>
      </c>
      <c r="L316" s="70" t="s">
        <v>123</v>
      </c>
      <c r="M316" s="71" t="s">
        <v>42</v>
      </c>
      <c r="N316" s="109">
        <v>1950</v>
      </c>
      <c r="O316" s="109">
        <v>1409</v>
      </c>
      <c r="P316" s="56"/>
      <c r="Q316" s="123">
        <f t="shared" ref="Q316" si="196">IF(AND(N316&lt;&gt;0,M316="объем"),(O316/N316*100)/$Y$2*12,"")</f>
        <v>96.341880341880341</v>
      </c>
      <c r="R316" s="250"/>
      <c r="S316" s="251"/>
      <c r="T316" s="252"/>
      <c r="U316" s="224"/>
      <c r="V316" s="224"/>
      <c r="W316" s="214"/>
      <c r="X316" s="205"/>
    </row>
    <row r="317" spans="1:24" s="4" customFormat="1" ht="28.5" customHeight="1" thickBot="1" x14ac:dyDescent="0.3">
      <c r="A317" s="305"/>
      <c r="B317" s="46" t="str">
        <f t="shared" si="182"/>
        <v>ГБУЗ АО Черноярская РБ</v>
      </c>
      <c r="C317" s="296" t="s">
        <v>195</v>
      </c>
      <c r="D317" s="19" t="str">
        <f t="shared" si="183"/>
        <v>Медицинское освидетельствование на состояние опьянения (алкогольного, наркотического или иного токсического)</v>
      </c>
      <c r="E317" s="227" t="s">
        <v>47</v>
      </c>
      <c r="F317" s="46" t="str">
        <f t="shared" si="193"/>
        <v>Не предусмотрено</v>
      </c>
      <c r="G317" s="227" t="s">
        <v>47</v>
      </c>
      <c r="H317" s="46" t="str">
        <f t="shared" si="194"/>
        <v>Не предусмотрено</v>
      </c>
      <c r="I317" s="227" t="s">
        <v>47</v>
      </c>
      <c r="J317" s="46" t="str">
        <f t="shared" si="195"/>
        <v>Не предусмотрено</v>
      </c>
      <c r="K317" s="85" t="s">
        <v>57</v>
      </c>
      <c r="L317" s="72" t="s">
        <v>57</v>
      </c>
      <c r="M317" s="73"/>
      <c r="N317" s="106"/>
      <c r="O317" s="106"/>
      <c r="P317" s="54" t="str">
        <f t="shared" ref="P317" si="197">IF(AND(N317&lt;&gt;0,M317="Кач."),O317/N317*100,"")</f>
        <v/>
      </c>
      <c r="Q317" s="54"/>
      <c r="R317" s="219" t="str">
        <f>IFERROR(AVERAGE(P317:P318),"")</f>
        <v/>
      </c>
      <c r="S317" s="220">
        <f>AVERAGE(Q317:Q318)</f>
        <v>62.528735632183903</v>
      </c>
      <c r="T317" s="221">
        <f>IFERROR((R317*0.7+S317*0.3)*2,S317*2)</f>
        <v>125.05747126436781</v>
      </c>
      <c r="U317" s="236" t="str">
        <f>IF(T317&lt;170,"ГЗ по услуге (работе) НЕ выполнено","")&amp;IF(AND(T317&gt;=170,T317&lt;=200),"ГЗ по услуге (работе) выполнено","")&amp;IF(T317&gt;200,"ГЗ по услуге (работе) ПЕРЕвыполнено","")</f>
        <v>ГЗ по услуге (работе) НЕ выполнено</v>
      </c>
      <c r="V317" s="236"/>
      <c r="W317" s="214"/>
      <c r="X317" s="205"/>
    </row>
    <row r="318" spans="1:24" s="4" customFormat="1" ht="28.5" customHeight="1" thickBot="1" x14ac:dyDescent="0.3">
      <c r="A318" s="305"/>
      <c r="B318" s="46" t="str">
        <f t="shared" si="182"/>
        <v>ГБУЗ АО Черноярская РБ</v>
      </c>
      <c r="C318" s="296"/>
      <c r="D318" s="19" t="str">
        <f t="shared" si="183"/>
        <v>Медицинское освидетельствование на состояние опьянения (алкогольного, наркотического или иного токсического)</v>
      </c>
      <c r="E318" s="227"/>
      <c r="F318" s="46" t="str">
        <f t="shared" si="193"/>
        <v>Не предусмотрено</v>
      </c>
      <c r="G318" s="227"/>
      <c r="H318" s="46" t="str">
        <f t="shared" si="194"/>
        <v>Не предусмотрено</v>
      </c>
      <c r="I318" s="227"/>
      <c r="J318" s="46" t="str">
        <f t="shared" si="195"/>
        <v>Не предусмотрено</v>
      </c>
      <c r="K318" s="74" t="s">
        <v>196</v>
      </c>
      <c r="L318" s="75" t="s">
        <v>58</v>
      </c>
      <c r="M318" s="71" t="s">
        <v>42</v>
      </c>
      <c r="N318" s="104">
        <v>290</v>
      </c>
      <c r="O318" s="104">
        <v>136</v>
      </c>
      <c r="P318" s="56"/>
      <c r="Q318" s="55">
        <f>IF(AND(N318&lt;&gt;0,M318="объем"),(O318/N318*100)/$Y$2*12,"")</f>
        <v>62.528735632183903</v>
      </c>
      <c r="R318" s="219"/>
      <c r="S318" s="220"/>
      <c r="T318" s="221"/>
      <c r="U318" s="236"/>
      <c r="V318" s="236"/>
      <c r="W318" s="214"/>
      <c r="X318" s="205"/>
    </row>
    <row r="319" spans="1:24" s="4" customFormat="1" ht="50.25" customHeight="1" thickBot="1" x14ac:dyDescent="0.3">
      <c r="A319" s="305"/>
      <c r="B319" s="46" t="str">
        <f t="shared" si="182"/>
        <v>ГБУЗ АО Черноярская РБ</v>
      </c>
      <c r="C319" s="232" t="s">
        <v>75</v>
      </c>
      <c r="D319" s="19" t="str">
        <f t="shared" si="183"/>
        <v>Паллиативная медицинская помощь</v>
      </c>
      <c r="E319" s="236" t="s">
        <v>143</v>
      </c>
      <c r="F319" s="46" t="str">
        <f t="shared" si="193"/>
        <v>стационар</v>
      </c>
      <c r="G319" s="222" t="s">
        <v>43</v>
      </c>
      <c r="H319" s="46" t="str">
        <f t="shared" si="194"/>
        <v>паллиативная медицинская помощь</v>
      </c>
      <c r="I319" s="236" t="s">
        <v>148</v>
      </c>
      <c r="J319" s="46" t="str">
        <f t="shared" si="195"/>
        <v xml:space="preserve">Не применяется </v>
      </c>
      <c r="K319" s="72" t="s">
        <v>133</v>
      </c>
      <c r="L319" s="72" t="s">
        <v>3</v>
      </c>
      <c r="M319" s="72" t="s">
        <v>5</v>
      </c>
      <c r="N319" s="106">
        <v>99</v>
      </c>
      <c r="O319" s="106">
        <v>98</v>
      </c>
      <c r="P319" s="54">
        <f t="shared" ref="P319" si="198">IF(AND(N319&lt;&gt;0,M319="Кач."),O319/N319*100,"")</f>
        <v>98.98989898989899</v>
      </c>
      <c r="Q319" s="54"/>
      <c r="R319" s="219">
        <f>IFERROR(AVERAGE(P319:P320),"")</f>
        <v>98.98989898989899</v>
      </c>
      <c r="S319" s="220">
        <f>AVERAGE(Q319:Q320)</f>
        <v>99.199565866232518</v>
      </c>
      <c r="T319" s="221">
        <f>IFERROR((R319*0.7+S319*0.3)*2,S319*2)</f>
        <v>198.10559810559809</v>
      </c>
      <c r="U319" s="236" t="str">
        <f>IF(T319&lt;170,"ГЗ по услуге (работе) НЕ выполнено","")&amp;IF(AND(T319&gt;=170,T319&lt;=200),"ГЗ по услуге (работе) выполнено","")&amp;IF(T319&gt;200,"ГЗ по услуге (работе) ПЕРЕвыполнено","")</f>
        <v>ГЗ по услуге (работе) выполнено</v>
      </c>
      <c r="V319" s="236"/>
      <c r="W319" s="214"/>
      <c r="X319" s="205"/>
    </row>
    <row r="320" spans="1:24" s="4" customFormat="1" ht="50.25" customHeight="1" thickBot="1" x14ac:dyDescent="0.3">
      <c r="A320" s="305"/>
      <c r="B320" s="46" t="str">
        <f t="shared" si="182"/>
        <v>ГБУЗ АО Черноярская РБ</v>
      </c>
      <c r="C320" s="270"/>
      <c r="D320" s="19" t="str">
        <f t="shared" si="183"/>
        <v>Паллиативная медицинская помощь</v>
      </c>
      <c r="E320" s="236"/>
      <c r="F320" s="46" t="str">
        <f t="shared" si="193"/>
        <v>стационар</v>
      </c>
      <c r="G320" s="223"/>
      <c r="H320" s="46" t="str">
        <f t="shared" si="194"/>
        <v>паллиативная медицинская помощь</v>
      </c>
      <c r="I320" s="236"/>
      <c r="J320" s="46" t="str">
        <f t="shared" si="195"/>
        <v xml:space="preserve">Не применяется </v>
      </c>
      <c r="K320" s="69" t="s">
        <v>139</v>
      </c>
      <c r="L320" s="70" t="s">
        <v>140</v>
      </c>
      <c r="M320" s="71" t="s">
        <v>42</v>
      </c>
      <c r="N320" s="103">
        <v>2457</v>
      </c>
      <c r="O320" s="109">
        <v>1828</v>
      </c>
      <c r="P320" s="56"/>
      <c r="Q320" s="55">
        <f>IF(AND(N320&lt;&gt;0,M320="объем"),(O320/N320*100)/$Y$2*12,"")</f>
        <v>99.199565866232518</v>
      </c>
      <c r="R320" s="219"/>
      <c r="S320" s="220"/>
      <c r="T320" s="221"/>
      <c r="U320" s="236"/>
      <c r="V320" s="236"/>
      <c r="W320" s="214"/>
      <c r="X320" s="205"/>
    </row>
    <row r="321" spans="1:417" s="4" customFormat="1" ht="28.5" customHeight="1" thickBot="1" x14ac:dyDescent="0.3">
      <c r="A321" s="305"/>
      <c r="B321" s="46" t="str">
        <f t="shared" si="182"/>
        <v>ГБУЗ АО Черноярская РБ</v>
      </c>
      <c r="C321" s="270"/>
      <c r="D321" s="19" t="str">
        <f t="shared" si="183"/>
        <v>Паллиативная медицинская помощь</v>
      </c>
      <c r="E321" s="222" t="s">
        <v>257</v>
      </c>
      <c r="F321" s="46" t="str">
        <f t="shared" si="193"/>
        <v xml:space="preserve">амбулаторно на дому  </v>
      </c>
      <c r="G321" s="223"/>
      <c r="H321" s="46" t="str">
        <f t="shared" si="194"/>
        <v>паллиативная медицинская помощь</v>
      </c>
      <c r="I321" s="236" t="s">
        <v>148</v>
      </c>
      <c r="J321" s="46" t="str">
        <f t="shared" si="195"/>
        <v xml:space="preserve">Не применяется </v>
      </c>
      <c r="K321" s="73" t="s">
        <v>133</v>
      </c>
      <c r="L321" s="72" t="s">
        <v>3</v>
      </c>
      <c r="M321" s="72" t="s">
        <v>5</v>
      </c>
      <c r="N321" s="106">
        <v>99</v>
      </c>
      <c r="O321" s="106">
        <v>98</v>
      </c>
      <c r="P321" s="122">
        <f t="shared" ref="P321" si="199">IF(AND(N321&lt;&gt;0,M321="Кач."),O321/N321*100,"")</f>
        <v>98.98989898989899</v>
      </c>
      <c r="Q321" s="122" t="str">
        <f t="shared" ref="Q321:Q338" si="200">IF(AND(N321&lt;&gt;0,M321="объем"),(O321/N321*100)/$Y$2*12,"")</f>
        <v/>
      </c>
      <c r="R321" s="219">
        <f>IFERROR(AVERAGE(P321:P322),"")</f>
        <v>98.98989898989899</v>
      </c>
      <c r="S321" s="220">
        <f>AVERAGE(Q321:Q322)</f>
        <v>80</v>
      </c>
      <c r="T321" s="221">
        <f>IFERROR((R321*0.7+S321*0.3)*2,S321*2)</f>
        <v>186.58585858585857</v>
      </c>
      <c r="U321" s="236" t="str">
        <f>IF(T321&lt;170,"ГЗ по услуге (работе) НЕ выполнено","")&amp;IF(AND(T321&gt;=170,T321&lt;=200),"ГЗ по услуге (работе) выполнено","")&amp;IF(T321&gt;200,"ГЗ по услуге (работе) ПЕРЕвыполнено","")</f>
        <v>ГЗ по услуге (работе) выполнено</v>
      </c>
      <c r="V321" s="236"/>
      <c r="W321" s="214"/>
      <c r="X321" s="205"/>
    </row>
    <row r="322" spans="1:417" s="4" customFormat="1" ht="40.5" customHeight="1" thickBot="1" x14ac:dyDescent="0.3">
      <c r="A322" s="305"/>
      <c r="B322" s="46" t="str">
        <f t="shared" si="182"/>
        <v>ГБУЗ АО Черноярская РБ</v>
      </c>
      <c r="C322" s="270"/>
      <c r="D322" s="19" t="str">
        <f t="shared" si="183"/>
        <v>Паллиативная медицинская помощь</v>
      </c>
      <c r="E322" s="224"/>
      <c r="F322" s="46" t="str">
        <f t="shared" si="193"/>
        <v xml:space="preserve">амбулаторно на дому  </v>
      </c>
      <c r="G322" s="223"/>
      <c r="H322" s="46" t="str">
        <f t="shared" si="194"/>
        <v>паллиативная медицинская помощь</v>
      </c>
      <c r="I322" s="236"/>
      <c r="J322" s="46" t="str">
        <f t="shared" si="195"/>
        <v xml:space="preserve">Не применяется </v>
      </c>
      <c r="K322" s="74" t="s">
        <v>40</v>
      </c>
      <c r="L322" s="70" t="s">
        <v>123</v>
      </c>
      <c r="M322" s="71" t="s">
        <v>42</v>
      </c>
      <c r="N322" s="104">
        <v>150</v>
      </c>
      <c r="O322" s="109">
        <v>90</v>
      </c>
      <c r="P322" s="56"/>
      <c r="Q322" s="123">
        <f t="shared" si="200"/>
        <v>80</v>
      </c>
      <c r="R322" s="219"/>
      <c r="S322" s="220"/>
      <c r="T322" s="221"/>
      <c r="U322" s="236"/>
      <c r="V322" s="236"/>
      <c r="W322" s="214"/>
      <c r="X322" s="205"/>
    </row>
    <row r="323" spans="1:417" s="4" customFormat="1" ht="28.5" customHeight="1" thickBot="1" x14ac:dyDescent="0.3">
      <c r="A323" s="305"/>
      <c r="B323" s="46" t="str">
        <f t="shared" si="182"/>
        <v>ГБУЗ АО Черноярская РБ</v>
      </c>
      <c r="C323" s="270"/>
      <c r="D323" s="19" t="str">
        <f t="shared" si="183"/>
        <v>Паллиативная медицинская помощь</v>
      </c>
      <c r="E323" s="222" t="s">
        <v>256</v>
      </c>
      <c r="F323" s="46" t="str">
        <f t="shared" si="193"/>
        <v>амбулаторно на дому выездными патронажными бригадами</v>
      </c>
      <c r="G323" s="223"/>
      <c r="H323" s="46" t="str">
        <f t="shared" si="194"/>
        <v>паллиативная медицинская помощь</v>
      </c>
      <c r="I323" s="236" t="s">
        <v>148</v>
      </c>
      <c r="J323" s="46" t="str">
        <f t="shared" si="195"/>
        <v xml:space="preserve">Не применяется </v>
      </c>
      <c r="K323" s="73" t="s">
        <v>133</v>
      </c>
      <c r="L323" s="72" t="s">
        <v>3</v>
      </c>
      <c r="M323" s="72" t="s">
        <v>5</v>
      </c>
      <c r="N323" s="106">
        <v>99</v>
      </c>
      <c r="O323" s="106">
        <v>98</v>
      </c>
      <c r="P323" s="122">
        <f t="shared" ref="P323:P325" si="201">IF(AND(N323&lt;&gt;0,M323="Кач."),O323/N323*100,"")</f>
        <v>98.98989898989899</v>
      </c>
      <c r="Q323" s="122" t="str">
        <f t="shared" si="200"/>
        <v/>
      </c>
      <c r="R323" s="219">
        <f>IFERROR(AVERAGE(P323:P324),"")</f>
        <v>98.98989898989899</v>
      </c>
      <c r="S323" s="220">
        <f>AVERAGE(Q323:Q324)</f>
        <v>97.632058287795999</v>
      </c>
      <c r="T323" s="221">
        <f>IFERROR((R323*0.7+S323*0.3)*2,S323*2)</f>
        <v>197.16509355853617</v>
      </c>
      <c r="U323" s="236" t="str">
        <f>IF(T323&lt;170,"ГЗ по услуге (работе) НЕ выполнено","")&amp;IF(AND(T323&gt;=170,T323&lt;=200),"ГЗ по услуге (работе) выполнено","")&amp;IF(T323&gt;200,"ГЗ по услуге (работе) ПЕРЕвыполнено","")</f>
        <v>ГЗ по услуге (работе) выполнено</v>
      </c>
      <c r="V323" s="236"/>
      <c r="W323" s="214"/>
      <c r="X323" s="205"/>
    </row>
    <row r="324" spans="1:417" s="15" customFormat="1" ht="28.5" customHeight="1" thickBot="1" x14ac:dyDescent="0.3">
      <c r="A324" s="305"/>
      <c r="B324" s="46" t="str">
        <f t="shared" si="182"/>
        <v>ГБУЗ АО Черноярская РБ</v>
      </c>
      <c r="C324" s="270"/>
      <c r="D324" s="19" t="str">
        <f t="shared" si="183"/>
        <v>Паллиативная медицинская помощь</v>
      </c>
      <c r="E324" s="224"/>
      <c r="F324" s="46" t="str">
        <f t="shared" si="193"/>
        <v>амбулаторно на дому выездными патронажными бригадами</v>
      </c>
      <c r="G324" s="223"/>
      <c r="H324" s="46" t="str">
        <f t="shared" si="194"/>
        <v>паллиативная медицинская помощь</v>
      </c>
      <c r="I324" s="236"/>
      <c r="J324" s="46" t="str">
        <f t="shared" si="195"/>
        <v xml:space="preserve">Не применяется </v>
      </c>
      <c r="K324" s="74" t="s">
        <v>40</v>
      </c>
      <c r="L324" s="70" t="s">
        <v>123</v>
      </c>
      <c r="M324" s="71" t="s">
        <v>42</v>
      </c>
      <c r="N324" s="104">
        <v>366</v>
      </c>
      <c r="O324" s="109">
        <v>268</v>
      </c>
      <c r="P324" s="56"/>
      <c r="Q324" s="123">
        <f t="shared" si="200"/>
        <v>97.632058287795999</v>
      </c>
      <c r="R324" s="219"/>
      <c r="S324" s="220"/>
      <c r="T324" s="221"/>
      <c r="U324" s="236"/>
      <c r="V324" s="236"/>
      <c r="W324" s="214"/>
      <c r="X324" s="205"/>
    </row>
    <row r="325" spans="1:417" s="4" customFormat="1" ht="28.5" customHeight="1" thickBot="1" x14ac:dyDescent="0.3">
      <c r="A325" s="305"/>
      <c r="B325" s="46" t="str">
        <f t="shared" si="182"/>
        <v>ГБУЗ АО Черноярская РБ</v>
      </c>
      <c r="C325" s="270"/>
      <c r="D325" s="19" t="str">
        <f t="shared" si="183"/>
        <v>Паллиативная медицинская помощь</v>
      </c>
      <c r="E325" s="222" t="s">
        <v>259</v>
      </c>
      <c r="F325" s="46" t="str">
        <f t="shared" si="193"/>
        <v>дневной стационар</v>
      </c>
      <c r="G325" s="223"/>
      <c r="H325" s="46" t="str">
        <f t="shared" si="194"/>
        <v>паллиативная медицинская помощь</v>
      </c>
      <c r="I325" s="236" t="s">
        <v>148</v>
      </c>
      <c r="J325" s="46" t="str">
        <f t="shared" si="195"/>
        <v xml:space="preserve">Не применяется </v>
      </c>
      <c r="K325" s="73" t="s">
        <v>133</v>
      </c>
      <c r="L325" s="72" t="s">
        <v>3</v>
      </c>
      <c r="M325" s="72" t="s">
        <v>5</v>
      </c>
      <c r="N325" s="106">
        <v>99</v>
      </c>
      <c r="O325" s="106">
        <v>98</v>
      </c>
      <c r="P325" s="56">
        <f t="shared" si="201"/>
        <v>98.98989898989899</v>
      </c>
      <c r="Q325" s="188"/>
      <c r="R325" s="237">
        <f>IFERROR(AVERAGE(P325:P326),"")</f>
        <v>98.98989898989899</v>
      </c>
      <c r="S325" s="240">
        <f>AVERAGE(Q325:Q326)</f>
        <v>96.969696969696969</v>
      </c>
      <c r="T325" s="247">
        <f>IFERROR((R325*0.7+S325*0.3)*2,S325*2)</f>
        <v>196.76767676767676</v>
      </c>
      <c r="U325" s="222" t="str">
        <f>IF(T325&lt;170,"ГЗ по услуге (работе) НЕ выполнено","")&amp;IF(AND(T325&gt;=170,T325&lt;=200),"ГЗ по услуге (работе) выполнено","")&amp;IF(T325&gt;200,"ГЗ по услуге (работе) ПЕРЕвыполнено","")</f>
        <v>ГЗ по услуге (работе) выполнено</v>
      </c>
      <c r="V325" s="187"/>
      <c r="W325" s="214"/>
      <c r="X325" s="205"/>
    </row>
    <row r="326" spans="1:417" s="4" customFormat="1" ht="28.5" customHeight="1" thickBot="1" x14ac:dyDescent="0.3">
      <c r="A326" s="305"/>
      <c r="B326" s="46" t="str">
        <f t="shared" si="182"/>
        <v>ГБУЗ АО Черноярская РБ</v>
      </c>
      <c r="C326" s="233"/>
      <c r="D326" s="19" t="str">
        <f t="shared" si="183"/>
        <v>Паллиативная медицинская помощь</v>
      </c>
      <c r="E326" s="224"/>
      <c r="F326" s="46" t="str">
        <f t="shared" si="193"/>
        <v>дневной стационар</v>
      </c>
      <c r="G326" s="224"/>
      <c r="H326" s="46" t="str">
        <f t="shared" si="194"/>
        <v>паллиативная медицинская помощь</v>
      </c>
      <c r="I326" s="236"/>
      <c r="J326" s="46" t="str">
        <f t="shared" si="195"/>
        <v xml:space="preserve">Не применяется </v>
      </c>
      <c r="K326" s="74" t="s">
        <v>301</v>
      </c>
      <c r="L326" s="70" t="s">
        <v>123</v>
      </c>
      <c r="M326" s="71" t="s">
        <v>42</v>
      </c>
      <c r="N326" s="104">
        <v>33</v>
      </c>
      <c r="O326" s="109">
        <v>24</v>
      </c>
      <c r="P326" s="56"/>
      <c r="Q326" s="188">
        <f t="shared" si="200"/>
        <v>96.969696969696969</v>
      </c>
      <c r="R326" s="250"/>
      <c r="S326" s="251"/>
      <c r="T326" s="252"/>
      <c r="U326" s="224"/>
      <c r="V326" s="187"/>
      <c r="W326" s="214"/>
      <c r="X326" s="205"/>
    </row>
    <row r="327" spans="1:417" s="4" customFormat="1" ht="28.5" customHeight="1" thickBot="1" x14ac:dyDescent="0.3">
      <c r="A327" s="305"/>
      <c r="B327" s="46" t="str">
        <f>IF(A327="",B324,A327)</f>
        <v>ГБУЗ АО Черноярская РБ</v>
      </c>
      <c r="C327" s="262" t="s">
        <v>236</v>
      </c>
      <c r="D327" s="19" t="str">
        <f>IF(C327="",D324,C327)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7" s="236" t="s">
        <v>305</v>
      </c>
      <c r="F327" s="46" t="str">
        <f>IF(E327="",F324,E327)</f>
        <v>заключение договоров</v>
      </c>
      <c r="G327" s="236" t="s">
        <v>307</v>
      </c>
      <c r="H327" s="46" t="str">
        <f>IF(G327="",H324,G327)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7" s="222" t="s">
        <v>306</v>
      </c>
      <c r="J327" s="46" t="str">
        <f>IF(I327="",J324,I327)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7" s="76" t="s">
        <v>237</v>
      </c>
      <c r="L327" s="75" t="s">
        <v>3</v>
      </c>
      <c r="M327" s="73" t="s">
        <v>5</v>
      </c>
      <c r="N327" s="106">
        <v>100</v>
      </c>
      <c r="O327" s="106">
        <v>100</v>
      </c>
      <c r="P327" s="54">
        <f t="shared" ref="P327" si="202">IF(AND(N327&lt;&gt;0,M327="Кач."),O327/N327*100,"")</f>
        <v>100</v>
      </c>
      <c r="Q327" s="54"/>
      <c r="R327" s="219">
        <f>IFERROR(AVERAGE(P327:P328),"")</f>
        <v>100</v>
      </c>
      <c r="S327" s="220">
        <f>AVERAGE(Q327:Q328)</f>
        <v>100</v>
      </c>
      <c r="T327" s="221">
        <f>IFERROR((R327*0.7+S327*0.3)*2,S327*2)</f>
        <v>200</v>
      </c>
      <c r="U327" s="236" t="str">
        <f>IF(T327&lt;170,"ГЗ по услуге (работе) НЕ выполнено","")&amp;IF(AND(T327&gt;=170,T327&lt;=200),"ГЗ по услуге (работе) выполнено","")&amp;IF(T327&gt;200,"ГЗ по услуге (работе) ПЕРЕвыполнено","")</f>
        <v>ГЗ по услуге (работе) выполнено</v>
      </c>
      <c r="V327" s="236"/>
      <c r="W327" s="214"/>
      <c r="X327" s="205"/>
    </row>
    <row r="328" spans="1:417" s="4" customFormat="1" ht="28.5" customHeight="1" thickBot="1" x14ac:dyDescent="0.3">
      <c r="A328" s="305"/>
      <c r="B328" s="46" t="str">
        <f t="shared" si="182"/>
        <v>ГБУЗ АО Черноярская РБ</v>
      </c>
      <c r="C328" s="262"/>
      <c r="D328" s="19" t="str">
        <f t="shared" si="18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28" s="236"/>
      <c r="F328" s="46" t="str">
        <f t="shared" si="193"/>
        <v>заключение договоров</v>
      </c>
      <c r="G328" s="236"/>
      <c r="H328" s="46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28" s="224"/>
      <c r="J328" s="46" t="str">
        <f t="shared" si="19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28" s="77" t="s">
        <v>247</v>
      </c>
      <c r="L328" s="75" t="s">
        <v>238</v>
      </c>
      <c r="M328" s="71" t="s">
        <v>42</v>
      </c>
      <c r="N328" s="105">
        <v>13.11</v>
      </c>
      <c r="O328" s="105">
        <v>13.11</v>
      </c>
      <c r="P328" s="56"/>
      <c r="Q328" s="58">
        <f>IF(AND(N328&lt;&gt;0,M328="объем"),(O328/N328*100),"")</f>
        <v>100</v>
      </c>
      <c r="R328" s="219"/>
      <c r="S328" s="220"/>
      <c r="T328" s="221"/>
      <c r="U328" s="236"/>
      <c r="V328" s="236"/>
      <c r="W328" s="215"/>
      <c r="X328" s="206"/>
    </row>
    <row r="329" spans="1:417" s="4" customFormat="1" ht="28.5" customHeight="1" thickBot="1" x14ac:dyDescent="0.3">
      <c r="A329" s="307" t="s">
        <v>6</v>
      </c>
      <c r="B329" s="46" t="str">
        <f t="shared" si="182"/>
        <v>ГБУЗ АО АМОКБ</v>
      </c>
      <c r="C329" s="232" t="s">
        <v>124</v>
      </c>
      <c r="D329" s="19" t="str">
        <f t="shared" si="183"/>
        <v>ПМСП, не включенная в базовую программу ОМС</v>
      </c>
      <c r="E329" s="222" t="s">
        <v>142</v>
      </c>
      <c r="F329" s="46" t="str">
        <f t="shared" si="193"/>
        <v>амбулаторно</v>
      </c>
      <c r="G329" s="222" t="s">
        <v>39</v>
      </c>
      <c r="H329" s="46" t="str">
        <f t="shared" si="194"/>
        <v>Первичная медико-санитарная помощь, в части диагностики и лечения</v>
      </c>
      <c r="I329" s="313" t="s">
        <v>70</v>
      </c>
      <c r="J329" s="46" t="str">
        <f t="shared" si="195"/>
        <v>профпатология</v>
      </c>
      <c r="K329" s="73" t="s">
        <v>133</v>
      </c>
      <c r="L329" s="73" t="s">
        <v>3</v>
      </c>
      <c r="M329" s="73" t="s">
        <v>5</v>
      </c>
      <c r="N329" s="106">
        <v>99</v>
      </c>
      <c r="O329" s="106">
        <v>99</v>
      </c>
      <c r="P329" s="54">
        <f>IF(AND(N329&lt;&gt;0,M329="Кач."),O329/N329*100,"")</f>
        <v>100</v>
      </c>
      <c r="Q329" s="60"/>
      <c r="R329" s="219">
        <f>IFERROR(AVERAGE(P329:P330),"")</f>
        <v>100</v>
      </c>
      <c r="S329" s="220">
        <f>AVERAGE(Q329:Q330)</f>
        <v>100.15576323987537</v>
      </c>
      <c r="T329" s="221">
        <f>IFERROR((R329*0.7+S329*0.3)*2,S329*2)</f>
        <v>200.09345794392522</v>
      </c>
      <c r="U329" s="236" t="str">
        <f>IF(T329&lt;170,"ГЗ по услуге (работе) НЕ выполнено","")&amp;IF(AND(T329&gt;=170,T329&lt;=200),"ГЗ по услуге (работе) выполнено","")&amp;IF(T329&gt;200,"ГЗ по услуге (работе) ПЕРЕвыполнено","")</f>
        <v>ГЗ по услуге (работе) ПЕРЕвыполнено</v>
      </c>
      <c r="V329" s="227"/>
      <c r="W329" s="213">
        <f>ROUND(AVERAGE(T329:T350),0)</f>
        <v>198</v>
      </c>
      <c r="X329" s="204" t="str">
        <f>IF(W329&lt;170,"ГЗ по учреждению не выполнено","")&amp;IF(AND(W329&gt;=170,W329&lt;=200),"ГЗ по учреждению выполнено","")&amp;IF(W329&gt;200,"ГЗ по учреждению перевыполнено","")</f>
        <v>ГЗ по учреждению выполнено</v>
      </c>
    </row>
    <row r="330" spans="1:417" s="4" customFormat="1" ht="28.5" customHeight="1" thickBot="1" x14ac:dyDescent="0.3">
      <c r="A330" s="307"/>
      <c r="B330" s="46" t="str">
        <f t="shared" si="182"/>
        <v>ГБУЗ АО АМОКБ</v>
      </c>
      <c r="C330" s="270"/>
      <c r="D330" s="19" t="str">
        <f t="shared" si="183"/>
        <v>ПМСП, не включенная в базовую программу ОМС</v>
      </c>
      <c r="E330" s="223"/>
      <c r="F330" s="46" t="str">
        <f t="shared" si="193"/>
        <v>амбулаторно</v>
      </c>
      <c r="G330" s="223"/>
      <c r="H330" s="46" t="str">
        <f t="shared" si="194"/>
        <v>Первичная медико-санитарная помощь, в части диагностики и лечения</v>
      </c>
      <c r="I330" s="313"/>
      <c r="J330" s="46" t="str">
        <f t="shared" si="195"/>
        <v>профпатология</v>
      </c>
      <c r="K330" s="74" t="s">
        <v>40</v>
      </c>
      <c r="L330" s="75" t="s">
        <v>123</v>
      </c>
      <c r="M330" s="81" t="s">
        <v>42</v>
      </c>
      <c r="N330" s="102">
        <v>4280</v>
      </c>
      <c r="O330" s="104">
        <v>3215</v>
      </c>
      <c r="P330" s="61"/>
      <c r="Q330" s="62">
        <f t="shared" si="200"/>
        <v>100.15576323987537</v>
      </c>
      <c r="R330" s="219"/>
      <c r="S330" s="220"/>
      <c r="T330" s="221"/>
      <c r="U330" s="236"/>
      <c r="V330" s="227"/>
      <c r="W330" s="214"/>
      <c r="X330" s="205"/>
    </row>
    <row r="331" spans="1:417" s="4" customFormat="1" ht="80.25" customHeight="1" thickBot="1" x14ac:dyDescent="0.3">
      <c r="A331" s="307"/>
      <c r="B331" s="46" t="str">
        <f t="shared" si="182"/>
        <v>ГБУЗ АО АМОКБ</v>
      </c>
      <c r="C331" s="270"/>
      <c r="D331" s="19" t="str">
        <f t="shared" si="183"/>
        <v>ПМСП, не включенная в базовую программу ОМС</v>
      </c>
      <c r="E331" s="223"/>
      <c r="F331" s="46" t="str">
        <f t="shared" si="193"/>
        <v>амбулаторно</v>
      </c>
      <c r="G331" s="223"/>
      <c r="H331" s="46" t="str">
        <f t="shared" si="194"/>
        <v>Первичная медико-санитарная помощь, в части диагностики и лечения</v>
      </c>
      <c r="I331" s="222" t="s">
        <v>68</v>
      </c>
      <c r="J331" s="46" t="str">
        <f t="shared" si="195"/>
        <v>психотерапия</v>
      </c>
      <c r="K331" s="73" t="s">
        <v>133</v>
      </c>
      <c r="L331" s="73" t="s">
        <v>3</v>
      </c>
      <c r="M331" s="73" t="s">
        <v>5</v>
      </c>
      <c r="N331" s="106">
        <v>99</v>
      </c>
      <c r="O331" s="106">
        <v>99</v>
      </c>
      <c r="P331" s="54">
        <f t="shared" ref="P331" si="203">IF(AND(N331&lt;&gt;0,M331="Кач."),O331/N331*100,"")</f>
        <v>100</v>
      </c>
      <c r="Q331" s="60"/>
      <c r="R331" s="237">
        <f>IFERROR(AVERAGE(P331:P332),"")</f>
        <v>100</v>
      </c>
      <c r="S331" s="240">
        <f>AVERAGE(Q331:Q332)</f>
        <v>21.641025641025642</v>
      </c>
      <c r="T331" s="247">
        <f>IFERROR((R331*0.7+S331*0.3)*2,S331*2)</f>
        <v>152.98461538461538</v>
      </c>
      <c r="U331" s="222" t="str">
        <f>IF(T331&lt;170,"ГЗ по услуге (работе) НЕ выполнено","")&amp;IF(AND(T331&gt;=170,T331&lt;=200),"ГЗ по услуге (работе) выполнено","")&amp;IF(T331&gt;200,"ГЗ по услуге (работе) ПЕРЕвыполнено","")</f>
        <v>ГЗ по услуге (работе) НЕ выполнено</v>
      </c>
      <c r="V331" s="222"/>
      <c r="W331" s="214"/>
      <c r="X331" s="205"/>
    </row>
    <row r="332" spans="1:417" s="4" customFormat="1" ht="28.5" customHeight="1" thickBot="1" x14ac:dyDescent="0.3">
      <c r="A332" s="307"/>
      <c r="B332" s="46" t="str">
        <f t="shared" si="182"/>
        <v>ГБУЗ АО АМОКБ</v>
      </c>
      <c r="C332" s="270"/>
      <c r="D332" s="19" t="str">
        <f t="shared" si="183"/>
        <v>ПМСП, не включенная в базовую программу ОМС</v>
      </c>
      <c r="E332" s="223"/>
      <c r="F332" s="46" t="str">
        <f t="shared" si="193"/>
        <v>амбулаторно</v>
      </c>
      <c r="G332" s="223"/>
      <c r="H332" s="46" t="str">
        <f t="shared" si="194"/>
        <v>Первичная медико-санитарная помощь, в части диагностики и лечения</v>
      </c>
      <c r="I332" s="223"/>
      <c r="J332" s="46" t="str">
        <f t="shared" si="195"/>
        <v>психотерапия</v>
      </c>
      <c r="K332" s="74" t="s">
        <v>40</v>
      </c>
      <c r="L332" s="75" t="s">
        <v>123</v>
      </c>
      <c r="M332" s="81" t="s">
        <v>42</v>
      </c>
      <c r="N332" s="102">
        <v>2600</v>
      </c>
      <c r="O332" s="104">
        <v>422</v>
      </c>
      <c r="P332" s="61"/>
      <c r="Q332" s="62">
        <f t="shared" si="200"/>
        <v>21.641025641025642</v>
      </c>
      <c r="R332" s="238"/>
      <c r="S332" s="241"/>
      <c r="T332" s="248"/>
      <c r="U332" s="223"/>
      <c r="V332" s="223"/>
      <c r="W332" s="214"/>
      <c r="X332" s="205"/>
    </row>
    <row r="333" spans="1:417" s="16" customFormat="1" ht="28.5" customHeight="1" thickBot="1" x14ac:dyDescent="0.3">
      <c r="A333" s="307"/>
      <c r="B333" s="46" t="str">
        <f t="shared" si="182"/>
        <v>ГБУЗ АО АМОКБ</v>
      </c>
      <c r="C333" s="270"/>
      <c r="D333" s="19" t="str">
        <f t="shared" si="183"/>
        <v>ПМСП, не включенная в базовую программу ОМС</v>
      </c>
      <c r="E333" s="223"/>
      <c r="F333" s="46" t="str">
        <f t="shared" si="193"/>
        <v>амбулаторно</v>
      </c>
      <c r="G333" s="223"/>
      <c r="H333" s="46" t="str">
        <f t="shared" si="194"/>
        <v>Первичная медико-санитарная помощь, в части диагностики и лечения</v>
      </c>
      <c r="I333" s="222" t="s">
        <v>255</v>
      </c>
      <c r="J333" s="46" t="str">
        <f t="shared" si="195"/>
        <v>Вакцинация</v>
      </c>
      <c r="K333" s="73" t="s">
        <v>133</v>
      </c>
      <c r="L333" s="73" t="s">
        <v>3</v>
      </c>
      <c r="M333" s="73" t="s">
        <v>5</v>
      </c>
      <c r="N333" s="106">
        <v>99</v>
      </c>
      <c r="O333" s="106">
        <v>99</v>
      </c>
      <c r="P333" s="122">
        <f>IF(AND(N333&lt;&gt;0,M333="Кач."),O333/N333*100,"")</f>
        <v>100</v>
      </c>
      <c r="Q333" s="119"/>
      <c r="R333" s="219">
        <f>IFERROR(AVERAGE(P333:P334),"")</f>
        <v>100</v>
      </c>
      <c r="S333" s="220">
        <f>AVERAGE(Q333:Q334)</f>
        <v>7.3599999999999994</v>
      </c>
      <c r="T333" s="221">
        <f>IFERROR((R333*0.7+S333*0.3)*2,S333*2)</f>
        <v>144.416</v>
      </c>
      <c r="U333" s="236" t="str">
        <f>IF(T333&lt;170,"ГЗ по услуге (работе) НЕ выполнено","")&amp;IF(AND(T333&gt;=170,T333&lt;=200),"ГЗ по услуге (работе) выполнено","")&amp;IF(T333&gt;200,"ГЗ по услуге (работе) ПЕРЕвыполнено","")</f>
        <v>ГЗ по услуге (работе) НЕ выполнено</v>
      </c>
      <c r="V333" s="227"/>
      <c r="W333" s="214"/>
      <c r="X333" s="205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  <c r="GL333" s="4"/>
      <c r="GM333" s="4"/>
      <c r="GN333" s="4"/>
      <c r="GO333" s="4"/>
      <c r="GP333" s="4"/>
      <c r="GQ333" s="4"/>
      <c r="GR333" s="4"/>
      <c r="GS333" s="4"/>
      <c r="GT333" s="4"/>
      <c r="GU333" s="4"/>
      <c r="GV333" s="4"/>
      <c r="GW333" s="4"/>
      <c r="GX333" s="4"/>
      <c r="GY333" s="4"/>
      <c r="GZ333" s="4"/>
      <c r="HA333" s="4"/>
      <c r="HB333" s="4"/>
      <c r="HC333" s="4"/>
      <c r="HD333" s="4"/>
      <c r="HE333" s="4"/>
      <c r="HF333" s="4"/>
      <c r="HG333" s="4"/>
      <c r="HH333" s="4"/>
      <c r="HI333" s="4"/>
      <c r="HJ333" s="4"/>
      <c r="HK333" s="4"/>
      <c r="HL333" s="4"/>
      <c r="HM333" s="4"/>
      <c r="HN333" s="4"/>
      <c r="HO333" s="4"/>
      <c r="HP333" s="4"/>
      <c r="HQ333" s="4"/>
      <c r="HR333" s="4"/>
      <c r="HS333" s="4"/>
      <c r="HT333" s="4"/>
      <c r="HU333" s="4"/>
      <c r="HV333" s="4"/>
      <c r="HW333" s="4"/>
      <c r="HX333" s="4"/>
      <c r="HY333" s="4"/>
      <c r="HZ333" s="4"/>
      <c r="IA333" s="4"/>
      <c r="IB333" s="4"/>
      <c r="IC333" s="4"/>
      <c r="ID333" s="4"/>
      <c r="IE333" s="4"/>
      <c r="IF333" s="4"/>
      <c r="IG333" s="4"/>
      <c r="IH333" s="4"/>
      <c r="II333" s="4"/>
      <c r="IJ333" s="4"/>
      <c r="IK333" s="4"/>
      <c r="IL333" s="4"/>
      <c r="IM333" s="4"/>
      <c r="IN333" s="4"/>
      <c r="IO333" s="4"/>
      <c r="IP333" s="4"/>
      <c r="IQ333" s="4"/>
      <c r="IR333" s="4"/>
      <c r="IS333" s="4"/>
      <c r="IT333" s="4"/>
      <c r="IU333" s="4"/>
      <c r="IV333" s="4"/>
      <c r="IW333" s="4"/>
      <c r="IX333" s="4"/>
      <c r="IY333" s="4"/>
      <c r="IZ333" s="4"/>
      <c r="JA333" s="4"/>
      <c r="JB333" s="4"/>
      <c r="JC333" s="4"/>
      <c r="JD333" s="4"/>
      <c r="JE333" s="4"/>
      <c r="JF333" s="4"/>
      <c r="JG333" s="4"/>
      <c r="JH333" s="4"/>
      <c r="JI333" s="4"/>
      <c r="JJ333" s="4"/>
      <c r="JK333" s="4"/>
      <c r="JL333" s="4"/>
      <c r="JM333" s="4"/>
      <c r="JN333" s="4"/>
      <c r="JO333" s="4"/>
      <c r="JP333" s="4"/>
      <c r="JQ333" s="4"/>
      <c r="JR333" s="4"/>
      <c r="JS333" s="4"/>
      <c r="JT333" s="4"/>
      <c r="JU333" s="4"/>
      <c r="JV333" s="4"/>
      <c r="JW333" s="4"/>
      <c r="JX333" s="4"/>
      <c r="JY333" s="4"/>
      <c r="JZ333" s="4"/>
      <c r="KA333" s="4"/>
      <c r="KB333" s="4"/>
      <c r="KC333" s="4"/>
      <c r="KD333" s="4"/>
      <c r="KE333" s="4"/>
      <c r="KF333" s="4"/>
      <c r="KG333" s="4"/>
      <c r="KH333" s="4"/>
      <c r="KI333" s="4"/>
      <c r="KJ333" s="4"/>
      <c r="KK333" s="4"/>
      <c r="KL333" s="4"/>
      <c r="KM333" s="4"/>
      <c r="KN333" s="4"/>
      <c r="KO333" s="4"/>
      <c r="KP333" s="4"/>
      <c r="KQ333" s="4"/>
      <c r="KR333" s="4"/>
      <c r="KS333" s="4"/>
      <c r="KT333" s="4"/>
      <c r="KU333" s="4"/>
      <c r="KV333" s="4"/>
      <c r="KW333" s="4"/>
      <c r="KX333" s="4"/>
      <c r="KY333" s="4"/>
      <c r="KZ333" s="4"/>
      <c r="LA333" s="4"/>
      <c r="LB333" s="4"/>
      <c r="LC333" s="4"/>
      <c r="LD333" s="4"/>
      <c r="LE333" s="4"/>
      <c r="LF333" s="4"/>
      <c r="LG333" s="4"/>
      <c r="LH333" s="4"/>
      <c r="LI333" s="4"/>
      <c r="LJ333" s="4"/>
      <c r="LK333" s="4"/>
      <c r="LL333" s="4"/>
      <c r="LM333" s="4"/>
      <c r="LN333" s="4"/>
      <c r="LO333" s="4"/>
      <c r="LP333" s="4"/>
      <c r="LQ333" s="4"/>
      <c r="LR333" s="4"/>
      <c r="LS333" s="4"/>
      <c r="LT333" s="4"/>
      <c r="LU333" s="4"/>
      <c r="LV333" s="4"/>
      <c r="LW333" s="4"/>
      <c r="LX333" s="4"/>
      <c r="LY333" s="4"/>
      <c r="LZ333" s="4"/>
      <c r="MA333" s="4"/>
      <c r="MB333" s="4"/>
      <c r="MC333" s="4"/>
      <c r="MD333" s="4"/>
      <c r="ME333" s="4"/>
      <c r="MF333" s="4"/>
      <c r="MG333" s="4"/>
      <c r="MH333" s="4"/>
      <c r="MI333" s="4"/>
      <c r="MJ333" s="4"/>
      <c r="MK333" s="4"/>
      <c r="ML333" s="4"/>
      <c r="MM333" s="4"/>
      <c r="MN333" s="4"/>
      <c r="MO333" s="4"/>
      <c r="MP333" s="4"/>
      <c r="MQ333" s="4"/>
      <c r="MR333" s="4"/>
      <c r="MS333" s="4"/>
      <c r="MT333" s="4"/>
      <c r="MU333" s="4"/>
      <c r="MV333" s="4"/>
      <c r="MW333" s="4"/>
      <c r="MX333" s="4"/>
      <c r="MY333" s="4"/>
      <c r="MZ333" s="4"/>
      <c r="NA333" s="4"/>
      <c r="NB333" s="4"/>
      <c r="NC333" s="4"/>
      <c r="ND333" s="4"/>
      <c r="NE333" s="4"/>
      <c r="NF333" s="4"/>
      <c r="NG333" s="4"/>
      <c r="NH333" s="4"/>
      <c r="NI333" s="4"/>
      <c r="NJ333" s="4"/>
      <c r="NK333" s="4"/>
      <c r="NL333" s="4"/>
      <c r="NM333" s="4"/>
      <c r="NN333" s="4"/>
      <c r="NO333" s="4"/>
      <c r="NP333" s="4"/>
      <c r="NQ333" s="4"/>
      <c r="NR333" s="4"/>
      <c r="NS333" s="4"/>
      <c r="NT333" s="4"/>
      <c r="NU333" s="4"/>
      <c r="NV333" s="4"/>
      <c r="NW333" s="4"/>
      <c r="NX333" s="4"/>
      <c r="NY333" s="4"/>
      <c r="NZ333" s="4"/>
      <c r="OA333" s="4"/>
      <c r="OB333" s="4"/>
      <c r="OC333" s="4"/>
      <c r="OD333" s="4"/>
      <c r="OE333" s="4"/>
      <c r="OF333" s="4"/>
      <c r="OG333" s="4"/>
      <c r="OH333" s="4"/>
      <c r="OI333" s="4"/>
      <c r="OJ333" s="4"/>
      <c r="OK333" s="4"/>
      <c r="OL333" s="4"/>
      <c r="OM333" s="4"/>
      <c r="ON333" s="4"/>
      <c r="OO333" s="4"/>
      <c r="OP333" s="4"/>
      <c r="OQ333" s="4"/>
      <c r="OR333" s="4"/>
      <c r="OS333" s="4"/>
      <c r="OT333" s="4"/>
      <c r="OU333" s="4"/>
      <c r="OV333" s="4"/>
      <c r="OW333" s="4"/>
      <c r="OX333" s="4"/>
      <c r="OY333" s="4"/>
      <c r="OZ333" s="4"/>
      <c r="PA333" s="4"/>
    </row>
    <row r="334" spans="1:417" s="30" customFormat="1" ht="28.5" customHeight="1" thickBot="1" x14ac:dyDescent="0.3">
      <c r="A334" s="307"/>
      <c r="B334" s="46" t="str">
        <f t="shared" si="182"/>
        <v>ГБУЗ АО АМОКБ</v>
      </c>
      <c r="C334" s="233"/>
      <c r="D334" s="19" t="str">
        <f t="shared" si="183"/>
        <v>ПМСП, не включенная в базовую программу ОМС</v>
      </c>
      <c r="E334" s="224"/>
      <c r="F334" s="46" t="str">
        <f t="shared" si="193"/>
        <v>амбулаторно</v>
      </c>
      <c r="G334" s="224"/>
      <c r="H334" s="46" t="str">
        <f t="shared" si="194"/>
        <v>Первичная медико-санитарная помощь, в части диагностики и лечения</v>
      </c>
      <c r="I334" s="224"/>
      <c r="J334" s="46" t="str">
        <f t="shared" si="195"/>
        <v>Вакцинация</v>
      </c>
      <c r="K334" s="74" t="s">
        <v>40</v>
      </c>
      <c r="L334" s="75" t="s">
        <v>123</v>
      </c>
      <c r="M334" s="81" t="s">
        <v>42</v>
      </c>
      <c r="N334" s="102">
        <v>2500</v>
      </c>
      <c r="O334" s="104">
        <v>138</v>
      </c>
      <c r="P334" s="124"/>
      <c r="Q334" s="120">
        <f t="shared" ref="Q334" si="204">IF(AND(N334&lt;&gt;0,M334="объем"),(O334/N334*100)/$Y$2*12,"")</f>
        <v>7.3599999999999994</v>
      </c>
      <c r="R334" s="219"/>
      <c r="S334" s="220"/>
      <c r="T334" s="221"/>
      <c r="U334" s="236"/>
      <c r="V334" s="227"/>
      <c r="W334" s="214"/>
      <c r="X334" s="205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  <c r="EB334" s="14"/>
      <c r="EC334" s="14"/>
      <c r="ED334" s="14"/>
      <c r="EE334" s="14"/>
      <c r="EF334" s="14"/>
      <c r="EG334" s="14"/>
      <c r="EH334" s="14"/>
      <c r="EI334" s="14"/>
      <c r="EJ334" s="14"/>
      <c r="EK334" s="14"/>
      <c r="EL334" s="14"/>
      <c r="EM334" s="14"/>
      <c r="EN334" s="14"/>
      <c r="EO334" s="14"/>
      <c r="EP334" s="14"/>
      <c r="EQ334" s="14"/>
      <c r="ER334" s="14"/>
      <c r="ES334" s="14"/>
      <c r="ET334" s="14"/>
      <c r="EU334" s="14"/>
      <c r="EV334" s="14"/>
      <c r="EW334" s="14"/>
      <c r="EX334" s="14"/>
      <c r="EY334" s="14"/>
      <c r="EZ334" s="14"/>
      <c r="FA334" s="14"/>
      <c r="FB334" s="14"/>
      <c r="FC334" s="14"/>
      <c r="FD334" s="14"/>
      <c r="FE334" s="14"/>
      <c r="FF334" s="14"/>
      <c r="FG334" s="14"/>
      <c r="FH334" s="14"/>
      <c r="FI334" s="14"/>
      <c r="FJ334" s="14"/>
      <c r="FK334" s="14"/>
      <c r="FL334" s="14"/>
      <c r="FM334" s="14"/>
      <c r="FN334" s="14"/>
      <c r="FO334" s="14"/>
      <c r="FP334" s="14"/>
      <c r="FQ334" s="14"/>
      <c r="FR334" s="14"/>
      <c r="FS334" s="14"/>
      <c r="FT334" s="14"/>
      <c r="FU334" s="14"/>
      <c r="FV334" s="14"/>
      <c r="FW334" s="14"/>
      <c r="FX334" s="14"/>
      <c r="FY334" s="14"/>
      <c r="FZ334" s="14"/>
      <c r="GA334" s="14"/>
      <c r="GB334" s="14"/>
      <c r="GC334" s="14"/>
      <c r="GD334" s="14"/>
      <c r="GE334" s="14"/>
      <c r="GF334" s="14"/>
      <c r="GG334" s="14"/>
      <c r="GH334" s="14"/>
      <c r="GI334" s="14"/>
      <c r="GJ334" s="14"/>
      <c r="GK334" s="14"/>
      <c r="GL334" s="14"/>
      <c r="GM334" s="14"/>
      <c r="GN334" s="14"/>
      <c r="GO334" s="14"/>
      <c r="GP334" s="14"/>
      <c r="GQ334" s="14"/>
      <c r="GR334" s="14"/>
      <c r="GS334" s="14"/>
      <c r="GT334" s="14"/>
      <c r="GU334" s="14"/>
      <c r="GV334" s="14"/>
      <c r="GW334" s="14"/>
      <c r="GX334" s="14"/>
      <c r="GY334" s="14"/>
      <c r="GZ334" s="14"/>
      <c r="HA334" s="14"/>
      <c r="HB334" s="14"/>
      <c r="HC334" s="14"/>
      <c r="HD334" s="14"/>
      <c r="HE334" s="14"/>
      <c r="HF334" s="14"/>
      <c r="HG334" s="14"/>
      <c r="HH334" s="14"/>
      <c r="HI334" s="14"/>
      <c r="HJ334" s="14"/>
      <c r="HK334" s="14"/>
      <c r="HL334" s="14"/>
      <c r="HM334" s="14"/>
      <c r="HN334" s="14"/>
      <c r="HO334" s="14"/>
      <c r="HP334" s="14"/>
      <c r="HQ334" s="14"/>
      <c r="HR334" s="14"/>
      <c r="HS334" s="14"/>
      <c r="HT334" s="14"/>
      <c r="HU334" s="14"/>
      <c r="HV334" s="14"/>
      <c r="HW334" s="14"/>
      <c r="HX334" s="14"/>
      <c r="HY334" s="14"/>
      <c r="HZ334" s="14"/>
      <c r="IA334" s="14"/>
      <c r="IB334" s="14"/>
      <c r="IC334" s="14"/>
      <c r="ID334" s="14"/>
      <c r="IE334" s="14"/>
      <c r="IF334" s="14"/>
      <c r="IG334" s="14"/>
      <c r="IH334" s="14"/>
      <c r="II334" s="14"/>
      <c r="IJ334" s="14"/>
      <c r="IK334" s="14"/>
      <c r="IL334" s="14"/>
      <c r="IM334" s="14"/>
      <c r="IN334" s="14"/>
      <c r="IO334" s="14"/>
      <c r="IP334" s="14"/>
      <c r="IQ334" s="14"/>
      <c r="IR334" s="14"/>
      <c r="IS334" s="14"/>
      <c r="IT334" s="14"/>
      <c r="IU334" s="14"/>
      <c r="IV334" s="14"/>
      <c r="IW334" s="14"/>
      <c r="IX334" s="14"/>
      <c r="IY334" s="14"/>
      <c r="IZ334" s="14"/>
      <c r="JA334" s="14"/>
      <c r="JB334" s="14"/>
      <c r="JC334" s="14"/>
      <c r="JD334" s="14"/>
      <c r="JE334" s="14"/>
      <c r="JF334" s="14"/>
      <c r="JG334" s="14"/>
      <c r="JH334" s="14"/>
      <c r="JI334" s="14"/>
      <c r="JJ334" s="14"/>
      <c r="JK334" s="14"/>
      <c r="JL334" s="14"/>
      <c r="JM334" s="14"/>
      <c r="JN334" s="14"/>
      <c r="JO334" s="14"/>
      <c r="JP334" s="14"/>
      <c r="JQ334" s="14"/>
      <c r="JR334" s="14"/>
      <c r="JS334" s="14"/>
      <c r="JT334" s="14"/>
      <c r="JU334" s="14"/>
      <c r="JV334" s="14"/>
      <c r="JW334" s="14"/>
      <c r="JX334" s="14"/>
      <c r="JY334" s="14"/>
      <c r="JZ334" s="14"/>
      <c r="KA334" s="14"/>
      <c r="KB334" s="14"/>
      <c r="KC334" s="14"/>
      <c r="KD334" s="14"/>
      <c r="KE334" s="14"/>
      <c r="KF334" s="14"/>
      <c r="KG334" s="14"/>
      <c r="KH334" s="14"/>
      <c r="KI334" s="14"/>
      <c r="KJ334" s="14"/>
      <c r="KK334" s="14"/>
      <c r="KL334" s="14"/>
      <c r="KM334" s="14"/>
      <c r="KN334" s="14"/>
      <c r="KO334" s="14"/>
      <c r="KP334" s="14"/>
      <c r="KQ334" s="14"/>
      <c r="KR334" s="14"/>
      <c r="KS334" s="14"/>
      <c r="KT334" s="14"/>
      <c r="KU334" s="14"/>
      <c r="KV334" s="14"/>
      <c r="KW334" s="14"/>
      <c r="KX334" s="14"/>
      <c r="KY334" s="14"/>
      <c r="KZ334" s="14"/>
      <c r="LA334" s="14"/>
      <c r="LB334" s="14"/>
      <c r="LC334" s="14"/>
      <c r="LD334" s="14"/>
      <c r="LE334" s="14"/>
      <c r="LF334" s="14"/>
      <c r="LG334" s="14"/>
      <c r="LH334" s="14"/>
      <c r="LI334" s="14"/>
      <c r="LJ334" s="14"/>
      <c r="LK334" s="14"/>
      <c r="LL334" s="14"/>
      <c r="LM334" s="14"/>
      <c r="LN334" s="14"/>
      <c r="LO334" s="14"/>
      <c r="LP334" s="14"/>
      <c r="LQ334" s="14"/>
      <c r="LR334" s="14"/>
      <c r="LS334" s="14"/>
      <c r="LT334" s="14"/>
      <c r="LU334" s="14"/>
      <c r="LV334" s="14"/>
      <c r="LW334" s="14"/>
      <c r="LX334" s="14"/>
      <c r="LY334" s="14"/>
      <c r="LZ334" s="14"/>
      <c r="MA334" s="14"/>
      <c r="MB334" s="14"/>
      <c r="MC334" s="14"/>
      <c r="MD334" s="14"/>
      <c r="ME334" s="14"/>
      <c r="MF334" s="14"/>
      <c r="MG334" s="14"/>
      <c r="MH334" s="14"/>
      <c r="MI334" s="14"/>
      <c r="MJ334" s="14"/>
      <c r="MK334" s="14"/>
      <c r="ML334" s="14"/>
      <c r="MM334" s="14"/>
      <c r="MN334" s="14"/>
      <c r="MO334" s="14"/>
      <c r="MP334" s="14"/>
      <c r="MQ334" s="14"/>
      <c r="MR334" s="14"/>
      <c r="MS334" s="14"/>
      <c r="MT334" s="14"/>
      <c r="MU334" s="14"/>
      <c r="MV334" s="14"/>
      <c r="MW334" s="14"/>
      <c r="MX334" s="14"/>
      <c r="MY334" s="14"/>
      <c r="MZ334" s="14"/>
      <c r="NA334" s="14"/>
      <c r="NB334" s="14"/>
      <c r="NC334" s="14"/>
      <c r="ND334" s="14"/>
      <c r="NE334" s="14"/>
      <c r="NF334" s="14"/>
      <c r="NG334" s="14"/>
      <c r="NH334" s="14"/>
      <c r="NI334" s="14"/>
      <c r="NJ334" s="14"/>
      <c r="NK334" s="14"/>
      <c r="NL334" s="14"/>
      <c r="NM334" s="14"/>
      <c r="NN334" s="14"/>
      <c r="NO334" s="14"/>
      <c r="NP334" s="14"/>
      <c r="NQ334" s="14"/>
      <c r="NR334" s="14"/>
      <c r="NS334" s="14"/>
      <c r="NT334" s="14"/>
      <c r="NU334" s="14"/>
      <c r="NV334" s="14"/>
      <c r="NW334" s="14"/>
      <c r="NX334" s="14"/>
      <c r="NY334" s="14"/>
      <c r="NZ334" s="14"/>
      <c r="OA334" s="14"/>
      <c r="OB334" s="14"/>
      <c r="OC334" s="14"/>
      <c r="OD334" s="14"/>
      <c r="OE334" s="14"/>
      <c r="OF334" s="14"/>
      <c r="OG334" s="14"/>
      <c r="OH334" s="14"/>
      <c r="OI334" s="14"/>
      <c r="OJ334" s="14"/>
      <c r="OK334" s="14"/>
      <c r="OL334" s="14"/>
      <c r="OM334" s="14"/>
      <c r="ON334" s="14"/>
      <c r="OO334" s="14"/>
      <c r="OP334" s="14"/>
      <c r="OQ334" s="14"/>
      <c r="OR334" s="14"/>
      <c r="OS334" s="14"/>
      <c r="OT334" s="14"/>
      <c r="OU334" s="14"/>
      <c r="OV334" s="14"/>
      <c r="OW334" s="14"/>
      <c r="OX334" s="14"/>
      <c r="OY334" s="14"/>
      <c r="OZ334" s="14"/>
      <c r="PA334" s="14"/>
    </row>
    <row r="335" spans="1:417" s="16" customFormat="1" ht="28.5" customHeight="1" thickBot="1" x14ac:dyDescent="0.3">
      <c r="A335" s="307"/>
      <c r="B335" s="46" t="str">
        <f t="shared" si="182"/>
        <v>ГБУЗ АО АМОКБ</v>
      </c>
      <c r="C335" s="262" t="s">
        <v>125</v>
      </c>
      <c r="D335" s="19" t="str">
        <f t="shared" si="183"/>
        <v>ПМСП, включенная в базовую программу ОМС</v>
      </c>
      <c r="E335" s="236" t="s">
        <v>142</v>
      </c>
      <c r="F335" s="46" t="str">
        <f t="shared" si="193"/>
        <v>амбулаторно</v>
      </c>
      <c r="G335" s="236" t="s">
        <v>47</v>
      </c>
      <c r="H335" s="46" t="str">
        <f t="shared" si="194"/>
        <v>Не предусмотрено</v>
      </c>
      <c r="I335" s="222" t="s">
        <v>71</v>
      </c>
      <c r="J335" s="46" t="str">
        <f t="shared" si="195"/>
        <v>генетик</v>
      </c>
      <c r="K335" s="73" t="s">
        <v>133</v>
      </c>
      <c r="L335" s="73" t="s">
        <v>3</v>
      </c>
      <c r="M335" s="73" t="s">
        <v>5</v>
      </c>
      <c r="N335" s="106">
        <v>99</v>
      </c>
      <c r="O335" s="106">
        <v>99</v>
      </c>
      <c r="P335" s="54">
        <f t="shared" ref="P335" si="205">IF(AND(N335&lt;&gt;0,M335="Кач."),O335/N335*100,"")</f>
        <v>100</v>
      </c>
      <c r="Q335" s="60"/>
      <c r="R335" s="237">
        <f>IFERROR(AVERAGE(P335:P338),"")</f>
        <v>100</v>
      </c>
      <c r="S335" s="240">
        <f>AVERAGE(Q335:Q338)</f>
        <v>77.617369414726241</v>
      </c>
      <c r="T335" s="247">
        <f>IFERROR((R335*0.7+S335*0.3)*2,S335*2)</f>
        <v>186.57042164883575</v>
      </c>
      <c r="U335" s="222" t="str">
        <f>IF(T335&lt;170,"ГЗ по услуге (работе) НЕ выполнено","")&amp;IF(AND(T335&gt;=170,T335&lt;=200),"ГЗ по услуге (работе) выполнено","")&amp;IF(T335&gt;200,"ГЗ по услуге (работе) ПЕРЕвыполнено","")</f>
        <v>ГЗ по услуге (работе) выполнено</v>
      </c>
      <c r="V335" s="222"/>
      <c r="W335" s="214"/>
      <c r="X335" s="205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  <c r="GL335" s="4"/>
      <c r="GM335" s="4"/>
      <c r="GN335" s="4"/>
      <c r="GO335" s="4"/>
      <c r="GP335" s="4"/>
      <c r="GQ335" s="4"/>
      <c r="GR335" s="4"/>
      <c r="GS335" s="4"/>
      <c r="GT335" s="4"/>
      <c r="GU335" s="4"/>
      <c r="GV335" s="4"/>
      <c r="GW335" s="4"/>
      <c r="GX335" s="4"/>
      <c r="GY335" s="4"/>
      <c r="GZ335" s="4"/>
      <c r="HA335" s="4"/>
      <c r="HB335" s="4"/>
      <c r="HC335" s="4"/>
      <c r="HD335" s="4"/>
      <c r="HE335" s="4"/>
      <c r="HF335" s="4"/>
      <c r="HG335" s="4"/>
      <c r="HH335" s="4"/>
      <c r="HI335" s="4"/>
      <c r="HJ335" s="4"/>
      <c r="HK335" s="4"/>
      <c r="HL335" s="4"/>
      <c r="HM335" s="4"/>
      <c r="HN335" s="4"/>
      <c r="HO335" s="4"/>
      <c r="HP335" s="4"/>
      <c r="HQ335" s="4"/>
      <c r="HR335" s="4"/>
      <c r="HS335" s="4"/>
      <c r="HT335" s="4"/>
      <c r="HU335" s="4"/>
      <c r="HV335" s="4"/>
      <c r="HW335" s="4"/>
      <c r="HX335" s="4"/>
      <c r="HY335" s="4"/>
      <c r="HZ335" s="4"/>
      <c r="IA335" s="4"/>
      <c r="IB335" s="4"/>
      <c r="IC335" s="4"/>
      <c r="ID335" s="4"/>
      <c r="IE335" s="4"/>
      <c r="IF335" s="4"/>
      <c r="IG335" s="4"/>
      <c r="IH335" s="4"/>
      <c r="II335" s="4"/>
      <c r="IJ335" s="4"/>
      <c r="IK335" s="4"/>
      <c r="IL335" s="4"/>
      <c r="IM335" s="4"/>
      <c r="IN335" s="4"/>
      <c r="IO335" s="4"/>
      <c r="IP335" s="4"/>
      <c r="IQ335" s="4"/>
      <c r="IR335" s="4"/>
      <c r="IS335" s="4"/>
      <c r="IT335" s="4"/>
      <c r="IU335" s="4"/>
      <c r="IV335" s="4"/>
      <c r="IW335" s="4"/>
      <c r="IX335" s="4"/>
      <c r="IY335" s="4"/>
      <c r="IZ335" s="4"/>
      <c r="JA335" s="4"/>
      <c r="JB335" s="4"/>
      <c r="JC335" s="4"/>
      <c r="JD335" s="4"/>
      <c r="JE335" s="4"/>
      <c r="JF335" s="4"/>
      <c r="JG335" s="4"/>
      <c r="JH335" s="4"/>
      <c r="JI335" s="4"/>
      <c r="JJ335" s="4"/>
      <c r="JK335" s="4"/>
      <c r="JL335" s="4"/>
      <c r="JM335" s="4"/>
      <c r="JN335" s="4"/>
      <c r="JO335" s="4"/>
      <c r="JP335" s="4"/>
      <c r="JQ335" s="4"/>
      <c r="JR335" s="4"/>
      <c r="JS335" s="4"/>
      <c r="JT335" s="4"/>
      <c r="JU335" s="4"/>
      <c r="JV335" s="4"/>
      <c r="JW335" s="4"/>
      <c r="JX335" s="4"/>
      <c r="JY335" s="4"/>
      <c r="JZ335" s="4"/>
      <c r="KA335" s="4"/>
      <c r="KB335" s="4"/>
      <c r="KC335" s="4"/>
      <c r="KD335" s="4"/>
      <c r="KE335" s="4"/>
      <c r="KF335" s="4"/>
      <c r="KG335" s="4"/>
      <c r="KH335" s="4"/>
      <c r="KI335" s="4"/>
      <c r="KJ335" s="4"/>
      <c r="KK335" s="4"/>
      <c r="KL335" s="4"/>
      <c r="KM335" s="4"/>
      <c r="KN335" s="4"/>
      <c r="KO335" s="4"/>
      <c r="KP335" s="4"/>
      <c r="KQ335" s="4"/>
      <c r="KR335" s="4"/>
      <c r="KS335" s="4"/>
      <c r="KT335" s="4"/>
      <c r="KU335" s="4"/>
      <c r="KV335" s="4"/>
      <c r="KW335" s="4"/>
      <c r="KX335" s="4"/>
      <c r="KY335" s="4"/>
      <c r="KZ335" s="4"/>
      <c r="LA335" s="4"/>
      <c r="LB335" s="4"/>
      <c r="LC335" s="4"/>
      <c r="LD335" s="4"/>
      <c r="LE335" s="4"/>
      <c r="LF335" s="4"/>
      <c r="LG335" s="4"/>
      <c r="LH335" s="4"/>
      <c r="LI335" s="4"/>
      <c r="LJ335" s="4"/>
      <c r="LK335" s="4"/>
      <c r="LL335" s="4"/>
      <c r="LM335" s="4"/>
      <c r="LN335" s="4"/>
      <c r="LO335" s="4"/>
      <c r="LP335" s="4"/>
      <c r="LQ335" s="4"/>
      <c r="LR335" s="4"/>
      <c r="LS335" s="4"/>
      <c r="LT335" s="4"/>
      <c r="LU335" s="4"/>
      <c r="LV335" s="4"/>
      <c r="LW335" s="4"/>
      <c r="LX335" s="4"/>
      <c r="LY335" s="4"/>
      <c r="LZ335" s="4"/>
      <c r="MA335" s="4"/>
      <c r="MB335" s="4"/>
      <c r="MC335" s="4"/>
      <c r="MD335" s="4"/>
      <c r="ME335" s="4"/>
      <c r="MF335" s="4"/>
      <c r="MG335" s="4"/>
      <c r="MH335" s="4"/>
      <c r="MI335" s="4"/>
      <c r="MJ335" s="4"/>
      <c r="MK335" s="4"/>
      <c r="ML335" s="4"/>
      <c r="MM335" s="4"/>
      <c r="MN335" s="4"/>
      <c r="MO335" s="4"/>
      <c r="MP335" s="4"/>
      <c r="MQ335" s="4"/>
      <c r="MR335" s="4"/>
      <c r="MS335" s="4"/>
      <c r="MT335" s="4"/>
      <c r="MU335" s="4"/>
      <c r="MV335" s="4"/>
      <c r="MW335" s="4"/>
      <c r="MX335" s="4"/>
      <c r="MY335" s="4"/>
      <c r="MZ335" s="4"/>
      <c r="NA335" s="4"/>
      <c r="NB335" s="4"/>
      <c r="NC335" s="4"/>
      <c r="ND335" s="4"/>
      <c r="NE335" s="4"/>
      <c r="NF335" s="4"/>
      <c r="NG335" s="4"/>
      <c r="NH335" s="4"/>
      <c r="NI335" s="4"/>
      <c r="NJ335" s="4"/>
      <c r="NK335" s="4"/>
      <c r="NL335" s="4"/>
      <c r="NM335" s="4"/>
      <c r="NN335" s="4"/>
      <c r="NO335" s="4"/>
      <c r="NP335" s="4"/>
      <c r="NQ335" s="4"/>
      <c r="NR335" s="4"/>
      <c r="NS335" s="4"/>
      <c r="NT335" s="4"/>
      <c r="NU335" s="4"/>
      <c r="NV335" s="4"/>
      <c r="NW335" s="4"/>
      <c r="NX335" s="4"/>
      <c r="NY335" s="4"/>
      <c r="NZ335" s="4"/>
      <c r="OA335" s="4"/>
      <c r="OB335" s="4"/>
      <c r="OC335" s="4"/>
      <c r="OD335" s="4"/>
      <c r="OE335" s="4"/>
      <c r="OF335" s="4"/>
      <c r="OG335" s="4"/>
      <c r="OH335" s="4"/>
      <c r="OI335" s="4"/>
      <c r="OJ335" s="4"/>
      <c r="OK335" s="4"/>
      <c r="OL335" s="4"/>
      <c r="OM335" s="4"/>
      <c r="ON335" s="4"/>
      <c r="OO335" s="4"/>
      <c r="OP335" s="4"/>
      <c r="OQ335" s="4"/>
      <c r="OR335" s="4"/>
      <c r="OS335" s="4"/>
      <c r="OT335" s="4"/>
      <c r="OU335" s="4"/>
      <c r="OV335" s="4"/>
      <c r="OW335" s="4"/>
      <c r="OX335" s="4"/>
      <c r="OY335" s="4"/>
      <c r="OZ335" s="4"/>
      <c r="PA335" s="4"/>
    </row>
    <row r="336" spans="1:417" s="16" customFormat="1" ht="28.5" customHeight="1" thickBot="1" x14ac:dyDescent="0.3">
      <c r="A336" s="307"/>
      <c r="B336" s="46" t="str">
        <f t="shared" si="182"/>
        <v>ГБУЗ АО АМОКБ</v>
      </c>
      <c r="C336" s="262"/>
      <c r="D336" s="19" t="str">
        <f t="shared" si="183"/>
        <v>ПМСП, включенная в базовую программу ОМС</v>
      </c>
      <c r="E336" s="236"/>
      <c r="F336" s="46" t="str">
        <f t="shared" si="193"/>
        <v>амбулаторно</v>
      </c>
      <c r="G336" s="236"/>
      <c r="H336" s="46" t="str">
        <f t="shared" si="194"/>
        <v>Не предусмотрено</v>
      </c>
      <c r="I336" s="223"/>
      <c r="J336" s="46" t="str">
        <f t="shared" si="195"/>
        <v>генетик</v>
      </c>
      <c r="K336" s="74" t="s">
        <v>40</v>
      </c>
      <c r="L336" s="75" t="s">
        <v>123</v>
      </c>
      <c r="M336" s="81" t="s">
        <v>42</v>
      </c>
      <c r="N336" s="102">
        <v>3178</v>
      </c>
      <c r="O336" s="104">
        <v>1825</v>
      </c>
      <c r="P336" s="61"/>
      <c r="Q336" s="62">
        <f t="shared" si="200"/>
        <v>76.568072162785825</v>
      </c>
      <c r="R336" s="238"/>
      <c r="S336" s="241"/>
      <c r="T336" s="248"/>
      <c r="U336" s="223"/>
      <c r="V336" s="223"/>
      <c r="W336" s="214"/>
      <c r="X336" s="205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  <c r="GL336" s="4"/>
      <c r="GM336" s="4"/>
      <c r="GN336" s="4"/>
      <c r="GO336" s="4"/>
      <c r="GP336" s="4"/>
      <c r="GQ336" s="4"/>
      <c r="GR336" s="4"/>
      <c r="GS336" s="4"/>
      <c r="GT336" s="4"/>
      <c r="GU336" s="4"/>
      <c r="GV336" s="4"/>
      <c r="GW336" s="4"/>
      <c r="GX336" s="4"/>
      <c r="GY336" s="4"/>
      <c r="GZ336" s="4"/>
      <c r="HA336" s="4"/>
      <c r="HB336" s="4"/>
      <c r="HC336" s="4"/>
      <c r="HD336" s="4"/>
      <c r="HE336" s="4"/>
      <c r="HF336" s="4"/>
      <c r="HG336" s="4"/>
      <c r="HH336" s="4"/>
      <c r="HI336" s="4"/>
      <c r="HJ336" s="4"/>
      <c r="HK336" s="4"/>
      <c r="HL336" s="4"/>
      <c r="HM336" s="4"/>
      <c r="HN336" s="4"/>
      <c r="HO336" s="4"/>
      <c r="HP336" s="4"/>
      <c r="HQ336" s="4"/>
      <c r="HR336" s="4"/>
      <c r="HS336" s="4"/>
      <c r="HT336" s="4"/>
      <c r="HU336" s="4"/>
      <c r="HV336" s="4"/>
      <c r="HW336" s="4"/>
      <c r="HX336" s="4"/>
      <c r="HY336" s="4"/>
      <c r="HZ336" s="4"/>
      <c r="IA336" s="4"/>
      <c r="IB336" s="4"/>
      <c r="IC336" s="4"/>
      <c r="ID336" s="4"/>
      <c r="IE336" s="4"/>
      <c r="IF336" s="4"/>
      <c r="IG336" s="4"/>
      <c r="IH336" s="4"/>
      <c r="II336" s="4"/>
      <c r="IJ336" s="4"/>
      <c r="IK336" s="4"/>
      <c r="IL336" s="4"/>
      <c r="IM336" s="4"/>
      <c r="IN336" s="4"/>
      <c r="IO336" s="4"/>
      <c r="IP336" s="4"/>
      <c r="IQ336" s="4"/>
      <c r="IR336" s="4"/>
      <c r="IS336" s="4"/>
      <c r="IT336" s="4"/>
      <c r="IU336" s="4"/>
      <c r="IV336" s="4"/>
      <c r="IW336" s="4"/>
      <c r="IX336" s="4"/>
      <c r="IY336" s="4"/>
      <c r="IZ336" s="4"/>
      <c r="JA336" s="4"/>
      <c r="JB336" s="4"/>
      <c r="JC336" s="4"/>
      <c r="JD336" s="4"/>
      <c r="JE336" s="4"/>
      <c r="JF336" s="4"/>
      <c r="JG336" s="4"/>
      <c r="JH336" s="4"/>
      <c r="JI336" s="4"/>
      <c r="JJ336" s="4"/>
      <c r="JK336" s="4"/>
      <c r="JL336" s="4"/>
      <c r="JM336" s="4"/>
      <c r="JN336" s="4"/>
      <c r="JO336" s="4"/>
      <c r="JP336" s="4"/>
      <c r="JQ336" s="4"/>
      <c r="JR336" s="4"/>
      <c r="JS336" s="4"/>
      <c r="JT336" s="4"/>
      <c r="JU336" s="4"/>
      <c r="JV336" s="4"/>
      <c r="JW336" s="4"/>
      <c r="JX336" s="4"/>
      <c r="JY336" s="4"/>
      <c r="JZ336" s="4"/>
      <c r="KA336" s="4"/>
      <c r="KB336" s="4"/>
      <c r="KC336" s="4"/>
      <c r="KD336" s="4"/>
      <c r="KE336" s="4"/>
      <c r="KF336" s="4"/>
      <c r="KG336" s="4"/>
      <c r="KH336" s="4"/>
      <c r="KI336" s="4"/>
      <c r="KJ336" s="4"/>
      <c r="KK336" s="4"/>
      <c r="KL336" s="4"/>
      <c r="KM336" s="4"/>
      <c r="KN336" s="4"/>
      <c r="KO336" s="4"/>
      <c r="KP336" s="4"/>
      <c r="KQ336" s="4"/>
      <c r="KR336" s="4"/>
      <c r="KS336" s="4"/>
      <c r="KT336" s="4"/>
      <c r="KU336" s="4"/>
      <c r="KV336" s="4"/>
      <c r="KW336" s="4"/>
      <c r="KX336" s="4"/>
      <c r="KY336" s="4"/>
      <c r="KZ336" s="4"/>
      <c r="LA336" s="4"/>
      <c r="LB336" s="4"/>
      <c r="LC336" s="4"/>
      <c r="LD336" s="4"/>
      <c r="LE336" s="4"/>
      <c r="LF336" s="4"/>
      <c r="LG336" s="4"/>
      <c r="LH336" s="4"/>
      <c r="LI336" s="4"/>
      <c r="LJ336" s="4"/>
      <c r="LK336" s="4"/>
      <c r="LL336" s="4"/>
      <c r="LM336" s="4"/>
      <c r="LN336" s="4"/>
      <c r="LO336" s="4"/>
      <c r="LP336" s="4"/>
      <c r="LQ336" s="4"/>
      <c r="LR336" s="4"/>
      <c r="LS336" s="4"/>
      <c r="LT336" s="4"/>
      <c r="LU336" s="4"/>
      <c r="LV336" s="4"/>
      <c r="LW336" s="4"/>
      <c r="LX336" s="4"/>
      <c r="LY336" s="4"/>
      <c r="LZ336" s="4"/>
      <c r="MA336" s="4"/>
      <c r="MB336" s="4"/>
      <c r="MC336" s="4"/>
      <c r="MD336" s="4"/>
      <c r="ME336" s="4"/>
      <c r="MF336" s="4"/>
      <c r="MG336" s="4"/>
      <c r="MH336" s="4"/>
      <c r="MI336" s="4"/>
      <c r="MJ336" s="4"/>
      <c r="MK336" s="4"/>
      <c r="ML336" s="4"/>
      <c r="MM336" s="4"/>
      <c r="MN336" s="4"/>
      <c r="MO336" s="4"/>
      <c r="MP336" s="4"/>
      <c r="MQ336" s="4"/>
      <c r="MR336" s="4"/>
      <c r="MS336" s="4"/>
      <c r="MT336" s="4"/>
      <c r="MU336" s="4"/>
      <c r="MV336" s="4"/>
      <c r="MW336" s="4"/>
      <c r="MX336" s="4"/>
      <c r="MY336" s="4"/>
      <c r="MZ336" s="4"/>
      <c r="NA336" s="4"/>
      <c r="NB336" s="4"/>
      <c r="NC336" s="4"/>
      <c r="ND336" s="4"/>
      <c r="NE336" s="4"/>
      <c r="NF336" s="4"/>
      <c r="NG336" s="4"/>
      <c r="NH336" s="4"/>
      <c r="NI336" s="4"/>
      <c r="NJ336" s="4"/>
      <c r="NK336" s="4"/>
      <c r="NL336" s="4"/>
      <c r="NM336" s="4"/>
      <c r="NN336" s="4"/>
      <c r="NO336" s="4"/>
      <c r="NP336" s="4"/>
      <c r="NQ336" s="4"/>
      <c r="NR336" s="4"/>
      <c r="NS336" s="4"/>
      <c r="NT336" s="4"/>
      <c r="NU336" s="4"/>
      <c r="NV336" s="4"/>
      <c r="NW336" s="4"/>
      <c r="NX336" s="4"/>
      <c r="NY336" s="4"/>
      <c r="NZ336" s="4"/>
      <c r="OA336" s="4"/>
      <c r="OB336" s="4"/>
      <c r="OC336" s="4"/>
      <c r="OD336" s="4"/>
      <c r="OE336" s="4"/>
      <c r="OF336" s="4"/>
      <c r="OG336" s="4"/>
      <c r="OH336" s="4"/>
      <c r="OI336" s="4"/>
      <c r="OJ336" s="4"/>
      <c r="OK336" s="4"/>
      <c r="OL336" s="4"/>
      <c r="OM336" s="4"/>
      <c r="ON336" s="4"/>
      <c r="OO336" s="4"/>
      <c r="OP336" s="4"/>
      <c r="OQ336" s="4"/>
      <c r="OR336" s="4"/>
      <c r="OS336" s="4"/>
      <c r="OT336" s="4"/>
      <c r="OU336" s="4"/>
      <c r="OV336" s="4"/>
      <c r="OW336" s="4"/>
      <c r="OX336" s="4"/>
      <c r="OY336" s="4"/>
      <c r="OZ336" s="4"/>
      <c r="PA336" s="4"/>
    </row>
    <row r="337" spans="1:417" s="16" customFormat="1" ht="28.5" customHeight="1" thickBot="1" x14ac:dyDescent="0.3">
      <c r="A337" s="307"/>
      <c r="B337" s="46" t="str">
        <f t="shared" si="182"/>
        <v>ГБУЗ АО АМОКБ</v>
      </c>
      <c r="C337" s="262"/>
      <c r="D337" s="19" t="str">
        <f t="shared" si="183"/>
        <v>ПМСП, включенная в базовую программу ОМС</v>
      </c>
      <c r="E337" s="236"/>
      <c r="F337" s="46" t="str">
        <f t="shared" si="193"/>
        <v>амбулаторно</v>
      </c>
      <c r="G337" s="236"/>
      <c r="H337" s="46" t="str">
        <f t="shared" si="194"/>
        <v>Не предусмотрено</v>
      </c>
      <c r="I337" s="236" t="s">
        <v>95</v>
      </c>
      <c r="J337" s="46" t="str">
        <f t="shared" si="195"/>
        <v>офтальмология</v>
      </c>
      <c r="K337" s="73" t="s">
        <v>133</v>
      </c>
      <c r="L337" s="73" t="s">
        <v>3</v>
      </c>
      <c r="M337" s="73" t="s">
        <v>5</v>
      </c>
      <c r="N337" s="106">
        <v>99</v>
      </c>
      <c r="O337" s="106">
        <v>99</v>
      </c>
      <c r="P337" s="54">
        <f t="shared" ref="P337" si="206">IF(AND(N337&lt;&gt;0,M337="Кач."),O337/N337*100,"")</f>
        <v>100</v>
      </c>
      <c r="Q337" s="60"/>
      <c r="R337" s="238"/>
      <c r="S337" s="241"/>
      <c r="T337" s="248"/>
      <c r="U337" s="223"/>
      <c r="V337" s="223"/>
      <c r="W337" s="214"/>
      <c r="X337" s="205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  <c r="GL337" s="4"/>
      <c r="GM337" s="4"/>
      <c r="GN337" s="4"/>
      <c r="GO337" s="4"/>
      <c r="GP337" s="4"/>
      <c r="GQ337" s="4"/>
      <c r="GR337" s="4"/>
      <c r="GS337" s="4"/>
      <c r="GT337" s="4"/>
      <c r="GU337" s="4"/>
      <c r="GV337" s="4"/>
      <c r="GW337" s="4"/>
      <c r="GX337" s="4"/>
      <c r="GY337" s="4"/>
      <c r="GZ337" s="4"/>
      <c r="HA337" s="4"/>
      <c r="HB337" s="4"/>
      <c r="HC337" s="4"/>
      <c r="HD337" s="4"/>
      <c r="HE337" s="4"/>
      <c r="HF337" s="4"/>
      <c r="HG337" s="4"/>
      <c r="HH337" s="4"/>
      <c r="HI337" s="4"/>
      <c r="HJ337" s="4"/>
      <c r="HK337" s="4"/>
      <c r="HL337" s="4"/>
      <c r="HM337" s="4"/>
      <c r="HN337" s="4"/>
      <c r="HO337" s="4"/>
      <c r="HP337" s="4"/>
      <c r="HQ337" s="4"/>
      <c r="HR337" s="4"/>
      <c r="HS337" s="4"/>
      <c r="HT337" s="4"/>
      <c r="HU337" s="4"/>
      <c r="HV337" s="4"/>
      <c r="HW337" s="4"/>
      <c r="HX337" s="4"/>
      <c r="HY337" s="4"/>
      <c r="HZ337" s="4"/>
      <c r="IA337" s="4"/>
      <c r="IB337" s="4"/>
      <c r="IC337" s="4"/>
      <c r="ID337" s="4"/>
      <c r="IE337" s="4"/>
      <c r="IF337" s="4"/>
      <c r="IG337" s="4"/>
      <c r="IH337" s="4"/>
      <c r="II337" s="4"/>
      <c r="IJ337" s="4"/>
      <c r="IK337" s="4"/>
      <c r="IL337" s="4"/>
      <c r="IM337" s="4"/>
      <c r="IN337" s="4"/>
      <c r="IO337" s="4"/>
      <c r="IP337" s="4"/>
      <c r="IQ337" s="4"/>
      <c r="IR337" s="4"/>
      <c r="IS337" s="4"/>
      <c r="IT337" s="4"/>
      <c r="IU337" s="4"/>
      <c r="IV337" s="4"/>
      <c r="IW337" s="4"/>
      <c r="IX337" s="4"/>
      <c r="IY337" s="4"/>
      <c r="IZ337" s="4"/>
      <c r="JA337" s="4"/>
      <c r="JB337" s="4"/>
      <c r="JC337" s="4"/>
      <c r="JD337" s="4"/>
      <c r="JE337" s="4"/>
      <c r="JF337" s="4"/>
      <c r="JG337" s="4"/>
      <c r="JH337" s="4"/>
      <c r="JI337" s="4"/>
      <c r="JJ337" s="4"/>
      <c r="JK337" s="4"/>
      <c r="JL337" s="4"/>
      <c r="JM337" s="4"/>
      <c r="JN337" s="4"/>
      <c r="JO337" s="4"/>
      <c r="JP337" s="4"/>
      <c r="JQ337" s="4"/>
      <c r="JR337" s="4"/>
      <c r="JS337" s="4"/>
      <c r="JT337" s="4"/>
      <c r="JU337" s="4"/>
      <c r="JV337" s="4"/>
      <c r="JW337" s="4"/>
      <c r="JX337" s="4"/>
      <c r="JY337" s="4"/>
      <c r="JZ337" s="4"/>
      <c r="KA337" s="4"/>
      <c r="KB337" s="4"/>
      <c r="KC337" s="4"/>
      <c r="KD337" s="4"/>
      <c r="KE337" s="4"/>
      <c r="KF337" s="4"/>
      <c r="KG337" s="4"/>
      <c r="KH337" s="4"/>
      <c r="KI337" s="4"/>
      <c r="KJ337" s="4"/>
      <c r="KK337" s="4"/>
      <c r="KL337" s="4"/>
      <c r="KM337" s="4"/>
      <c r="KN337" s="4"/>
      <c r="KO337" s="4"/>
      <c r="KP337" s="4"/>
      <c r="KQ337" s="4"/>
      <c r="KR337" s="4"/>
      <c r="KS337" s="4"/>
      <c r="KT337" s="4"/>
      <c r="KU337" s="4"/>
      <c r="KV337" s="4"/>
      <c r="KW337" s="4"/>
      <c r="KX337" s="4"/>
      <c r="KY337" s="4"/>
      <c r="KZ337" s="4"/>
      <c r="LA337" s="4"/>
      <c r="LB337" s="4"/>
      <c r="LC337" s="4"/>
      <c r="LD337" s="4"/>
      <c r="LE337" s="4"/>
      <c r="LF337" s="4"/>
      <c r="LG337" s="4"/>
      <c r="LH337" s="4"/>
      <c r="LI337" s="4"/>
      <c r="LJ337" s="4"/>
      <c r="LK337" s="4"/>
      <c r="LL337" s="4"/>
      <c r="LM337" s="4"/>
      <c r="LN337" s="4"/>
      <c r="LO337" s="4"/>
      <c r="LP337" s="4"/>
      <c r="LQ337" s="4"/>
      <c r="LR337" s="4"/>
      <c r="LS337" s="4"/>
      <c r="LT337" s="4"/>
      <c r="LU337" s="4"/>
      <c r="LV337" s="4"/>
      <c r="LW337" s="4"/>
      <c r="LX337" s="4"/>
      <c r="LY337" s="4"/>
      <c r="LZ337" s="4"/>
      <c r="MA337" s="4"/>
      <c r="MB337" s="4"/>
      <c r="MC337" s="4"/>
      <c r="MD337" s="4"/>
      <c r="ME337" s="4"/>
      <c r="MF337" s="4"/>
      <c r="MG337" s="4"/>
      <c r="MH337" s="4"/>
      <c r="MI337" s="4"/>
      <c r="MJ337" s="4"/>
      <c r="MK337" s="4"/>
      <c r="ML337" s="4"/>
      <c r="MM337" s="4"/>
      <c r="MN337" s="4"/>
      <c r="MO337" s="4"/>
      <c r="MP337" s="4"/>
      <c r="MQ337" s="4"/>
      <c r="MR337" s="4"/>
      <c r="MS337" s="4"/>
      <c r="MT337" s="4"/>
      <c r="MU337" s="4"/>
      <c r="MV337" s="4"/>
      <c r="MW337" s="4"/>
      <c r="MX337" s="4"/>
      <c r="MY337" s="4"/>
      <c r="MZ337" s="4"/>
      <c r="NA337" s="4"/>
      <c r="NB337" s="4"/>
      <c r="NC337" s="4"/>
      <c r="ND337" s="4"/>
      <c r="NE337" s="4"/>
      <c r="NF337" s="4"/>
      <c r="NG337" s="4"/>
      <c r="NH337" s="4"/>
      <c r="NI337" s="4"/>
      <c r="NJ337" s="4"/>
      <c r="NK337" s="4"/>
      <c r="NL337" s="4"/>
      <c r="NM337" s="4"/>
      <c r="NN337" s="4"/>
      <c r="NO337" s="4"/>
      <c r="NP337" s="4"/>
      <c r="NQ337" s="4"/>
      <c r="NR337" s="4"/>
      <c r="NS337" s="4"/>
      <c r="NT337" s="4"/>
      <c r="NU337" s="4"/>
      <c r="NV337" s="4"/>
      <c r="NW337" s="4"/>
      <c r="NX337" s="4"/>
      <c r="NY337" s="4"/>
      <c r="NZ337" s="4"/>
      <c r="OA337" s="4"/>
      <c r="OB337" s="4"/>
      <c r="OC337" s="4"/>
      <c r="OD337" s="4"/>
      <c r="OE337" s="4"/>
      <c r="OF337" s="4"/>
      <c r="OG337" s="4"/>
      <c r="OH337" s="4"/>
      <c r="OI337" s="4"/>
      <c r="OJ337" s="4"/>
      <c r="OK337" s="4"/>
      <c r="OL337" s="4"/>
      <c r="OM337" s="4"/>
      <c r="ON337" s="4"/>
      <c r="OO337" s="4"/>
      <c r="OP337" s="4"/>
      <c r="OQ337" s="4"/>
      <c r="OR337" s="4"/>
      <c r="OS337" s="4"/>
      <c r="OT337" s="4"/>
      <c r="OU337" s="4"/>
      <c r="OV337" s="4"/>
      <c r="OW337" s="4"/>
      <c r="OX337" s="4"/>
      <c r="OY337" s="4"/>
      <c r="OZ337" s="4"/>
      <c r="PA337" s="4"/>
    </row>
    <row r="338" spans="1:417" s="16" customFormat="1" ht="28.5" customHeight="1" thickBot="1" x14ac:dyDescent="0.3">
      <c r="A338" s="307"/>
      <c r="B338" s="46" t="str">
        <f t="shared" si="182"/>
        <v>ГБУЗ АО АМОКБ</v>
      </c>
      <c r="C338" s="262"/>
      <c r="D338" s="19" t="str">
        <f t="shared" si="183"/>
        <v>ПМСП, включенная в базовую программу ОМС</v>
      </c>
      <c r="E338" s="236"/>
      <c r="F338" s="46" t="str">
        <f t="shared" si="193"/>
        <v>амбулаторно</v>
      </c>
      <c r="G338" s="236"/>
      <c r="H338" s="46" t="str">
        <f t="shared" si="194"/>
        <v>Не предусмотрено</v>
      </c>
      <c r="I338" s="236"/>
      <c r="J338" s="46" t="str">
        <f t="shared" si="195"/>
        <v>офтальмология</v>
      </c>
      <c r="K338" s="74" t="s">
        <v>40</v>
      </c>
      <c r="L338" s="75" t="s">
        <v>123</v>
      </c>
      <c r="M338" s="81" t="s">
        <v>42</v>
      </c>
      <c r="N338" s="103">
        <v>4500</v>
      </c>
      <c r="O338" s="103">
        <v>2655</v>
      </c>
      <c r="P338" s="61"/>
      <c r="Q338" s="62">
        <f t="shared" si="200"/>
        <v>78.666666666666657</v>
      </c>
      <c r="R338" s="250"/>
      <c r="S338" s="251"/>
      <c r="T338" s="252"/>
      <c r="U338" s="224"/>
      <c r="V338" s="224"/>
      <c r="W338" s="214"/>
      <c r="X338" s="205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  <c r="GL338" s="4"/>
      <c r="GM338" s="4"/>
      <c r="GN338" s="4"/>
      <c r="GO338" s="4"/>
      <c r="GP338" s="4"/>
      <c r="GQ338" s="4"/>
      <c r="GR338" s="4"/>
      <c r="GS338" s="4"/>
      <c r="GT338" s="4"/>
      <c r="GU338" s="4"/>
      <c r="GV338" s="4"/>
      <c r="GW338" s="4"/>
      <c r="GX338" s="4"/>
      <c r="GY338" s="4"/>
      <c r="GZ338" s="4"/>
      <c r="HA338" s="4"/>
      <c r="HB338" s="4"/>
      <c r="HC338" s="4"/>
      <c r="HD338" s="4"/>
      <c r="HE338" s="4"/>
      <c r="HF338" s="4"/>
      <c r="HG338" s="4"/>
      <c r="HH338" s="4"/>
      <c r="HI338" s="4"/>
      <c r="HJ338" s="4"/>
      <c r="HK338" s="4"/>
      <c r="HL338" s="4"/>
      <c r="HM338" s="4"/>
      <c r="HN338" s="4"/>
      <c r="HO338" s="4"/>
      <c r="HP338" s="4"/>
      <c r="HQ338" s="4"/>
      <c r="HR338" s="4"/>
      <c r="HS338" s="4"/>
      <c r="HT338" s="4"/>
      <c r="HU338" s="4"/>
      <c r="HV338" s="4"/>
      <c r="HW338" s="4"/>
      <c r="HX338" s="4"/>
      <c r="HY338" s="4"/>
      <c r="HZ338" s="4"/>
      <c r="IA338" s="4"/>
      <c r="IB338" s="4"/>
      <c r="IC338" s="4"/>
      <c r="ID338" s="4"/>
      <c r="IE338" s="4"/>
      <c r="IF338" s="4"/>
      <c r="IG338" s="4"/>
      <c r="IH338" s="4"/>
      <c r="II338" s="4"/>
      <c r="IJ338" s="4"/>
      <c r="IK338" s="4"/>
      <c r="IL338" s="4"/>
      <c r="IM338" s="4"/>
      <c r="IN338" s="4"/>
      <c r="IO338" s="4"/>
      <c r="IP338" s="4"/>
      <c r="IQ338" s="4"/>
      <c r="IR338" s="4"/>
      <c r="IS338" s="4"/>
      <c r="IT338" s="4"/>
      <c r="IU338" s="4"/>
      <c r="IV338" s="4"/>
      <c r="IW338" s="4"/>
      <c r="IX338" s="4"/>
      <c r="IY338" s="4"/>
      <c r="IZ338" s="4"/>
      <c r="JA338" s="4"/>
      <c r="JB338" s="4"/>
      <c r="JC338" s="4"/>
      <c r="JD338" s="4"/>
      <c r="JE338" s="4"/>
      <c r="JF338" s="4"/>
      <c r="JG338" s="4"/>
      <c r="JH338" s="4"/>
      <c r="JI338" s="4"/>
      <c r="JJ338" s="4"/>
      <c r="JK338" s="4"/>
      <c r="JL338" s="4"/>
      <c r="JM338" s="4"/>
      <c r="JN338" s="4"/>
      <c r="JO338" s="4"/>
      <c r="JP338" s="4"/>
      <c r="JQ338" s="4"/>
      <c r="JR338" s="4"/>
      <c r="JS338" s="4"/>
      <c r="JT338" s="4"/>
      <c r="JU338" s="4"/>
      <c r="JV338" s="4"/>
      <c r="JW338" s="4"/>
      <c r="JX338" s="4"/>
      <c r="JY338" s="4"/>
      <c r="JZ338" s="4"/>
      <c r="KA338" s="4"/>
      <c r="KB338" s="4"/>
      <c r="KC338" s="4"/>
      <c r="KD338" s="4"/>
      <c r="KE338" s="4"/>
      <c r="KF338" s="4"/>
      <c r="KG338" s="4"/>
      <c r="KH338" s="4"/>
      <c r="KI338" s="4"/>
      <c r="KJ338" s="4"/>
      <c r="KK338" s="4"/>
      <c r="KL338" s="4"/>
      <c r="KM338" s="4"/>
      <c r="KN338" s="4"/>
      <c r="KO338" s="4"/>
      <c r="KP338" s="4"/>
      <c r="KQ338" s="4"/>
      <c r="KR338" s="4"/>
      <c r="KS338" s="4"/>
      <c r="KT338" s="4"/>
      <c r="KU338" s="4"/>
      <c r="KV338" s="4"/>
      <c r="KW338" s="4"/>
      <c r="KX338" s="4"/>
      <c r="KY338" s="4"/>
      <c r="KZ338" s="4"/>
      <c r="LA338" s="4"/>
      <c r="LB338" s="4"/>
      <c r="LC338" s="4"/>
      <c r="LD338" s="4"/>
      <c r="LE338" s="4"/>
      <c r="LF338" s="4"/>
      <c r="LG338" s="4"/>
      <c r="LH338" s="4"/>
      <c r="LI338" s="4"/>
      <c r="LJ338" s="4"/>
      <c r="LK338" s="4"/>
      <c r="LL338" s="4"/>
      <c r="LM338" s="4"/>
      <c r="LN338" s="4"/>
      <c r="LO338" s="4"/>
      <c r="LP338" s="4"/>
      <c r="LQ338" s="4"/>
      <c r="LR338" s="4"/>
      <c r="LS338" s="4"/>
      <c r="LT338" s="4"/>
      <c r="LU338" s="4"/>
      <c r="LV338" s="4"/>
      <c r="LW338" s="4"/>
      <c r="LX338" s="4"/>
      <c r="LY338" s="4"/>
      <c r="LZ338" s="4"/>
      <c r="MA338" s="4"/>
      <c r="MB338" s="4"/>
      <c r="MC338" s="4"/>
      <c r="MD338" s="4"/>
      <c r="ME338" s="4"/>
      <c r="MF338" s="4"/>
      <c r="MG338" s="4"/>
      <c r="MH338" s="4"/>
      <c r="MI338" s="4"/>
      <c r="MJ338" s="4"/>
      <c r="MK338" s="4"/>
      <c r="ML338" s="4"/>
      <c r="MM338" s="4"/>
      <c r="MN338" s="4"/>
      <c r="MO338" s="4"/>
      <c r="MP338" s="4"/>
      <c r="MQ338" s="4"/>
      <c r="MR338" s="4"/>
      <c r="MS338" s="4"/>
      <c r="MT338" s="4"/>
      <c r="MU338" s="4"/>
      <c r="MV338" s="4"/>
      <c r="MW338" s="4"/>
      <c r="MX338" s="4"/>
      <c r="MY338" s="4"/>
      <c r="MZ338" s="4"/>
      <c r="NA338" s="4"/>
      <c r="NB338" s="4"/>
      <c r="NC338" s="4"/>
      <c r="ND338" s="4"/>
      <c r="NE338" s="4"/>
      <c r="NF338" s="4"/>
      <c r="NG338" s="4"/>
      <c r="NH338" s="4"/>
      <c r="NI338" s="4"/>
      <c r="NJ338" s="4"/>
      <c r="NK338" s="4"/>
      <c r="NL338" s="4"/>
      <c r="NM338" s="4"/>
      <c r="NN338" s="4"/>
      <c r="NO338" s="4"/>
      <c r="NP338" s="4"/>
      <c r="NQ338" s="4"/>
      <c r="NR338" s="4"/>
      <c r="NS338" s="4"/>
      <c r="NT338" s="4"/>
      <c r="NU338" s="4"/>
      <c r="NV338" s="4"/>
      <c r="NW338" s="4"/>
      <c r="NX338" s="4"/>
      <c r="NY338" s="4"/>
      <c r="NZ338" s="4"/>
      <c r="OA338" s="4"/>
      <c r="OB338" s="4"/>
      <c r="OC338" s="4"/>
      <c r="OD338" s="4"/>
      <c r="OE338" s="4"/>
      <c r="OF338" s="4"/>
      <c r="OG338" s="4"/>
      <c r="OH338" s="4"/>
      <c r="OI338" s="4"/>
      <c r="OJ338" s="4"/>
      <c r="OK338" s="4"/>
      <c r="OL338" s="4"/>
      <c r="OM338" s="4"/>
      <c r="ON338" s="4"/>
      <c r="OO338" s="4"/>
      <c r="OP338" s="4"/>
      <c r="OQ338" s="4"/>
      <c r="OR338" s="4"/>
      <c r="OS338" s="4"/>
      <c r="OT338" s="4"/>
      <c r="OU338" s="4"/>
      <c r="OV338" s="4"/>
      <c r="OW338" s="4"/>
      <c r="OX338" s="4"/>
      <c r="OY338" s="4"/>
      <c r="OZ338" s="4"/>
      <c r="PA338" s="4"/>
    </row>
    <row r="339" spans="1:417" s="16" customFormat="1" ht="28.5" customHeight="1" thickBot="1" x14ac:dyDescent="0.3">
      <c r="A339" s="307"/>
      <c r="B339" s="46" t="str">
        <f t="shared" si="182"/>
        <v>ГБУЗ АО АМОКБ</v>
      </c>
      <c r="C339" s="262" t="s">
        <v>129</v>
      </c>
      <c r="D339" s="19" t="str">
        <f t="shared" si="18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39" s="236" t="s">
        <v>143</v>
      </c>
      <c r="F339" s="46" t="str">
        <f t="shared" si="193"/>
        <v>стационар</v>
      </c>
      <c r="G339" s="236" t="s">
        <v>52</v>
      </c>
      <c r="H339" s="46" t="str">
        <f t="shared" si="194"/>
        <v>для беременных и рожениц</v>
      </c>
      <c r="I339" s="236" t="s">
        <v>148</v>
      </c>
      <c r="J339" s="46" t="str">
        <f t="shared" si="195"/>
        <v xml:space="preserve">Не применяется </v>
      </c>
      <c r="K339" s="73" t="s">
        <v>133</v>
      </c>
      <c r="L339" s="73" t="s">
        <v>3</v>
      </c>
      <c r="M339" s="73" t="s">
        <v>5</v>
      </c>
      <c r="N339" s="106">
        <v>99</v>
      </c>
      <c r="O339" s="106">
        <v>99</v>
      </c>
      <c r="P339" s="54">
        <f t="shared" ref="P339" si="207">IF(AND(N339&lt;&gt;0,M339="Кач."),O339/N339*100,"")</f>
        <v>100</v>
      </c>
      <c r="Q339" s="60"/>
      <c r="R339" s="237">
        <f>IFERROR(AVERAGE(P339:P344),"")</f>
        <v>100</v>
      </c>
      <c r="S339" s="240">
        <f>AVERAGE(Q339:Q344)</f>
        <v>254.98575498575497</v>
      </c>
      <c r="T339" s="247">
        <f>IFERROR((R339*0.7+S339*0.3)*2,S339*2)</f>
        <v>292.991452991453</v>
      </c>
      <c r="U339" s="222" t="str">
        <f>IF(T339&lt;170,"ГЗ по услуге (работе) НЕ выполнено","")&amp;IF(AND(T339&gt;=170,T339&lt;=200),"ГЗ по услуге (работе) выполнено","")&amp;IF(T339&gt;200,"ГЗ по услуге (работе) ПЕРЕвыполнено","")</f>
        <v>ГЗ по услуге (работе) ПЕРЕвыполнено</v>
      </c>
      <c r="V339" s="222"/>
      <c r="W339" s="214"/>
      <c r="X339" s="205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  <c r="GL339" s="4"/>
      <c r="GM339" s="4"/>
      <c r="GN339" s="4"/>
      <c r="GO339" s="4"/>
      <c r="GP339" s="4"/>
      <c r="GQ339" s="4"/>
      <c r="GR339" s="4"/>
      <c r="GS339" s="4"/>
      <c r="GT339" s="4"/>
      <c r="GU339" s="4"/>
      <c r="GV339" s="4"/>
      <c r="GW339" s="4"/>
      <c r="GX339" s="4"/>
      <c r="GY339" s="4"/>
      <c r="GZ339" s="4"/>
      <c r="HA339" s="4"/>
      <c r="HB339" s="4"/>
      <c r="HC339" s="4"/>
      <c r="HD339" s="4"/>
      <c r="HE339" s="4"/>
      <c r="HF339" s="4"/>
      <c r="HG339" s="4"/>
      <c r="HH339" s="4"/>
      <c r="HI339" s="4"/>
      <c r="HJ339" s="4"/>
      <c r="HK339" s="4"/>
      <c r="HL339" s="4"/>
      <c r="HM339" s="4"/>
      <c r="HN339" s="4"/>
      <c r="HO339" s="4"/>
      <c r="HP339" s="4"/>
      <c r="HQ339" s="4"/>
      <c r="HR339" s="4"/>
      <c r="HS339" s="4"/>
      <c r="HT339" s="4"/>
      <c r="HU339" s="4"/>
      <c r="HV339" s="4"/>
      <c r="HW339" s="4"/>
      <c r="HX339" s="4"/>
      <c r="HY339" s="4"/>
      <c r="HZ339" s="4"/>
      <c r="IA339" s="4"/>
      <c r="IB339" s="4"/>
      <c r="IC339" s="4"/>
      <c r="ID339" s="4"/>
      <c r="IE339" s="4"/>
      <c r="IF339" s="4"/>
      <c r="IG339" s="4"/>
      <c r="IH339" s="4"/>
      <c r="II339" s="4"/>
      <c r="IJ339" s="4"/>
      <c r="IK339" s="4"/>
      <c r="IL339" s="4"/>
      <c r="IM339" s="4"/>
      <c r="IN339" s="4"/>
      <c r="IO339" s="4"/>
      <c r="IP339" s="4"/>
      <c r="IQ339" s="4"/>
      <c r="IR339" s="4"/>
      <c r="IS339" s="4"/>
      <c r="IT339" s="4"/>
      <c r="IU339" s="4"/>
      <c r="IV339" s="4"/>
      <c r="IW339" s="4"/>
      <c r="IX339" s="4"/>
      <c r="IY339" s="4"/>
      <c r="IZ339" s="4"/>
      <c r="JA339" s="4"/>
      <c r="JB339" s="4"/>
      <c r="JC339" s="4"/>
      <c r="JD339" s="4"/>
      <c r="JE339" s="4"/>
      <c r="JF339" s="4"/>
      <c r="JG339" s="4"/>
      <c r="JH339" s="4"/>
      <c r="JI339" s="4"/>
      <c r="JJ339" s="4"/>
      <c r="JK339" s="4"/>
      <c r="JL339" s="4"/>
      <c r="JM339" s="4"/>
      <c r="JN339" s="4"/>
      <c r="JO339" s="4"/>
      <c r="JP339" s="4"/>
      <c r="JQ339" s="4"/>
      <c r="JR339" s="4"/>
      <c r="JS339" s="4"/>
      <c r="JT339" s="4"/>
      <c r="JU339" s="4"/>
      <c r="JV339" s="4"/>
      <c r="JW339" s="4"/>
      <c r="JX339" s="4"/>
      <c r="JY339" s="4"/>
      <c r="JZ339" s="4"/>
      <c r="KA339" s="4"/>
      <c r="KB339" s="4"/>
      <c r="KC339" s="4"/>
      <c r="KD339" s="4"/>
      <c r="KE339" s="4"/>
      <c r="KF339" s="4"/>
      <c r="KG339" s="4"/>
      <c r="KH339" s="4"/>
      <c r="KI339" s="4"/>
      <c r="KJ339" s="4"/>
      <c r="KK339" s="4"/>
      <c r="KL339" s="4"/>
      <c r="KM339" s="4"/>
      <c r="KN339" s="4"/>
      <c r="KO339" s="4"/>
      <c r="KP339" s="4"/>
      <c r="KQ339" s="4"/>
      <c r="KR339" s="4"/>
      <c r="KS339" s="4"/>
      <c r="KT339" s="4"/>
      <c r="KU339" s="4"/>
      <c r="KV339" s="4"/>
      <c r="KW339" s="4"/>
      <c r="KX339" s="4"/>
      <c r="KY339" s="4"/>
      <c r="KZ339" s="4"/>
      <c r="LA339" s="4"/>
      <c r="LB339" s="4"/>
      <c r="LC339" s="4"/>
      <c r="LD339" s="4"/>
      <c r="LE339" s="4"/>
      <c r="LF339" s="4"/>
      <c r="LG339" s="4"/>
      <c r="LH339" s="4"/>
      <c r="LI339" s="4"/>
      <c r="LJ339" s="4"/>
      <c r="LK339" s="4"/>
      <c r="LL339" s="4"/>
      <c r="LM339" s="4"/>
      <c r="LN339" s="4"/>
      <c r="LO339" s="4"/>
      <c r="LP339" s="4"/>
      <c r="LQ339" s="4"/>
      <c r="LR339" s="4"/>
      <c r="LS339" s="4"/>
      <c r="LT339" s="4"/>
      <c r="LU339" s="4"/>
      <c r="LV339" s="4"/>
      <c r="LW339" s="4"/>
      <c r="LX339" s="4"/>
      <c r="LY339" s="4"/>
      <c r="LZ339" s="4"/>
      <c r="MA339" s="4"/>
      <c r="MB339" s="4"/>
      <c r="MC339" s="4"/>
      <c r="MD339" s="4"/>
      <c r="ME339" s="4"/>
      <c r="MF339" s="4"/>
      <c r="MG339" s="4"/>
      <c r="MH339" s="4"/>
      <c r="MI339" s="4"/>
      <c r="MJ339" s="4"/>
      <c r="MK339" s="4"/>
      <c r="ML339" s="4"/>
      <c r="MM339" s="4"/>
      <c r="MN339" s="4"/>
      <c r="MO339" s="4"/>
      <c r="MP339" s="4"/>
      <c r="MQ339" s="4"/>
      <c r="MR339" s="4"/>
      <c r="MS339" s="4"/>
      <c r="MT339" s="4"/>
      <c r="MU339" s="4"/>
      <c r="MV339" s="4"/>
      <c r="MW339" s="4"/>
      <c r="MX339" s="4"/>
      <c r="MY339" s="4"/>
      <c r="MZ339" s="4"/>
      <c r="NA339" s="4"/>
      <c r="NB339" s="4"/>
      <c r="NC339" s="4"/>
      <c r="ND339" s="4"/>
      <c r="NE339" s="4"/>
      <c r="NF339" s="4"/>
      <c r="NG339" s="4"/>
      <c r="NH339" s="4"/>
      <c r="NI339" s="4"/>
      <c r="NJ339" s="4"/>
      <c r="NK339" s="4"/>
      <c r="NL339" s="4"/>
      <c r="NM339" s="4"/>
      <c r="NN339" s="4"/>
      <c r="NO339" s="4"/>
      <c r="NP339" s="4"/>
      <c r="NQ339" s="4"/>
      <c r="NR339" s="4"/>
      <c r="NS339" s="4"/>
      <c r="NT339" s="4"/>
      <c r="NU339" s="4"/>
      <c r="NV339" s="4"/>
      <c r="NW339" s="4"/>
      <c r="NX339" s="4"/>
      <c r="NY339" s="4"/>
      <c r="NZ339" s="4"/>
      <c r="OA339" s="4"/>
      <c r="OB339" s="4"/>
      <c r="OC339" s="4"/>
      <c r="OD339" s="4"/>
      <c r="OE339" s="4"/>
      <c r="OF339" s="4"/>
      <c r="OG339" s="4"/>
      <c r="OH339" s="4"/>
      <c r="OI339" s="4"/>
      <c r="OJ339" s="4"/>
      <c r="OK339" s="4"/>
      <c r="OL339" s="4"/>
      <c r="OM339" s="4"/>
      <c r="ON339" s="4"/>
      <c r="OO339" s="4"/>
      <c r="OP339" s="4"/>
      <c r="OQ339" s="4"/>
      <c r="OR339" s="4"/>
      <c r="OS339" s="4"/>
      <c r="OT339" s="4"/>
      <c r="OU339" s="4"/>
      <c r="OV339" s="4"/>
      <c r="OW339" s="4"/>
      <c r="OX339" s="4"/>
      <c r="OY339" s="4"/>
      <c r="OZ339" s="4"/>
      <c r="PA339" s="4"/>
    </row>
    <row r="340" spans="1:417" s="16" customFormat="1" ht="28.5" customHeight="1" thickBot="1" x14ac:dyDescent="0.3">
      <c r="A340" s="307"/>
      <c r="B340" s="46" t="str">
        <f t="shared" si="182"/>
        <v>ГБУЗ АО АМОКБ</v>
      </c>
      <c r="C340" s="262"/>
      <c r="D340" s="19" t="str">
        <f t="shared" si="18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0" s="236"/>
      <c r="F340" s="46" t="str">
        <f t="shared" si="193"/>
        <v>стационар</v>
      </c>
      <c r="G340" s="236"/>
      <c r="H340" s="46" t="str">
        <f t="shared" si="194"/>
        <v>для беременных и рожениц</v>
      </c>
      <c r="I340" s="236"/>
      <c r="J340" s="46" t="str">
        <f t="shared" si="195"/>
        <v xml:space="preserve">Не применяется </v>
      </c>
      <c r="K340" s="74" t="s">
        <v>175</v>
      </c>
      <c r="L340" s="75" t="s">
        <v>150</v>
      </c>
      <c r="M340" s="81" t="s">
        <v>42</v>
      </c>
      <c r="N340" s="104">
        <v>45</v>
      </c>
      <c r="O340" s="104">
        <v>0</v>
      </c>
      <c r="P340" s="61"/>
      <c r="Q340" s="62">
        <f>IF(AND(N340&lt;&gt;0,M340="объем"),(O340/N340*100)/$Y$2*12,"")</f>
        <v>0</v>
      </c>
      <c r="R340" s="238"/>
      <c r="S340" s="241"/>
      <c r="T340" s="248"/>
      <c r="U340" s="223"/>
      <c r="V340" s="223"/>
      <c r="W340" s="214"/>
      <c r="X340" s="205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  <c r="GL340" s="4"/>
      <c r="GM340" s="4"/>
      <c r="GN340" s="4"/>
      <c r="GO340" s="4"/>
      <c r="GP340" s="4"/>
      <c r="GQ340" s="4"/>
      <c r="GR340" s="4"/>
      <c r="GS340" s="4"/>
      <c r="GT340" s="4"/>
      <c r="GU340" s="4"/>
      <c r="GV340" s="4"/>
      <c r="GW340" s="4"/>
      <c r="GX340" s="4"/>
      <c r="GY340" s="4"/>
      <c r="GZ340" s="4"/>
      <c r="HA340" s="4"/>
      <c r="HB340" s="4"/>
      <c r="HC340" s="4"/>
      <c r="HD340" s="4"/>
      <c r="HE340" s="4"/>
      <c r="HF340" s="4"/>
      <c r="HG340" s="4"/>
      <c r="HH340" s="4"/>
      <c r="HI340" s="4"/>
      <c r="HJ340" s="4"/>
      <c r="HK340" s="4"/>
      <c r="HL340" s="4"/>
      <c r="HM340" s="4"/>
      <c r="HN340" s="4"/>
      <c r="HO340" s="4"/>
      <c r="HP340" s="4"/>
      <c r="HQ340" s="4"/>
      <c r="HR340" s="4"/>
      <c r="HS340" s="4"/>
      <c r="HT340" s="4"/>
      <c r="HU340" s="4"/>
      <c r="HV340" s="4"/>
      <c r="HW340" s="4"/>
      <c r="HX340" s="4"/>
      <c r="HY340" s="4"/>
      <c r="HZ340" s="4"/>
      <c r="IA340" s="4"/>
      <c r="IB340" s="4"/>
      <c r="IC340" s="4"/>
      <c r="ID340" s="4"/>
      <c r="IE340" s="4"/>
      <c r="IF340" s="4"/>
      <c r="IG340" s="4"/>
      <c r="IH340" s="4"/>
      <c r="II340" s="4"/>
      <c r="IJ340" s="4"/>
      <c r="IK340" s="4"/>
      <c r="IL340" s="4"/>
      <c r="IM340" s="4"/>
      <c r="IN340" s="4"/>
      <c r="IO340" s="4"/>
      <c r="IP340" s="4"/>
      <c r="IQ340" s="4"/>
      <c r="IR340" s="4"/>
      <c r="IS340" s="4"/>
      <c r="IT340" s="4"/>
      <c r="IU340" s="4"/>
      <c r="IV340" s="4"/>
      <c r="IW340" s="4"/>
      <c r="IX340" s="4"/>
      <c r="IY340" s="4"/>
      <c r="IZ340" s="4"/>
      <c r="JA340" s="4"/>
      <c r="JB340" s="4"/>
      <c r="JC340" s="4"/>
      <c r="JD340" s="4"/>
      <c r="JE340" s="4"/>
      <c r="JF340" s="4"/>
      <c r="JG340" s="4"/>
      <c r="JH340" s="4"/>
      <c r="JI340" s="4"/>
      <c r="JJ340" s="4"/>
      <c r="JK340" s="4"/>
      <c r="JL340" s="4"/>
      <c r="JM340" s="4"/>
      <c r="JN340" s="4"/>
      <c r="JO340" s="4"/>
      <c r="JP340" s="4"/>
      <c r="JQ340" s="4"/>
      <c r="JR340" s="4"/>
      <c r="JS340" s="4"/>
      <c r="JT340" s="4"/>
      <c r="JU340" s="4"/>
      <c r="JV340" s="4"/>
      <c r="JW340" s="4"/>
      <c r="JX340" s="4"/>
      <c r="JY340" s="4"/>
      <c r="JZ340" s="4"/>
      <c r="KA340" s="4"/>
      <c r="KB340" s="4"/>
      <c r="KC340" s="4"/>
      <c r="KD340" s="4"/>
      <c r="KE340" s="4"/>
      <c r="KF340" s="4"/>
      <c r="KG340" s="4"/>
      <c r="KH340" s="4"/>
      <c r="KI340" s="4"/>
      <c r="KJ340" s="4"/>
      <c r="KK340" s="4"/>
      <c r="KL340" s="4"/>
      <c r="KM340" s="4"/>
      <c r="KN340" s="4"/>
      <c r="KO340" s="4"/>
      <c r="KP340" s="4"/>
      <c r="KQ340" s="4"/>
      <c r="KR340" s="4"/>
      <c r="KS340" s="4"/>
      <c r="KT340" s="4"/>
      <c r="KU340" s="4"/>
      <c r="KV340" s="4"/>
      <c r="KW340" s="4"/>
      <c r="KX340" s="4"/>
      <c r="KY340" s="4"/>
      <c r="KZ340" s="4"/>
      <c r="LA340" s="4"/>
      <c r="LB340" s="4"/>
      <c r="LC340" s="4"/>
      <c r="LD340" s="4"/>
      <c r="LE340" s="4"/>
      <c r="LF340" s="4"/>
      <c r="LG340" s="4"/>
      <c r="LH340" s="4"/>
      <c r="LI340" s="4"/>
      <c r="LJ340" s="4"/>
      <c r="LK340" s="4"/>
      <c r="LL340" s="4"/>
      <c r="LM340" s="4"/>
      <c r="LN340" s="4"/>
      <c r="LO340" s="4"/>
      <c r="LP340" s="4"/>
      <c r="LQ340" s="4"/>
      <c r="LR340" s="4"/>
      <c r="LS340" s="4"/>
      <c r="LT340" s="4"/>
      <c r="LU340" s="4"/>
      <c r="LV340" s="4"/>
      <c r="LW340" s="4"/>
      <c r="LX340" s="4"/>
      <c r="LY340" s="4"/>
      <c r="LZ340" s="4"/>
      <c r="MA340" s="4"/>
      <c r="MB340" s="4"/>
      <c r="MC340" s="4"/>
      <c r="MD340" s="4"/>
      <c r="ME340" s="4"/>
      <c r="MF340" s="4"/>
      <c r="MG340" s="4"/>
      <c r="MH340" s="4"/>
      <c r="MI340" s="4"/>
      <c r="MJ340" s="4"/>
      <c r="MK340" s="4"/>
      <c r="ML340" s="4"/>
      <c r="MM340" s="4"/>
      <c r="MN340" s="4"/>
      <c r="MO340" s="4"/>
      <c r="MP340" s="4"/>
      <c r="MQ340" s="4"/>
      <c r="MR340" s="4"/>
      <c r="MS340" s="4"/>
      <c r="MT340" s="4"/>
      <c r="MU340" s="4"/>
      <c r="MV340" s="4"/>
      <c r="MW340" s="4"/>
      <c r="MX340" s="4"/>
      <c r="MY340" s="4"/>
      <c r="MZ340" s="4"/>
      <c r="NA340" s="4"/>
      <c r="NB340" s="4"/>
      <c r="NC340" s="4"/>
      <c r="ND340" s="4"/>
      <c r="NE340" s="4"/>
      <c r="NF340" s="4"/>
      <c r="NG340" s="4"/>
      <c r="NH340" s="4"/>
      <c r="NI340" s="4"/>
      <c r="NJ340" s="4"/>
      <c r="NK340" s="4"/>
      <c r="NL340" s="4"/>
      <c r="NM340" s="4"/>
      <c r="NN340" s="4"/>
      <c r="NO340" s="4"/>
      <c r="NP340" s="4"/>
      <c r="NQ340" s="4"/>
      <c r="NR340" s="4"/>
      <c r="NS340" s="4"/>
      <c r="NT340" s="4"/>
      <c r="NU340" s="4"/>
      <c r="NV340" s="4"/>
      <c r="NW340" s="4"/>
      <c r="NX340" s="4"/>
      <c r="NY340" s="4"/>
      <c r="NZ340" s="4"/>
      <c r="OA340" s="4"/>
      <c r="OB340" s="4"/>
      <c r="OC340" s="4"/>
      <c r="OD340" s="4"/>
      <c r="OE340" s="4"/>
      <c r="OF340" s="4"/>
      <c r="OG340" s="4"/>
      <c r="OH340" s="4"/>
      <c r="OI340" s="4"/>
      <c r="OJ340" s="4"/>
      <c r="OK340" s="4"/>
      <c r="OL340" s="4"/>
      <c r="OM340" s="4"/>
      <c r="ON340" s="4"/>
      <c r="OO340" s="4"/>
      <c r="OP340" s="4"/>
      <c r="OQ340" s="4"/>
      <c r="OR340" s="4"/>
      <c r="OS340" s="4"/>
      <c r="OT340" s="4"/>
      <c r="OU340" s="4"/>
      <c r="OV340" s="4"/>
      <c r="OW340" s="4"/>
      <c r="OX340" s="4"/>
      <c r="OY340" s="4"/>
      <c r="OZ340" s="4"/>
      <c r="PA340" s="4"/>
    </row>
    <row r="341" spans="1:417" s="16" customFormat="1" ht="28.5" customHeight="1" thickBot="1" x14ac:dyDescent="0.3">
      <c r="A341" s="307"/>
      <c r="B341" s="46" t="str">
        <f t="shared" si="182"/>
        <v>ГБУЗ АО АМОКБ</v>
      </c>
      <c r="C341" s="262"/>
      <c r="D341" s="19" t="str">
        <f t="shared" si="18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1" s="236" t="s">
        <v>143</v>
      </c>
      <c r="F341" s="46" t="str">
        <f t="shared" si="193"/>
        <v>стационар</v>
      </c>
      <c r="G341" s="236" t="s">
        <v>53</v>
      </c>
      <c r="H341" s="46" t="str">
        <f t="shared" si="194"/>
        <v>патология новорожденных</v>
      </c>
      <c r="I341" s="236" t="s">
        <v>148</v>
      </c>
      <c r="J341" s="46" t="str">
        <f t="shared" si="195"/>
        <v xml:space="preserve">Не применяется </v>
      </c>
      <c r="K341" s="73" t="s">
        <v>133</v>
      </c>
      <c r="L341" s="73" t="s">
        <v>3</v>
      </c>
      <c r="M341" s="73" t="s">
        <v>5</v>
      </c>
      <c r="N341" s="106">
        <v>99</v>
      </c>
      <c r="O341" s="106">
        <v>99</v>
      </c>
      <c r="P341" s="54">
        <f t="shared" ref="P341" si="208">IF(AND(N341&lt;&gt;0,M341="Кач."),O341/N341*100,"")</f>
        <v>100</v>
      </c>
      <c r="Q341" s="60"/>
      <c r="R341" s="238"/>
      <c r="S341" s="241"/>
      <c r="T341" s="248"/>
      <c r="U341" s="223"/>
      <c r="V341" s="223"/>
      <c r="W341" s="214"/>
      <c r="X341" s="205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  <c r="GL341" s="4"/>
      <c r="GM341" s="4"/>
      <c r="GN341" s="4"/>
      <c r="GO341" s="4"/>
      <c r="GP341" s="4"/>
      <c r="GQ341" s="4"/>
      <c r="GR341" s="4"/>
      <c r="GS341" s="4"/>
      <c r="GT341" s="4"/>
      <c r="GU341" s="4"/>
      <c r="GV341" s="4"/>
      <c r="GW341" s="4"/>
      <c r="GX341" s="4"/>
      <c r="GY341" s="4"/>
      <c r="GZ341" s="4"/>
      <c r="HA341" s="4"/>
      <c r="HB341" s="4"/>
      <c r="HC341" s="4"/>
      <c r="HD341" s="4"/>
      <c r="HE341" s="4"/>
      <c r="HF341" s="4"/>
      <c r="HG341" s="4"/>
      <c r="HH341" s="4"/>
      <c r="HI341" s="4"/>
      <c r="HJ341" s="4"/>
      <c r="HK341" s="4"/>
      <c r="HL341" s="4"/>
      <c r="HM341" s="4"/>
      <c r="HN341" s="4"/>
      <c r="HO341" s="4"/>
      <c r="HP341" s="4"/>
      <c r="HQ341" s="4"/>
      <c r="HR341" s="4"/>
      <c r="HS341" s="4"/>
      <c r="HT341" s="4"/>
      <c r="HU341" s="4"/>
      <c r="HV341" s="4"/>
      <c r="HW341" s="4"/>
      <c r="HX341" s="4"/>
      <c r="HY341" s="4"/>
      <c r="HZ341" s="4"/>
      <c r="IA341" s="4"/>
      <c r="IB341" s="4"/>
      <c r="IC341" s="4"/>
      <c r="ID341" s="4"/>
      <c r="IE341" s="4"/>
      <c r="IF341" s="4"/>
      <c r="IG341" s="4"/>
      <c r="IH341" s="4"/>
      <c r="II341" s="4"/>
      <c r="IJ341" s="4"/>
      <c r="IK341" s="4"/>
      <c r="IL341" s="4"/>
      <c r="IM341" s="4"/>
      <c r="IN341" s="4"/>
      <c r="IO341" s="4"/>
      <c r="IP341" s="4"/>
      <c r="IQ341" s="4"/>
      <c r="IR341" s="4"/>
      <c r="IS341" s="4"/>
      <c r="IT341" s="4"/>
      <c r="IU341" s="4"/>
      <c r="IV341" s="4"/>
      <c r="IW341" s="4"/>
      <c r="IX341" s="4"/>
      <c r="IY341" s="4"/>
      <c r="IZ341" s="4"/>
      <c r="JA341" s="4"/>
      <c r="JB341" s="4"/>
      <c r="JC341" s="4"/>
      <c r="JD341" s="4"/>
      <c r="JE341" s="4"/>
      <c r="JF341" s="4"/>
      <c r="JG341" s="4"/>
      <c r="JH341" s="4"/>
      <c r="JI341" s="4"/>
      <c r="JJ341" s="4"/>
      <c r="JK341" s="4"/>
      <c r="JL341" s="4"/>
      <c r="JM341" s="4"/>
      <c r="JN341" s="4"/>
      <c r="JO341" s="4"/>
      <c r="JP341" s="4"/>
      <c r="JQ341" s="4"/>
      <c r="JR341" s="4"/>
      <c r="JS341" s="4"/>
      <c r="JT341" s="4"/>
      <c r="JU341" s="4"/>
      <c r="JV341" s="4"/>
      <c r="JW341" s="4"/>
      <c r="JX341" s="4"/>
      <c r="JY341" s="4"/>
      <c r="JZ341" s="4"/>
      <c r="KA341" s="4"/>
      <c r="KB341" s="4"/>
      <c r="KC341" s="4"/>
      <c r="KD341" s="4"/>
      <c r="KE341" s="4"/>
      <c r="KF341" s="4"/>
      <c r="KG341" s="4"/>
      <c r="KH341" s="4"/>
      <c r="KI341" s="4"/>
      <c r="KJ341" s="4"/>
      <c r="KK341" s="4"/>
      <c r="KL341" s="4"/>
      <c r="KM341" s="4"/>
      <c r="KN341" s="4"/>
      <c r="KO341" s="4"/>
      <c r="KP341" s="4"/>
      <c r="KQ341" s="4"/>
      <c r="KR341" s="4"/>
      <c r="KS341" s="4"/>
      <c r="KT341" s="4"/>
      <c r="KU341" s="4"/>
      <c r="KV341" s="4"/>
      <c r="KW341" s="4"/>
      <c r="KX341" s="4"/>
      <c r="KY341" s="4"/>
      <c r="KZ341" s="4"/>
      <c r="LA341" s="4"/>
      <c r="LB341" s="4"/>
      <c r="LC341" s="4"/>
      <c r="LD341" s="4"/>
      <c r="LE341" s="4"/>
      <c r="LF341" s="4"/>
      <c r="LG341" s="4"/>
      <c r="LH341" s="4"/>
      <c r="LI341" s="4"/>
      <c r="LJ341" s="4"/>
      <c r="LK341" s="4"/>
      <c r="LL341" s="4"/>
      <c r="LM341" s="4"/>
      <c r="LN341" s="4"/>
      <c r="LO341" s="4"/>
      <c r="LP341" s="4"/>
      <c r="LQ341" s="4"/>
      <c r="LR341" s="4"/>
      <c r="LS341" s="4"/>
      <c r="LT341" s="4"/>
      <c r="LU341" s="4"/>
      <c r="LV341" s="4"/>
      <c r="LW341" s="4"/>
      <c r="LX341" s="4"/>
      <c r="LY341" s="4"/>
      <c r="LZ341" s="4"/>
      <c r="MA341" s="4"/>
      <c r="MB341" s="4"/>
      <c r="MC341" s="4"/>
      <c r="MD341" s="4"/>
      <c r="ME341" s="4"/>
      <c r="MF341" s="4"/>
      <c r="MG341" s="4"/>
      <c r="MH341" s="4"/>
      <c r="MI341" s="4"/>
      <c r="MJ341" s="4"/>
      <c r="MK341" s="4"/>
      <c r="ML341" s="4"/>
      <c r="MM341" s="4"/>
      <c r="MN341" s="4"/>
      <c r="MO341" s="4"/>
      <c r="MP341" s="4"/>
      <c r="MQ341" s="4"/>
      <c r="MR341" s="4"/>
      <c r="MS341" s="4"/>
      <c r="MT341" s="4"/>
      <c r="MU341" s="4"/>
      <c r="MV341" s="4"/>
      <c r="MW341" s="4"/>
      <c r="MX341" s="4"/>
      <c r="MY341" s="4"/>
      <c r="MZ341" s="4"/>
      <c r="NA341" s="4"/>
      <c r="NB341" s="4"/>
      <c r="NC341" s="4"/>
      <c r="ND341" s="4"/>
      <c r="NE341" s="4"/>
      <c r="NF341" s="4"/>
      <c r="NG341" s="4"/>
      <c r="NH341" s="4"/>
      <c r="NI341" s="4"/>
      <c r="NJ341" s="4"/>
      <c r="NK341" s="4"/>
      <c r="NL341" s="4"/>
      <c r="NM341" s="4"/>
      <c r="NN341" s="4"/>
      <c r="NO341" s="4"/>
      <c r="NP341" s="4"/>
      <c r="NQ341" s="4"/>
      <c r="NR341" s="4"/>
      <c r="NS341" s="4"/>
      <c r="NT341" s="4"/>
      <c r="NU341" s="4"/>
      <c r="NV341" s="4"/>
      <c r="NW341" s="4"/>
      <c r="NX341" s="4"/>
      <c r="NY341" s="4"/>
      <c r="NZ341" s="4"/>
      <c r="OA341" s="4"/>
      <c r="OB341" s="4"/>
      <c r="OC341" s="4"/>
      <c r="OD341" s="4"/>
      <c r="OE341" s="4"/>
      <c r="OF341" s="4"/>
      <c r="OG341" s="4"/>
      <c r="OH341" s="4"/>
      <c r="OI341" s="4"/>
      <c r="OJ341" s="4"/>
      <c r="OK341" s="4"/>
      <c r="OL341" s="4"/>
      <c r="OM341" s="4"/>
      <c r="ON341" s="4"/>
      <c r="OO341" s="4"/>
      <c r="OP341" s="4"/>
      <c r="OQ341" s="4"/>
      <c r="OR341" s="4"/>
      <c r="OS341" s="4"/>
      <c r="OT341" s="4"/>
      <c r="OU341" s="4"/>
      <c r="OV341" s="4"/>
      <c r="OW341" s="4"/>
      <c r="OX341" s="4"/>
      <c r="OY341" s="4"/>
      <c r="OZ341" s="4"/>
      <c r="PA341" s="4"/>
    </row>
    <row r="342" spans="1:417" s="16" customFormat="1" ht="28.5" customHeight="1" thickBot="1" x14ac:dyDescent="0.3">
      <c r="A342" s="307"/>
      <c r="B342" s="46" t="str">
        <f t="shared" si="182"/>
        <v>ГБУЗ АО АМОКБ</v>
      </c>
      <c r="C342" s="262"/>
      <c r="D342" s="19" t="str">
        <f t="shared" si="18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2" s="236"/>
      <c r="F342" s="46" t="str">
        <f t="shared" si="193"/>
        <v>стационар</v>
      </c>
      <c r="G342" s="236"/>
      <c r="H342" s="46" t="str">
        <f t="shared" si="194"/>
        <v>патология новорожденных</v>
      </c>
      <c r="I342" s="236"/>
      <c r="J342" s="46" t="str">
        <f t="shared" si="195"/>
        <v xml:space="preserve">Не применяется </v>
      </c>
      <c r="K342" s="74" t="s">
        <v>175</v>
      </c>
      <c r="L342" s="75" t="s">
        <v>150</v>
      </c>
      <c r="M342" s="81" t="s">
        <v>42</v>
      </c>
      <c r="N342" s="104">
        <v>20</v>
      </c>
      <c r="O342" s="104">
        <v>99</v>
      </c>
      <c r="P342" s="61"/>
      <c r="Q342" s="62">
        <f>IF(AND(N342&lt;&gt;0,M342="объем"),(O342/N342*100)/$Y$2*12,"")</f>
        <v>660</v>
      </c>
      <c r="R342" s="238"/>
      <c r="S342" s="241"/>
      <c r="T342" s="248"/>
      <c r="U342" s="223"/>
      <c r="V342" s="223"/>
      <c r="W342" s="214"/>
      <c r="X342" s="205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  <c r="GL342" s="4"/>
      <c r="GM342" s="4"/>
      <c r="GN342" s="4"/>
      <c r="GO342" s="4"/>
      <c r="GP342" s="4"/>
      <c r="GQ342" s="4"/>
      <c r="GR342" s="4"/>
      <c r="GS342" s="4"/>
      <c r="GT342" s="4"/>
      <c r="GU342" s="4"/>
      <c r="GV342" s="4"/>
      <c r="GW342" s="4"/>
      <c r="GX342" s="4"/>
      <c r="GY342" s="4"/>
      <c r="GZ342" s="4"/>
      <c r="HA342" s="4"/>
      <c r="HB342" s="4"/>
      <c r="HC342" s="4"/>
      <c r="HD342" s="4"/>
      <c r="HE342" s="4"/>
      <c r="HF342" s="4"/>
      <c r="HG342" s="4"/>
      <c r="HH342" s="4"/>
      <c r="HI342" s="4"/>
      <c r="HJ342" s="4"/>
      <c r="HK342" s="4"/>
      <c r="HL342" s="4"/>
      <c r="HM342" s="4"/>
      <c r="HN342" s="4"/>
      <c r="HO342" s="4"/>
      <c r="HP342" s="4"/>
      <c r="HQ342" s="4"/>
      <c r="HR342" s="4"/>
      <c r="HS342" s="4"/>
      <c r="HT342" s="4"/>
      <c r="HU342" s="4"/>
      <c r="HV342" s="4"/>
      <c r="HW342" s="4"/>
      <c r="HX342" s="4"/>
      <c r="HY342" s="4"/>
      <c r="HZ342" s="4"/>
      <c r="IA342" s="4"/>
      <c r="IB342" s="4"/>
      <c r="IC342" s="4"/>
      <c r="ID342" s="4"/>
      <c r="IE342" s="4"/>
      <c r="IF342" s="4"/>
      <c r="IG342" s="4"/>
      <c r="IH342" s="4"/>
      <c r="II342" s="4"/>
      <c r="IJ342" s="4"/>
      <c r="IK342" s="4"/>
      <c r="IL342" s="4"/>
      <c r="IM342" s="4"/>
      <c r="IN342" s="4"/>
      <c r="IO342" s="4"/>
      <c r="IP342" s="4"/>
      <c r="IQ342" s="4"/>
      <c r="IR342" s="4"/>
      <c r="IS342" s="4"/>
      <c r="IT342" s="4"/>
      <c r="IU342" s="4"/>
      <c r="IV342" s="4"/>
      <c r="IW342" s="4"/>
      <c r="IX342" s="4"/>
      <c r="IY342" s="4"/>
      <c r="IZ342" s="4"/>
      <c r="JA342" s="4"/>
      <c r="JB342" s="4"/>
      <c r="JC342" s="4"/>
      <c r="JD342" s="4"/>
      <c r="JE342" s="4"/>
      <c r="JF342" s="4"/>
      <c r="JG342" s="4"/>
      <c r="JH342" s="4"/>
      <c r="JI342" s="4"/>
      <c r="JJ342" s="4"/>
      <c r="JK342" s="4"/>
      <c r="JL342" s="4"/>
      <c r="JM342" s="4"/>
      <c r="JN342" s="4"/>
      <c r="JO342" s="4"/>
      <c r="JP342" s="4"/>
      <c r="JQ342" s="4"/>
      <c r="JR342" s="4"/>
      <c r="JS342" s="4"/>
      <c r="JT342" s="4"/>
      <c r="JU342" s="4"/>
      <c r="JV342" s="4"/>
      <c r="JW342" s="4"/>
      <c r="JX342" s="4"/>
      <c r="JY342" s="4"/>
      <c r="JZ342" s="4"/>
      <c r="KA342" s="4"/>
      <c r="KB342" s="4"/>
      <c r="KC342" s="4"/>
      <c r="KD342" s="4"/>
      <c r="KE342" s="4"/>
      <c r="KF342" s="4"/>
      <c r="KG342" s="4"/>
      <c r="KH342" s="4"/>
      <c r="KI342" s="4"/>
      <c r="KJ342" s="4"/>
      <c r="KK342" s="4"/>
      <c r="KL342" s="4"/>
      <c r="KM342" s="4"/>
      <c r="KN342" s="4"/>
      <c r="KO342" s="4"/>
      <c r="KP342" s="4"/>
      <c r="KQ342" s="4"/>
      <c r="KR342" s="4"/>
      <c r="KS342" s="4"/>
      <c r="KT342" s="4"/>
      <c r="KU342" s="4"/>
      <c r="KV342" s="4"/>
      <c r="KW342" s="4"/>
      <c r="KX342" s="4"/>
      <c r="KY342" s="4"/>
      <c r="KZ342" s="4"/>
      <c r="LA342" s="4"/>
      <c r="LB342" s="4"/>
      <c r="LC342" s="4"/>
      <c r="LD342" s="4"/>
      <c r="LE342" s="4"/>
      <c r="LF342" s="4"/>
      <c r="LG342" s="4"/>
      <c r="LH342" s="4"/>
      <c r="LI342" s="4"/>
      <c r="LJ342" s="4"/>
      <c r="LK342" s="4"/>
      <c r="LL342" s="4"/>
      <c r="LM342" s="4"/>
      <c r="LN342" s="4"/>
      <c r="LO342" s="4"/>
      <c r="LP342" s="4"/>
      <c r="LQ342" s="4"/>
      <c r="LR342" s="4"/>
      <c r="LS342" s="4"/>
      <c r="LT342" s="4"/>
      <c r="LU342" s="4"/>
      <c r="LV342" s="4"/>
      <c r="LW342" s="4"/>
      <c r="LX342" s="4"/>
      <c r="LY342" s="4"/>
      <c r="LZ342" s="4"/>
      <c r="MA342" s="4"/>
      <c r="MB342" s="4"/>
      <c r="MC342" s="4"/>
      <c r="MD342" s="4"/>
      <c r="ME342" s="4"/>
      <c r="MF342" s="4"/>
      <c r="MG342" s="4"/>
      <c r="MH342" s="4"/>
      <c r="MI342" s="4"/>
      <c r="MJ342" s="4"/>
      <c r="MK342" s="4"/>
      <c r="ML342" s="4"/>
      <c r="MM342" s="4"/>
      <c r="MN342" s="4"/>
      <c r="MO342" s="4"/>
      <c r="MP342" s="4"/>
      <c r="MQ342" s="4"/>
      <c r="MR342" s="4"/>
      <c r="MS342" s="4"/>
      <c r="MT342" s="4"/>
      <c r="MU342" s="4"/>
      <c r="MV342" s="4"/>
      <c r="MW342" s="4"/>
      <c r="MX342" s="4"/>
      <c r="MY342" s="4"/>
      <c r="MZ342" s="4"/>
      <c r="NA342" s="4"/>
      <c r="NB342" s="4"/>
      <c r="NC342" s="4"/>
      <c r="ND342" s="4"/>
      <c r="NE342" s="4"/>
      <c r="NF342" s="4"/>
      <c r="NG342" s="4"/>
      <c r="NH342" s="4"/>
      <c r="NI342" s="4"/>
      <c r="NJ342" s="4"/>
      <c r="NK342" s="4"/>
      <c r="NL342" s="4"/>
      <c r="NM342" s="4"/>
      <c r="NN342" s="4"/>
      <c r="NO342" s="4"/>
      <c r="NP342" s="4"/>
      <c r="NQ342" s="4"/>
      <c r="NR342" s="4"/>
      <c r="NS342" s="4"/>
      <c r="NT342" s="4"/>
      <c r="NU342" s="4"/>
      <c r="NV342" s="4"/>
      <c r="NW342" s="4"/>
      <c r="NX342" s="4"/>
      <c r="NY342" s="4"/>
      <c r="NZ342" s="4"/>
      <c r="OA342" s="4"/>
      <c r="OB342" s="4"/>
      <c r="OC342" s="4"/>
      <c r="OD342" s="4"/>
      <c r="OE342" s="4"/>
      <c r="OF342" s="4"/>
      <c r="OG342" s="4"/>
      <c r="OH342" s="4"/>
      <c r="OI342" s="4"/>
      <c r="OJ342" s="4"/>
      <c r="OK342" s="4"/>
      <c r="OL342" s="4"/>
      <c r="OM342" s="4"/>
      <c r="ON342" s="4"/>
      <c r="OO342" s="4"/>
      <c r="OP342" s="4"/>
      <c r="OQ342" s="4"/>
      <c r="OR342" s="4"/>
      <c r="OS342" s="4"/>
      <c r="OT342" s="4"/>
      <c r="OU342" s="4"/>
      <c r="OV342" s="4"/>
      <c r="OW342" s="4"/>
      <c r="OX342" s="4"/>
      <c r="OY342" s="4"/>
      <c r="OZ342" s="4"/>
      <c r="PA342" s="4"/>
    </row>
    <row r="343" spans="1:417" s="16" customFormat="1" ht="28.5" customHeight="1" thickBot="1" x14ac:dyDescent="0.3">
      <c r="A343" s="307"/>
      <c r="B343" s="46" t="str">
        <f t="shared" si="182"/>
        <v>ГБУЗ АО АМОКБ</v>
      </c>
      <c r="C343" s="262"/>
      <c r="D343" s="19" t="str">
        <f t="shared" si="18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3" s="236" t="s">
        <v>143</v>
      </c>
      <c r="F343" s="46" t="str">
        <f t="shared" si="193"/>
        <v>стационар</v>
      </c>
      <c r="G343" s="236" t="s">
        <v>154</v>
      </c>
      <c r="H343" s="46" t="str">
        <f t="shared" si="194"/>
        <v>гематология</v>
      </c>
      <c r="I343" s="236" t="s">
        <v>148</v>
      </c>
      <c r="J343" s="46" t="str">
        <f t="shared" si="195"/>
        <v xml:space="preserve">Не применяется </v>
      </c>
      <c r="K343" s="73" t="s">
        <v>133</v>
      </c>
      <c r="L343" s="73" t="s">
        <v>3</v>
      </c>
      <c r="M343" s="73" t="s">
        <v>5</v>
      </c>
      <c r="N343" s="106">
        <v>99</v>
      </c>
      <c r="O343" s="106">
        <v>99</v>
      </c>
      <c r="P343" s="54">
        <f t="shared" ref="P343" si="209">IF(AND(N343&lt;&gt;0,M343="Кач."),O343/N343*100,"")</f>
        <v>100</v>
      </c>
      <c r="Q343" s="60"/>
      <c r="R343" s="238"/>
      <c r="S343" s="241"/>
      <c r="T343" s="248"/>
      <c r="U343" s="223"/>
      <c r="V343" s="223"/>
      <c r="W343" s="214"/>
      <c r="X343" s="205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  <c r="GL343" s="4"/>
      <c r="GM343" s="4"/>
      <c r="GN343" s="4"/>
      <c r="GO343" s="4"/>
      <c r="GP343" s="4"/>
      <c r="GQ343" s="4"/>
      <c r="GR343" s="4"/>
      <c r="GS343" s="4"/>
      <c r="GT343" s="4"/>
      <c r="GU343" s="4"/>
      <c r="GV343" s="4"/>
      <c r="GW343" s="4"/>
      <c r="GX343" s="4"/>
      <c r="GY343" s="4"/>
      <c r="GZ343" s="4"/>
      <c r="HA343" s="4"/>
      <c r="HB343" s="4"/>
      <c r="HC343" s="4"/>
      <c r="HD343" s="4"/>
      <c r="HE343" s="4"/>
      <c r="HF343" s="4"/>
      <c r="HG343" s="4"/>
      <c r="HH343" s="4"/>
      <c r="HI343" s="4"/>
      <c r="HJ343" s="4"/>
      <c r="HK343" s="4"/>
      <c r="HL343" s="4"/>
      <c r="HM343" s="4"/>
      <c r="HN343" s="4"/>
      <c r="HO343" s="4"/>
      <c r="HP343" s="4"/>
      <c r="HQ343" s="4"/>
      <c r="HR343" s="4"/>
      <c r="HS343" s="4"/>
      <c r="HT343" s="4"/>
      <c r="HU343" s="4"/>
      <c r="HV343" s="4"/>
      <c r="HW343" s="4"/>
      <c r="HX343" s="4"/>
      <c r="HY343" s="4"/>
      <c r="HZ343" s="4"/>
      <c r="IA343" s="4"/>
      <c r="IB343" s="4"/>
      <c r="IC343" s="4"/>
      <c r="ID343" s="4"/>
      <c r="IE343" s="4"/>
      <c r="IF343" s="4"/>
      <c r="IG343" s="4"/>
      <c r="IH343" s="4"/>
      <c r="II343" s="4"/>
      <c r="IJ343" s="4"/>
      <c r="IK343" s="4"/>
      <c r="IL343" s="4"/>
      <c r="IM343" s="4"/>
      <c r="IN343" s="4"/>
      <c r="IO343" s="4"/>
      <c r="IP343" s="4"/>
      <c r="IQ343" s="4"/>
      <c r="IR343" s="4"/>
      <c r="IS343" s="4"/>
      <c r="IT343" s="4"/>
      <c r="IU343" s="4"/>
      <c r="IV343" s="4"/>
      <c r="IW343" s="4"/>
      <c r="IX343" s="4"/>
      <c r="IY343" s="4"/>
      <c r="IZ343" s="4"/>
      <c r="JA343" s="4"/>
      <c r="JB343" s="4"/>
      <c r="JC343" s="4"/>
      <c r="JD343" s="4"/>
      <c r="JE343" s="4"/>
      <c r="JF343" s="4"/>
      <c r="JG343" s="4"/>
      <c r="JH343" s="4"/>
      <c r="JI343" s="4"/>
      <c r="JJ343" s="4"/>
      <c r="JK343" s="4"/>
      <c r="JL343" s="4"/>
      <c r="JM343" s="4"/>
      <c r="JN343" s="4"/>
      <c r="JO343" s="4"/>
      <c r="JP343" s="4"/>
      <c r="JQ343" s="4"/>
      <c r="JR343" s="4"/>
      <c r="JS343" s="4"/>
      <c r="JT343" s="4"/>
      <c r="JU343" s="4"/>
      <c r="JV343" s="4"/>
      <c r="JW343" s="4"/>
      <c r="JX343" s="4"/>
      <c r="JY343" s="4"/>
      <c r="JZ343" s="4"/>
      <c r="KA343" s="4"/>
      <c r="KB343" s="4"/>
      <c r="KC343" s="4"/>
      <c r="KD343" s="4"/>
      <c r="KE343" s="4"/>
      <c r="KF343" s="4"/>
      <c r="KG343" s="4"/>
      <c r="KH343" s="4"/>
      <c r="KI343" s="4"/>
      <c r="KJ343" s="4"/>
      <c r="KK343" s="4"/>
      <c r="KL343" s="4"/>
      <c r="KM343" s="4"/>
      <c r="KN343" s="4"/>
      <c r="KO343" s="4"/>
      <c r="KP343" s="4"/>
      <c r="KQ343" s="4"/>
      <c r="KR343" s="4"/>
      <c r="KS343" s="4"/>
      <c r="KT343" s="4"/>
      <c r="KU343" s="4"/>
      <c r="KV343" s="4"/>
      <c r="KW343" s="4"/>
      <c r="KX343" s="4"/>
      <c r="KY343" s="4"/>
      <c r="KZ343" s="4"/>
      <c r="LA343" s="4"/>
      <c r="LB343" s="4"/>
      <c r="LC343" s="4"/>
      <c r="LD343" s="4"/>
      <c r="LE343" s="4"/>
      <c r="LF343" s="4"/>
      <c r="LG343" s="4"/>
      <c r="LH343" s="4"/>
      <c r="LI343" s="4"/>
      <c r="LJ343" s="4"/>
      <c r="LK343" s="4"/>
      <c r="LL343" s="4"/>
      <c r="LM343" s="4"/>
      <c r="LN343" s="4"/>
      <c r="LO343" s="4"/>
      <c r="LP343" s="4"/>
      <c r="LQ343" s="4"/>
      <c r="LR343" s="4"/>
      <c r="LS343" s="4"/>
      <c r="LT343" s="4"/>
      <c r="LU343" s="4"/>
      <c r="LV343" s="4"/>
      <c r="LW343" s="4"/>
      <c r="LX343" s="4"/>
      <c r="LY343" s="4"/>
      <c r="LZ343" s="4"/>
      <c r="MA343" s="4"/>
      <c r="MB343" s="4"/>
      <c r="MC343" s="4"/>
      <c r="MD343" s="4"/>
      <c r="ME343" s="4"/>
      <c r="MF343" s="4"/>
      <c r="MG343" s="4"/>
      <c r="MH343" s="4"/>
      <c r="MI343" s="4"/>
      <c r="MJ343" s="4"/>
      <c r="MK343" s="4"/>
      <c r="ML343" s="4"/>
      <c r="MM343" s="4"/>
      <c r="MN343" s="4"/>
      <c r="MO343" s="4"/>
      <c r="MP343" s="4"/>
      <c r="MQ343" s="4"/>
      <c r="MR343" s="4"/>
      <c r="MS343" s="4"/>
      <c r="MT343" s="4"/>
      <c r="MU343" s="4"/>
      <c r="MV343" s="4"/>
      <c r="MW343" s="4"/>
      <c r="MX343" s="4"/>
      <c r="MY343" s="4"/>
      <c r="MZ343" s="4"/>
      <c r="NA343" s="4"/>
      <c r="NB343" s="4"/>
      <c r="NC343" s="4"/>
      <c r="ND343" s="4"/>
      <c r="NE343" s="4"/>
      <c r="NF343" s="4"/>
      <c r="NG343" s="4"/>
      <c r="NH343" s="4"/>
      <c r="NI343" s="4"/>
      <c r="NJ343" s="4"/>
      <c r="NK343" s="4"/>
      <c r="NL343" s="4"/>
      <c r="NM343" s="4"/>
      <c r="NN343" s="4"/>
      <c r="NO343" s="4"/>
      <c r="NP343" s="4"/>
      <c r="NQ343" s="4"/>
      <c r="NR343" s="4"/>
      <c r="NS343" s="4"/>
      <c r="NT343" s="4"/>
      <c r="NU343" s="4"/>
      <c r="NV343" s="4"/>
      <c r="NW343" s="4"/>
      <c r="NX343" s="4"/>
      <c r="NY343" s="4"/>
      <c r="NZ343" s="4"/>
      <c r="OA343" s="4"/>
      <c r="OB343" s="4"/>
      <c r="OC343" s="4"/>
      <c r="OD343" s="4"/>
      <c r="OE343" s="4"/>
      <c r="OF343" s="4"/>
      <c r="OG343" s="4"/>
      <c r="OH343" s="4"/>
      <c r="OI343" s="4"/>
      <c r="OJ343" s="4"/>
      <c r="OK343" s="4"/>
      <c r="OL343" s="4"/>
      <c r="OM343" s="4"/>
      <c r="ON343" s="4"/>
      <c r="OO343" s="4"/>
      <c r="OP343" s="4"/>
      <c r="OQ343" s="4"/>
      <c r="OR343" s="4"/>
      <c r="OS343" s="4"/>
      <c r="OT343" s="4"/>
      <c r="OU343" s="4"/>
      <c r="OV343" s="4"/>
      <c r="OW343" s="4"/>
      <c r="OX343" s="4"/>
      <c r="OY343" s="4"/>
      <c r="OZ343" s="4"/>
      <c r="PA343" s="4"/>
    </row>
    <row r="344" spans="1:417" s="16" customFormat="1" ht="28.5" customHeight="1" thickBot="1" x14ac:dyDescent="0.3">
      <c r="A344" s="307"/>
      <c r="B344" s="46" t="str">
        <f t="shared" si="182"/>
        <v>ГБУЗ АО АМОКБ</v>
      </c>
      <c r="C344" s="262"/>
      <c r="D344" s="19" t="str">
        <f t="shared" si="183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344" s="236"/>
      <c r="F344" s="46" t="str">
        <f t="shared" si="193"/>
        <v>стационар</v>
      </c>
      <c r="G344" s="236"/>
      <c r="H344" s="46" t="str">
        <f t="shared" si="194"/>
        <v>гематология</v>
      </c>
      <c r="I344" s="236"/>
      <c r="J344" s="46" t="str">
        <f t="shared" si="195"/>
        <v xml:space="preserve">Не применяется </v>
      </c>
      <c r="K344" s="74" t="s">
        <v>175</v>
      </c>
      <c r="L344" s="75" t="s">
        <v>150</v>
      </c>
      <c r="M344" s="81" t="s">
        <v>42</v>
      </c>
      <c r="N344" s="104">
        <v>390</v>
      </c>
      <c r="O344" s="104">
        <v>307</v>
      </c>
      <c r="P344" s="61"/>
      <c r="Q344" s="62">
        <f t="shared" ref="Q344:Q352" si="210">IF(AND(N344&lt;&gt;0,M344="объем"),(O344/N344*100)/$Y$2*12,"")</f>
        <v>104.95726495726495</v>
      </c>
      <c r="R344" s="250"/>
      <c r="S344" s="251"/>
      <c r="T344" s="252"/>
      <c r="U344" s="224"/>
      <c r="V344" s="224"/>
      <c r="W344" s="214"/>
      <c r="X344" s="205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  <c r="GL344" s="4"/>
      <c r="GM344" s="4"/>
      <c r="GN344" s="4"/>
      <c r="GO344" s="4"/>
      <c r="GP344" s="4"/>
      <c r="GQ344" s="4"/>
      <c r="GR344" s="4"/>
      <c r="GS344" s="4"/>
      <c r="GT344" s="4"/>
      <c r="GU344" s="4"/>
      <c r="GV344" s="4"/>
      <c r="GW344" s="4"/>
      <c r="GX344" s="4"/>
      <c r="GY344" s="4"/>
      <c r="GZ344" s="4"/>
      <c r="HA344" s="4"/>
      <c r="HB344" s="4"/>
      <c r="HC344" s="4"/>
      <c r="HD344" s="4"/>
      <c r="HE344" s="4"/>
      <c r="HF344" s="4"/>
      <c r="HG344" s="4"/>
      <c r="HH344" s="4"/>
      <c r="HI344" s="4"/>
      <c r="HJ344" s="4"/>
      <c r="HK344" s="4"/>
      <c r="HL344" s="4"/>
      <c r="HM344" s="4"/>
      <c r="HN344" s="4"/>
      <c r="HO344" s="4"/>
      <c r="HP344" s="4"/>
      <c r="HQ344" s="4"/>
      <c r="HR344" s="4"/>
      <c r="HS344" s="4"/>
      <c r="HT344" s="4"/>
      <c r="HU344" s="4"/>
      <c r="HV344" s="4"/>
      <c r="HW344" s="4"/>
      <c r="HX344" s="4"/>
      <c r="HY344" s="4"/>
      <c r="HZ344" s="4"/>
      <c r="IA344" s="4"/>
      <c r="IB344" s="4"/>
      <c r="IC344" s="4"/>
      <c r="ID344" s="4"/>
      <c r="IE344" s="4"/>
      <c r="IF344" s="4"/>
      <c r="IG344" s="4"/>
      <c r="IH344" s="4"/>
      <c r="II344" s="4"/>
      <c r="IJ344" s="4"/>
      <c r="IK344" s="4"/>
      <c r="IL344" s="4"/>
      <c r="IM344" s="4"/>
      <c r="IN344" s="4"/>
      <c r="IO344" s="4"/>
      <c r="IP344" s="4"/>
      <c r="IQ344" s="4"/>
      <c r="IR344" s="4"/>
      <c r="IS344" s="4"/>
      <c r="IT344" s="4"/>
      <c r="IU344" s="4"/>
      <c r="IV344" s="4"/>
      <c r="IW344" s="4"/>
      <c r="IX344" s="4"/>
      <c r="IY344" s="4"/>
      <c r="IZ344" s="4"/>
      <c r="JA344" s="4"/>
      <c r="JB344" s="4"/>
      <c r="JC344" s="4"/>
      <c r="JD344" s="4"/>
      <c r="JE344" s="4"/>
      <c r="JF344" s="4"/>
      <c r="JG344" s="4"/>
      <c r="JH344" s="4"/>
      <c r="JI344" s="4"/>
      <c r="JJ344" s="4"/>
      <c r="JK344" s="4"/>
      <c r="JL344" s="4"/>
      <c r="JM344" s="4"/>
      <c r="JN344" s="4"/>
      <c r="JO344" s="4"/>
      <c r="JP344" s="4"/>
      <c r="JQ344" s="4"/>
      <c r="JR344" s="4"/>
      <c r="JS344" s="4"/>
      <c r="JT344" s="4"/>
      <c r="JU344" s="4"/>
      <c r="JV344" s="4"/>
      <c r="JW344" s="4"/>
      <c r="JX344" s="4"/>
      <c r="JY344" s="4"/>
      <c r="JZ344" s="4"/>
      <c r="KA344" s="4"/>
      <c r="KB344" s="4"/>
      <c r="KC344" s="4"/>
      <c r="KD344" s="4"/>
      <c r="KE344" s="4"/>
      <c r="KF344" s="4"/>
      <c r="KG344" s="4"/>
      <c r="KH344" s="4"/>
      <c r="KI344" s="4"/>
      <c r="KJ344" s="4"/>
      <c r="KK344" s="4"/>
      <c r="KL344" s="4"/>
      <c r="KM344" s="4"/>
      <c r="KN344" s="4"/>
      <c r="KO344" s="4"/>
      <c r="KP344" s="4"/>
      <c r="KQ344" s="4"/>
      <c r="KR344" s="4"/>
      <c r="KS344" s="4"/>
      <c r="KT344" s="4"/>
      <c r="KU344" s="4"/>
      <c r="KV344" s="4"/>
      <c r="KW344" s="4"/>
      <c r="KX344" s="4"/>
      <c r="KY344" s="4"/>
      <c r="KZ344" s="4"/>
      <c r="LA344" s="4"/>
      <c r="LB344" s="4"/>
      <c r="LC344" s="4"/>
      <c r="LD344" s="4"/>
      <c r="LE344" s="4"/>
      <c r="LF344" s="4"/>
      <c r="LG344" s="4"/>
      <c r="LH344" s="4"/>
      <c r="LI344" s="4"/>
      <c r="LJ344" s="4"/>
      <c r="LK344" s="4"/>
      <c r="LL344" s="4"/>
      <c r="LM344" s="4"/>
      <c r="LN344" s="4"/>
      <c r="LO344" s="4"/>
      <c r="LP344" s="4"/>
      <c r="LQ344" s="4"/>
      <c r="LR344" s="4"/>
      <c r="LS344" s="4"/>
      <c r="LT344" s="4"/>
      <c r="LU344" s="4"/>
      <c r="LV344" s="4"/>
      <c r="LW344" s="4"/>
      <c r="LX344" s="4"/>
      <c r="LY344" s="4"/>
      <c r="LZ344" s="4"/>
      <c r="MA344" s="4"/>
      <c r="MB344" s="4"/>
      <c r="MC344" s="4"/>
      <c r="MD344" s="4"/>
      <c r="ME344" s="4"/>
      <c r="MF344" s="4"/>
      <c r="MG344" s="4"/>
      <c r="MH344" s="4"/>
      <c r="MI344" s="4"/>
      <c r="MJ344" s="4"/>
      <c r="MK344" s="4"/>
      <c r="ML344" s="4"/>
      <c r="MM344" s="4"/>
      <c r="MN344" s="4"/>
      <c r="MO344" s="4"/>
      <c r="MP344" s="4"/>
      <c r="MQ344" s="4"/>
      <c r="MR344" s="4"/>
      <c r="MS344" s="4"/>
      <c r="MT344" s="4"/>
      <c r="MU344" s="4"/>
      <c r="MV344" s="4"/>
      <c r="MW344" s="4"/>
      <c r="MX344" s="4"/>
      <c r="MY344" s="4"/>
      <c r="MZ344" s="4"/>
      <c r="NA344" s="4"/>
      <c r="NB344" s="4"/>
      <c r="NC344" s="4"/>
      <c r="ND344" s="4"/>
      <c r="NE344" s="4"/>
      <c r="NF344" s="4"/>
      <c r="NG344" s="4"/>
      <c r="NH344" s="4"/>
      <c r="NI344" s="4"/>
      <c r="NJ344" s="4"/>
      <c r="NK344" s="4"/>
      <c r="NL344" s="4"/>
      <c r="NM344" s="4"/>
      <c r="NN344" s="4"/>
      <c r="NO344" s="4"/>
      <c r="NP344" s="4"/>
      <c r="NQ344" s="4"/>
      <c r="NR344" s="4"/>
      <c r="NS344" s="4"/>
      <c r="NT344" s="4"/>
      <c r="NU344" s="4"/>
      <c r="NV344" s="4"/>
      <c r="NW344" s="4"/>
      <c r="NX344" s="4"/>
      <c r="NY344" s="4"/>
      <c r="NZ344" s="4"/>
      <c r="OA344" s="4"/>
      <c r="OB344" s="4"/>
      <c r="OC344" s="4"/>
      <c r="OD344" s="4"/>
      <c r="OE344" s="4"/>
      <c r="OF344" s="4"/>
      <c r="OG344" s="4"/>
      <c r="OH344" s="4"/>
      <c r="OI344" s="4"/>
      <c r="OJ344" s="4"/>
      <c r="OK344" s="4"/>
      <c r="OL344" s="4"/>
      <c r="OM344" s="4"/>
      <c r="ON344" s="4"/>
      <c r="OO344" s="4"/>
      <c r="OP344" s="4"/>
      <c r="OQ344" s="4"/>
      <c r="OR344" s="4"/>
      <c r="OS344" s="4"/>
      <c r="OT344" s="4"/>
      <c r="OU344" s="4"/>
      <c r="OV344" s="4"/>
      <c r="OW344" s="4"/>
      <c r="OX344" s="4"/>
      <c r="OY344" s="4"/>
      <c r="OZ344" s="4"/>
      <c r="PA344" s="4"/>
    </row>
    <row r="345" spans="1:417" s="16" customFormat="1" ht="28.5" customHeight="1" thickBot="1" x14ac:dyDescent="0.3">
      <c r="A345" s="307"/>
      <c r="B345" s="46" t="str">
        <f t="shared" si="182"/>
        <v>ГБУЗ АО АМОКБ</v>
      </c>
      <c r="C345" s="262" t="s">
        <v>120</v>
      </c>
      <c r="D345" s="19" t="str">
        <f t="shared" si="183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5" s="236" t="s">
        <v>50</v>
      </c>
      <c r="F345" s="46" t="str">
        <f t="shared" si="193"/>
        <v>Вне медицинской организации</v>
      </c>
      <c r="G345" s="236" t="s">
        <v>120</v>
      </c>
      <c r="H345" s="46" t="str">
        <f t="shared" si="194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5" s="236" t="s">
        <v>47</v>
      </c>
      <c r="J345" s="46" t="str">
        <f t="shared" si="195"/>
        <v>Не предусмотрено</v>
      </c>
      <c r="K345" s="73" t="s">
        <v>133</v>
      </c>
      <c r="L345" s="73" t="s">
        <v>3</v>
      </c>
      <c r="M345" s="73" t="s">
        <v>5</v>
      </c>
      <c r="N345" s="106">
        <v>99</v>
      </c>
      <c r="O345" s="106">
        <v>99</v>
      </c>
      <c r="P345" s="54">
        <f t="shared" ref="P345" si="211">IF(AND(N345&lt;&gt;0,M345="Кач."),O345/N345*100,"")</f>
        <v>100</v>
      </c>
      <c r="Q345" s="60"/>
      <c r="R345" s="219">
        <f>IFERROR(AVERAGE(P345:P346),"")</f>
        <v>100</v>
      </c>
      <c r="S345" s="220">
        <f>AVERAGE(Q345:Q346)</f>
        <v>114.37037037037037</v>
      </c>
      <c r="T345" s="221">
        <f>IFERROR((R345*0.7+S345*0.3)*2,S345*2)</f>
        <v>208.62222222222221</v>
      </c>
      <c r="U345" s="236" t="str">
        <f>IF(T345&lt;170,"ГЗ по услуге (работе) НЕ выполнено","")&amp;IF(AND(T345&gt;=170,T345&lt;=200),"ГЗ по услуге (работе) выполнено","")&amp;IF(T345&gt;200,"ГЗ по услуге (работе) ПЕРЕвыполнено","")</f>
        <v>ГЗ по услуге (работе) ПЕРЕвыполнено</v>
      </c>
      <c r="V345" s="236"/>
      <c r="W345" s="214"/>
      <c r="X345" s="205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  <c r="GL345" s="4"/>
      <c r="GM345" s="4"/>
      <c r="GN345" s="4"/>
      <c r="GO345" s="4"/>
      <c r="GP345" s="4"/>
      <c r="GQ345" s="4"/>
      <c r="GR345" s="4"/>
      <c r="GS345" s="4"/>
      <c r="GT345" s="4"/>
      <c r="GU345" s="4"/>
      <c r="GV345" s="4"/>
      <c r="GW345" s="4"/>
      <c r="GX345" s="4"/>
      <c r="GY345" s="4"/>
      <c r="GZ345" s="4"/>
      <c r="HA345" s="4"/>
      <c r="HB345" s="4"/>
      <c r="HC345" s="4"/>
      <c r="HD345" s="4"/>
      <c r="HE345" s="4"/>
      <c r="HF345" s="4"/>
      <c r="HG345" s="4"/>
      <c r="HH345" s="4"/>
      <c r="HI345" s="4"/>
      <c r="HJ345" s="4"/>
      <c r="HK345" s="4"/>
      <c r="HL345" s="4"/>
      <c r="HM345" s="4"/>
      <c r="HN345" s="4"/>
      <c r="HO345" s="4"/>
      <c r="HP345" s="4"/>
      <c r="HQ345" s="4"/>
      <c r="HR345" s="4"/>
      <c r="HS345" s="4"/>
      <c r="HT345" s="4"/>
      <c r="HU345" s="4"/>
      <c r="HV345" s="4"/>
      <c r="HW345" s="4"/>
      <c r="HX345" s="4"/>
      <c r="HY345" s="4"/>
      <c r="HZ345" s="4"/>
      <c r="IA345" s="4"/>
      <c r="IB345" s="4"/>
      <c r="IC345" s="4"/>
      <c r="ID345" s="4"/>
      <c r="IE345" s="4"/>
      <c r="IF345" s="4"/>
      <c r="IG345" s="4"/>
      <c r="IH345" s="4"/>
      <c r="II345" s="4"/>
      <c r="IJ345" s="4"/>
      <c r="IK345" s="4"/>
      <c r="IL345" s="4"/>
      <c r="IM345" s="4"/>
      <c r="IN345" s="4"/>
      <c r="IO345" s="4"/>
      <c r="IP345" s="4"/>
      <c r="IQ345" s="4"/>
      <c r="IR345" s="4"/>
      <c r="IS345" s="4"/>
      <c r="IT345" s="4"/>
      <c r="IU345" s="4"/>
      <c r="IV345" s="4"/>
      <c r="IW345" s="4"/>
      <c r="IX345" s="4"/>
      <c r="IY345" s="4"/>
      <c r="IZ345" s="4"/>
      <c r="JA345" s="4"/>
      <c r="JB345" s="4"/>
      <c r="JC345" s="4"/>
      <c r="JD345" s="4"/>
      <c r="JE345" s="4"/>
      <c r="JF345" s="4"/>
      <c r="JG345" s="4"/>
      <c r="JH345" s="4"/>
      <c r="JI345" s="4"/>
      <c r="JJ345" s="4"/>
      <c r="JK345" s="4"/>
      <c r="JL345" s="4"/>
      <c r="JM345" s="4"/>
      <c r="JN345" s="4"/>
      <c r="JO345" s="4"/>
      <c r="JP345" s="4"/>
      <c r="JQ345" s="4"/>
      <c r="JR345" s="4"/>
      <c r="JS345" s="4"/>
      <c r="JT345" s="4"/>
      <c r="JU345" s="4"/>
      <c r="JV345" s="4"/>
      <c r="JW345" s="4"/>
      <c r="JX345" s="4"/>
      <c r="JY345" s="4"/>
      <c r="JZ345" s="4"/>
      <c r="KA345" s="4"/>
      <c r="KB345" s="4"/>
      <c r="KC345" s="4"/>
      <c r="KD345" s="4"/>
      <c r="KE345" s="4"/>
      <c r="KF345" s="4"/>
      <c r="KG345" s="4"/>
      <c r="KH345" s="4"/>
      <c r="KI345" s="4"/>
      <c r="KJ345" s="4"/>
      <c r="KK345" s="4"/>
      <c r="KL345" s="4"/>
      <c r="KM345" s="4"/>
      <c r="KN345" s="4"/>
      <c r="KO345" s="4"/>
      <c r="KP345" s="4"/>
      <c r="KQ345" s="4"/>
      <c r="KR345" s="4"/>
      <c r="KS345" s="4"/>
      <c r="KT345" s="4"/>
      <c r="KU345" s="4"/>
      <c r="KV345" s="4"/>
      <c r="KW345" s="4"/>
      <c r="KX345" s="4"/>
      <c r="KY345" s="4"/>
      <c r="KZ345" s="4"/>
      <c r="LA345" s="4"/>
      <c r="LB345" s="4"/>
      <c r="LC345" s="4"/>
      <c r="LD345" s="4"/>
      <c r="LE345" s="4"/>
      <c r="LF345" s="4"/>
      <c r="LG345" s="4"/>
      <c r="LH345" s="4"/>
      <c r="LI345" s="4"/>
      <c r="LJ345" s="4"/>
      <c r="LK345" s="4"/>
      <c r="LL345" s="4"/>
      <c r="LM345" s="4"/>
      <c r="LN345" s="4"/>
      <c r="LO345" s="4"/>
      <c r="LP345" s="4"/>
      <c r="LQ345" s="4"/>
      <c r="LR345" s="4"/>
      <c r="LS345" s="4"/>
      <c r="LT345" s="4"/>
      <c r="LU345" s="4"/>
      <c r="LV345" s="4"/>
      <c r="LW345" s="4"/>
      <c r="LX345" s="4"/>
      <c r="LY345" s="4"/>
      <c r="LZ345" s="4"/>
      <c r="MA345" s="4"/>
      <c r="MB345" s="4"/>
      <c r="MC345" s="4"/>
      <c r="MD345" s="4"/>
      <c r="ME345" s="4"/>
      <c r="MF345" s="4"/>
      <c r="MG345" s="4"/>
      <c r="MH345" s="4"/>
      <c r="MI345" s="4"/>
      <c r="MJ345" s="4"/>
      <c r="MK345" s="4"/>
      <c r="ML345" s="4"/>
      <c r="MM345" s="4"/>
      <c r="MN345" s="4"/>
      <c r="MO345" s="4"/>
      <c r="MP345" s="4"/>
      <c r="MQ345" s="4"/>
      <c r="MR345" s="4"/>
      <c r="MS345" s="4"/>
      <c r="MT345" s="4"/>
      <c r="MU345" s="4"/>
      <c r="MV345" s="4"/>
      <c r="MW345" s="4"/>
      <c r="MX345" s="4"/>
      <c r="MY345" s="4"/>
      <c r="MZ345" s="4"/>
      <c r="NA345" s="4"/>
      <c r="NB345" s="4"/>
      <c r="NC345" s="4"/>
      <c r="ND345" s="4"/>
      <c r="NE345" s="4"/>
      <c r="NF345" s="4"/>
      <c r="NG345" s="4"/>
      <c r="NH345" s="4"/>
      <c r="NI345" s="4"/>
      <c r="NJ345" s="4"/>
      <c r="NK345" s="4"/>
      <c r="NL345" s="4"/>
      <c r="NM345" s="4"/>
      <c r="NN345" s="4"/>
      <c r="NO345" s="4"/>
      <c r="NP345" s="4"/>
      <c r="NQ345" s="4"/>
      <c r="NR345" s="4"/>
      <c r="NS345" s="4"/>
      <c r="NT345" s="4"/>
      <c r="NU345" s="4"/>
      <c r="NV345" s="4"/>
      <c r="NW345" s="4"/>
      <c r="NX345" s="4"/>
      <c r="NY345" s="4"/>
      <c r="NZ345" s="4"/>
      <c r="OA345" s="4"/>
      <c r="OB345" s="4"/>
      <c r="OC345" s="4"/>
      <c r="OD345" s="4"/>
      <c r="OE345" s="4"/>
      <c r="OF345" s="4"/>
      <c r="OG345" s="4"/>
      <c r="OH345" s="4"/>
      <c r="OI345" s="4"/>
      <c r="OJ345" s="4"/>
      <c r="OK345" s="4"/>
      <c r="OL345" s="4"/>
      <c r="OM345" s="4"/>
      <c r="ON345" s="4"/>
      <c r="OO345" s="4"/>
      <c r="OP345" s="4"/>
      <c r="OQ345" s="4"/>
      <c r="OR345" s="4"/>
      <c r="OS345" s="4"/>
      <c r="OT345" s="4"/>
      <c r="OU345" s="4"/>
      <c r="OV345" s="4"/>
      <c r="OW345" s="4"/>
      <c r="OX345" s="4"/>
      <c r="OY345" s="4"/>
      <c r="OZ345" s="4"/>
      <c r="PA345" s="4"/>
    </row>
    <row r="346" spans="1:417" s="16" customFormat="1" ht="28.5" customHeight="1" thickBot="1" x14ac:dyDescent="0.3">
      <c r="A346" s="307"/>
      <c r="B346" s="46" t="str">
        <f t="shared" si="182"/>
        <v>ГБУЗ АО АМОКБ</v>
      </c>
      <c r="C346" s="262"/>
      <c r="D346" s="19" t="str">
        <f t="shared" si="183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346" s="236"/>
      <c r="F346" s="46" t="str">
        <f t="shared" si="193"/>
        <v>Вне медицинской организации</v>
      </c>
      <c r="G346" s="236"/>
      <c r="H346" s="46" t="str">
        <f t="shared" si="194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I346" s="236"/>
      <c r="J346" s="46" t="str">
        <f t="shared" si="195"/>
        <v>Не предусмотрено</v>
      </c>
      <c r="K346" s="74" t="s">
        <v>155</v>
      </c>
      <c r="L346" s="75" t="s">
        <v>45</v>
      </c>
      <c r="M346" s="81" t="s">
        <v>42</v>
      </c>
      <c r="N346" s="104">
        <v>900</v>
      </c>
      <c r="O346" s="104">
        <v>772</v>
      </c>
      <c r="P346" s="61"/>
      <c r="Q346" s="62">
        <f t="shared" ref="Q346" si="212">IF(AND(N346&lt;&gt;0,M346="объем"),(O346/N346*100)/$Y$2*12,"")</f>
        <v>114.37037037037037</v>
      </c>
      <c r="R346" s="219"/>
      <c r="S346" s="220"/>
      <c r="T346" s="221"/>
      <c r="U346" s="236"/>
      <c r="V346" s="236"/>
      <c r="W346" s="214"/>
      <c r="X346" s="205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  <c r="GL346" s="4"/>
      <c r="GM346" s="4"/>
      <c r="GN346" s="4"/>
      <c r="GO346" s="4"/>
      <c r="GP346" s="4"/>
      <c r="GQ346" s="4"/>
      <c r="GR346" s="4"/>
      <c r="GS346" s="4"/>
      <c r="GT346" s="4"/>
      <c r="GU346" s="4"/>
      <c r="GV346" s="4"/>
      <c r="GW346" s="4"/>
      <c r="GX346" s="4"/>
      <c r="GY346" s="4"/>
      <c r="GZ346" s="4"/>
      <c r="HA346" s="4"/>
      <c r="HB346" s="4"/>
      <c r="HC346" s="4"/>
      <c r="HD346" s="4"/>
      <c r="HE346" s="4"/>
      <c r="HF346" s="4"/>
      <c r="HG346" s="4"/>
      <c r="HH346" s="4"/>
      <c r="HI346" s="4"/>
      <c r="HJ346" s="4"/>
      <c r="HK346" s="4"/>
      <c r="HL346" s="4"/>
      <c r="HM346" s="4"/>
      <c r="HN346" s="4"/>
      <c r="HO346" s="4"/>
      <c r="HP346" s="4"/>
      <c r="HQ346" s="4"/>
      <c r="HR346" s="4"/>
      <c r="HS346" s="4"/>
      <c r="HT346" s="4"/>
      <c r="HU346" s="4"/>
      <c r="HV346" s="4"/>
      <c r="HW346" s="4"/>
      <c r="HX346" s="4"/>
      <c r="HY346" s="4"/>
      <c r="HZ346" s="4"/>
      <c r="IA346" s="4"/>
      <c r="IB346" s="4"/>
      <c r="IC346" s="4"/>
      <c r="ID346" s="4"/>
      <c r="IE346" s="4"/>
      <c r="IF346" s="4"/>
      <c r="IG346" s="4"/>
      <c r="IH346" s="4"/>
      <c r="II346" s="4"/>
      <c r="IJ346" s="4"/>
      <c r="IK346" s="4"/>
      <c r="IL346" s="4"/>
      <c r="IM346" s="4"/>
      <c r="IN346" s="4"/>
      <c r="IO346" s="4"/>
      <c r="IP346" s="4"/>
      <c r="IQ346" s="4"/>
      <c r="IR346" s="4"/>
      <c r="IS346" s="4"/>
      <c r="IT346" s="4"/>
      <c r="IU346" s="4"/>
      <c r="IV346" s="4"/>
      <c r="IW346" s="4"/>
      <c r="IX346" s="4"/>
      <c r="IY346" s="4"/>
      <c r="IZ346" s="4"/>
      <c r="JA346" s="4"/>
      <c r="JB346" s="4"/>
      <c r="JC346" s="4"/>
      <c r="JD346" s="4"/>
      <c r="JE346" s="4"/>
      <c r="JF346" s="4"/>
      <c r="JG346" s="4"/>
      <c r="JH346" s="4"/>
      <c r="JI346" s="4"/>
      <c r="JJ346" s="4"/>
      <c r="JK346" s="4"/>
      <c r="JL346" s="4"/>
      <c r="JM346" s="4"/>
      <c r="JN346" s="4"/>
      <c r="JO346" s="4"/>
      <c r="JP346" s="4"/>
      <c r="JQ346" s="4"/>
      <c r="JR346" s="4"/>
      <c r="JS346" s="4"/>
      <c r="JT346" s="4"/>
      <c r="JU346" s="4"/>
      <c r="JV346" s="4"/>
      <c r="JW346" s="4"/>
      <c r="JX346" s="4"/>
      <c r="JY346" s="4"/>
      <c r="JZ346" s="4"/>
      <c r="KA346" s="4"/>
      <c r="KB346" s="4"/>
      <c r="KC346" s="4"/>
      <c r="KD346" s="4"/>
      <c r="KE346" s="4"/>
      <c r="KF346" s="4"/>
      <c r="KG346" s="4"/>
      <c r="KH346" s="4"/>
      <c r="KI346" s="4"/>
      <c r="KJ346" s="4"/>
      <c r="KK346" s="4"/>
      <c r="KL346" s="4"/>
      <c r="KM346" s="4"/>
      <c r="KN346" s="4"/>
      <c r="KO346" s="4"/>
      <c r="KP346" s="4"/>
      <c r="KQ346" s="4"/>
      <c r="KR346" s="4"/>
      <c r="KS346" s="4"/>
      <c r="KT346" s="4"/>
      <c r="KU346" s="4"/>
      <c r="KV346" s="4"/>
      <c r="KW346" s="4"/>
      <c r="KX346" s="4"/>
      <c r="KY346" s="4"/>
      <c r="KZ346" s="4"/>
      <c r="LA346" s="4"/>
      <c r="LB346" s="4"/>
      <c r="LC346" s="4"/>
      <c r="LD346" s="4"/>
      <c r="LE346" s="4"/>
      <c r="LF346" s="4"/>
      <c r="LG346" s="4"/>
      <c r="LH346" s="4"/>
      <c r="LI346" s="4"/>
      <c r="LJ346" s="4"/>
      <c r="LK346" s="4"/>
      <c r="LL346" s="4"/>
      <c r="LM346" s="4"/>
      <c r="LN346" s="4"/>
      <c r="LO346" s="4"/>
      <c r="LP346" s="4"/>
      <c r="LQ346" s="4"/>
      <c r="LR346" s="4"/>
      <c r="LS346" s="4"/>
      <c r="LT346" s="4"/>
      <c r="LU346" s="4"/>
      <c r="LV346" s="4"/>
      <c r="LW346" s="4"/>
      <c r="LX346" s="4"/>
      <c r="LY346" s="4"/>
      <c r="LZ346" s="4"/>
      <c r="MA346" s="4"/>
      <c r="MB346" s="4"/>
      <c r="MC346" s="4"/>
      <c r="MD346" s="4"/>
      <c r="ME346" s="4"/>
      <c r="MF346" s="4"/>
      <c r="MG346" s="4"/>
      <c r="MH346" s="4"/>
      <c r="MI346" s="4"/>
      <c r="MJ346" s="4"/>
      <c r="MK346" s="4"/>
      <c r="ML346" s="4"/>
      <c r="MM346" s="4"/>
      <c r="MN346" s="4"/>
      <c r="MO346" s="4"/>
      <c r="MP346" s="4"/>
      <c r="MQ346" s="4"/>
      <c r="MR346" s="4"/>
      <c r="MS346" s="4"/>
      <c r="MT346" s="4"/>
      <c r="MU346" s="4"/>
      <c r="MV346" s="4"/>
      <c r="MW346" s="4"/>
      <c r="MX346" s="4"/>
      <c r="MY346" s="4"/>
      <c r="MZ346" s="4"/>
      <c r="NA346" s="4"/>
      <c r="NB346" s="4"/>
      <c r="NC346" s="4"/>
      <c r="ND346" s="4"/>
      <c r="NE346" s="4"/>
      <c r="NF346" s="4"/>
      <c r="NG346" s="4"/>
      <c r="NH346" s="4"/>
      <c r="NI346" s="4"/>
      <c r="NJ346" s="4"/>
      <c r="NK346" s="4"/>
      <c r="NL346" s="4"/>
      <c r="NM346" s="4"/>
      <c r="NN346" s="4"/>
      <c r="NO346" s="4"/>
      <c r="NP346" s="4"/>
      <c r="NQ346" s="4"/>
      <c r="NR346" s="4"/>
      <c r="NS346" s="4"/>
      <c r="NT346" s="4"/>
      <c r="NU346" s="4"/>
      <c r="NV346" s="4"/>
      <c r="NW346" s="4"/>
      <c r="NX346" s="4"/>
      <c r="NY346" s="4"/>
      <c r="NZ346" s="4"/>
      <c r="OA346" s="4"/>
      <c r="OB346" s="4"/>
      <c r="OC346" s="4"/>
      <c r="OD346" s="4"/>
      <c r="OE346" s="4"/>
      <c r="OF346" s="4"/>
      <c r="OG346" s="4"/>
      <c r="OH346" s="4"/>
      <c r="OI346" s="4"/>
      <c r="OJ346" s="4"/>
      <c r="OK346" s="4"/>
      <c r="OL346" s="4"/>
      <c r="OM346" s="4"/>
      <c r="ON346" s="4"/>
      <c r="OO346" s="4"/>
      <c r="OP346" s="4"/>
      <c r="OQ346" s="4"/>
      <c r="OR346" s="4"/>
      <c r="OS346" s="4"/>
      <c r="OT346" s="4"/>
      <c r="OU346" s="4"/>
      <c r="OV346" s="4"/>
      <c r="OW346" s="4"/>
      <c r="OX346" s="4"/>
      <c r="OY346" s="4"/>
      <c r="OZ346" s="4"/>
      <c r="PA346" s="4"/>
    </row>
    <row r="347" spans="1:417" s="16" customFormat="1" ht="28.5" customHeight="1" thickBot="1" x14ac:dyDescent="0.3">
      <c r="A347" s="307"/>
      <c r="B347" s="46" t="str">
        <f t="shared" si="182"/>
        <v>ГБУЗ АО АМОКБ</v>
      </c>
      <c r="C347" s="262" t="s">
        <v>46</v>
      </c>
      <c r="D347" s="19" t="str">
        <f t="shared" si="183"/>
        <v>Заготовка, хранение, транспортировка и обеспечение безопасности донорской крови и ее компонентов</v>
      </c>
      <c r="E347" s="236" t="s">
        <v>47</v>
      </c>
      <c r="F347" s="46" t="str">
        <f t="shared" si="193"/>
        <v>Не предусмотрено</v>
      </c>
      <c r="G347" s="236" t="s">
        <v>46</v>
      </c>
      <c r="H347" s="46" t="str">
        <f t="shared" si="194"/>
        <v>Заготовка, хранение, транспортировка и обеспечение безопасности донорской крови и ее компонентов</v>
      </c>
      <c r="I347" s="236" t="s">
        <v>47</v>
      </c>
      <c r="J347" s="46" t="str">
        <f t="shared" si="195"/>
        <v>Не предусмотрено</v>
      </c>
      <c r="K347" s="73" t="s">
        <v>48</v>
      </c>
      <c r="L347" s="73" t="s">
        <v>3</v>
      </c>
      <c r="M347" s="73" t="s">
        <v>5</v>
      </c>
      <c r="N347" s="106">
        <v>100</v>
      </c>
      <c r="O347" s="106">
        <v>100</v>
      </c>
      <c r="P347" s="54">
        <f t="shared" ref="P347" si="213">IF(AND(N347&lt;&gt;0,M347="Кач."),O347/N347*100,"")</f>
        <v>100</v>
      </c>
      <c r="Q347" s="60"/>
      <c r="R347" s="219">
        <f>IFERROR(AVERAGE(P347:P348),"")</f>
        <v>100</v>
      </c>
      <c r="S347" s="220">
        <f>AVERAGE(Q347:Q348)</f>
        <v>94.166666666666671</v>
      </c>
      <c r="T347" s="221">
        <f>IFERROR((R347*0.7+S347*0.3)*2,S347*2)</f>
        <v>196.5</v>
      </c>
      <c r="U347" s="236" t="str">
        <f>IF(T347&lt;170,"ГЗ по услуге (работе) НЕ выполнено","")&amp;IF(AND(T347&gt;=170,T347&lt;=200),"ГЗ по услуге (работе) выполнено","")&amp;IF(T347&gt;200,"ГЗ по услуге (работе) ПЕРЕвыполнено","")</f>
        <v>ГЗ по услуге (работе) выполнено</v>
      </c>
      <c r="V347" s="236"/>
      <c r="W347" s="214"/>
      <c r="X347" s="205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  <c r="GL347" s="4"/>
      <c r="GM347" s="4"/>
      <c r="GN347" s="4"/>
      <c r="GO347" s="4"/>
      <c r="GP347" s="4"/>
      <c r="GQ347" s="4"/>
      <c r="GR347" s="4"/>
      <c r="GS347" s="4"/>
      <c r="GT347" s="4"/>
      <c r="GU347" s="4"/>
      <c r="GV347" s="4"/>
      <c r="GW347" s="4"/>
      <c r="GX347" s="4"/>
      <c r="GY347" s="4"/>
      <c r="GZ347" s="4"/>
      <c r="HA347" s="4"/>
      <c r="HB347" s="4"/>
      <c r="HC347" s="4"/>
      <c r="HD347" s="4"/>
      <c r="HE347" s="4"/>
      <c r="HF347" s="4"/>
      <c r="HG347" s="4"/>
      <c r="HH347" s="4"/>
      <c r="HI347" s="4"/>
      <c r="HJ347" s="4"/>
      <c r="HK347" s="4"/>
      <c r="HL347" s="4"/>
      <c r="HM347" s="4"/>
      <c r="HN347" s="4"/>
      <c r="HO347" s="4"/>
      <c r="HP347" s="4"/>
      <c r="HQ347" s="4"/>
      <c r="HR347" s="4"/>
      <c r="HS347" s="4"/>
      <c r="HT347" s="4"/>
      <c r="HU347" s="4"/>
      <c r="HV347" s="4"/>
      <c r="HW347" s="4"/>
      <c r="HX347" s="4"/>
      <c r="HY347" s="4"/>
      <c r="HZ347" s="4"/>
      <c r="IA347" s="4"/>
      <c r="IB347" s="4"/>
      <c r="IC347" s="4"/>
      <c r="ID347" s="4"/>
      <c r="IE347" s="4"/>
      <c r="IF347" s="4"/>
      <c r="IG347" s="4"/>
      <c r="IH347" s="4"/>
      <c r="II347" s="4"/>
      <c r="IJ347" s="4"/>
      <c r="IK347" s="4"/>
      <c r="IL347" s="4"/>
      <c r="IM347" s="4"/>
      <c r="IN347" s="4"/>
      <c r="IO347" s="4"/>
      <c r="IP347" s="4"/>
      <c r="IQ347" s="4"/>
      <c r="IR347" s="4"/>
      <c r="IS347" s="4"/>
      <c r="IT347" s="4"/>
      <c r="IU347" s="4"/>
      <c r="IV347" s="4"/>
      <c r="IW347" s="4"/>
      <c r="IX347" s="4"/>
      <c r="IY347" s="4"/>
      <c r="IZ347" s="4"/>
      <c r="JA347" s="4"/>
      <c r="JB347" s="4"/>
      <c r="JC347" s="4"/>
      <c r="JD347" s="4"/>
      <c r="JE347" s="4"/>
      <c r="JF347" s="4"/>
      <c r="JG347" s="4"/>
      <c r="JH347" s="4"/>
      <c r="JI347" s="4"/>
      <c r="JJ347" s="4"/>
      <c r="JK347" s="4"/>
      <c r="JL347" s="4"/>
      <c r="JM347" s="4"/>
      <c r="JN347" s="4"/>
      <c r="JO347" s="4"/>
      <c r="JP347" s="4"/>
      <c r="JQ347" s="4"/>
      <c r="JR347" s="4"/>
      <c r="JS347" s="4"/>
      <c r="JT347" s="4"/>
      <c r="JU347" s="4"/>
      <c r="JV347" s="4"/>
      <c r="JW347" s="4"/>
      <c r="JX347" s="4"/>
      <c r="JY347" s="4"/>
      <c r="JZ347" s="4"/>
      <c r="KA347" s="4"/>
      <c r="KB347" s="4"/>
      <c r="KC347" s="4"/>
      <c r="KD347" s="4"/>
      <c r="KE347" s="4"/>
      <c r="KF347" s="4"/>
      <c r="KG347" s="4"/>
      <c r="KH347" s="4"/>
      <c r="KI347" s="4"/>
      <c r="KJ347" s="4"/>
      <c r="KK347" s="4"/>
      <c r="KL347" s="4"/>
      <c r="KM347" s="4"/>
      <c r="KN347" s="4"/>
      <c r="KO347" s="4"/>
      <c r="KP347" s="4"/>
      <c r="KQ347" s="4"/>
      <c r="KR347" s="4"/>
      <c r="KS347" s="4"/>
      <c r="KT347" s="4"/>
      <c r="KU347" s="4"/>
      <c r="KV347" s="4"/>
      <c r="KW347" s="4"/>
      <c r="KX347" s="4"/>
      <c r="KY347" s="4"/>
      <c r="KZ347" s="4"/>
      <c r="LA347" s="4"/>
      <c r="LB347" s="4"/>
      <c r="LC347" s="4"/>
      <c r="LD347" s="4"/>
      <c r="LE347" s="4"/>
      <c r="LF347" s="4"/>
      <c r="LG347" s="4"/>
      <c r="LH347" s="4"/>
      <c r="LI347" s="4"/>
      <c r="LJ347" s="4"/>
      <c r="LK347" s="4"/>
      <c r="LL347" s="4"/>
      <c r="LM347" s="4"/>
      <c r="LN347" s="4"/>
      <c r="LO347" s="4"/>
      <c r="LP347" s="4"/>
      <c r="LQ347" s="4"/>
      <c r="LR347" s="4"/>
      <c r="LS347" s="4"/>
      <c r="LT347" s="4"/>
      <c r="LU347" s="4"/>
      <c r="LV347" s="4"/>
      <c r="LW347" s="4"/>
      <c r="LX347" s="4"/>
      <c r="LY347" s="4"/>
      <c r="LZ347" s="4"/>
      <c r="MA347" s="4"/>
      <c r="MB347" s="4"/>
      <c r="MC347" s="4"/>
      <c r="MD347" s="4"/>
      <c r="ME347" s="4"/>
      <c r="MF347" s="4"/>
      <c r="MG347" s="4"/>
      <c r="MH347" s="4"/>
      <c r="MI347" s="4"/>
      <c r="MJ347" s="4"/>
      <c r="MK347" s="4"/>
      <c r="ML347" s="4"/>
      <c r="MM347" s="4"/>
      <c r="MN347" s="4"/>
      <c r="MO347" s="4"/>
      <c r="MP347" s="4"/>
      <c r="MQ347" s="4"/>
      <c r="MR347" s="4"/>
      <c r="MS347" s="4"/>
      <c r="MT347" s="4"/>
      <c r="MU347" s="4"/>
      <c r="MV347" s="4"/>
      <c r="MW347" s="4"/>
      <c r="MX347" s="4"/>
      <c r="MY347" s="4"/>
      <c r="MZ347" s="4"/>
      <c r="NA347" s="4"/>
      <c r="NB347" s="4"/>
      <c r="NC347" s="4"/>
      <c r="ND347" s="4"/>
      <c r="NE347" s="4"/>
      <c r="NF347" s="4"/>
      <c r="NG347" s="4"/>
      <c r="NH347" s="4"/>
      <c r="NI347" s="4"/>
      <c r="NJ347" s="4"/>
      <c r="NK347" s="4"/>
      <c r="NL347" s="4"/>
      <c r="NM347" s="4"/>
      <c r="NN347" s="4"/>
      <c r="NO347" s="4"/>
      <c r="NP347" s="4"/>
      <c r="NQ347" s="4"/>
      <c r="NR347" s="4"/>
      <c r="NS347" s="4"/>
      <c r="NT347" s="4"/>
      <c r="NU347" s="4"/>
      <c r="NV347" s="4"/>
      <c r="NW347" s="4"/>
      <c r="NX347" s="4"/>
      <c r="NY347" s="4"/>
      <c r="NZ347" s="4"/>
      <c r="OA347" s="4"/>
      <c r="OB347" s="4"/>
      <c r="OC347" s="4"/>
      <c r="OD347" s="4"/>
      <c r="OE347" s="4"/>
      <c r="OF347" s="4"/>
      <c r="OG347" s="4"/>
      <c r="OH347" s="4"/>
      <c r="OI347" s="4"/>
      <c r="OJ347" s="4"/>
      <c r="OK347" s="4"/>
      <c r="OL347" s="4"/>
      <c r="OM347" s="4"/>
      <c r="ON347" s="4"/>
      <c r="OO347" s="4"/>
      <c r="OP347" s="4"/>
      <c r="OQ347" s="4"/>
      <c r="OR347" s="4"/>
      <c r="OS347" s="4"/>
      <c r="OT347" s="4"/>
      <c r="OU347" s="4"/>
      <c r="OV347" s="4"/>
      <c r="OW347" s="4"/>
      <c r="OX347" s="4"/>
      <c r="OY347" s="4"/>
      <c r="OZ347" s="4"/>
      <c r="PA347" s="4"/>
    </row>
    <row r="348" spans="1:417" s="16" customFormat="1" ht="28.5" customHeight="1" thickBot="1" x14ac:dyDescent="0.3">
      <c r="A348" s="307"/>
      <c r="B348" s="46" t="str">
        <f t="shared" si="182"/>
        <v>ГБУЗ АО АМОКБ</v>
      </c>
      <c r="C348" s="262"/>
      <c r="D348" s="19" t="str">
        <f t="shared" si="183"/>
        <v>Заготовка, хранение, транспортировка и обеспечение безопасности донорской крови и ее компонентов</v>
      </c>
      <c r="E348" s="236"/>
      <c r="F348" s="46" t="str">
        <f t="shared" si="193"/>
        <v>Не предусмотрено</v>
      </c>
      <c r="G348" s="236"/>
      <c r="H348" s="46" t="str">
        <f t="shared" si="194"/>
        <v>Заготовка, хранение, транспортировка и обеспечение безопасности донорской крови и ее компонентов</v>
      </c>
      <c r="I348" s="236"/>
      <c r="J348" s="46" t="str">
        <f t="shared" si="195"/>
        <v>Не предусмотрено</v>
      </c>
      <c r="K348" s="74" t="s">
        <v>49</v>
      </c>
      <c r="L348" s="75" t="s">
        <v>123</v>
      </c>
      <c r="M348" s="81" t="s">
        <v>42</v>
      </c>
      <c r="N348" s="104">
        <v>1440</v>
      </c>
      <c r="O348" s="104">
        <v>1017</v>
      </c>
      <c r="P348" s="61" t="str">
        <f t="shared" ref="P348:P384" si="214">IF(AND(N348&lt;&gt;0,M348="Кач."),O348/N348*100,"")</f>
        <v/>
      </c>
      <c r="Q348" s="62">
        <f t="shared" si="210"/>
        <v>94.166666666666671</v>
      </c>
      <c r="R348" s="219"/>
      <c r="S348" s="220"/>
      <c r="T348" s="221"/>
      <c r="U348" s="236"/>
      <c r="V348" s="236"/>
      <c r="W348" s="214"/>
      <c r="X348" s="205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  <c r="GL348" s="4"/>
      <c r="GM348" s="4"/>
      <c r="GN348" s="4"/>
      <c r="GO348" s="4"/>
      <c r="GP348" s="4"/>
      <c r="GQ348" s="4"/>
      <c r="GR348" s="4"/>
      <c r="GS348" s="4"/>
      <c r="GT348" s="4"/>
      <c r="GU348" s="4"/>
      <c r="GV348" s="4"/>
      <c r="GW348" s="4"/>
      <c r="GX348" s="4"/>
      <c r="GY348" s="4"/>
      <c r="GZ348" s="4"/>
      <c r="HA348" s="4"/>
      <c r="HB348" s="4"/>
      <c r="HC348" s="4"/>
      <c r="HD348" s="4"/>
      <c r="HE348" s="4"/>
      <c r="HF348" s="4"/>
      <c r="HG348" s="4"/>
      <c r="HH348" s="4"/>
      <c r="HI348" s="4"/>
      <c r="HJ348" s="4"/>
      <c r="HK348" s="4"/>
      <c r="HL348" s="4"/>
      <c r="HM348" s="4"/>
      <c r="HN348" s="4"/>
      <c r="HO348" s="4"/>
      <c r="HP348" s="4"/>
      <c r="HQ348" s="4"/>
      <c r="HR348" s="4"/>
      <c r="HS348" s="4"/>
      <c r="HT348" s="4"/>
      <c r="HU348" s="4"/>
      <c r="HV348" s="4"/>
      <c r="HW348" s="4"/>
      <c r="HX348" s="4"/>
      <c r="HY348" s="4"/>
      <c r="HZ348" s="4"/>
      <c r="IA348" s="4"/>
      <c r="IB348" s="4"/>
      <c r="IC348" s="4"/>
      <c r="ID348" s="4"/>
      <c r="IE348" s="4"/>
      <c r="IF348" s="4"/>
      <c r="IG348" s="4"/>
      <c r="IH348" s="4"/>
      <c r="II348" s="4"/>
      <c r="IJ348" s="4"/>
      <c r="IK348" s="4"/>
      <c r="IL348" s="4"/>
      <c r="IM348" s="4"/>
      <c r="IN348" s="4"/>
      <c r="IO348" s="4"/>
      <c r="IP348" s="4"/>
      <c r="IQ348" s="4"/>
      <c r="IR348" s="4"/>
      <c r="IS348" s="4"/>
      <c r="IT348" s="4"/>
      <c r="IU348" s="4"/>
      <c r="IV348" s="4"/>
      <c r="IW348" s="4"/>
      <c r="IX348" s="4"/>
      <c r="IY348" s="4"/>
      <c r="IZ348" s="4"/>
      <c r="JA348" s="4"/>
      <c r="JB348" s="4"/>
      <c r="JC348" s="4"/>
      <c r="JD348" s="4"/>
      <c r="JE348" s="4"/>
      <c r="JF348" s="4"/>
      <c r="JG348" s="4"/>
      <c r="JH348" s="4"/>
      <c r="JI348" s="4"/>
      <c r="JJ348" s="4"/>
      <c r="JK348" s="4"/>
      <c r="JL348" s="4"/>
      <c r="JM348" s="4"/>
      <c r="JN348" s="4"/>
      <c r="JO348" s="4"/>
      <c r="JP348" s="4"/>
      <c r="JQ348" s="4"/>
      <c r="JR348" s="4"/>
      <c r="JS348" s="4"/>
      <c r="JT348" s="4"/>
      <c r="JU348" s="4"/>
      <c r="JV348" s="4"/>
      <c r="JW348" s="4"/>
      <c r="JX348" s="4"/>
      <c r="JY348" s="4"/>
      <c r="JZ348" s="4"/>
      <c r="KA348" s="4"/>
      <c r="KB348" s="4"/>
      <c r="KC348" s="4"/>
      <c r="KD348" s="4"/>
      <c r="KE348" s="4"/>
      <c r="KF348" s="4"/>
      <c r="KG348" s="4"/>
      <c r="KH348" s="4"/>
      <c r="KI348" s="4"/>
      <c r="KJ348" s="4"/>
      <c r="KK348" s="4"/>
      <c r="KL348" s="4"/>
      <c r="KM348" s="4"/>
      <c r="KN348" s="4"/>
      <c r="KO348" s="4"/>
      <c r="KP348" s="4"/>
      <c r="KQ348" s="4"/>
      <c r="KR348" s="4"/>
      <c r="KS348" s="4"/>
      <c r="KT348" s="4"/>
      <c r="KU348" s="4"/>
      <c r="KV348" s="4"/>
      <c r="KW348" s="4"/>
      <c r="KX348" s="4"/>
      <c r="KY348" s="4"/>
      <c r="KZ348" s="4"/>
      <c r="LA348" s="4"/>
      <c r="LB348" s="4"/>
      <c r="LC348" s="4"/>
      <c r="LD348" s="4"/>
      <c r="LE348" s="4"/>
      <c r="LF348" s="4"/>
      <c r="LG348" s="4"/>
      <c r="LH348" s="4"/>
      <c r="LI348" s="4"/>
      <c r="LJ348" s="4"/>
      <c r="LK348" s="4"/>
      <c r="LL348" s="4"/>
      <c r="LM348" s="4"/>
      <c r="LN348" s="4"/>
      <c r="LO348" s="4"/>
      <c r="LP348" s="4"/>
      <c r="LQ348" s="4"/>
      <c r="LR348" s="4"/>
      <c r="LS348" s="4"/>
      <c r="LT348" s="4"/>
      <c r="LU348" s="4"/>
      <c r="LV348" s="4"/>
      <c r="LW348" s="4"/>
      <c r="LX348" s="4"/>
      <c r="LY348" s="4"/>
      <c r="LZ348" s="4"/>
      <c r="MA348" s="4"/>
      <c r="MB348" s="4"/>
      <c r="MC348" s="4"/>
      <c r="MD348" s="4"/>
      <c r="ME348" s="4"/>
      <c r="MF348" s="4"/>
      <c r="MG348" s="4"/>
      <c r="MH348" s="4"/>
      <c r="MI348" s="4"/>
      <c r="MJ348" s="4"/>
      <c r="MK348" s="4"/>
      <c r="ML348" s="4"/>
      <c r="MM348" s="4"/>
      <c r="MN348" s="4"/>
      <c r="MO348" s="4"/>
      <c r="MP348" s="4"/>
      <c r="MQ348" s="4"/>
      <c r="MR348" s="4"/>
      <c r="MS348" s="4"/>
      <c r="MT348" s="4"/>
      <c r="MU348" s="4"/>
      <c r="MV348" s="4"/>
      <c r="MW348" s="4"/>
      <c r="MX348" s="4"/>
      <c r="MY348" s="4"/>
      <c r="MZ348" s="4"/>
      <c r="NA348" s="4"/>
      <c r="NB348" s="4"/>
      <c r="NC348" s="4"/>
      <c r="ND348" s="4"/>
      <c r="NE348" s="4"/>
      <c r="NF348" s="4"/>
      <c r="NG348" s="4"/>
      <c r="NH348" s="4"/>
      <c r="NI348" s="4"/>
      <c r="NJ348" s="4"/>
      <c r="NK348" s="4"/>
      <c r="NL348" s="4"/>
      <c r="NM348" s="4"/>
      <c r="NN348" s="4"/>
      <c r="NO348" s="4"/>
      <c r="NP348" s="4"/>
      <c r="NQ348" s="4"/>
      <c r="NR348" s="4"/>
      <c r="NS348" s="4"/>
      <c r="NT348" s="4"/>
      <c r="NU348" s="4"/>
      <c r="NV348" s="4"/>
      <c r="NW348" s="4"/>
      <c r="NX348" s="4"/>
      <c r="NY348" s="4"/>
      <c r="NZ348" s="4"/>
      <c r="OA348" s="4"/>
      <c r="OB348" s="4"/>
      <c r="OC348" s="4"/>
      <c r="OD348" s="4"/>
      <c r="OE348" s="4"/>
      <c r="OF348" s="4"/>
      <c r="OG348" s="4"/>
      <c r="OH348" s="4"/>
      <c r="OI348" s="4"/>
      <c r="OJ348" s="4"/>
      <c r="OK348" s="4"/>
      <c r="OL348" s="4"/>
      <c r="OM348" s="4"/>
      <c r="ON348" s="4"/>
      <c r="OO348" s="4"/>
      <c r="OP348" s="4"/>
      <c r="OQ348" s="4"/>
      <c r="OR348" s="4"/>
      <c r="OS348" s="4"/>
      <c r="OT348" s="4"/>
      <c r="OU348" s="4"/>
      <c r="OV348" s="4"/>
      <c r="OW348" s="4"/>
      <c r="OX348" s="4"/>
      <c r="OY348" s="4"/>
      <c r="OZ348" s="4"/>
      <c r="PA348" s="4"/>
    </row>
    <row r="349" spans="1:417" s="16" customFormat="1" ht="57.75" customHeight="1" thickBot="1" x14ac:dyDescent="0.3">
      <c r="A349" s="307"/>
      <c r="B349" s="46" t="str">
        <f t="shared" si="182"/>
        <v>ГБУЗ АО АМОКБ</v>
      </c>
      <c r="C349" s="262" t="s">
        <v>236</v>
      </c>
      <c r="D349" s="19" t="str">
        <f t="shared" si="18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49" s="236" t="s">
        <v>305</v>
      </c>
      <c r="F349" s="46" t="str">
        <f t="shared" si="193"/>
        <v>заключение договоров</v>
      </c>
      <c r="G349" s="236" t="s">
        <v>307</v>
      </c>
      <c r="H349" s="46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49" s="222" t="s">
        <v>306</v>
      </c>
      <c r="J349" s="46" t="str">
        <f t="shared" si="19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49" s="76" t="s">
        <v>237</v>
      </c>
      <c r="L349" s="75" t="s">
        <v>3</v>
      </c>
      <c r="M349" s="72" t="s">
        <v>5</v>
      </c>
      <c r="N349" s="106">
        <v>100</v>
      </c>
      <c r="O349" s="106">
        <v>100</v>
      </c>
      <c r="P349" s="54">
        <f t="shared" si="214"/>
        <v>100</v>
      </c>
      <c r="Q349" s="60"/>
      <c r="R349" s="219">
        <f>IFERROR(AVERAGE(P349:P350),"")</f>
        <v>100</v>
      </c>
      <c r="S349" s="220">
        <f>AVERAGE(Q349:Q350)</f>
        <v>100</v>
      </c>
      <c r="T349" s="221">
        <f>IFERROR((R349*0.7+S349*0.3)*2,S349*2)</f>
        <v>200</v>
      </c>
      <c r="U349" s="236" t="str">
        <f>IF(T349&lt;170,"ГЗ по услуге (работе) НЕ выполнено","")&amp;IF(AND(T349&gt;=170,T349&lt;=200),"ГЗ по услуге (работе) выполнено","")&amp;IF(T349&gt;200,"ГЗ по услуге (работе) ПЕРЕвыполнено","")</f>
        <v>ГЗ по услуге (работе) выполнено</v>
      </c>
      <c r="V349" s="236"/>
      <c r="W349" s="214"/>
      <c r="X349" s="205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  <c r="GL349" s="4"/>
      <c r="GM349" s="4"/>
      <c r="GN349" s="4"/>
      <c r="GO349" s="4"/>
      <c r="GP349" s="4"/>
      <c r="GQ349" s="4"/>
      <c r="GR349" s="4"/>
      <c r="GS349" s="4"/>
      <c r="GT349" s="4"/>
      <c r="GU349" s="4"/>
      <c r="GV349" s="4"/>
      <c r="GW349" s="4"/>
      <c r="GX349" s="4"/>
      <c r="GY349" s="4"/>
      <c r="GZ349" s="4"/>
      <c r="HA349" s="4"/>
      <c r="HB349" s="4"/>
      <c r="HC349" s="4"/>
      <c r="HD349" s="4"/>
      <c r="HE349" s="4"/>
      <c r="HF349" s="4"/>
      <c r="HG349" s="4"/>
      <c r="HH349" s="4"/>
      <c r="HI349" s="4"/>
      <c r="HJ349" s="4"/>
      <c r="HK349" s="4"/>
      <c r="HL349" s="4"/>
      <c r="HM349" s="4"/>
      <c r="HN349" s="4"/>
      <c r="HO349" s="4"/>
      <c r="HP349" s="4"/>
      <c r="HQ349" s="4"/>
      <c r="HR349" s="4"/>
      <c r="HS349" s="4"/>
      <c r="HT349" s="4"/>
      <c r="HU349" s="4"/>
      <c r="HV349" s="4"/>
      <c r="HW349" s="4"/>
      <c r="HX349" s="4"/>
      <c r="HY349" s="4"/>
      <c r="HZ349" s="4"/>
      <c r="IA349" s="4"/>
      <c r="IB349" s="4"/>
      <c r="IC349" s="4"/>
      <c r="ID349" s="4"/>
      <c r="IE349" s="4"/>
      <c r="IF349" s="4"/>
      <c r="IG349" s="4"/>
      <c r="IH349" s="4"/>
      <c r="II349" s="4"/>
      <c r="IJ349" s="4"/>
      <c r="IK349" s="4"/>
      <c r="IL349" s="4"/>
      <c r="IM349" s="4"/>
      <c r="IN349" s="4"/>
      <c r="IO349" s="4"/>
      <c r="IP349" s="4"/>
      <c r="IQ349" s="4"/>
      <c r="IR349" s="4"/>
      <c r="IS349" s="4"/>
      <c r="IT349" s="4"/>
      <c r="IU349" s="4"/>
      <c r="IV349" s="4"/>
      <c r="IW349" s="4"/>
      <c r="IX349" s="4"/>
      <c r="IY349" s="4"/>
      <c r="IZ349" s="4"/>
      <c r="JA349" s="4"/>
      <c r="JB349" s="4"/>
      <c r="JC349" s="4"/>
      <c r="JD349" s="4"/>
      <c r="JE349" s="4"/>
      <c r="JF349" s="4"/>
      <c r="JG349" s="4"/>
      <c r="JH349" s="4"/>
      <c r="JI349" s="4"/>
      <c r="JJ349" s="4"/>
      <c r="JK349" s="4"/>
      <c r="JL349" s="4"/>
      <c r="JM349" s="4"/>
      <c r="JN349" s="4"/>
      <c r="JO349" s="4"/>
      <c r="JP349" s="4"/>
      <c r="JQ349" s="4"/>
      <c r="JR349" s="4"/>
      <c r="JS349" s="4"/>
      <c r="JT349" s="4"/>
      <c r="JU349" s="4"/>
      <c r="JV349" s="4"/>
      <c r="JW349" s="4"/>
      <c r="JX349" s="4"/>
      <c r="JY349" s="4"/>
      <c r="JZ349" s="4"/>
      <c r="KA349" s="4"/>
      <c r="KB349" s="4"/>
      <c r="KC349" s="4"/>
      <c r="KD349" s="4"/>
      <c r="KE349" s="4"/>
      <c r="KF349" s="4"/>
      <c r="KG349" s="4"/>
      <c r="KH349" s="4"/>
      <c r="KI349" s="4"/>
      <c r="KJ349" s="4"/>
      <c r="KK349" s="4"/>
      <c r="KL349" s="4"/>
      <c r="KM349" s="4"/>
      <c r="KN349" s="4"/>
      <c r="KO349" s="4"/>
      <c r="KP349" s="4"/>
      <c r="KQ349" s="4"/>
      <c r="KR349" s="4"/>
      <c r="KS349" s="4"/>
      <c r="KT349" s="4"/>
      <c r="KU349" s="4"/>
      <c r="KV349" s="4"/>
      <c r="KW349" s="4"/>
      <c r="KX349" s="4"/>
      <c r="KY349" s="4"/>
      <c r="KZ349" s="4"/>
      <c r="LA349" s="4"/>
      <c r="LB349" s="4"/>
      <c r="LC349" s="4"/>
      <c r="LD349" s="4"/>
      <c r="LE349" s="4"/>
      <c r="LF349" s="4"/>
      <c r="LG349" s="4"/>
      <c r="LH349" s="4"/>
      <c r="LI349" s="4"/>
      <c r="LJ349" s="4"/>
      <c r="LK349" s="4"/>
      <c r="LL349" s="4"/>
      <c r="LM349" s="4"/>
      <c r="LN349" s="4"/>
      <c r="LO349" s="4"/>
      <c r="LP349" s="4"/>
      <c r="LQ349" s="4"/>
      <c r="LR349" s="4"/>
      <c r="LS349" s="4"/>
      <c r="LT349" s="4"/>
      <c r="LU349" s="4"/>
      <c r="LV349" s="4"/>
      <c r="LW349" s="4"/>
      <c r="LX349" s="4"/>
      <c r="LY349" s="4"/>
      <c r="LZ349" s="4"/>
      <c r="MA349" s="4"/>
      <c r="MB349" s="4"/>
      <c r="MC349" s="4"/>
      <c r="MD349" s="4"/>
      <c r="ME349" s="4"/>
      <c r="MF349" s="4"/>
      <c r="MG349" s="4"/>
      <c r="MH349" s="4"/>
      <c r="MI349" s="4"/>
      <c r="MJ349" s="4"/>
      <c r="MK349" s="4"/>
      <c r="ML349" s="4"/>
      <c r="MM349" s="4"/>
      <c r="MN349" s="4"/>
      <c r="MO349" s="4"/>
      <c r="MP349" s="4"/>
      <c r="MQ349" s="4"/>
      <c r="MR349" s="4"/>
      <c r="MS349" s="4"/>
      <c r="MT349" s="4"/>
      <c r="MU349" s="4"/>
      <c r="MV349" s="4"/>
      <c r="MW349" s="4"/>
      <c r="MX349" s="4"/>
      <c r="MY349" s="4"/>
      <c r="MZ349" s="4"/>
      <c r="NA349" s="4"/>
      <c r="NB349" s="4"/>
      <c r="NC349" s="4"/>
      <c r="ND349" s="4"/>
      <c r="NE349" s="4"/>
      <c r="NF349" s="4"/>
      <c r="NG349" s="4"/>
      <c r="NH349" s="4"/>
      <c r="NI349" s="4"/>
      <c r="NJ349" s="4"/>
      <c r="NK349" s="4"/>
      <c r="NL349" s="4"/>
      <c r="NM349" s="4"/>
      <c r="NN349" s="4"/>
      <c r="NO349" s="4"/>
      <c r="NP349" s="4"/>
      <c r="NQ349" s="4"/>
      <c r="NR349" s="4"/>
      <c r="NS349" s="4"/>
      <c r="NT349" s="4"/>
      <c r="NU349" s="4"/>
      <c r="NV349" s="4"/>
      <c r="NW349" s="4"/>
      <c r="NX349" s="4"/>
      <c r="NY349" s="4"/>
      <c r="NZ349" s="4"/>
      <c r="OA349" s="4"/>
      <c r="OB349" s="4"/>
      <c r="OC349" s="4"/>
      <c r="OD349" s="4"/>
      <c r="OE349" s="4"/>
      <c r="OF349" s="4"/>
      <c r="OG349" s="4"/>
      <c r="OH349" s="4"/>
      <c r="OI349" s="4"/>
      <c r="OJ349" s="4"/>
      <c r="OK349" s="4"/>
      <c r="OL349" s="4"/>
      <c r="OM349" s="4"/>
      <c r="ON349" s="4"/>
      <c r="OO349" s="4"/>
      <c r="OP349" s="4"/>
      <c r="OQ349" s="4"/>
      <c r="OR349" s="4"/>
      <c r="OS349" s="4"/>
      <c r="OT349" s="4"/>
      <c r="OU349" s="4"/>
      <c r="OV349" s="4"/>
      <c r="OW349" s="4"/>
      <c r="OX349" s="4"/>
      <c r="OY349" s="4"/>
      <c r="OZ349" s="4"/>
      <c r="PA349" s="4"/>
    </row>
    <row r="350" spans="1:417" s="16" customFormat="1" ht="72.75" customHeight="1" thickBot="1" x14ac:dyDescent="0.3">
      <c r="A350" s="307"/>
      <c r="B350" s="46" t="str">
        <f t="shared" si="182"/>
        <v>ГБУЗ АО АМОКБ</v>
      </c>
      <c r="C350" s="262"/>
      <c r="D350" s="19" t="str">
        <f t="shared" si="183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350" s="236"/>
      <c r="F350" s="46" t="str">
        <f t="shared" si="193"/>
        <v>заключение договоров</v>
      </c>
      <c r="G350" s="236"/>
      <c r="H350" s="46" t="str">
        <f t="shared" si="194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350" s="224"/>
      <c r="J350" s="46" t="str">
        <f t="shared" si="195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350" s="77" t="s">
        <v>247</v>
      </c>
      <c r="L350" s="75" t="s">
        <v>238</v>
      </c>
      <c r="M350" s="81" t="s">
        <v>42</v>
      </c>
      <c r="N350" s="104">
        <v>67.17</v>
      </c>
      <c r="O350" s="104">
        <v>67.17</v>
      </c>
      <c r="P350" s="61" t="str">
        <f t="shared" ref="P350" si="215">IF(AND(N350&lt;&gt;0,M350="Кач."),O350/N350*100,"")</f>
        <v/>
      </c>
      <c r="Q350" s="58">
        <f>IF(AND(N350&lt;&gt;0,M350="объем"),(O350/N350*100),"")</f>
        <v>100</v>
      </c>
      <c r="R350" s="219"/>
      <c r="S350" s="220"/>
      <c r="T350" s="221"/>
      <c r="U350" s="236"/>
      <c r="V350" s="236"/>
      <c r="W350" s="215"/>
      <c r="X350" s="206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  <c r="GL350" s="4"/>
      <c r="GM350" s="4"/>
      <c r="GN350" s="4"/>
      <c r="GO350" s="4"/>
      <c r="GP350" s="4"/>
      <c r="GQ350" s="4"/>
      <c r="GR350" s="4"/>
      <c r="GS350" s="4"/>
      <c r="GT350" s="4"/>
      <c r="GU350" s="4"/>
      <c r="GV350" s="4"/>
      <c r="GW350" s="4"/>
      <c r="GX350" s="4"/>
      <c r="GY350" s="4"/>
      <c r="GZ350" s="4"/>
      <c r="HA350" s="4"/>
      <c r="HB350" s="4"/>
      <c r="HC350" s="4"/>
      <c r="HD350" s="4"/>
      <c r="HE350" s="4"/>
      <c r="HF350" s="4"/>
      <c r="HG350" s="4"/>
      <c r="HH350" s="4"/>
      <c r="HI350" s="4"/>
      <c r="HJ350" s="4"/>
      <c r="HK350" s="4"/>
      <c r="HL350" s="4"/>
      <c r="HM350" s="4"/>
      <c r="HN350" s="4"/>
      <c r="HO350" s="4"/>
      <c r="HP350" s="4"/>
      <c r="HQ350" s="4"/>
      <c r="HR350" s="4"/>
      <c r="HS350" s="4"/>
      <c r="HT350" s="4"/>
      <c r="HU350" s="4"/>
      <c r="HV350" s="4"/>
      <c r="HW350" s="4"/>
      <c r="HX350" s="4"/>
      <c r="HY350" s="4"/>
      <c r="HZ350" s="4"/>
      <c r="IA350" s="4"/>
      <c r="IB350" s="4"/>
      <c r="IC350" s="4"/>
      <c r="ID350" s="4"/>
      <c r="IE350" s="4"/>
      <c r="IF350" s="4"/>
      <c r="IG350" s="4"/>
      <c r="IH350" s="4"/>
      <c r="II350" s="4"/>
      <c r="IJ350" s="4"/>
      <c r="IK350" s="4"/>
      <c r="IL350" s="4"/>
      <c r="IM350" s="4"/>
      <c r="IN350" s="4"/>
      <c r="IO350" s="4"/>
      <c r="IP350" s="4"/>
      <c r="IQ350" s="4"/>
      <c r="IR350" s="4"/>
      <c r="IS350" s="4"/>
      <c r="IT350" s="4"/>
      <c r="IU350" s="4"/>
      <c r="IV350" s="4"/>
      <c r="IW350" s="4"/>
      <c r="IX350" s="4"/>
      <c r="IY350" s="4"/>
      <c r="IZ350" s="4"/>
      <c r="JA350" s="4"/>
      <c r="JB350" s="4"/>
      <c r="JC350" s="4"/>
      <c r="JD350" s="4"/>
      <c r="JE350" s="4"/>
      <c r="JF350" s="4"/>
      <c r="JG350" s="4"/>
      <c r="JH350" s="4"/>
      <c r="JI350" s="4"/>
      <c r="JJ350" s="4"/>
      <c r="JK350" s="4"/>
      <c r="JL350" s="4"/>
      <c r="JM350" s="4"/>
      <c r="JN350" s="4"/>
      <c r="JO350" s="4"/>
      <c r="JP350" s="4"/>
      <c r="JQ350" s="4"/>
      <c r="JR350" s="4"/>
      <c r="JS350" s="4"/>
      <c r="JT350" s="4"/>
      <c r="JU350" s="4"/>
      <c r="JV350" s="4"/>
      <c r="JW350" s="4"/>
      <c r="JX350" s="4"/>
      <c r="JY350" s="4"/>
      <c r="JZ350" s="4"/>
      <c r="KA350" s="4"/>
      <c r="KB350" s="4"/>
      <c r="KC350" s="4"/>
      <c r="KD350" s="4"/>
      <c r="KE350" s="4"/>
      <c r="KF350" s="4"/>
      <c r="KG350" s="4"/>
      <c r="KH350" s="4"/>
      <c r="KI350" s="4"/>
      <c r="KJ350" s="4"/>
      <c r="KK350" s="4"/>
      <c r="KL350" s="4"/>
      <c r="KM350" s="4"/>
      <c r="KN350" s="4"/>
      <c r="KO350" s="4"/>
      <c r="KP350" s="4"/>
      <c r="KQ350" s="4"/>
      <c r="KR350" s="4"/>
      <c r="KS350" s="4"/>
      <c r="KT350" s="4"/>
      <c r="KU350" s="4"/>
      <c r="KV350" s="4"/>
      <c r="KW350" s="4"/>
      <c r="KX350" s="4"/>
      <c r="KY350" s="4"/>
      <c r="KZ350" s="4"/>
      <c r="LA350" s="4"/>
      <c r="LB350" s="4"/>
      <c r="LC350" s="4"/>
      <c r="LD350" s="4"/>
      <c r="LE350" s="4"/>
      <c r="LF350" s="4"/>
      <c r="LG350" s="4"/>
      <c r="LH350" s="4"/>
      <c r="LI350" s="4"/>
      <c r="LJ350" s="4"/>
      <c r="LK350" s="4"/>
      <c r="LL350" s="4"/>
      <c r="LM350" s="4"/>
      <c r="LN350" s="4"/>
      <c r="LO350" s="4"/>
      <c r="LP350" s="4"/>
      <c r="LQ350" s="4"/>
      <c r="LR350" s="4"/>
      <c r="LS350" s="4"/>
      <c r="LT350" s="4"/>
      <c r="LU350" s="4"/>
      <c r="LV350" s="4"/>
      <c r="LW350" s="4"/>
      <c r="LX350" s="4"/>
      <c r="LY350" s="4"/>
      <c r="LZ350" s="4"/>
      <c r="MA350" s="4"/>
      <c r="MB350" s="4"/>
      <c r="MC350" s="4"/>
      <c r="MD350" s="4"/>
      <c r="ME350" s="4"/>
      <c r="MF350" s="4"/>
      <c r="MG350" s="4"/>
      <c r="MH350" s="4"/>
      <c r="MI350" s="4"/>
      <c r="MJ350" s="4"/>
      <c r="MK350" s="4"/>
      <c r="ML350" s="4"/>
      <c r="MM350" s="4"/>
      <c r="MN350" s="4"/>
      <c r="MO350" s="4"/>
      <c r="MP350" s="4"/>
      <c r="MQ350" s="4"/>
      <c r="MR350" s="4"/>
      <c r="MS350" s="4"/>
      <c r="MT350" s="4"/>
      <c r="MU350" s="4"/>
      <c r="MV350" s="4"/>
      <c r="MW350" s="4"/>
      <c r="MX350" s="4"/>
      <c r="MY350" s="4"/>
      <c r="MZ350" s="4"/>
      <c r="NA350" s="4"/>
      <c r="NB350" s="4"/>
      <c r="NC350" s="4"/>
      <c r="ND350" s="4"/>
      <c r="NE350" s="4"/>
      <c r="NF350" s="4"/>
      <c r="NG350" s="4"/>
      <c r="NH350" s="4"/>
      <c r="NI350" s="4"/>
      <c r="NJ350" s="4"/>
      <c r="NK350" s="4"/>
      <c r="NL350" s="4"/>
      <c r="NM350" s="4"/>
      <c r="NN350" s="4"/>
      <c r="NO350" s="4"/>
      <c r="NP350" s="4"/>
      <c r="NQ350" s="4"/>
      <c r="NR350" s="4"/>
      <c r="NS350" s="4"/>
      <c r="NT350" s="4"/>
      <c r="NU350" s="4"/>
      <c r="NV350" s="4"/>
      <c r="NW350" s="4"/>
      <c r="NX350" s="4"/>
      <c r="NY350" s="4"/>
      <c r="NZ350" s="4"/>
      <c r="OA350" s="4"/>
      <c r="OB350" s="4"/>
      <c r="OC350" s="4"/>
      <c r="OD350" s="4"/>
      <c r="OE350" s="4"/>
      <c r="OF350" s="4"/>
      <c r="OG350" s="4"/>
      <c r="OH350" s="4"/>
      <c r="OI350" s="4"/>
      <c r="OJ350" s="4"/>
      <c r="OK350" s="4"/>
      <c r="OL350" s="4"/>
      <c r="OM350" s="4"/>
      <c r="ON350" s="4"/>
      <c r="OO350" s="4"/>
      <c r="OP350" s="4"/>
      <c r="OQ350" s="4"/>
      <c r="OR350" s="4"/>
      <c r="OS350" s="4"/>
      <c r="OT350" s="4"/>
      <c r="OU350" s="4"/>
      <c r="OV350" s="4"/>
      <c r="OW350" s="4"/>
      <c r="OX350" s="4"/>
      <c r="OY350" s="4"/>
      <c r="OZ350" s="4"/>
      <c r="PA350" s="4"/>
    </row>
    <row r="351" spans="1:417" s="16" customFormat="1" ht="69.75" customHeight="1" thickBot="1" x14ac:dyDescent="0.3">
      <c r="A351" s="332" t="s">
        <v>17</v>
      </c>
      <c r="B351" s="46" t="str">
        <f t="shared" si="182"/>
        <v>ГБУЗ АО БСМЭ</v>
      </c>
      <c r="C351" s="262" t="s">
        <v>54</v>
      </c>
      <c r="D351" s="19" t="str">
        <f t="shared" si="183"/>
        <v>Судебно-медицинская экспертиза</v>
      </c>
      <c r="E351" s="236" t="s">
        <v>54</v>
      </c>
      <c r="F351" s="46" t="str">
        <f t="shared" si="193"/>
        <v>Судебно-медицинская экспертиза</v>
      </c>
      <c r="G351" s="236" t="s">
        <v>47</v>
      </c>
      <c r="H351" s="46" t="str">
        <f t="shared" si="194"/>
        <v>Не предусмотрено</v>
      </c>
      <c r="I351" s="236" t="s">
        <v>54</v>
      </c>
      <c r="J351" s="46" t="str">
        <f t="shared" si="195"/>
        <v>Судебно-медицинская экспертиза</v>
      </c>
      <c r="K351" s="73" t="s">
        <v>55</v>
      </c>
      <c r="L351" s="72" t="s">
        <v>3</v>
      </c>
      <c r="M351" s="72" t="s">
        <v>5</v>
      </c>
      <c r="N351" s="106">
        <v>100</v>
      </c>
      <c r="O351" s="106">
        <v>100</v>
      </c>
      <c r="P351" s="54">
        <f>IF(AND(N351&lt;&gt;0,M351="Кач."),O351/N351*100,"")</f>
        <v>100</v>
      </c>
      <c r="Q351" s="54"/>
      <c r="R351" s="237">
        <f>IFERROR(AVERAGE(P351:P354),"")</f>
        <v>100</v>
      </c>
      <c r="S351" s="240">
        <f>AVERAGE(Q351:Q354)</f>
        <v>100.29934879934879</v>
      </c>
      <c r="T351" s="247">
        <f>IFERROR((R351*0.7+S351*0.3)*2,S351*2)</f>
        <v>200.17960927960928</v>
      </c>
      <c r="U351" s="222" t="str">
        <f>IF(T351&lt;170,"ГЗ по услуге (работе) НЕ выполнено","")&amp;IF(AND(T351&gt;=170,T351&lt;=200),"ГЗ по услуге (работе) выполнено","")&amp;IF(T351&gt;200,"ГЗ по услуге (работе) ПЕРЕвыполнено","")</f>
        <v>ГЗ по услуге (работе) ПЕРЕвыполнено</v>
      </c>
      <c r="V351" s="222"/>
      <c r="W351" s="288">
        <f>AVERAGE(T351:T354)</f>
        <v>200.17960927960928</v>
      </c>
      <c r="X351" s="287" t="str">
        <f>IF(W351&lt;170,"ГЗ по учреждению не выполнено","")&amp;IF(AND(W351&gt;=170,W351&lt;=200),"ГЗ по учреждению выполнено","")&amp;IF(W351&gt;200,"ГЗ по учреждению перевыполнено","")</f>
        <v>ГЗ по учреждению перевыполнено</v>
      </c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  <c r="GL351" s="4"/>
      <c r="GM351" s="4"/>
      <c r="GN351" s="4"/>
      <c r="GO351" s="4"/>
      <c r="GP351" s="4"/>
      <c r="GQ351" s="4"/>
      <c r="GR351" s="4"/>
      <c r="GS351" s="4"/>
      <c r="GT351" s="4"/>
      <c r="GU351" s="4"/>
      <c r="GV351" s="4"/>
      <c r="GW351" s="4"/>
      <c r="GX351" s="4"/>
      <c r="GY351" s="4"/>
      <c r="GZ351" s="4"/>
      <c r="HA351" s="4"/>
      <c r="HB351" s="4"/>
      <c r="HC351" s="4"/>
      <c r="HD351" s="4"/>
      <c r="HE351" s="4"/>
      <c r="HF351" s="4"/>
      <c r="HG351" s="4"/>
      <c r="HH351" s="4"/>
      <c r="HI351" s="4"/>
      <c r="HJ351" s="4"/>
      <c r="HK351" s="4"/>
      <c r="HL351" s="4"/>
      <c r="HM351" s="4"/>
      <c r="HN351" s="4"/>
      <c r="HO351" s="4"/>
      <c r="HP351" s="4"/>
      <c r="HQ351" s="4"/>
      <c r="HR351" s="4"/>
      <c r="HS351" s="4"/>
      <c r="HT351" s="4"/>
      <c r="HU351" s="4"/>
      <c r="HV351" s="4"/>
      <c r="HW351" s="4"/>
      <c r="HX351" s="4"/>
      <c r="HY351" s="4"/>
      <c r="HZ351" s="4"/>
      <c r="IA351" s="4"/>
      <c r="IB351" s="4"/>
      <c r="IC351" s="4"/>
      <c r="ID351" s="4"/>
      <c r="IE351" s="4"/>
      <c r="IF351" s="4"/>
      <c r="IG351" s="4"/>
      <c r="IH351" s="4"/>
      <c r="II351" s="4"/>
      <c r="IJ351" s="4"/>
      <c r="IK351" s="4"/>
      <c r="IL351" s="4"/>
      <c r="IM351" s="4"/>
      <c r="IN351" s="4"/>
      <c r="IO351" s="4"/>
      <c r="IP351" s="4"/>
      <c r="IQ351" s="4"/>
      <c r="IR351" s="4"/>
      <c r="IS351" s="4"/>
      <c r="IT351" s="4"/>
      <c r="IU351" s="4"/>
      <c r="IV351" s="4"/>
      <c r="IW351" s="4"/>
      <c r="IX351" s="4"/>
      <c r="IY351" s="4"/>
      <c r="IZ351" s="4"/>
      <c r="JA351" s="4"/>
      <c r="JB351" s="4"/>
      <c r="JC351" s="4"/>
      <c r="JD351" s="4"/>
      <c r="JE351" s="4"/>
      <c r="JF351" s="4"/>
      <c r="JG351" s="4"/>
      <c r="JH351" s="4"/>
      <c r="JI351" s="4"/>
      <c r="JJ351" s="4"/>
      <c r="JK351" s="4"/>
      <c r="JL351" s="4"/>
      <c r="JM351" s="4"/>
      <c r="JN351" s="4"/>
      <c r="JO351" s="4"/>
      <c r="JP351" s="4"/>
      <c r="JQ351" s="4"/>
      <c r="JR351" s="4"/>
      <c r="JS351" s="4"/>
      <c r="JT351" s="4"/>
      <c r="JU351" s="4"/>
      <c r="JV351" s="4"/>
      <c r="JW351" s="4"/>
      <c r="JX351" s="4"/>
      <c r="JY351" s="4"/>
      <c r="JZ351" s="4"/>
      <c r="KA351" s="4"/>
      <c r="KB351" s="4"/>
      <c r="KC351" s="4"/>
      <c r="KD351" s="4"/>
      <c r="KE351" s="4"/>
      <c r="KF351" s="4"/>
      <c r="KG351" s="4"/>
      <c r="KH351" s="4"/>
      <c r="KI351" s="4"/>
      <c r="KJ351" s="4"/>
      <c r="KK351" s="4"/>
      <c r="KL351" s="4"/>
      <c r="KM351" s="4"/>
      <c r="KN351" s="4"/>
      <c r="KO351" s="4"/>
      <c r="KP351" s="4"/>
      <c r="KQ351" s="4"/>
      <c r="KR351" s="4"/>
      <c r="KS351" s="4"/>
      <c r="KT351" s="4"/>
      <c r="KU351" s="4"/>
      <c r="KV351" s="4"/>
      <c r="KW351" s="4"/>
      <c r="KX351" s="4"/>
      <c r="KY351" s="4"/>
      <c r="KZ351" s="4"/>
      <c r="LA351" s="4"/>
      <c r="LB351" s="4"/>
      <c r="LC351" s="4"/>
      <c r="LD351" s="4"/>
      <c r="LE351" s="4"/>
      <c r="LF351" s="4"/>
      <c r="LG351" s="4"/>
      <c r="LH351" s="4"/>
      <c r="LI351" s="4"/>
      <c r="LJ351" s="4"/>
      <c r="LK351" s="4"/>
      <c r="LL351" s="4"/>
      <c r="LM351" s="4"/>
      <c r="LN351" s="4"/>
      <c r="LO351" s="4"/>
      <c r="LP351" s="4"/>
      <c r="LQ351" s="4"/>
      <c r="LR351" s="4"/>
      <c r="LS351" s="4"/>
      <c r="LT351" s="4"/>
      <c r="LU351" s="4"/>
      <c r="LV351" s="4"/>
      <c r="LW351" s="4"/>
      <c r="LX351" s="4"/>
      <c r="LY351" s="4"/>
      <c r="LZ351" s="4"/>
      <c r="MA351" s="4"/>
      <c r="MB351" s="4"/>
      <c r="MC351" s="4"/>
      <c r="MD351" s="4"/>
      <c r="ME351" s="4"/>
      <c r="MF351" s="4"/>
      <c r="MG351" s="4"/>
      <c r="MH351" s="4"/>
      <c r="MI351" s="4"/>
      <c r="MJ351" s="4"/>
      <c r="MK351" s="4"/>
      <c r="ML351" s="4"/>
      <c r="MM351" s="4"/>
      <c r="MN351" s="4"/>
      <c r="MO351" s="4"/>
      <c r="MP351" s="4"/>
      <c r="MQ351" s="4"/>
      <c r="MR351" s="4"/>
      <c r="MS351" s="4"/>
      <c r="MT351" s="4"/>
      <c r="MU351" s="4"/>
      <c r="MV351" s="4"/>
      <c r="MW351" s="4"/>
      <c r="MX351" s="4"/>
      <c r="MY351" s="4"/>
      <c r="MZ351" s="4"/>
      <c r="NA351" s="4"/>
      <c r="NB351" s="4"/>
      <c r="NC351" s="4"/>
      <c r="ND351" s="4"/>
      <c r="NE351" s="4"/>
      <c r="NF351" s="4"/>
      <c r="NG351" s="4"/>
      <c r="NH351" s="4"/>
      <c r="NI351" s="4"/>
      <c r="NJ351" s="4"/>
      <c r="NK351" s="4"/>
      <c r="NL351" s="4"/>
      <c r="NM351" s="4"/>
      <c r="NN351" s="4"/>
      <c r="NO351" s="4"/>
      <c r="NP351" s="4"/>
      <c r="NQ351" s="4"/>
      <c r="NR351" s="4"/>
      <c r="NS351" s="4"/>
      <c r="NT351" s="4"/>
      <c r="NU351" s="4"/>
      <c r="NV351" s="4"/>
      <c r="NW351" s="4"/>
      <c r="NX351" s="4"/>
      <c r="NY351" s="4"/>
      <c r="NZ351" s="4"/>
      <c r="OA351" s="4"/>
      <c r="OB351" s="4"/>
      <c r="OC351" s="4"/>
      <c r="OD351" s="4"/>
      <c r="OE351" s="4"/>
      <c r="OF351" s="4"/>
      <c r="OG351" s="4"/>
      <c r="OH351" s="4"/>
      <c r="OI351" s="4"/>
      <c r="OJ351" s="4"/>
      <c r="OK351" s="4"/>
      <c r="OL351" s="4"/>
      <c r="OM351" s="4"/>
      <c r="ON351" s="4"/>
      <c r="OO351" s="4"/>
      <c r="OP351" s="4"/>
      <c r="OQ351" s="4"/>
      <c r="OR351" s="4"/>
      <c r="OS351" s="4"/>
      <c r="OT351" s="4"/>
      <c r="OU351" s="4"/>
      <c r="OV351" s="4"/>
      <c r="OW351" s="4"/>
      <c r="OX351" s="4"/>
      <c r="OY351" s="4"/>
      <c r="OZ351" s="4"/>
      <c r="PA351" s="4"/>
    </row>
    <row r="352" spans="1:417" s="16" customFormat="1" ht="53.25" customHeight="1" thickBot="1" x14ac:dyDescent="0.3">
      <c r="A352" s="332"/>
      <c r="B352" s="46" t="str">
        <f t="shared" si="182"/>
        <v>ГБУЗ АО БСМЭ</v>
      </c>
      <c r="C352" s="262"/>
      <c r="D352" s="19" t="str">
        <f t="shared" si="183"/>
        <v>Судебно-медицинская экспертиза</v>
      </c>
      <c r="E352" s="236"/>
      <c r="F352" s="46" t="str">
        <f t="shared" si="193"/>
        <v>Судебно-медицинская экспертиза</v>
      </c>
      <c r="G352" s="236"/>
      <c r="H352" s="46" t="str">
        <f t="shared" si="194"/>
        <v>Не предусмотрено</v>
      </c>
      <c r="I352" s="236"/>
      <c r="J352" s="46" t="str">
        <f t="shared" si="195"/>
        <v>Судебно-медицинская экспертиза</v>
      </c>
      <c r="K352" s="74" t="s">
        <v>56</v>
      </c>
      <c r="L352" s="75" t="s">
        <v>123</v>
      </c>
      <c r="M352" s="81" t="s">
        <v>42</v>
      </c>
      <c r="N352" s="104">
        <v>6300</v>
      </c>
      <c r="O352" s="105">
        <v>4660</v>
      </c>
      <c r="P352" s="56" t="str">
        <f t="shared" si="214"/>
        <v/>
      </c>
      <c r="Q352" s="55">
        <f t="shared" si="210"/>
        <v>98.624338624338634</v>
      </c>
      <c r="R352" s="238"/>
      <c r="S352" s="241"/>
      <c r="T352" s="248"/>
      <c r="U352" s="223"/>
      <c r="V352" s="223"/>
      <c r="W352" s="288"/>
      <c r="X352" s="287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  <c r="GL352" s="4"/>
      <c r="GM352" s="4"/>
      <c r="GN352" s="4"/>
      <c r="GO352" s="4"/>
      <c r="GP352" s="4"/>
      <c r="GQ352" s="4"/>
      <c r="GR352" s="4"/>
      <c r="GS352" s="4"/>
      <c r="GT352" s="4"/>
      <c r="GU352" s="4"/>
      <c r="GV352" s="4"/>
      <c r="GW352" s="4"/>
      <c r="GX352" s="4"/>
      <c r="GY352" s="4"/>
      <c r="GZ352" s="4"/>
      <c r="HA352" s="4"/>
      <c r="HB352" s="4"/>
      <c r="HC352" s="4"/>
      <c r="HD352" s="4"/>
      <c r="HE352" s="4"/>
      <c r="HF352" s="4"/>
      <c r="HG352" s="4"/>
      <c r="HH352" s="4"/>
      <c r="HI352" s="4"/>
      <c r="HJ352" s="4"/>
      <c r="HK352" s="4"/>
      <c r="HL352" s="4"/>
      <c r="HM352" s="4"/>
      <c r="HN352" s="4"/>
      <c r="HO352" s="4"/>
      <c r="HP352" s="4"/>
      <c r="HQ352" s="4"/>
      <c r="HR352" s="4"/>
      <c r="HS352" s="4"/>
      <c r="HT352" s="4"/>
      <c r="HU352" s="4"/>
      <c r="HV352" s="4"/>
      <c r="HW352" s="4"/>
      <c r="HX352" s="4"/>
      <c r="HY352" s="4"/>
      <c r="HZ352" s="4"/>
      <c r="IA352" s="4"/>
      <c r="IB352" s="4"/>
      <c r="IC352" s="4"/>
      <c r="ID352" s="4"/>
      <c r="IE352" s="4"/>
      <c r="IF352" s="4"/>
      <c r="IG352" s="4"/>
      <c r="IH352" s="4"/>
      <c r="II352" s="4"/>
      <c r="IJ352" s="4"/>
      <c r="IK352" s="4"/>
      <c r="IL352" s="4"/>
      <c r="IM352" s="4"/>
      <c r="IN352" s="4"/>
      <c r="IO352" s="4"/>
      <c r="IP352" s="4"/>
      <c r="IQ352" s="4"/>
      <c r="IR352" s="4"/>
      <c r="IS352" s="4"/>
      <c r="IT352" s="4"/>
      <c r="IU352" s="4"/>
      <c r="IV352" s="4"/>
      <c r="IW352" s="4"/>
      <c r="IX352" s="4"/>
      <c r="IY352" s="4"/>
      <c r="IZ352" s="4"/>
      <c r="JA352" s="4"/>
      <c r="JB352" s="4"/>
      <c r="JC352" s="4"/>
      <c r="JD352" s="4"/>
      <c r="JE352" s="4"/>
      <c r="JF352" s="4"/>
      <c r="JG352" s="4"/>
      <c r="JH352" s="4"/>
      <c r="JI352" s="4"/>
      <c r="JJ352" s="4"/>
      <c r="JK352" s="4"/>
      <c r="JL352" s="4"/>
      <c r="JM352" s="4"/>
      <c r="JN352" s="4"/>
      <c r="JO352" s="4"/>
      <c r="JP352" s="4"/>
      <c r="JQ352" s="4"/>
      <c r="JR352" s="4"/>
      <c r="JS352" s="4"/>
      <c r="JT352" s="4"/>
      <c r="JU352" s="4"/>
      <c r="JV352" s="4"/>
      <c r="JW352" s="4"/>
      <c r="JX352" s="4"/>
      <c r="JY352" s="4"/>
      <c r="JZ352" s="4"/>
      <c r="KA352" s="4"/>
      <c r="KB352" s="4"/>
      <c r="KC352" s="4"/>
      <c r="KD352" s="4"/>
      <c r="KE352" s="4"/>
      <c r="KF352" s="4"/>
      <c r="KG352" s="4"/>
      <c r="KH352" s="4"/>
      <c r="KI352" s="4"/>
      <c r="KJ352" s="4"/>
      <c r="KK352" s="4"/>
      <c r="KL352" s="4"/>
      <c r="KM352" s="4"/>
      <c r="KN352" s="4"/>
      <c r="KO352" s="4"/>
      <c r="KP352" s="4"/>
      <c r="KQ352" s="4"/>
      <c r="KR352" s="4"/>
      <c r="KS352" s="4"/>
      <c r="KT352" s="4"/>
      <c r="KU352" s="4"/>
      <c r="KV352" s="4"/>
      <c r="KW352" s="4"/>
      <c r="KX352" s="4"/>
      <c r="KY352" s="4"/>
      <c r="KZ352" s="4"/>
      <c r="LA352" s="4"/>
      <c r="LB352" s="4"/>
      <c r="LC352" s="4"/>
      <c r="LD352" s="4"/>
      <c r="LE352" s="4"/>
      <c r="LF352" s="4"/>
      <c r="LG352" s="4"/>
      <c r="LH352" s="4"/>
      <c r="LI352" s="4"/>
      <c r="LJ352" s="4"/>
      <c r="LK352" s="4"/>
      <c r="LL352" s="4"/>
      <c r="LM352" s="4"/>
      <c r="LN352" s="4"/>
      <c r="LO352" s="4"/>
      <c r="LP352" s="4"/>
      <c r="LQ352" s="4"/>
      <c r="LR352" s="4"/>
      <c r="LS352" s="4"/>
      <c r="LT352" s="4"/>
      <c r="LU352" s="4"/>
      <c r="LV352" s="4"/>
      <c r="LW352" s="4"/>
      <c r="LX352" s="4"/>
      <c r="LY352" s="4"/>
      <c r="LZ352" s="4"/>
      <c r="MA352" s="4"/>
      <c r="MB352" s="4"/>
      <c r="MC352" s="4"/>
      <c r="MD352" s="4"/>
      <c r="ME352" s="4"/>
      <c r="MF352" s="4"/>
      <c r="MG352" s="4"/>
      <c r="MH352" s="4"/>
      <c r="MI352" s="4"/>
      <c r="MJ352" s="4"/>
      <c r="MK352" s="4"/>
      <c r="ML352" s="4"/>
      <c r="MM352" s="4"/>
      <c r="MN352" s="4"/>
      <c r="MO352" s="4"/>
      <c r="MP352" s="4"/>
      <c r="MQ352" s="4"/>
      <c r="MR352" s="4"/>
      <c r="MS352" s="4"/>
      <c r="MT352" s="4"/>
      <c r="MU352" s="4"/>
      <c r="MV352" s="4"/>
      <c r="MW352" s="4"/>
      <c r="MX352" s="4"/>
      <c r="MY352" s="4"/>
      <c r="MZ352" s="4"/>
      <c r="NA352" s="4"/>
      <c r="NB352" s="4"/>
      <c r="NC352" s="4"/>
      <c r="ND352" s="4"/>
      <c r="NE352" s="4"/>
      <c r="NF352" s="4"/>
      <c r="NG352" s="4"/>
      <c r="NH352" s="4"/>
      <c r="NI352" s="4"/>
      <c r="NJ352" s="4"/>
      <c r="NK352" s="4"/>
      <c r="NL352" s="4"/>
      <c r="NM352" s="4"/>
      <c r="NN352" s="4"/>
      <c r="NO352" s="4"/>
      <c r="NP352" s="4"/>
      <c r="NQ352" s="4"/>
      <c r="NR352" s="4"/>
      <c r="NS352" s="4"/>
      <c r="NT352" s="4"/>
      <c r="NU352" s="4"/>
      <c r="NV352" s="4"/>
      <c r="NW352" s="4"/>
      <c r="NX352" s="4"/>
      <c r="NY352" s="4"/>
      <c r="NZ352" s="4"/>
      <c r="OA352" s="4"/>
      <c r="OB352" s="4"/>
      <c r="OC352" s="4"/>
      <c r="OD352" s="4"/>
      <c r="OE352" s="4"/>
      <c r="OF352" s="4"/>
      <c r="OG352" s="4"/>
      <c r="OH352" s="4"/>
      <c r="OI352" s="4"/>
      <c r="OJ352" s="4"/>
      <c r="OK352" s="4"/>
      <c r="OL352" s="4"/>
      <c r="OM352" s="4"/>
      <c r="ON352" s="4"/>
      <c r="OO352" s="4"/>
      <c r="OP352" s="4"/>
      <c r="OQ352" s="4"/>
      <c r="OR352" s="4"/>
      <c r="OS352" s="4"/>
      <c r="OT352" s="4"/>
      <c r="OU352" s="4"/>
      <c r="OV352" s="4"/>
      <c r="OW352" s="4"/>
      <c r="OX352" s="4"/>
      <c r="OY352" s="4"/>
      <c r="OZ352" s="4"/>
      <c r="PA352" s="4"/>
    </row>
    <row r="353" spans="1:417" s="16" customFormat="1" ht="71.25" customHeight="1" thickBot="1" x14ac:dyDescent="0.3">
      <c r="A353" s="332"/>
      <c r="B353" s="46" t="str">
        <f t="shared" si="182"/>
        <v>ГБУЗ АО БСМЭ</v>
      </c>
      <c r="C353" s="262"/>
      <c r="D353" s="19" t="str">
        <f t="shared" si="183"/>
        <v>Судебно-медицинская экспертиза</v>
      </c>
      <c r="E353" s="236"/>
      <c r="F353" s="46" t="str">
        <f t="shared" si="193"/>
        <v>Судебно-медицинская экспертиза</v>
      </c>
      <c r="G353" s="236"/>
      <c r="H353" s="46" t="str">
        <f t="shared" si="194"/>
        <v>Не предусмотрено</v>
      </c>
      <c r="I353" s="236"/>
      <c r="J353" s="46" t="str">
        <f t="shared" si="195"/>
        <v>Судебно-медицинская экспертиза</v>
      </c>
      <c r="K353" s="73" t="s">
        <v>55</v>
      </c>
      <c r="L353" s="72" t="s">
        <v>3</v>
      </c>
      <c r="M353" s="72" t="s">
        <v>5</v>
      </c>
      <c r="N353" s="106">
        <v>100</v>
      </c>
      <c r="O353" s="106">
        <v>100</v>
      </c>
      <c r="P353" s="54">
        <f t="shared" si="214"/>
        <v>100</v>
      </c>
      <c r="Q353" s="54"/>
      <c r="R353" s="238"/>
      <c r="S353" s="241"/>
      <c r="T353" s="248"/>
      <c r="U353" s="223"/>
      <c r="V353" s="223"/>
      <c r="W353" s="288"/>
      <c r="X353" s="287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  <c r="GL353" s="4"/>
      <c r="GM353" s="4"/>
      <c r="GN353" s="4"/>
      <c r="GO353" s="4"/>
      <c r="GP353" s="4"/>
      <c r="GQ353" s="4"/>
      <c r="GR353" s="4"/>
      <c r="GS353" s="4"/>
      <c r="GT353" s="4"/>
      <c r="GU353" s="4"/>
      <c r="GV353" s="4"/>
      <c r="GW353" s="4"/>
      <c r="GX353" s="4"/>
      <c r="GY353" s="4"/>
      <c r="GZ353" s="4"/>
      <c r="HA353" s="4"/>
      <c r="HB353" s="4"/>
      <c r="HC353" s="4"/>
      <c r="HD353" s="4"/>
      <c r="HE353" s="4"/>
      <c r="HF353" s="4"/>
      <c r="HG353" s="4"/>
      <c r="HH353" s="4"/>
      <c r="HI353" s="4"/>
      <c r="HJ353" s="4"/>
      <c r="HK353" s="4"/>
      <c r="HL353" s="4"/>
      <c r="HM353" s="4"/>
      <c r="HN353" s="4"/>
      <c r="HO353" s="4"/>
      <c r="HP353" s="4"/>
      <c r="HQ353" s="4"/>
      <c r="HR353" s="4"/>
      <c r="HS353" s="4"/>
      <c r="HT353" s="4"/>
      <c r="HU353" s="4"/>
      <c r="HV353" s="4"/>
      <c r="HW353" s="4"/>
      <c r="HX353" s="4"/>
      <c r="HY353" s="4"/>
      <c r="HZ353" s="4"/>
      <c r="IA353" s="4"/>
      <c r="IB353" s="4"/>
      <c r="IC353" s="4"/>
      <c r="ID353" s="4"/>
      <c r="IE353" s="4"/>
      <c r="IF353" s="4"/>
      <c r="IG353" s="4"/>
      <c r="IH353" s="4"/>
      <c r="II353" s="4"/>
      <c r="IJ353" s="4"/>
      <c r="IK353" s="4"/>
      <c r="IL353" s="4"/>
      <c r="IM353" s="4"/>
      <c r="IN353" s="4"/>
      <c r="IO353" s="4"/>
      <c r="IP353" s="4"/>
      <c r="IQ353" s="4"/>
      <c r="IR353" s="4"/>
      <c r="IS353" s="4"/>
      <c r="IT353" s="4"/>
      <c r="IU353" s="4"/>
      <c r="IV353" s="4"/>
      <c r="IW353" s="4"/>
      <c r="IX353" s="4"/>
      <c r="IY353" s="4"/>
      <c r="IZ353" s="4"/>
      <c r="JA353" s="4"/>
      <c r="JB353" s="4"/>
      <c r="JC353" s="4"/>
      <c r="JD353" s="4"/>
      <c r="JE353" s="4"/>
      <c r="JF353" s="4"/>
      <c r="JG353" s="4"/>
      <c r="JH353" s="4"/>
      <c r="JI353" s="4"/>
      <c r="JJ353" s="4"/>
      <c r="JK353" s="4"/>
      <c r="JL353" s="4"/>
      <c r="JM353" s="4"/>
      <c r="JN353" s="4"/>
      <c r="JO353" s="4"/>
      <c r="JP353" s="4"/>
      <c r="JQ353" s="4"/>
      <c r="JR353" s="4"/>
      <c r="JS353" s="4"/>
      <c r="JT353" s="4"/>
      <c r="JU353" s="4"/>
      <c r="JV353" s="4"/>
      <c r="JW353" s="4"/>
      <c r="JX353" s="4"/>
      <c r="JY353" s="4"/>
      <c r="JZ353" s="4"/>
      <c r="KA353" s="4"/>
      <c r="KB353" s="4"/>
      <c r="KC353" s="4"/>
      <c r="KD353" s="4"/>
      <c r="KE353" s="4"/>
      <c r="KF353" s="4"/>
      <c r="KG353" s="4"/>
      <c r="KH353" s="4"/>
      <c r="KI353" s="4"/>
      <c r="KJ353" s="4"/>
      <c r="KK353" s="4"/>
      <c r="KL353" s="4"/>
      <c r="KM353" s="4"/>
      <c r="KN353" s="4"/>
      <c r="KO353" s="4"/>
      <c r="KP353" s="4"/>
      <c r="KQ353" s="4"/>
      <c r="KR353" s="4"/>
      <c r="KS353" s="4"/>
      <c r="KT353" s="4"/>
      <c r="KU353" s="4"/>
      <c r="KV353" s="4"/>
      <c r="KW353" s="4"/>
      <c r="KX353" s="4"/>
      <c r="KY353" s="4"/>
      <c r="KZ353" s="4"/>
      <c r="LA353" s="4"/>
      <c r="LB353" s="4"/>
      <c r="LC353" s="4"/>
      <c r="LD353" s="4"/>
      <c r="LE353" s="4"/>
      <c r="LF353" s="4"/>
      <c r="LG353" s="4"/>
      <c r="LH353" s="4"/>
      <c r="LI353" s="4"/>
      <c r="LJ353" s="4"/>
      <c r="LK353" s="4"/>
      <c r="LL353" s="4"/>
      <c r="LM353" s="4"/>
      <c r="LN353" s="4"/>
      <c r="LO353" s="4"/>
      <c r="LP353" s="4"/>
      <c r="LQ353" s="4"/>
      <c r="LR353" s="4"/>
      <c r="LS353" s="4"/>
      <c r="LT353" s="4"/>
      <c r="LU353" s="4"/>
      <c r="LV353" s="4"/>
      <c r="LW353" s="4"/>
      <c r="LX353" s="4"/>
      <c r="LY353" s="4"/>
      <c r="LZ353" s="4"/>
      <c r="MA353" s="4"/>
      <c r="MB353" s="4"/>
      <c r="MC353" s="4"/>
      <c r="MD353" s="4"/>
      <c r="ME353" s="4"/>
      <c r="MF353" s="4"/>
      <c r="MG353" s="4"/>
      <c r="MH353" s="4"/>
      <c r="MI353" s="4"/>
      <c r="MJ353" s="4"/>
      <c r="MK353" s="4"/>
      <c r="ML353" s="4"/>
      <c r="MM353" s="4"/>
      <c r="MN353" s="4"/>
      <c r="MO353" s="4"/>
      <c r="MP353" s="4"/>
      <c r="MQ353" s="4"/>
      <c r="MR353" s="4"/>
      <c r="MS353" s="4"/>
      <c r="MT353" s="4"/>
      <c r="MU353" s="4"/>
      <c r="MV353" s="4"/>
      <c r="MW353" s="4"/>
      <c r="MX353" s="4"/>
      <c r="MY353" s="4"/>
      <c r="MZ353" s="4"/>
      <c r="NA353" s="4"/>
      <c r="NB353" s="4"/>
      <c r="NC353" s="4"/>
      <c r="ND353" s="4"/>
      <c r="NE353" s="4"/>
      <c r="NF353" s="4"/>
      <c r="NG353" s="4"/>
      <c r="NH353" s="4"/>
      <c r="NI353" s="4"/>
      <c r="NJ353" s="4"/>
      <c r="NK353" s="4"/>
      <c r="NL353" s="4"/>
      <c r="NM353" s="4"/>
      <c r="NN353" s="4"/>
      <c r="NO353" s="4"/>
      <c r="NP353" s="4"/>
      <c r="NQ353" s="4"/>
      <c r="NR353" s="4"/>
      <c r="NS353" s="4"/>
      <c r="NT353" s="4"/>
      <c r="NU353" s="4"/>
      <c r="NV353" s="4"/>
      <c r="NW353" s="4"/>
      <c r="NX353" s="4"/>
      <c r="NY353" s="4"/>
      <c r="NZ353" s="4"/>
      <c r="OA353" s="4"/>
      <c r="OB353" s="4"/>
      <c r="OC353" s="4"/>
      <c r="OD353" s="4"/>
      <c r="OE353" s="4"/>
      <c r="OF353" s="4"/>
      <c r="OG353" s="4"/>
      <c r="OH353" s="4"/>
      <c r="OI353" s="4"/>
      <c r="OJ353" s="4"/>
      <c r="OK353" s="4"/>
      <c r="OL353" s="4"/>
      <c r="OM353" s="4"/>
      <c r="ON353" s="4"/>
      <c r="OO353" s="4"/>
      <c r="OP353" s="4"/>
      <c r="OQ353" s="4"/>
      <c r="OR353" s="4"/>
      <c r="OS353" s="4"/>
      <c r="OT353" s="4"/>
      <c r="OU353" s="4"/>
      <c r="OV353" s="4"/>
      <c r="OW353" s="4"/>
      <c r="OX353" s="4"/>
      <c r="OY353" s="4"/>
      <c r="OZ353" s="4"/>
      <c r="PA353" s="4"/>
    </row>
    <row r="354" spans="1:417" s="16" customFormat="1" ht="39.75" customHeight="1" thickBot="1" x14ac:dyDescent="0.3">
      <c r="A354" s="332"/>
      <c r="B354" s="46" t="str">
        <f t="shared" si="182"/>
        <v>ГБУЗ АО БСМЭ</v>
      </c>
      <c r="C354" s="262"/>
      <c r="D354" s="19" t="str">
        <f t="shared" si="183"/>
        <v>Судебно-медицинская экспертиза</v>
      </c>
      <c r="E354" s="236"/>
      <c r="F354" s="46" t="str">
        <f t="shared" si="193"/>
        <v>Судебно-медицинская экспертиза</v>
      </c>
      <c r="G354" s="236"/>
      <c r="H354" s="46" t="str">
        <f t="shared" si="194"/>
        <v>Не предусмотрено</v>
      </c>
      <c r="I354" s="236"/>
      <c r="J354" s="46" t="str">
        <f t="shared" si="195"/>
        <v>Судебно-медицинская экспертиза</v>
      </c>
      <c r="K354" s="74" t="s">
        <v>94</v>
      </c>
      <c r="L354" s="66" t="s">
        <v>41</v>
      </c>
      <c r="M354" s="81" t="s">
        <v>42</v>
      </c>
      <c r="N354" s="104">
        <v>15600</v>
      </c>
      <c r="O354" s="103">
        <v>11931</v>
      </c>
      <c r="P354" s="56" t="str">
        <f t="shared" si="214"/>
        <v/>
      </c>
      <c r="Q354" s="55">
        <f t="shared" ref="Q354:Q377" si="216">IF(AND(N354&lt;&gt;0,M354="объем"),(O354/N354*100)/$Y$2*12,"")</f>
        <v>101.97435897435896</v>
      </c>
      <c r="R354" s="250"/>
      <c r="S354" s="251"/>
      <c r="T354" s="252"/>
      <c r="U354" s="224"/>
      <c r="V354" s="224"/>
      <c r="W354" s="288"/>
      <c r="X354" s="287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  <c r="GL354" s="4"/>
      <c r="GM354" s="4"/>
      <c r="GN354" s="4"/>
      <c r="GO354" s="4"/>
      <c r="GP354" s="4"/>
      <c r="GQ354" s="4"/>
      <c r="GR354" s="4"/>
      <c r="GS354" s="4"/>
      <c r="GT354" s="4"/>
      <c r="GU354" s="4"/>
      <c r="GV354" s="4"/>
      <c r="GW354" s="4"/>
      <c r="GX354" s="4"/>
      <c r="GY354" s="4"/>
      <c r="GZ354" s="4"/>
      <c r="HA354" s="4"/>
      <c r="HB354" s="4"/>
      <c r="HC354" s="4"/>
      <c r="HD354" s="4"/>
      <c r="HE354" s="4"/>
      <c r="HF354" s="4"/>
      <c r="HG354" s="4"/>
      <c r="HH354" s="4"/>
      <c r="HI354" s="4"/>
      <c r="HJ354" s="4"/>
      <c r="HK354" s="4"/>
      <c r="HL354" s="4"/>
      <c r="HM354" s="4"/>
      <c r="HN354" s="4"/>
      <c r="HO354" s="4"/>
      <c r="HP354" s="4"/>
      <c r="HQ354" s="4"/>
      <c r="HR354" s="4"/>
      <c r="HS354" s="4"/>
      <c r="HT354" s="4"/>
      <c r="HU354" s="4"/>
      <c r="HV354" s="4"/>
      <c r="HW354" s="4"/>
      <c r="HX354" s="4"/>
      <c r="HY354" s="4"/>
      <c r="HZ354" s="4"/>
      <c r="IA354" s="4"/>
      <c r="IB354" s="4"/>
      <c r="IC354" s="4"/>
      <c r="ID354" s="4"/>
      <c r="IE354" s="4"/>
      <c r="IF354" s="4"/>
      <c r="IG354" s="4"/>
      <c r="IH354" s="4"/>
      <c r="II354" s="4"/>
      <c r="IJ354" s="4"/>
      <c r="IK354" s="4"/>
      <c r="IL354" s="4"/>
      <c r="IM354" s="4"/>
      <c r="IN354" s="4"/>
      <c r="IO354" s="4"/>
      <c r="IP354" s="4"/>
      <c r="IQ354" s="4"/>
      <c r="IR354" s="4"/>
      <c r="IS354" s="4"/>
      <c r="IT354" s="4"/>
      <c r="IU354" s="4"/>
      <c r="IV354" s="4"/>
      <c r="IW354" s="4"/>
      <c r="IX354" s="4"/>
      <c r="IY354" s="4"/>
      <c r="IZ354" s="4"/>
      <c r="JA354" s="4"/>
      <c r="JB354" s="4"/>
      <c r="JC354" s="4"/>
      <c r="JD354" s="4"/>
      <c r="JE354" s="4"/>
      <c r="JF354" s="4"/>
      <c r="JG354" s="4"/>
      <c r="JH354" s="4"/>
      <c r="JI354" s="4"/>
      <c r="JJ354" s="4"/>
      <c r="JK354" s="4"/>
      <c r="JL354" s="4"/>
      <c r="JM354" s="4"/>
      <c r="JN354" s="4"/>
      <c r="JO354" s="4"/>
      <c r="JP354" s="4"/>
      <c r="JQ354" s="4"/>
      <c r="JR354" s="4"/>
      <c r="JS354" s="4"/>
      <c r="JT354" s="4"/>
      <c r="JU354" s="4"/>
      <c r="JV354" s="4"/>
      <c r="JW354" s="4"/>
      <c r="JX354" s="4"/>
      <c r="JY354" s="4"/>
      <c r="JZ354" s="4"/>
      <c r="KA354" s="4"/>
      <c r="KB354" s="4"/>
      <c r="KC354" s="4"/>
      <c r="KD354" s="4"/>
      <c r="KE354" s="4"/>
      <c r="KF354" s="4"/>
      <c r="KG354" s="4"/>
      <c r="KH354" s="4"/>
      <c r="KI354" s="4"/>
      <c r="KJ354" s="4"/>
      <c r="KK354" s="4"/>
      <c r="KL354" s="4"/>
      <c r="KM354" s="4"/>
      <c r="KN354" s="4"/>
      <c r="KO354" s="4"/>
      <c r="KP354" s="4"/>
      <c r="KQ354" s="4"/>
      <c r="KR354" s="4"/>
      <c r="KS354" s="4"/>
      <c r="KT354" s="4"/>
      <c r="KU354" s="4"/>
      <c r="KV354" s="4"/>
      <c r="KW354" s="4"/>
      <c r="KX354" s="4"/>
      <c r="KY354" s="4"/>
      <c r="KZ354" s="4"/>
      <c r="LA354" s="4"/>
      <c r="LB354" s="4"/>
      <c r="LC354" s="4"/>
      <c r="LD354" s="4"/>
      <c r="LE354" s="4"/>
      <c r="LF354" s="4"/>
      <c r="LG354" s="4"/>
      <c r="LH354" s="4"/>
      <c r="LI354" s="4"/>
      <c r="LJ354" s="4"/>
      <c r="LK354" s="4"/>
      <c r="LL354" s="4"/>
      <c r="LM354" s="4"/>
      <c r="LN354" s="4"/>
      <c r="LO354" s="4"/>
      <c r="LP354" s="4"/>
      <c r="LQ354" s="4"/>
      <c r="LR354" s="4"/>
      <c r="LS354" s="4"/>
      <c r="LT354" s="4"/>
      <c r="LU354" s="4"/>
      <c r="LV354" s="4"/>
      <c r="LW354" s="4"/>
      <c r="LX354" s="4"/>
      <c r="LY354" s="4"/>
      <c r="LZ354" s="4"/>
      <c r="MA354" s="4"/>
      <c r="MB354" s="4"/>
      <c r="MC354" s="4"/>
      <c r="MD354" s="4"/>
      <c r="ME354" s="4"/>
      <c r="MF354" s="4"/>
      <c r="MG354" s="4"/>
      <c r="MH354" s="4"/>
      <c r="MI354" s="4"/>
      <c r="MJ354" s="4"/>
      <c r="MK354" s="4"/>
      <c r="ML354" s="4"/>
      <c r="MM354" s="4"/>
      <c r="MN354" s="4"/>
      <c r="MO354" s="4"/>
      <c r="MP354" s="4"/>
      <c r="MQ354" s="4"/>
      <c r="MR354" s="4"/>
      <c r="MS354" s="4"/>
      <c r="MT354" s="4"/>
      <c r="MU354" s="4"/>
      <c r="MV354" s="4"/>
      <c r="MW354" s="4"/>
      <c r="MX354" s="4"/>
      <c r="MY354" s="4"/>
      <c r="MZ354" s="4"/>
      <c r="NA354" s="4"/>
      <c r="NB354" s="4"/>
      <c r="NC354" s="4"/>
      <c r="ND354" s="4"/>
      <c r="NE354" s="4"/>
      <c r="NF354" s="4"/>
      <c r="NG354" s="4"/>
      <c r="NH354" s="4"/>
      <c r="NI354" s="4"/>
      <c r="NJ354" s="4"/>
      <c r="NK354" s="4"/>
      <c r="NL354" s="4"/>
      <c r="NM354" s="4"/>
      <c r="NN354" s="4"/>
      <c r="NO354" s="4"/>
      <c r="NP354" s="4"/>
      <c r="NQ354" s="4"/>
      <c r="NR354" s="4"/>
      <c r="NS354" s="4"/>
      <c r="NT354" s="4"/>
      <c r="NU354" s="4"/>
      <c r="NV354" s="4"/>
      <c r="NW354" s="4"/>
      <c r="NX354" s="4"/>
      <c r="NY354" s="4"/>
      <c r="NZ354" s="4"/>
      <c r="OA354" s="4"/>
      <c r="OB354" s="4"/>
      <c r="OC354" s="4"/>
      <c r="OD354" s="4"/>
      <c r="OE354" s="4"/>
      <c r="OF354" s="4"/>
      <c r="OG354" s="4"/>
      <c r="OH354" s="4"/>
      <c r="OI354" s="4"/>
      <c r="OJ354" s="4"/>
      <c r="OK354" s="4"/>
      <c r="OL354" s="4"/>
      <c r="OM354" s="4"/>
      <c r="ON354" s="4"/>
      <c r="OO354" s="4"/>
      <c r="OP354" s="4"/>
      <c r="OQ354" s="4"/>
      <c r="OR354" s="4"/>
      <c r="OS354" s="4"/>
      <c r="OT354" s="4"/>
      <c r="OU354" s="4"/>
      <c r="OV354" s="4"/>
      <c r="OW354" s="4"/>
      <c r="OX354" s="4"/>
      <c r="OY354" s="4"/>
      <c r="OZ354" s="4"/>
      <c r="PA354" s="4"/>
    </row>
    <row r="355" spans="1:417" s="14" customFormat="1" ht="44.25" customHeight="1" thickBot="1" x14ac:dyDescent="0.3">
      <c r="A355" s="305" t="s">
        <v>177</v>
      </c>
      <c r="B355" s="46" t="str">
        <f t="shared" si="182"/>
        <v>ГБУЗ АО МИАЦ</v>
      </c>
      <c r="C355" s="262" t="s">
        <v>273</v>
      </c>
      <c r="D355" s="19" t="str">
        <f t="shared" si="183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55" s="236" t="s">
        <v>47</v>
      </c>
      <c r="F355" s="46" t="str">
        <f t="shared" si="193"/>
        <v>Не предусмотрено</v>
      </c>
      <c r="G355" s="236" t="s">
        <v>47</v>
      </c>
      <c r="H355" s="46" t="str">
        <f t="shared" si="194"/>
        <v>Не предусмотрено</v>
      </c>
      <c r="I355" s="236" t="s">
        <v>47</v>
      </c>
      <c r="J355" s="46" t="str">
        <f t="shared" si="195"/>
        <v>Не предусмотрено</v>
      </c>
      <c r="K355" s="73" t="s">
        <v>181</v>
      </c>
      <c r="L355" s="73" t="s">
        <v>3</v>
      </c>
      <c r="M355" s="73" t="s">
        <v>5</v>
      </c>
      <c r="N355" s="106">
        <v>99</v>
      </c>
      <c r="O355" s="106">
        <v>99</v>
      </c>
      <c r="P355" s="60">
        <f t="shared" ref="P355:P356" si="217">IF(AND(N355&lt;&gt;0,M355="Кач."),O355/N355*100,"")</f>
        <v>100</v>
      </c>
      <c r="Q355" s="60"/>
      <c r="R355" s="219">
        <f>IFERROR(AVERAGE(P355:P356),"")</f>
        <v>100</v>
      </c>
      <c r="S355" s="220">
        <f>AVERAGE(Q355:Q356)</f>
        <v>97.297297297297291</v>
      </c>
      <c r="T355" s="221">
        <f>IFERROR((R355*0.7+S355*0.3)*2,S355*2)</f>
        <v>198.37837837837839</v>
      </c>
      <c r="U355" s="236" t="str">
        <f>IF(T355&lt;170,"ГЗ по услуге (работе) НЕ выполнено","")&amp;IF(AND(T355&gt;=170,T355&lt;=200),"ГЗ по услуге (работе) выполнено","")&amp;IF(T355&gt;200,"ГЗ по услуге (работе) ПЕРЕвыполнено","")</f>
        <v>ГЗ по услуге (работе) выполнено</v>
      </c>
      <c r="V355" s="236"/>
      <c r="W355" s="288">
        <f>ROUND(AVERAGE(T355:T382),1)</f>
        <v>200</v>
      </c>
      <c r="X355" s="287" t="str">
        <f>IF(W355&lt;170,"ГЗ по учреждению не выполнено","")&amp;IF(AND(W355&gt;=170,W355&lt;=200),"ГЗ по учреждению выполнено","")&amp;IF(W355&gt;200,"ГЗ по учреждению перевыполнено","")</f>
        <v>ГЗ по учреждению выполнено</v>
      </c>
    </row>
    <row r="356" spans="1:417" s="4" customFormat="1" ht="28.5" customHeight="1" thickBot="1" x14ac:dyDescent="0.3">
      <c r="A356" s="305"/>
      <c r="B356" s="46" t="str">
        <f t="shared" si="182"/>
        <v>ГБУЗ АО МИАЦ</v>
      </c>
      <c r="C356" s="262"/>
      <c r="D356" s="19" t="str">
        <f t="shared" si="183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356" s="236"/>
      <c r="F356" s="46" t="str">
        <f t="shared" si="193"/>
        <v>Не предусмотрено</v>
      </c>
      <c r="G356" s="236"/>
      <c r="H356" s="46" t="str">
        <f t="shared" si="194"/>
        <v>Не предусмотрено</v>
      </c>
      <c r="I356" s="236"/>
      <c r="J356" s="46" t="str">
        <f t="shared" si="195"/>
        <v>Не предусмотрено</v>
      </c>
      <c r="K356" s="74" t="s">
        <v>179</v>
      </c>
      <c r="L356" s="86" t="s">
        <v>58</v>
      </c>
      <c r="M356" s="81" t="s">
        <v>42</v>
      </c>
      <c r="N356" s="104">
        <v>74</v>
      </c>
      <c r="O356" s="103">
        <v>54</v>
      </c>
      <c r="P356" s="61" t="str">
        <f t="shared" si="217"/>
        <v/>
      </c>
      <c r="Q356" s="62">
        <f t="shared" ref="Q356" si="218">IF(AND(N356&lt;&gt;0,M356="объем"),(O356/N356*100)/$Y$2*12,"")</f>
        <v>97.297297297297291</v>
      </c>
      <c r="R356" s="219"/>
      <c r="S356" s="220"/>
      <c r="T356" s="221"/>
      <c r="U356" s="236"/>
      <c r="V356" s="236"/>
      <c r="W356" s="288"/>
      <c r="X356" s="287"/>
    </row>
    <row r="357" spans="1:417" s="4" customFormat="1" ht="51.75" customHeight="1" thickBot="1" x14ac:dyDescent="0.3">
      <c r="A357" s="305"/>
      <c r="B357" s="46" t="str">
        <f t="shared" si="182"/>
        <v>ГБУЗ АО МИАЦ</v>
      </c>
      <c r="C357" s="262" t="s">
        <v>272</v>
      </c>
      <c r="D357" s="19" t="str">
        <f t="shared" si="183"/>
        <v>Обеспечение мероприятий, направленных на охрану здоровья граждан</v>
      </c>
      <c r="E357" s="236" t="s">
        <v>47</v>
      </c>
      <c r="F357" s="46" t="str">
        <f t="shared" si="193"/>
        <v>Не предусмотрено</v>
      </c>
      <c r="G357" s="236" t="s">
        <v>47</v>
      </c>
      <c r="H357" s="46" t="str">
        <f t="shared" si="194"/>
        <v>Не предусмотрено</v>
      </c>
      <c r="I357" s="236" t="s">
        <v>47</v>
      </c>
      <c r="J357" s="46" t="str">
        <f t="shared" si="195"/>
        <v>Не предусмотрено</v>
      </c>
      <c r="K357" s="73" t="s">
        <v>180</v>
      </c>
      <c r="L357" s="73" t="s">
        <v>3</v>
      </c>
      <c r="M357" s="73" t="s">
        <v>5</v>
      </c>
      <c r="N357" s="106">
        <v>99</v>
      </c>
      <c r="O357" s="106">
        <v>99</v>
      </c>
      <c r="P357" s="54">
        <f t="shared" ref="P357:P359" si="219">IF(AND(N357&lt;&gt;0,M357="Кач."),O357/N357*100,"")</f>
        <v>100</v>
      </c>
      <c r="Q357" s="60"/>
      <c r="R357" s="219">
        <f>IFERROR(AVERAGE(P357:P359),"")</f>
        <v>100</v>
      </c>
      <c r="S357" s="220">
        <f>AVERAGE(Q357:Q359)</f>
        <v>99.75360055526636</v>
      </c>
      <c r="T357" s="221">
        <f>IFERROR((R357*0.7+S357*0.3)*2,S357*2)</f>
        <v>199.85216033315982</v>
      </c>
      <c r="U357" s="236" t="str">
        <f>IF(T357&lt;170,"ГЗ по услуге (работе) НЕ выполнено","")&amp;IF(AND(T357&gt;=170,T357&lt;=200),"ГЗ по услуге (работе) выполнено","")&amp;IF(T357&gt;200,"ГЗ по услуге (работе) ПЕРЕвыполнено","")</f>
        <v>ГЗ по услуге (работе) выполнено</v>
      </c>
      <c r="V357" s="227"/>
      <c r="W357" s="288"/>
      <c r="X357" s="287"/>
    </row>
    <row r="358" spans="1:417" s="4" customFormat="1" ht="28.5" customHeight="1" thickBot="1" x14ac:dyDescent="0.3">
      <c r="A358" s="305"/>
      <c r="B358" s="46" t="str">
        <f t="shared" si="182"/>
        <v>ГБУЗ АО МИАЦ</v>
      </c>
      <c r="C358" s="262"/>
      <c r="D358" s="19" t="str">
        <f t="shared" si="183"/>
        <v>Обеспечение мероприятий, направленных на охрану здоровья граждан</v>
      </c>
      <c r="E358" s="236"/>
      <c r="F358" s="46" t="str">
        <f t="shared" si="193"/>
        <v>Не предусмотрено</v>
      </c>
      <c r="G358" s="236"/>
      <c r="H358" s="46" t="str">
        <f t="shared" si="194"/>
        <v>Не предусмотрено</v>
      </c>
      <c r="I358" s="236"/>
      <c r="J358" s="46" t="str">
        <f t="shared" si="195"/>
        <v>Не предусмотрено</v>
      </c>
      <c r="K358" s="74" t="s">
        <v>179</v>
      </c>
      <c r="L358" s="86" t="s">
        <v>58</v>
      </c>
      <c r="M358" s="81" t="s">
        <v>42</v>
      </c>
      <c r="N358" s="104">
        <v>339</v>
      </c>
      <c r="O358" s="104">
        <v>252</v>
      </c>
      <c r="P358" s="61" t="str">
        <f t="shared" si="219"/>
        <v/>
      </c>
      <c r="Q358" s="62">
        <f t="shared" ref="Q358:Q359" si="220">IF(AND(N358&lt;&gt;0,M358="объем"),(O358/N358*100)/$Y$2*12,"")</f>
        <v>99.115044247787623</v>
      </c>
      <c r="R358" s="219"/>
      <c r="S358" s="220"/>
      <c r="T358" s="221"/>
      <c r="U358" s="236"/>
      <c r="V358" s="227"/>
      <c r="W358" s="288"/>
      <c r="X358" s="287"/>
    </row>
    <row r="359" spans="1:417" s="14" customFormat="1" ht="51.75" customHeight="1" thickBot="1" x14ac:dyDescent="0.3">
      <c r="A359" s="305"/>
      <c r="B359" s="46" t="str">
        <f t="shared" si="182"/>
        <v>ГБУЗ АО МИАЦ</v>
      </c>
      <c r="C359" s="262"/>
      <c r="D359" s="19" t="str">
        <f t="shared" si="183"/>
        <v>Обеспечение мероприятий, направленных на охрану здоровья граждан</v>
      </c>
      <c r="E359" s="236"/>
      <c r="F359" s="46" t="str">
        <f t="shared" si="193"/>
        <v>Не предусмотрено</v>
      </c>
      <c r="G359" s="236"/>
      <c r="H359" s="46" t="str">
        <f t="shared" si="194"/>
        <v>Не предусмотрено</v>
      </c>
      <c r="I359" s="236"/>
      <c r="J359" s="46" t="str">
        <f t="shared" si="195"/>
        <v>Не предусмотрено</v>
      </c>
      <c r="K359" s="74" t="s">
        <v>182</v>
      </c>
      <c r="L359" s="86" t="s">
        <v>58</v>
      </c>
      <c r="M359" s="81" t="s">
        <v>42</v>
      </c>
      <c r="N359" s="104">
        <v>85</v>
      </c>
      <c r="O359" s="104">
        <v>64</v>
      </c>
      <c r="P359" s="61" t="str">
        <f t="shared" si="219"/>
        <v/>
      </c>
      <c r="Q359" s="62">
        <f t="shared" si="220"/>
        <v>100.39215686274511</v>
      </c>
      <c r="R359" s="219"/>
      <c r="S359" s="220"/>
      <c r="T359" s="221"/>
      <c r="U359" s="236"/>
      <c r="V359" s="227"/>
      <c r="W359" s="288"/>
      <c r="X359" s="287"/>
    </row>
    <row r="360" spans="1:417" s="4" customFormat="1" ht="44.25" customHeight="1" thickBot="1" x14ac:dyDescent="0.3">
      <c r="A360" s="305"/>
      <c r="B360" s="46" t="str">
        <f t="shared" si="182"/>
        <v>ГБУЗ АО МИАЦ</v>
      </c>
      <c r="C360" s="262" t="s">
        <v>233</v>
      </c>
      <c r="D360" s="19" t="str">
        <f t="shared" si="183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0" s="236" t="s">
        <v>47</v>
      </c>
      <c r="F360" s="46" t="str">
        <f t="shared" si="193"/>
        <v>Не предусмотрено</v>
      </c>
      <c r="G360" s="236" t="s">
        <v>47</v>
      </c>
      <c r="H360" s="46" t="str">
        <f t="shared" si="194"/>
        <v>Не предусмотрено</v>
      </c>
      <c r="I360" s="236" t="s">
        <v>47</v>
      </c>
      <c r="J360" s="46" t="str">
        <f t="shared" si="195"/>
        <v>Не предусмотрено</v>
      </c>
      <c r="K360" s="73" t="s">
        <v>183</v>
      </c>
      <c r="L360" s="73" t="s">
        <v>3</v>
      </c>
      <c r="M360" s="73" t="s">
        <v>5</v>
      </c>
      <c r="N360" s="106">
        <v>99</v>
      </c>
      <c r="O360" s="106">
        <v>99</v>
      </c>
      <c r="P360" s="60">
        <f t="shared" ref="P360:P362" si="221">IF(AND(N360&lt;&gt;0,M360="Кач."),O360/N360*100,"")</f>
        <v>100</v>
      </c>
      <c r="Q360" s="60"/>
      <c r="R360" s="219">
        <f>IFERROR(AVERAGE(P360:P362),"")</f>
        <v>100</v>
      </c>
      <c r="S360" s="220">
        <f>AVERAGE(Q360:Q362)</f>
        <v>99.947574111142885</v>
      </c>
      <c r="T360" s="221">
        <f>IFERROR((R360*0.7+S360*0.3)*2,S360*2)</f>
        <v>199.96854446668573</v>
      </c>
      <c r="U360" s="236" t="str">
        <f>IF(T360&lt;170,"ГЗ по услуге (работе) НЕ выполнено","")&amp;IF(AND(T360&gt;=170,T360&lt;=200),"ГЗ по услуге (работе) выполнено","")&amp;IF(T360&gt;200,"ГЗ по услуге (работе) ПЕРЕвыполнено","")</f>
        <v>ГЗ по услуге (работе) выполнено</v>
      </c>
      <c r="V360" s="227"/>
      <c r="W360" s="288"/>
      <c r="X360" s="287"/>
    </row>
    <row r="361" spans="1:417" s="4" customFormat="1" ht="45.75" customHeight="1" thickBot="1" x14ac:dyDescent="0.3">
      <c r="A361" s="305"/>
      <c r="B361" s="46" t="str">
        <f t="shared" si="182"/>
        <v>ГБУЗ АО МИАЦ</v>
      </c>
      <c r="C361" s="262"/>
      <c r="D361" s="19" t="str">
        <f t="shared" si="183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1" s="236"/>
      <c r="F361" s="46" t="str">
        <f t="shared" si="193"/>
        <v>Не предусмотрено</v>
      </c>
      <c r="G361" s="236"/>
      <c r="H361" s="46" t="str">
        <f t="shared" si="194"/>
        <v>Не предусмотрено</v>
      </c>
      <c r="I361" s="236"/>
      <c r="J361" s="46" t="str">
        <f t="shared" si="195"/>
        <v>Не предусмотрено</v>
      </c>
      <c r="K361" s="74" t="s">
        <v>182</v>
      </c>
      <c r="L361" s="86" t="s">
        <v>41</v>
      </c>
      <c r="M361" s="81" t="s">
        <v>42</v>
      </c>
      <c r="N361" s="104">
        <v>3497</v>
      </c>
      <c r="O361" s="104">
        <v>2620</v>
      </c>
      <c r="P361" s="61" t="str">
        <f t="shared" si="221"/>
        <v/>
      </c>
      <c r="Q361" s="62">
        <f t="shared" ref="Q361:Q363" si="222">IF(AND(N361&lt;&gt;0,M361="объем"),(O361/N361*100)/$Y$2*12,"")</f>
        <v>99.895148222285769</v>
      </c>
      <c r="R361" s="219"/>
      <c r="S361" s="220"/>
      <c r="T361" s="221"/>
      <c r="U361" s="236"/>
      <c r="V361" s="227"/>
      <c r="W361" s="288"/>
      <c r="X361" s="287"/>
    </row>
    <row r="362" spans="1:417" s="4" customFormat="1" ht="28.5" customHeight="1" thickBot="1" x14ac:dyDescent="0.3">
      <c r="A362" s="305"/>
      <c r="B362" s="46" t="str">
        <f t="shared" si="182"/>
        <v>ГБУЗ АО МИАЦ</v>
      </c>
      <c r="C362" s="262"/>
      <c r="D362" s="19" t="str">
        <f t="shared" si="183"/>
        <v>Сбор и анализ сведений статистического наблюдения в сфере здравоохранения, а также подготовка иной сводной  аналитической информации по вопросам осуществления медицинской деятельности и оказания медицинской помощи</v>
      </c>
      <c r="E362" s="236"/>
      <c r="F362" s="46" t="str">
        <f t="shared" si="193"/>
        <v>Не предусмотрено</v>
      </c>
      <c r="G362" s="236"/>
      <c r="H362" s="46" t="str">
        <f t="shared" si="194"/>
        <v>Не предусмотрено</v>
      </c>
      <c r="I362" s="236"/>
      <c r="J362" s="46" t="str">
        <f t="shared" si="195"/>
        <v>Не предусмотрено</v>
      </c>
      <c r="K362" s="74" t="s">
        <v>184</v>
      </c>
      <c r="L362" s="86" t="s">
        <v>41</v>
      </c>
      <c r="M362" s="81" t="s">
        <v>42</v>
      </c>
      <c r="N362" s="104">
        <v>200</v>
      </c>
      <c r="O362" s="104">
        <v>150</v>
      </c>
      <c r="P362" s="61" t="str">
        <f t="shared" si="221"/>
        <v/>
      </c>
      <c r="Q362" s="62">
        <f t="shared" si="222"/>
        <v>100</v>
      </c>
      <c r="R362" s="219"/>
      <c r="S362" s="220"/>
      <c r="T362" s="221"/>
      <c r="U362" s="236"/>
      <c r="V362" s="227"/>
      <c r="W362" s="288"/>
      <c r="X362" s="287"/>
    </row>
    <row r="363" spans="1:417" s="4" customFormat="1" ht="27.6" customHeight="1" thickBot="1" x14ac:dyDescent="0.3">
      <c r="A363" s="305"/>
      <c r="B363" s="46" t="str">
        <f t="shared" si="182"/>
        <v>ГБУЗ АО МИАЦ</v>
      </c>
      <c r="C363" s="262" t="s">
        <v>185</v>
      </c>
      <c r="D363" s="19" t="str">
        <f t="shared" si="183"/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3" s="236" t="s">
        <v>47</v>
      </c>
      <c r="F363" s="46" t="str">
        <f t="shared" si="193"/>
        <v>Не предусмотрено</v>
      </c>
      <c r="G363" s="236" t="s">
        <v>47</v>
      </c>
      <c r="H363" s="46" t="str">
        <f t="shared" si="194"/>
        <v>Не предусмотрено</v>
      </c>
      <c r="I363" s="236" t="s">
        <v>47</v>
      </c>
      <c r="J363" s="46" t="str">
        <f t="shared" si="195"/>
        <v>Не предусмотрено</v>
      </c>
      <c r="K363" s="73" t="s">
        <v>181</v>
      </c>
      <c r="L363" s="73" t="s">
        <v>3</v>
      </c>
      <c r="M363" s="73" t="s">
        <v>5</v>
      </c>
      <c r="N363" s="106">
        <v>99</v>
      </c>
      <c r="O363" s="106">
        <v>99</v>
      </c>
      <c r="P363" s="60">
        <f t="shared" ref="P363:P364" si="223">IF(AND(N363&lt;&gt;0,M363="Кач."),O363/N363*100,"")</f>
        <v>100</v>
      </c>
      <c r="Q363" s="60" t="str">
        <f t="shared" si="222"/>
        <v/>
      </c>
      <c r="R363" s="219">
        <f>IFERROR(AVERAGE(P363:P364),"")</f>
        <v>100</v>
      </c>
      <c r="S363" s="220">
        <f>AVERAGE(Q363:Q364)</f>
        <v>99.470899470899468</v>
      </c>
      <c r="T363" s="221">
        <f>IFERROR((R363*0.7+S363*0.3)*2,S363*2)</f>
        <v>199.68253968253967</v>
      </c>
      <c r="U363" s="236" t="str">
        <f>IF(T363&lt;170,"ГЗ по услуге (работе) НЕ выполнено","")&amp;IF(AND(T363&gt;=170,T363&lt;=200),"ГЗ по услуге (работе) выполнено","")&amp;IF(T363&gt;200,"ГЗ по услуге (работе) ПЕРЕвыполнено","")</f>
        <v>ГЗ по услуге (работе) выполнено</v>
      </c>
      <c r="V363" s="236"/>
      <c r="W363" s="288"/>
      <c r="X363" s="287"/>
    </row>
    <row r="364" spans="1:417" s="4" customFormat="1" ht="51.75" customHeight="1" thickBot="1" x14ac:dyDescent="0.3">
      <c r="A364" s="305"/>
      <c r="B364" s="46" t="str">
        <f t="shared" ref="B364:B429" si="224">IF(A364="",B363,A364)</f>
        <v>ГБУЗ АО МИАЦ</v>
      </c>
      <c r="C364" s="262"/>
      <c r="D364" s="19" t="str">
        <f t="shared" ref="D364:D429" si="225">IF(C364="",D363,C364)</f>
        <v>Организация и проведение мероприятий, направленных на снижение заболеваемости, смертности и увеличение продолжительности жизни населения</v>
      </c>
      <c r="E364" s="236"/>
      <c r="F364" s="46" t="str">
        <f t="shared" si="193"/>
        <v>Не предусмотрено</v>
      </c>
      <c r="G364" s="236"/>
      <c r="H364" s="46" t="str">
        <f t="shared" si="194"/>
        <v>Не предусмотрено</v>
      </c>
      <c r="I364" s="236"/>
      <c r="J364" s="46" t="str">
        <f t="shared" si="195"/>
        <v>Не предусмотрено</v>
      </c>
      <c r="K364" s="74" t="s">
        <v>179</v>
      </c>
      <c r="L364" s="86" t="s">
        <v>58</v>
      </c>
      <c r="M364" s="81" t="s">
        <v>42</v>
      </c>
      <c r="N364" s="104">
        <v>126</v>
      </c>
      <c r="O364" s="104">
        <v>94</v>
      </c>
      <c r="P364" s="61" t="str">
        <f t="shared" si="223"/>
        <v/>
      </c>
      <c r="Q364" s="62">
        <f t="shared" ref="Q364:Q365" si="226">IF(AND(N364&lt;&gt;0,M364="объем"),(O364/N364*100)/$Y$2*12,"")</f>
        <v>99.470899470899468</v>
      </c>
      <c r="R364" s="219"/>
      <c r="S364" s="220"/>
      <c r="T364" s="221"/>
      <c r="U364" s="236"/>
      <c r="V364" s="236"/>
      <c r="W364" s="288"/>
      <c r="X364" s="287"/>
    </row>
    <row r="365" spans="1:417" s="4" customFormat="1" ht="27.6" customHeight="1" thickBot="1" x14ac:dyDescent="0.3">
      <c r="A365" s="305"/>
      <c r="B365" s="46" t="str">
        <f t="shared" si="224"/>
        <v>ГБУЗ АО МИАЦ</v>
      </c>
      <c r="C365" s="262" t="s">
        <v>186</v>
      </c>
      <c r="D365" s="19" t="str">
        <f t="shared" si="225"/>
        <v xml:space="preserve">Освещение деятельности органов государственной власти
</v>
      </c>
      <c r="E365" s="236" t="s">
        <v>47</v>
      </c>
      <c r="F365" s="46" t="str">
        <f t="shared" si="193"/>
        <v>Не предусмотрено</v>
      </c>
      <c r="G365" s="236" t="s">
        <v>47</v>
      </c>
      <c r="H365" s="46" t="str">
        <f t="shared" si="194"/>
        <v>Не предусмотрено</v>
      </c>
      <c r="I365" s="236" t="s">
        <v>47</v>
      </c>
      <c r="J365" s="46" t="str">
        <f t="shared" si="195"/>
        <v>Не предусмотрено</v>
      </c>
      <c r="K365" s="73" t="s">
        <v>234</v>
      </c>
      <c r="L365" s="73" t="s">
        <v>3</v>
      </c>
      <c r="M365" s="73" t="s">
        <v>5</v>
      </c>
      <c r="N365" s="106">
        <v>99</v>
      </c>
      <c r="O365" s="106">
        <v>99</v>
      </c>
      <c r="P365" s="54">
        <f t="shared" ref="P365:P366" si="227">IF(AND(N365&lt;&gt;0,M365="Кач."),O365/N365*100,"")</f>
        <v>100</v>
      </c>
      <c r="Q365" s="60" t="str">
        <f t="shared" si="226"/>
        <v/>
      </c>
      <c r="R365" s="219">
        <f>IFERROR(AVERAGE(P365:P366),"")</f>
        <v>100</v>
      </c>
      <c r="S365" s="220">
        <f>AVERAGE(Q365:Q366)</f>
        <v>99.973649538866937</v>
      </c>
      <c r="T365" s="221">
        <f>IFERROR((R365*0.7+S365*0.3)*2,S365*2)</f>
        <v>199.98418972332016</v>
      </c>
      <c r="U365" s="236" t="str">
        <f>IF(T365&lt;170,"ГЗ по услуге (работе) НЕ выполнено","")&amp;IF(AND(T365&gt;=170,T365&lt;=200),"ГЗ по услуге (работе) выполнено","")&amp;IF(T365&gt;200,"ГЗ по услуге (работе) ПЕРЕвыполнено","")</f>
        <v>ГЗ по услуге (работе) выполнено</v>
      </c>
      <c r="V365" s="236"/>
      <c r="W365" s="288"/>
      <c r="X365" s="287"/>
    </row>
    <row r="366" spans="1:417" s="4" customFormat="1" ht="50.25" customHeight="1" thickBot="1" x14ac:dyDescent="0.3">
      <c r="A366" s="305"/>
      <c r="B366" s="46" t="str">
        <f t="shared" si="224"/>
        <v>ГБУЗ АО МИАЦ</v>
      </c>
      <c r="C366" s="262"/>
      <c r="D366" s="19" t="str">
        <f t="shared" si="225"/>
        <v xml:space="preserve">Освещение деятельности органов государственной власти
</v>
      </c>
      <c r="E366" s="236"/>
      <c r="F366" s="46" t="str">
        <f t="shared" si="193"/>
        <v>Не предусмотрено</v>
      </c>
      <c r="G366" s="236"/>
      <c r="H366" s="46" t="str">
        <f t="shared" si="194"/>
        <v>Не предусмотрено</v>
      </c>
      <c r="I366" s="236"/>
      <c r="J366" s="46" t="str">
        <f t="shared" si="195"/>
        <v>Не предусмотрено</v>
      </c>
      <c r="K366" s="74" t="s">
        <v>187</v>
      </c>
      <c r="L366" s="86" t="s">
        <v>41</v>
      </c>
      <c r="M366" s="81" t="s">
        <v>42</v>
      </c>
      <c r="N366" s="104">
        <v>5060</v>
      </c>
      <c r="O366" s="104">
        <v>3794</v>
      </c>
      <c r="P366" s="61" t="str">
        <f t="shared" si="227"/>
        <v/>
      </c>
      <c r="Q366" s="62">
        <f t="shared" ref="Q366:Q367" si="228">IF(AND(N366&lt;&gt;0,M366="объем"),(O366/N366*100)/$Y$2*12,"")</f>
        <v>99.973649538866937</v>
      </c>
      <c r="R366" s="219"/>
      <c r="S366" s="220"/>
      <c r="T366" s="221"/>
      <c r="U366" s="236"/>
      <c r="V366" s="236"/>
      <c r="W366" s="288"/>
      <c r="X366" s="287"/>
    </row>
    <row r="367" spans="1:417" s="4" customFormat="1" ht="48" customHeight="1" thickBot="1" x14ac:dyDescent="0.3">
      <c r="A367" s="305"/>
      <c r="B367" s="46" t="str">
        <f t="shared" si="224"/>
        <v>ГБУЗ АО МИАЦ</v>
      </c>
      <c r="C367" s="232" t="s">
        <v>203</v>
      </c>
      <c r="D367" s="19" t="str">
        <f t="shared" si="225"/>
        <v>Создание и развитие(модернизация)  информационных систем и компонентов информационно-телекоммуникационной инфраструктуры</v>
      </c>
      <c r="E367" s="236" t="s">
        <v>47</v>
      </c>
      <c r="F367" s="46" t="str">
        <f t="shared" si="193"/>
        <v>Не предусмотрено</v>
      </c>
      <c r="G367" s="236" t="s">
        <v>60</v>
      </c>
      <c r="H367" s="46" t="str">
        <f t="shared" si="194"/>
        <v>ИС обеспечения типовой деятельности</v>
      </c>
      <c r="I367" s="236" t="s">
        <v>47</v>
      </c>
      <c r="J367" s="46" t="str">
        <f t="shared" si="195"/>
        <v>Не предусмотрено</v>
      </c>
      <c r="K367" s="73" t="s">
        <v>208</v>
      </c>
      <c r="L367" s="73" t="s">
        <v>3</v>
      </c>
      <c r="M367" s="73" t="s">
        <v>5</v>
      </c>
      <c r="N367" s="106">
        <v>99</v>
      </c>
      <c r="O367" s="106">
        <v>98</v>
      </c>
      <c r="P367" s="60">
        <f t="shared" si="214"/>
        <v>98.98989898989899</v>
      </c>
      <c r="Q367" s="60" t="str">
        <f t="shared" si="228"/>
        <v/>
      </c>
      <c r="R367" s="237">
        <f>IFERROR(AVERAGE(P367:P370),"")</f>
        <v>98.98989898989899</v>
      </c>
      <c r="S367" s="240">
        <f>AVERAGE(Q367:Q370)</f>
        <v>100</v>
      </c>
      <c r="T367" s="247">
        <f>IFERROR((R367*0.7+S367*0.3)*2,S367*2)</f>
        <v>198.58585858585857</v>
      </c>
      <c r="U367" s="222" t="str">
        <f>IF(T367&lt;170,"ГЗ по услуге (работе) НЕ выполнено","")&amp;IF(AND(T367&gt;=170,T367&lt;=200),"ГЗ по услуге (работе) выполнено","")&amp;IF(T367&gt;200,"ГЗ по услуге (работе) ПЕРЕвыполнено","")</f>
        <v>ГЗ по услуге (работе) выполнено</v>
      </c>
      <c r="V367" s="222"/>
      <c r="W367" s="288"/>
      <c r="X367" s="287"/>
    </row>
    <row r="368" spans="1:417" s="4" customFormat="1" ht="42" customHeight="1" thickBot="1" x14ac:dyDescent="0.3">
      <c r="A368" s="305"/>
      <c r="B368" s="46" t="str">
        <f t="shared" si="224"/>
        <v>ГБУЗ АО МИАЦ</v>
      </c>
      <c r="C368" s="270"/>
      <c r="D368" s="19" t="str">
        <f t="shared" si="225"/>
        <v>Создание и развитие(модернизация)  информационных систем и компонентов информационно-телекоммуникационной инфраструктуры</v>
      </c>
      <c r="E368" s="236"/>
      <c r="F368" s="46" t="str">
        <f t="shared" si="193"/>
        <v>Не предусмотрено</v>
      </c>
      <c r="G368" s="236"/>
      <c r="H368" s="46" t="str">
        <f t="shared" si="194"/>
        <v>ИС обеспечения типовой деятельности</v>
      </c>
      <c r="I368" s="236"/>
      <c r="J368" s="46" t="str">
        <f t="shared" si="195"/>
        <v>Не предусмотрено</v>
      </c>
      <c r="K368" s="74" t="s">
        <v>204</v>
      </c>
      <c r="L368" s="86" t="s">
        <v>41</v>
      </c>
      <c r="M368" s="81" t="s">
        <v>42</v>
      </c>
      <c r="N368" s="103">
        <v>3</v>
      </c>
      <c r="O368" s="103">
        <v>3</v>
      </c>
      <c r="P368" s="61" t="str">
        <f t="shared" si="214"/>
        <v/>
      </c>
      <c r="Q368" s="62">
        <f>IF(AND(N368&lt;&gt;0,M368="объем"),(O368/N368*100),"")</f>
        <v>100</v>
      </c>
      <c r="R368" s="238"/>
      <c r="S368" s="241"/>
      <c r="T368" s="248"/>
      <c r="U368" s="223"/>
      <c r="V368" s="223"/>
      <c r="W368" s="288"/>
      <c r="X368" s="287"/>
    </row>
    <row r="369" spans="1:24" s="4" customFormat="1" ht="45.75" customHeight="1" thickBot="1" x14ac:dyDescent="0.3">
      <c r="A369" s="305"/>
      <c r="B369" s="46" t="str">
        <f t="shared" si="224"/>
        <v>ГБУЗ АО МИАЦ</v>
      </c>
      <c r="C369" s="270"/>
      <c r="D369" s="19" t="str">
        <f t="shared" si="225"/>
        <v>Создание и развитие(модернизация)  информационных систем и компонентов информационно-телекоммуникационной инфраструктуры</v>
      </c>
      <c r="E369" s="236" t="s">
        <v>47</v>
      </c>
      <c r="F369" s="46" t="str">
        <f t="shared" si="193"/>
        <v>Не предусмотрено</v>
      </c>
      <c r="G369" s="236" t="s">
        <v>59</v>
      </c>
      <c r="H369" s="46" t="str">
        <f t="shared" si="194"/>
        <v>ИС обеспечения специальной деятельности</v>
      </c>
      <c r="I369" s="236" t="s">
        <v>47</v>
      </c>
      <c r="J369" s="46" t="str">
        <f t="shared" si="195"/>
        <v>Не предусмотрено</v>
      </c>
      <c r="K369" s="85" t="s">
        <v>208</v>
      </c>
      <c r="L369" s="73" t="s">
        <v>3</v>
      </c>
      <c r="M369" s="73" t="s">
        <v>5</v>
      </c>
      <c r="N369" s="106">
        <v>99</v>
      </c>
      <c r="O369" s="106">
        <v>98</v>
      </c>
      <c r="P369" s="60">
        <f t="shared" si="214"/>
        <v>98.98989898989899</v>
      </c>
      <c r="Q369" s="60" t="str">
        <f t="shared" si="216"/>
        <v/>
      </c>
      <c r="R369" s="238"/>
      <c r="S369" s="241"/>
      <c r="T369" s="248"/>
      <c r="U369" s="223"/>
      <c r="V369" s="223"/>
      <c r="W369" s="288"/>
      <c r="X369" s="287"/>
    </row>
    <row r="370" spans="1:24" s="4" customFormat="1" ht="27.6" customHeight="1" thickBot="1" x14ac:dyDescent="0.3">
      <c r="A370" s="305"/>
      <c r="B370" s="46" t="str">
        <f t="shared" si="224"/>
        <v>ГБУЗ АО МИАЦ</v>
      </c>
      <c r="C370" s="270"/>
      <c r="D370" s="19" t="str">
        <f t="shared" si="225"/>
        <v>Создание и развитие(модернизация)  информационных систем и компонентов информационно-телекоммуникационной инфраструктуры</v>
      </c>
      <c r="E370" s="236"/>
      <c r="F370" s="46" t="str">
        <f t="shared" si="193"/>
        <v>Не предусмотрено</v>
      </c>
      <c r="G370" s="236"/>
      <c r="H370" s="46" t="str">
        <f t="shared" si="194"/>
        <v>ИС обеспечения специальной деятельности</v>
      </c>
      <c r="I370" s="236"/>
      <c r="J370" s="46" t="str">
        <f t="shared" si="195"/>
        <v>Не предусмотрено</v>
      </c>
      <c r="K370" s="74" t="s">
        <v>61</v>
      </c>
      <c r="L370" s="86" t="s">
        <v>41</v>
      </c>
      <c r="M370" s="158" t="s">
        <v>41</v>
      </c>
      <c r="N370" s="103">
        <v>2</v>
      </c>
      <c r="O370" s="103">
        <v>2</v>
      </c>
      <c r="P370" s="61" t="str">
        <f t="shared" si="214"/>
        <v/>
      </c>
      <c r="Q370" s="62" t="str">
        <f>IF(AND(N370&lt;&gt;0,M370="объем"),(O370/N370*100),"")</f>
        <v/>
      </c>
      <c r="R370" s="238"/>
      <c r="S370" s="241"/>
      <c r="T370" s="248"/>
      <c r="U370" s="223"/>
      <c r="V370" s="223"/>
      <c r="W370" s="288"/>
      <c r="X370" s="287"/>
    </row>
    <row r="371" spans="1:24" s="4" customFormat="1" ht="28.5" customHeight="1" thickBot="1" x14ac:dyDescent="0.3">
      <c r="A371" s="305"/>
      <c r="B371" s="46" t="str">
        <f t="shared" si="224"/>
        <v>ГБУЗ АО МИАЦ</v>
      </c>
      <c r="C371" s="270"/>
      <c r="D371" s="19" t="str">
        <f t="shared" si="225"/>
        <v>Создание и развитие(модернизация)  информационных систем и компонентов информационно-телекоммуникационной инфраструктуры</v>
      </c>
      <c r="E371" s="236" t="s">
        <v>47</v>
      </c>
      <c r="F371" s="46" t="str">
        <f t="shared" si="193"/>
        <v>Не предусмотрено</v>
      </c>
      <c r="G371" s="222" t="s">
        <v>277</v>
      </c>
      <c r="H371" s="46" t="str">
        <f t="shared" si="194"/>
        <v>Центр обработки данных</v>
      </c>
      <c r="I371" s="236" t="s">
        <v>47</v>
      </c>
      <c r="J371" s="46" t="str">
        <f t="shared" si="195"/>
        <v>Не предусмотрено</v>
      </c>
      <c r="K371" s="85" t="s">
        <v>276</v>
      </c>
      <c r="L371" s="73" t="s">
        <v>3</v>
      </c>
      <c r="M371" s="73" t="s">
        <v>5</v>
      </c>
      <c r="N371" s="106">
        <v>99</v>
      </c>
      <c r="O371" s="106">
        <v>98</v>
      </c>
      <c r="P371" s="159">
        <f t="shared" si="214"/>
        <v>98.98989898989899</v>
      </c>
      <c r="Q371" s="157"/>
      <c r="R371" s="238"/>
      <c r="S371" s="241"/>
      <c r="T371" s="248"/>
      <c r="U371" s="223"/>
      <c r="V371" s="223"/>
      <c r="W371" s="288"/>
      <c r="X371" s="287"/>
    </row>
    <row r="372" spans="1:24" s="4" customFormat="1" ht="28.5" customHeight="1" thickBot="1" x14ac:dyDescent="0.3">
      <c r="A372" s="305"/>
      <c r="B372" s="46" t="str">
        <f t="shared" si="224"/>
        <v>ГБУЗ АО МИАЦ</v>
      </c>
      <c r="C372" s="233"/>
      <c r="D372" s="19" t="str">
        <f t="shared" si="225"/>
        <v>Создание и развитие(модернизация)  информационных систем и компонентов информационно-телекоммуникационной инфраструктуры</v>
      </c>
      <c r="E372" s="236"/>
      <c r="F372" s="46" t="str">
        <f t="shared" si="193"/>
        <v>Не предусмотрено</v>
      </c>
      <c r="G372" s="224"/>
      <c r="H372" s="46" t="str">
        <f t="shared" si="194"/>
        <v>Центр обработки данных</v>
      </c>
      <c r="I372" s="236"/>
      <c r="J372" s="46" t="str">
        <f t="shared" si="195"/>
        <v>Не предусмотрено</v>
      </c>
      <c r="K372" s="74" t="s">
        <v>275</v>
      </c>
      <c r="L372" s="158" t="s">
        <v>41</v>
      </c>
      <c r="M372" s="158" t="s">
        <v>41</v>
      </c>
      <c r="N372" s="103">
        <v>2</v>
      </c>
      <c r="O372" s="103">
        <v>2</v>
      </c>
      <c r="P372" s="160" t="str">
        <f t="shared" si="214"/>
        <v/>
      </c>
      <c r="Q372" s="157" t="str">
        <f>IF(AND(N372&lt;&gt;0,M372="объем"),(O372/N372*100),"")</f>
        <v/>
      </c>
      <c r="R372" s="250"/>
      <c r="S372" s="251"/>
      <c r="T372" s="252"/>
      <c r="U372" s="224"/>
      <c r="V372" s="224"/>
      <c r="W372" s="288"/>
      <c r="X372" s="287"/>
    </row>
    <row r="373" spans="1:24" s="4" customFormat="1" ht="28.5" customHeight="1" thickBot="1" x14ac:dyDescent="0.3">
      <c r="A373" s="305"/>
      <c r="B373" s="46" t="str">
        <f t="shared" si="224"/>
        <v>ГБУЗ АО МИАЦ</v>
      </c>
      <c r="C373" s="262" t="s">
        <v>205</v>
      </c>
      <c r="D373" s="19" t="str">
        <f t="shared" si="225"/>
        <v>Ведение информационных ресурсов в сфере здравоохранения и  баз данных</v>
      </c>
      <c r="E373" s="236" t="s">
        <v>47</v>
      </c>
      <c r="F373" s="46" t="str">
        <f t="shared" si="193"/>
        <v>Не предусмотрено</v>
      </c>
      <c r="G373" s="236" t="s">
        <v>62</v>
      </c>
      <c r="H373" s="46" t="str">
        <f t="shared" si="194"/>
        <v>Ведение информационных ресурсов и баз данных</v>
      </c>
      <c r="I373" s="236" t="s">
        <v>47</v>
      </c>
      <c r="J373" s="46" t="str">
        <f t="shared" si="195"/>
        <v>Не предусмотрено</v>
      </c>
      <c r="K373" s="85" t="s">
        <v>202</v>
      </c>
      <c r="L373" s="73" t="s">
        <v>3</v>
      </c>
      <c r="M373" s="73" t="s">
        <v>5</v>
      </c>
      <c r="N373" s="106">
        <v>99</v>
      </c>
      <c r="O373" s="106">
        <v>98</v>
      </c>
      <c r="P373" s="60">
        <f t="shared" ref="P373" si="229">IF(AND(N373&lt;&gt;0,M373="Кач."),O373/N373*100,"")</f>
        <v>98.98989898989899</v>
      </c>
      <c r="Q373" s="60" t="str">
        <f t="shared" si="216"/>
        <v/>
      </c>
      <c r="R373" s="219">
        <f>IFERROR(AVERAGE(P373:P374),"")</f>
        <v>98.98989898989899</v>
      </c>
      <c r="S373" s="220">
        <f>AVERAGE(Q373:Q374)</f>
        <v>100</v>
      </c>
      <c r="T373" s="221">
        <f>IFERROR((R373*0.7+S373*0.3)*2,S373*2)</f>
        <v>198.58585858585857</v>
      </c>
      <c r="U373" s="236" t="str">
        <f>IF(T373&lt;170,"ГЗ по услуге (работе) НЕ выполнено","")&amp;IF(AND(T373&gt;=170,T373&lt;=200),"ГЗ по услуге (работе) выполнено","")&amp;IF(T373&gt;200,"ГЗ по услуге (работе) ПЕРЕвыполнено","")</f>
        <v>ГЗ по услуге (работе) выполнено</v>
      </c>
      <c r="V373" s="236"/>
      <c r="W373" s="288"/>
      <c r="X373" s="287"/>
    </row>
    <row r="374" spans="1:24" ht="28.5" customHeight="1" thickBot="1" x14ac:dyDescent="0.3">
      <c r="A374" s="305"/>
      <c r="B374" s="46" t="str">
        <f t="shared" si="224"/>
        <v>ГБУЗ АО МИАЦ</v>
      </c>
      <c r="C374" s="262"/>
      <c r="D374" s="19" t="str">
        <f t="shared" si="225"/>
        <v>Ведение информационных ресурсов в сфере здравоохранения и  баз данных</v>
      </c>
      <c r="E374" s="236"/>
      <c r="F374" s="46" t="str">
        <f t="shared" si="193"/>
        <v>Не предусмотрено</v>
      </c>
      <c r="G374" s="236"/>
      <c r="H374" s="46" t="str">
        <f t="shared" si="194"/>
        <v>Ведение информационных ресурсов и баз данных</v>
      </c>
      <c r="I374" s="236"/>
      <c r="J374" s="46" t="str">
        <f t="shared" si="195"/>
        <v>Не предусмотрено</v>
      </c>
      <c r="K374" s="74" t="s">
        <v>63</v>
      </c>
      <c r="L374" s="86" t="s">
        <v>41</v>
      </c>
      <c r="M374" s="81" t="s">
        <v>42</v>
      </c>
      <c r="N374" s="103">
        <v>30</v>
      </c>
      <c r="O374" s="103">
        <v>30</v>
      </c>
      <c r="P374" s="61" t="str">
        <f t="shared" si="214"/>
        <v/>
      </c>
      <c r="Q374" s="153">
        <f>IF(AND(N374&lt;&gt;0,M374="объем"),(O374/N374*100),"")</f>
        <v>100</v>
      </c>
      <c r="R374" s="219"/>
      <c r="S374" s="220"/>
      <c r="T374" s="221"/>
      <c r="U374" s="236"/>
      <c r="V374" s="236"/>
      <c r="W374" s="288"/>
      <c r="X374" s="287"/>
    </row>
    <row r="375" spans="1:24" ht="28.5" customHeight="1" thickBot="1" x14ac:dyDescent="0.3">
      <c r="A375" s="305"/>
      <c r="B375" s="46" t="str">
        <f t="shared" si="224"/>
        <v>ГБУЗ АО МИАЦ</v>
      </c>
      <c r="C375" s="262" t="s">
        <v>64</v>
      </c>
      <c r="D375" s="19" t="str">
        <f t="shared" si="225"/>
        <v>Обеспечение сохранности и учет архивных документов</v>
      </c>
      <c r="E375" s="236" t="s">
        <v>47</v>
      </c>
      <c r="F375" s="46" t="str">
        <f t="shared" si="193"/>
        <v>Не предусмотрено</v>
      </c>
      <c r="G375" s="236" t="s">
        <v>64</v>
      </c>
      <c r="H375" s="46" t="str">
        <f t="shared" si="194"/>
        <v>Обеспечение сохранности и учет архивных документов</v>
      </c>
      <c r="I375" s="236" t="s">
        <v>47</v>
      </c>
      <c r="J375" s="46" t="str">
        <f t="shared" si="195"/>
        <v>Не предусмотрено</v>
      </c>
      <c r="K375" s="73" t="s">
        <v>234</v>
      </c>
      <c r="L375" s="73" t="s">
        <v>3</v>
      </c>
      <c r="M375" s="73" t="s">
        <v>5</v>
      </c>
      <c r="N375" s="106">
        <v>99</v>
      </c>
      <c r="O375" s="106">
        <v>99</v>
      </c>
      <c r="P375" s="60">
        <f t="shared" si="214"/>
        <v>100</v>
      </c>
      <c r="Q375" s="60" t="str">
        <f t="shared" si="216"/>
        <v/>
      </c>
      <c r="R375" s="219">
        <f>IFERROR(AVERAGE(P375:P376),"")</f>
        <v>100</v>
      </c>
      <c r="S375" s="220">
        <f>AVERAGE(Q375:Q376)</f>
        <v>99.992918348558874</v>
      </c>
      <c r="T375" s="221">
        <f>IFERROR((R375*0.7+S375*0.3)*2,S375*2)</f>
        <v>199.99575100913532</v>
      </c>
      <c r="U375" s="236" t="str">
        <f>IF(T375&lt;170,"ГЗ по услуге (работе) НЕ выполнено","")&amp;IF(AND(T375&gt;=170,T375&lt;=200),"ГЗ по услуге (работе) выполнено","")&amp;IF(T375&gt;200,"ГЗ по услуге (работе) ПЕРЕвыполнено","")</f>
        <v>ГЗ по услуге (работе) выполнено</v>
      </c>
      <c r="V375" s="236"/>
      <c r="W375" s="288"/>
      <c r="X375" s="287"/>
    </row>
    <row r="376" spans="1:24" ht="28.5" customHeight="1" thickBot="1" x14ac:dyDescent="0.3">
      <c r="A376" s="305"/>
      <c r="B376" s="46" t="str">
        <f t="shared" si="224"/>
        <v>ГБУЗ АО МИАЦ</v>
      </c>
      <c r="C376" s="262"/>
      <c r="D376" s="19" t="str">
        <f t="shared" si="225"/>
        <v>Обеспечение сохранности и учет архивных документов</v>
      </c>
      <c r="E376" s="236"/>
      <c r="F376" s="46" t="str">
        <f t="shared" si="193"/>
        <v>Не предусмотрено</v>
      </c>
      <c r="G376" s="236"/>
      <c r="H376" s="46" t="str">
        <f t="shared" si="194"/>
        <v>Обеспечение сохранности и учет архивных документов</v>
      </c>
      <c r="I376" s="236"/>
      <c r="J376" s="46" t="str">
        <f t="shared" si="195"/>
        <v>Не предусмотрено</v>
      </c>
      <c r="K376" s="74" t="s">
        <v>206</v>
      </c>
      <c r="L376" s="86" t="s">
        <v>58</v>
      </c>
      <c r="M376" s="81" t="s">
        <v>42</v>
      </c>
      <c r="N376" s="103">
        <v>23535</v>
      </c>
      <c r="O376" s="103">
        <v>17650</v>
      </c>
      <c r="P376" s="61" t="str">
        <f t="shared" si="214"/>
        <v/>
      </c>
      <c r="Q376" s="62">
        <f t="shared" si="216"/>
        <v>99.992918348558874</v>
      </c>
      <c r="R376" s="219"/>
      <c r="S376" s="220"/>
      <c r="T376" s="221"/>
      <c r="U376" s="236"/>
      <c r="V376" s="236"/>
      <c r="W376" s="288"/>
      <c r="X376" s="287"/>
    </row>
    <row r="377" spans="1:24" ht="28.5" customHeight="1" thickBot="1" x14ac:dyDescent="0.3">
      <c r="A377" s="305"/>
      <c r="B377" s="46" t="str">
        <f t="shared" si="224"/>
        <v>ГБУЗ АО МИАЦ</v>
      </c>
      <c r="C377" s="262" t="s">
        <v>209</v>
      </c>
      <c r="D377" s="19" t="str">
        <f t="shared" si="225"/>
        <v>Оказание бесплатной юридической помощи и проведение мониторинга правоприменения в сфере здравоохранения</v>
      </c>
      <c r="E377" s="236" t="s">
        <v>47</v>
      </c>
      <c r="F377" s="46" t="str">
        <f t="shared" si="193"/>
        <v>Не предусмотрено</v>
      </c>
      <c r="G377" s="236" t="s">
        <v>47</v>
      </c>
      <c r="H377" s="46" t="str">
        <f t="shared" si="194"/>
        <v>Не предусмотрено</v>
      </c>
      <c r="I377" s="236" t="s">
        <v>47</v>
      </c>
      <c r="J377" s="46" t="str">
        <f t="shared" si="195"/>
        <v>Не предусмотрено</v>
      </c>
      <c r="K377" s="73" t="s">
        <v>207</v>
      </c>
      <c r="L377" s="73" t="s">
        <v>3</v>
      </c>
      <c r="M377" s="73" t="s">
        <v>5</v>
      </c>
      <c r="N377" s="106">
        <v>99</v>
      </c>
      <c r="O377" s="106">
        <v>99</v>
      </c>
      <c r="P377" s="60">
        <f t="shared" si="214"/>
        <v>100</v>
      </c>
      <c r="Q377" s="62" t="str">
        <f t="shared" si="216"/>
        <v/>
      </c>
      <c r="R377" s="219">
        <f>IFERROR(AVERAGE(P377:P378),"")</f>
        <v>100</v>
      </c>
      <c r="S377" s="220">
        <f>AVERAGE(Q377:Q378)</f>
        <v>114.28571428571428</v>
      </c>
      <c r="T377" s="221">
        <f>IFERROR((R377*0.7+S377*0.3)*2,S377*2)</f>
        <v>208.57142857142856</v>
      </c>
      <c r="U377" s="236" t="str">
        <f>IF(T377&lt;170,"ГЗ по услуге (работе) НЕ выполнено","")&amp;IF(AND(T377&gt;=170,T377&lt;=200),"ГЗ по услуге (работе) выполнено","")&amp;IF(T377&gt;200,"ГЗ по услуге (работе) ПЕРЕвыполнено","")</f>
        <v>ГЗ по услуге (работе) ПЕРЕвыполнено</v>
      </c>
      <c r="V377" s="236"/>
      <c r="W377" s="288"/>
      <c r="X377" s="287"/>
    </row>
    <row r="378" spans="1:24" ht="45.75" customHeight="1" thickBot="1" x14ac:dyDescent="0.3">
      <c r="A378" s="305"/>
      <c r="B378" s="46" t="str">
        <f t="shared" si="224"/>
        <v>ГБУЗ АО МИАЦ</v>
      </c>
      <c r="C378" s="262"/>
      <c r="D378" s="19" t="str">
        <f t="shared" si="225"/>
        <v>Оказание бесплатной юридической помощи и проведение мониторинга правоприменения в сфере здравоохранения</v>
      </c>
      <c r="E378" s="236"/>
      <c r="F378" s="46" t="str">
        <f t="shared" si="193"/>
        <v>Не предусмотрено</v>
      </c>
      <c r="G378" s="236"/>
      <c r="H378" s="46" t="str">
        <f t="shared" si="194"/>
        <v>Не предусмотрено</v>
      </c>
      <c r="I378" s="236"/>
      <c r="J378" s="46" t="str">
        <f t="shared" si="195"/>
        <v>Не предусмотрено</v>
      </c>
      <c r="K378" s="74" t="s">
        <v>182</v>
      </c>
      <c r="L378" s="86" t="s">
        <v>41</v>
      </c>
      <c r="M378" s="81" t="s">
        <v>42</v>
      </c>
      <c r="N378" s="104">
        <v>14</v>
      </c>
      <c r="O378" s="104">
        <v>12</v>
      </c>
      <c r="P378" s="61" t="str">
        <f t="shared" si="214"/>
        <v/>
      </c>
      <c r="Q378" s="62">
        <f t="shared" ref="Q378:Q382" si="230">IF(AND(N378&lt;&gt;0,M378="объем"),(O378/N378*100)/$Y$2*12,"")</f>
        <v>114.28571428571428</v>
      </c>
      <c r="R378" s="219"/>
      <c r="S378" s="220"/>
      <c r="T378" s="221"/>
      <c r="U378" s="236"/>
      <c r="V378" s="236"/>
      <c r="W378" s="288"/>
      <c r="X378" s="287"/>
    </row>
    <row r="379" spans="1:24" ht="42.75" customHeight="1" thickBot="1" x14ac:dyDescent="0.3">
      <c r="A379" s="305"/>
      <c r="B379" s="46" t="str">
        <f t="shared" si="224"/>
        <v>ГБУЗ АО МИАЦ</v>
      </c>
      <c r="C379" s="262" t="s">
        <v>210</v>
      </c>
      <c r="D379" s="19" t="str">
        <f t="shared" si="225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79" s="236" t="s">
        <v>47</v>
      </c>
      <c r="F379" s="46" t="str">
        <f t="shared" si="193"/>
        <v>Не предусмотрено</v>
      </c>
      <c r="G379" s="236" t="s">
        <v>47</v>
      </c>
      <c r="H379" s="46" t="str">
        <f t="shared" si="194"/>
        <v>Не предусмотрено</v>
      </c>
      <c r="I379" s="236" t="s">
        <v>47</v>
      </c>
      <c r="J379" s="46" t="str">
        <f t="shared" si="195"/>
        <v>Не предусмотрено</v>
      </c>
      <c r="K379" s="73" t="s">
        <v>207</v>
      </c>
      <c r="L379" s="73" t="s">
        <v>3</v>
      </c>
      <c r="M379" s="73" t="s">
        <v>5</v>
      </c>
      <c r="N379" s="106">
        <v>99</v>
      </c>
      <c r="O379" s="106">
        <v>99</v>
      </c>
      <c r="P379" s="60">
        <f t="shared" si="214"/>
        <v>100</v>
      </c>
      <c r="Q379" s="62" t="str">
        <f t="shared" si="230"/>
        <v/>
      </c>
      <c r="R379" s="219">
        <f>IFERROR(AVERAGE(P379:P380),"")</f>
        <v>100</v>
      </c>
      <c r="S379" s="220">
        <f>AVERAGE(Q379:Q380)</f>
        <v>96.358543417366946</v>
      </c>
      <c r="T379" s="221">
        <f>IFERROR((R379*0.7+S379*0.3)*2,S379*2)</f>
        <v>197.81512605042016</v>
      </c>
      <c r="U379" s="236" t="str">
        <f>IF(T379&lt;170,"ГЗ по услуге (работе) НЕ выполнено","")&amp;IF(AND(T379&gt;=170,T379&lt;=200),"ГЗ по услуге (работе) выполнено","")&amp;IF(T379&gt;200,"ГЗ по услуге (работе) ПЕРЕвыполнено","")</f>
        <v>ГЗ по услуге (работе) выполнено</v>
      </c>
      <c r="V379" s="236"/>
      <c r="W379" s="288"/>
      <c r="X379" s="287"/>
    </row>
    <row r="380" spans="1:24" s="29" customFormat="1" ht="28.5" customHeight="1" thickBot="1" x14ac:dyDescent="0.3">
      <c r="A380" s="305"/>
      <c r="B380" s="46" t="str">
        <f t="shared" si="224"/>
        <v>ГБУЗ АО МИАЦ</v>
      </c>
      <c r="C380" s="262"/>
      <c r="D380" s="19" t="str">
        <f t="shared" si="225"/>
        <v>Прием документов, их обработка, отправка и проведение мониторинга и подготовка документов и сведений, размещаемых  в информационных системах</v>
      </c>
      <c r="E380" s="236"/>
      <c r="F380" s="46" t="str">
        <f t="shared" si="193"/>
        <v>Не предусмотрено</v>
      </c>
      <c r="G380" s="236"/>
      <c r="H380" s="46" t="str">
        <f t="shared" si="194"/>
        <v>Не предусмотрено</v>
      </c>
      <c r="I380" s="236"/>
      <c r="J380" s="46" t="str">
        <f t="shared" si="195"/>
        <v>Не предусмотрено</v>
      </c>
      <c r="K380" s="74" t="s">
        <v>182</v>
      </c>
      <c r="L380" s="86" t="s">
        <v>41</v>
      </c>
      <c r="M380" s="81" t="s">
        <v>42</v>
      </c>
      <c r="N380" s="104">
        <v>119</v>
      </c>
      <c r="O380" s="104">
        <v>86</v>
      </c>
      <c r="P380" s="61" t="str">
        <f t="shared" si="214"/>
        <v/>
      </c>
      <c r="Q380" s="62">
        <f t="shared" si="230"/>
        <v>96.358543417366946</v>
      </c>
      <c r="R380" s="219"/>
      <c r="S380" s="220"/>
      <c r="T380" s="221"/>
      <c r="U380" s="236"/>
      <c r="V380" s="236"/>
      <c r="W380" s="288"/>
      <c r="X380" s="287"/>
    </row>
    <row r="381" spans="1:24" ht="49.5" customHeight="1" thickBot="1" x14ac:dyDescent="0.3">
      <c r="A381" s="305"/>
      <c r="B381" s="46" t="str">
        <f t="shared" si="224"/>
        <v>ГБУЗ АО МИАЦ</v>
      </c>
      <c r="C381" s="262" t="s">
        <v>211</v>
      </c>
      <c r="D381" s="19" t="str">
        <f t="shared" si="225"/>
        <v>Информационно-аналитическое обеспечение и методическое сопровождение по вопросам оплпты труда в сфере здравоохранения</v>
      </c>
      <c r="E381" s="236" t="s">
        <v>47</v>
      </c>
      <c r="F381" s="46" t="str">
        <f t="shared" si="193"/>
        <v>Не предусмотрено</v>
      </c>
      <c r="G381" s="236" t="s">
        <v>47</v>
      </c>
      <c r="H381" s="46" t="str">
        <f t="shared" si="194"/>
        <v>Не предусмотрено</v>
      </c>
      <c r="I381" s="236" t="s">
        <v>47</v>
      </c>
      <c r="J381" s="46" t="str">
        <f t="shared" si="195"/>
        <v>Не предусмотрено</v>
      </c>
      <c r="K381" s="73" t="s">
        <v>207</v>
      </c>
      <c r="L381" s="73" t="s">
        <v>3</v>
      </c>
      <c r="M381" s="73" t="s">
        <v>5</v>
      </c>
      <c r="N381" s="106">
        <v>99</v>
      </c>
      <c r="O381" s="106">
        <v>99</v>
      </c>
      <c r="P381" s="60">
        <f t="shared" ref="P381:P397" si="231">IF(AND(N381&lt;&gt;0,M381="Кач."),O381/N381*100,"")</f>
        <v>100</v>
      </c>
      <c r="Q381" s="62" t="str">
        <f t="shared" si="230"/>
        <v/>
      </c>
      <c r="R381" s="219">
        <f>IFERROR(AVERAGE(P381:P382),"")</f>
        <v>100</v>
      </c>
      <c r="S381" s="220">
        <f>AVERAGE(Q381:Q382)</f>
        <v>98.071625344352626</v>
      </c>
      <c r="T381" s="221">
        <f>IFERROR((R381*0.7+S381*0.3)*2,S381*2)</f>
        <v>198.84297520661158</v>
      </c>
      <c r="U381" s="236" t="str">
        <f>IF(T381&lt;170,"ГЗ по услуге (работе) НЕ выполнено","")&amp;IF(AND(T381&gt;=170,T381&lt;=200),"ГЗ по услуге (работе) выполнено","")&amp;IF(T381&gt;200,"ГЗ по услуге (работе) ПЕРЕвыполнено","")</f>
        <v>ГЗ по услуге (работе) выполнено</v>
      </c>
      <c r="V381" s="236"/>
      <c r="W381" s="288"/>
      <c r="X381" s="287"/>
    </row>
    <row r="382" spans="1:24" ht="28.5" customHeight="1" thickBot="1" x14ac:dyDescent="0.3">
      <c r="A382" s="305"/>
      <c r="B382" s="46" t="str">
        <f t="shared" si="224"/>
        <v>ГБУЗ АО МИАЦ</v>
      </c>
      <c r="C382" s="262"/>
      <c r="D382" s="19" t="str">
        <f t="shared" si="225"/>
        <v>Информационно-аналитическое обеспечение и методическое сопровождение по вопросам оплпты труда в сфере здравоохранения</v>
      </c>
      <c r="E382" s="236"/>
      <c r="F382" s="46" t="str">
        <f t="shared" ref="F382:F447" si="232">IF(E382="",F381,E382)</f>
        <v>Не предусмотрено</v>
      </c>
      <c r="G382" s="236"/>
      <c r="H382" s="46" t="str">
        <f t="shared" ref="H382:H447" si="233">IF(G382="",H381,G382)</f>
        <v>Не предусмотрено</v>
      </c>
      <c r="I382" s="236"/>
      <c r="J382" s="46" t="str">
        <f t="shared" ref="J382:J447" si="234">IF(I382="",J381,I382)</f>
        <v>Не предусмотрено</v>
      </c>
      <c r="K382" s="74" t="s">
        <v>182</v>
      </c>
      <c r="L382" s="86" t="s">
        <v>41</v>
      </c>
      <c r="M382" s="81" t="s">
        <v>42</v>
      </c>
      <c r="N382" s="104">
        <v>242</v>
      </c>
      <c r="O382" s="104">
        <v>178</v>
      </c>
      <c r="P382" s="61" t="str">
        <f t="shared" si="231"/>
        <v/>
      </c>
      <c r="Q382" s="62">
        <f t="shared" si="230"/>
        <v>98.071625344352626</v>
      </c>
      <c r="R382" s="219"/>
      <c r="S382" s="220"/>
      <c r="T382" s="221"/>
      <c r="U382" s="236"/>
      <c r="V382" s="236"/>
      <c r="W382" s="288"/>
      <c r="X382" s="287"/>
    </row>
    <row r="383" spans="1:24" ht="42.75" customHeight="1" thickBot="1" x14ac:dyDescent="0.3">
      <c r="A383" s="166" t="s">
        <v>104</v>
      </c>
      <c r="B383" s="46" t="str">
        <f t="shared" si="224"/>
        <v>ГБУ ППО Астраханский базовый медицинский колледж</v>
      </c>
      <c r="C383" s="262" t="s">
        <v>66</v>
      </c>
      <c r="D383" s="19" t="str">
        <f t="shared" si="225"/>
        <v>Реализация дополнительных профессиональных программ повышения квалификации</v>
      </c>
      <c r="E383" s="222" t="s">
        <v>72</v>
      </c>
      <c r="F383" s="46" t="str">
        <f t="shared" si="232"/>
        <v>очная</v>
      </c>
      <c r="G383" s="165" t="s">
        <v>156</v>
      </c>
      <c r="H383" s="46" t="str">
        <f t="shared" si="233"/>
        <v>не указано</v>
      </c>
      <c r="I383" s="165" t="s">
        <v>156</v>
      </c>
      <c r="J383" s="46" t="str">
        <f t="shared" si="234"/>
        <v>не указано</v>
      </c>
      <c r="K383" s="85" t="s">
        <v>57</v>
      </c>
      <c r="L383" s="72" t="s">
        <v>57</v>
      </c>
      <c r="M383" s="73"/>
      <c r="N383" s="106"/>
      <c r="O383" s="106"/>
      <c r="P383" s="60" t="str">
        <f t="shared" si="231"/>
        <v/>
      </c>
      <c r="Q383" s="60"/>
      <c r="R383" s="219" t="str">
        <f>IFERROR(AVERAGE(P383:P384),"")</f>
        <v/>
      </c>
      <c r="S383" s="220">
        <f>AVERAGE(Q383:Q384)</f>
        <v>92.699115044247804</v>
      </c>
      <c r="T383" s="221">
        <f>IFERROR((R383*0.7+S383*0.3)*2,S383*2)</f>
        <v>185.39823008849561</v>
      </c>
      <c r="U383" s="236" t="str">
        <f>IF(T383&lt;170,"ГЗ по услуге (работе) НЕ выполнено","")&amp;IF(AND(T383&gt;=170,T383&lt;=200),"ГЗ по услуге (работе) выполнено","")&amp;IF(T383&gt;200,"ГЗ по услуге (работе) ПЕРЕвыполнено","")</f>
        <v>ГЗ по услуге (работе) выполнено</v>
      </c>
      <c r="V383" s="236"/>
      <c r="W383" s="288">
        <f>AVERAGE(T383:T398)</f>
        <v>185.38491302061487</v>
      </c>
      <c r="X383" s="287" t="str">
        <f>IF(W383&lt;170,"ГЗ по учреждению не выполнено","")&amp;IF(AND(W383&gt;=170,W383&lt;=200),"ГЗ по учреждению выполнено","")&amp;IF(W383&gt;200,"ГЗ по учреждению перевыполнено","")</f>
        <v>ГЗ по учреждению выполнено</v>
      </c>
    </row>
    <row r="384" spans="1:24" ht="42.75" customHeight="1" thickBot="1" x14ac:dyDescent="0.3">
      <c r="A384" s="167"/>
      <c r="B384" s="46" t="str">
        <f t="shared" si="224"/>
        <v>ГБУ ППО Астраханский базовый медицинский колледж</v>
      </c>
      <c r="C384" s="262"/>
      <c r="D384" s="19" t="str">
        <f t="shared" si="225"/>
        <v>Реализация дополнительных профессиональных программ повышения квалификации</v>
      </c>
      <c r="E384" s="224"/>
      <c r="F384" s="46" t="str">
        <f t="shared" si="232"/>
        <v>очная</v>
      </c>
      <c r="G384" s="165"/>
      <c r="H384" s="46" t="str">
        <f t="shared" si="233"/>
        <v>не указано</v>
      </c>
      <c r="I384" s="165"/>
      <c r="J384" s="46" t="str">
        <f t="shared" si="234"/>
        <v>не указано</v>
      </c>
      <c r="K384" s="74" t="s">
        <v>157</v>
      </c>
      <c r="L384" s="75" t="s">
        <v>122</v>
      </c>
      <c r="M384" s="81" t="s">
        <v>42</v>
      </c>
      <c r="N384" s="105">
        <v>1808</v>
      </c>
      <c r="O384" s="105">
        <v>1257</v>
      </c>
      <c r="P384" s="61" t="str">
        <f t="shared" si="214"/>
        <v/>
      </c>
      <c r="Q384" s="62">
        <f>IF(AND(N384&lt;&gt;0,M384="объем"),(O384/N384*100)/$Y$2*12,"")</f>
        <v>92.699115044247804</v>
      </c>
      <c r="R384" s="219"/>
      <c r="S384" s="220"/>
      <c r="T384" s="221"/>
      <c r="U384" s="236"/>
      <c r="V384" s="236"/>
      <c r="W384" s="288"/>
      <c r="X384" s="287"/>
    </row>
    <row r="385" spans="1:24" ht="43.5" customHeight="1" thickBot="1" x14ac:dyDescent="0.3">
      <c r="A385" s="167"/>
      <c r="B385" s="46" t="str">
        <f t="shared" si="224"/>
        <v>ГБУ ППО Астраханский базовый медицинский колледж</v>
      </c>
      <c r="C385" s="262" t="s">
        <v>65</v>
      </c>
      <c r="D385" s="19" t="str">
        <f t="shared" si="225"/>
        <v>Реализация дополнительных профессиональных программ профессиональной переподготовки</v>
      </c>
      <c r="E385" s="222" t="s">
        <v>72</v>
      </c>
      <c r="F385" s="46" t="str">
        <f t="shared" si="232"/>
        <v>очная</v>
      </c>
      <c r="G385" s="165" t="s">
        <v>156</v>
      </c>
      <c r="H385" s="46" t="str">
        <f t="shared" si="233"/>
        <v>не указано</v>
      </c>
      <c r="I385" s="165" t="s">
        <v>156</v>
      </c>
      <c r="J385" s="46" t="str">
        <f t="shared" si="234"/>
        <v>не указано</v>
      </c>
      <c r="K385" s="85" t="s">
        <v>57</v>
      </c>
      <c r="L385" s="72" t="s">
        <v>57</v>
      </c>
      <c r="M385" s="73"/>
      <c r="N385" s="106"/>
      <c r="O385" s="106"/>
      <c r="P385" s="60" t="str">
        <f t="shared" si="231"/>
        <v/>
      </c>
      <c r="Q385" s="60"/>
      <c r="R385" s="219" t="str">
        <f>IFERROR(AVERAGE(P385:P386),"")</f>
        <v/>
      </c>
      <c r="S385" s="220">
        <f>AVERAGE(Q385:Q386)</f>
        <v>57.267759562841526</v>
      </c>
      <c r="T385" s="221">
        <f>IFERROR((R385*0.7+S385*0.3)*2,S385*2)</f>
        <v>114.53551912568305</v>
      </c>
      <c r="U385" s="236" t="str">
        <f>IF(T385&lt;170,"ГЗ по услуге (работе) НЕ выполнено","")&amp;IF(AND(T385&gt;=170,T385&lt;=200),"ГЗ по услуге (работе) выполнено","")&amp;IF(T385&gt;200,"ГЗ по услуге (работе) ПЕРЕвыполнено","")</f>
        <v>ГЗ по услуге (работе) НЕ выполнено</v>
      </c>
      <c r="V385" s="236"/>
      <c r="W385" s="288"/>
      <c r="X385" s="287"/>
    </row>
    <row r="386" spans="1:24" ht="28.5" customHeight="1" thickBot="1" x14ac:dyDescent="0.3">
      <c r="A386" s="167"/>
      <c r="B386" s="46" t="str">
        <f t="shared" si="224"/>
        <v>ГБУ ППО Астраханский базовый медицинский колледж</v>
      </c>
      <c r="C386" s="262"/>
      <c r="D386" s="19" t="str">
        <f t="shared" si="225"/>
        <v>Реализация дополнительных профессиональных программ профессиональной переподготовки</v>
      </c>
      <c r="E386" s="224"/>
      <c r="F386" s="46" t="str">
        <f t="shared" si="232"/>
        <v>очная</v>
      </c>
      <c r="G386" s="165"/>
      <c r="H386" s="46" t="str">
        <f t="shared" si="233"/>
        <v>не указано</v>
      </c>
      <c r="I386" s="165"/>
      <c r="J386" s="46" t="str">
        <f t="shared" si="234"/>
        <v>не указано</v>
      </c>
      <c r="K386" s="74" t="s">
        <v>157</v>
      </c>
      <c r="L386" s="75" t="s">
        <v>122</v>
      </c>
      <c r="M386" s="81" t="s">
        <v>42</v>
      </c>
      <c r="N386" s="105">
        <v>305</v>
      </c>
      <c r="O386" s="105">
        <v>131</v>
      </c>
      <c r="P386" s="61"/>
      <c r="Q386" s="55">
        <f t="shared" ref="Q386" si="235">IF(AND(N386&lt;&gt;0,M386="объем"),(O386/N386*100)/$Y$2*12,"")</f>
        <v>57.267759562841526</v>
      </c>
      <c r="R386" s="219"/>
      <c r="S386" s="220"/>
      <c r="T386" s="221"/>
      <c r="U386" s="236"/>
      <c r="V386" s="236"/>
      <c r="W386" s="288"/>
      <c r="X386" s="287"/>
    </row>
    <row r="387" spans="1:24" s="4" customFormat="1" ht="35.25" customHeight="1" thickBot="1" x14ac:dyDescent="0.3">
      <c r="A387" s="167"/>
      <c r="B387" s="46" t="str">
        <f t="shared" si="224"/>
        <v>ГБУ ППО Астраханский базовый медицинский колледж</v>
      </c>
      <c r="C387" s="232" t="s">
        <v>158</v>
      </c>
      <c r="D387" s="19" t="str">
        <f t="shared" si="225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7" s="222" t="s">
        <v>72</v>
      </c>
      <c r="F387" s="46" t="str">
        <f t="shared" si="232"/>
        <v>очная</v>
      </c>
      <c r="G387" s="222" t="s">
        <v>127</v>
      </c>
      <c r="H387" s="46" t="str">
        <f t="shared" si="233"/>
        <v>31.02.01 Лечебное дело</v>
      </c>
      <c r="I387" s="222" t="s">
        <v>159</v>
      </c>
      <c r="J387" s="46" t="str">
        <f t="shared" si="234"/>
        <v>Среднее общее образование</v>
      </c>
      <c r="K387" s="85" t="s">
        <v>57</v>
      </c>
      <c r="L387" s="72" t="s">
        <v>57</v>
      </c>
      <c r="M387" s="73"/>
      <c r="N387" s="106"/>
      <c r="O387" s="106"/>
      <c r="P387" s="60" t="str">
        <f t="shared" si="231"/>
        <v/>
      </c>
      <c r="Q387" s="60"/>
      <c r="R387" s="219" t="str">
        <f>IFERROR(AVERAGE(P387:P388),"")</f>
        <v/>
      </c>
      <c r="S387" s="240">
        <f>AVERAGE(Q387:Q388)</f>
        <v>89.88326848249028</v>
      </c>
      <c r="T387" s="221">
        <f>IFERROR((R387*0.7+S387*0.3)*2,S387*2)</f>
        <v>179.76653696498056</v>
      </c>
      <c r="U387" s="236" t="str">
        <f>IF(T387&lt;170,"ГЗ по услуге (работе) НЕ выполнено","")&amp;IF(AND(T387&gt;=170,T387&lt;=200),"ГЗ по услуге (работе) выполнено","")&amp;IF(T387&gt;200,"ГЗ по услуге (работе) ПЕРЕвыполнено","")</f>
        <v>ГЗ по услуге (работе) выполнено</v>
      </c>
      <c r="V387" s="236"/>
      <c r="W387" s="288"/>
      <c r="X387" s="287"/>
    </row>
    <row r="388" spans="1:24" s="4" customFormat="1" ht="28.5" customHeight="1" thickBot="1" x14ac:dyDescent="0.3">
      <c r="A388" s="167"/>
      <c r="B388" s="46" t="str">
        <f>IF(A388="",B387,A388)</f>
        <v>ГБУ ППО Астраханский базовый медицинский колледж</v>
      </c>
      <c r="C388" s="270"/>
      <c r="D388" s="19" t="str">
        <f>IF(C388="",D387,C388)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8" s="224"/>
      <c r="F388" s="46" t="str">
        <f>IF(E388="",F387,E388)</f>
        <v>очная</v>
      </c>
      <c r="G388" s="224"/>
      <c r="H388" s="46" t="str">
        <f>IF(G388="",H387,G388)</f>
        <v>31.02.01 Лечебное дело</v>
      </c>
      <c r="I388" s="224"/>
      <c r="J388" s="46" t="str">
        <f>IF(I388="",J387,I388)</f>
        <v>Среднее общее образование</v>
      </c>
      <c r="K388" s="74" t="s">
        <v>160</v>
      </c>
      <c r="L388" s="75" t="s">
        <v>45</v>
      </c>
      <c r="M388" s="81" t="s">
        <v>42</v>
      </c>
      <c r="N388" s="105">
        <v>257</v>
      </c>
      <c r="O388" s="105">
        <v>231</v>
      </c>
      <c r="P388" s="61"/>
      <c r="Q388" s="62">
        <f>IF(AND(N388&lt;&gt;0,M388="объем"),(O388/N388*100),"")</f>
        <v>89.88326848249028</v>
      </c>
      <c r="R388" s="219"/>
      <c r="S388" s="251"/>
      <c r="T388" s="221"/>
      <c r="U388" s="236"/>
      <c r="V388" s="236"/>
      <c r="W388" s="288"/>
      <c r="X388" s="287"/>
    </row>
    <row r="389" spans="1:24" s="4" customFormat="1" ht="35.25" customHeight="1" thickBot="1" x14ac:dyDescent="0.3">
      <c r="A389" s="167"/>
      <c r="B389" s="46"/>
      <c r="C389" s="270"/>
      <c r="D389" s="19" t="str">
        <f t="shared" si="225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89" s="222" t="s">
        <v>72</v>
      </c>
      <c r="F389" s="46" t="s">
        <v>72</v>
      </c>
      <c r="G389" s="222" t="s">
        <v>279</v>
      </c>
      <c r="H389" s="46" t="str">
        <f>IF(G389="",H386,G389)</f>
        <v>31.02.06 Стоматология профилактическая</v>
      </c>
      <c r="I389" s="222" t="s">
        <v>159</v>
      </c>
      <c r="J389" s="46" t="str">
        <f>IF(I389="",J388,I389)</f>
        <v>Среднее общее образование</v>
      </c>
      <c r="K389" s="74" t="s">
        <v>57</v>
      </c>
      <c r="L389" s="75" t="s">
        <v>57</v>
      </c>
      <c r="M389" s="81"/>
      <c r="N389" s="105"/>
      <c r="O389" s="105"/>
      <c r="P389" s="164"/>
      <c r="Q389" s="163"/>
      <c r="R389" s="237" t="str">
        <f>IFERROR(AVERAGE(P389:P390),"")</f>
        <v/>
      </c>
      <c r="S389" s="240">
        <f>AVERAGE(Q389:Q390)</f>
        <v>100</v>
      </c>
      <c r="T389" s="247">
        <f>IFERROR((R389*0.7+S389*0.3)*2,S389*2)</f>
        <v>200</v>
      </c>
      <c r="U389" s="222" t="str">
        <f>IF(T389&lt;170,"ГЗ по услуге (работе) НЕ выполнено","")&amp;IF(AND(T389&gt;=170,T389&lt;=200),"ГЗ по услуге (работе) выполнено","")&amp;IF(T389&gt;200,"ГЗ по услуге (работе) ПЕРЕвыполнено","")</f>
        <v>ГЗ по услуге (работе) выполнено</v>
      </c>
      <c r="V389" s="222"/>
      <c r="W389" s="288"/>
      <c r="X389" s="287"/>
    </row>
    <row r="390" spans="1:24" s="4" customFormat="1" ht="28.5" customHeight="1" thickBot="1" x14ac:dyDescent="0.3">
      <c r="A390" s="167"/>
      <c r="B390" s="46"/>
      <c r="C390" s="270"/>
      <c r="D390" s="19" t="str">
        <f>IF(C390="",D389,C390)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0" s="224"/>
      <c r="F390" s="46"/>
      <c r="G390" s="224"/>
      <c r="H390" s="46" t="str">
        <f t="shared" si="233"/>
        <v>31.02.06 Стоматология профилактическая</v>
      </c>
      <c r="I390" s="224"/>
      <c r="J390" s="46" t="s">
        <v>159</v>
      </c>
      <c r="K390" s="74" t="s">
        <v>160</v>
      </c>
      <c r="L390" s="75" t="s">
        <v>45</v>
      </c>
      <c r="M390" s="81" t="s">
        <v>42</v>
      </c>
      <c r="N390" s="105">
        <v>5</v>
      </c>
      <c r="O390" s="105">
        <v>5</v>
      </c>
      <c r="P390" s="164"/>
      <c r="Q390" s="163">
        <f>IF(AND(N390&lt;&gt;0,M390="объем"),(O390/N390*100),"")</f>
        <v>100</v>
      </c>
      <c r="R390" s="250"/>
      <c r="S390" s="251"/>
      <c r="T390" s="252"/>
      <c r="U390" s="224"/>
      <c r="V390" s="224"/>
      <c r="W390" s="288"/>
      <c r="X390" s="287"/>
    </row>
    <row r="391" spans="1:24" s="4" customFormat="1" ht="28.5" customHeight="1" thickBot="1" x14ac:dyDescent="0.3">
      <c r="A391" s="167"/>
      <c r="B391" s="46" t="str">
        <f>IF(A391="",B388,A391)</f>
        <v>ГБУ ППО Астраханский базовый медицинский колледж</v>
      </c>
      <c r="C391" s="270"/>
      <c r="D391" s="19" t="str">
        <f>IF(C391="",D388,C391)</f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1" s="222" t="s">
        <v>72</v>
      </c>
      <c r="F391" s="46" t="str">
        <f>IF(E391="",F388,E391)</f>
        <v>очная</v>
      </c>
      <c r="G391" s="222" t="s">
        <v>126</v>
      </c>
      <c r="H391" s="46" t="str">
        <f>IF(G391="",H388,G391)</f>
        <v>34.02.01 Сестринское дело</v>
      </c>
      <c r="I391" s="222" t="s">
        <v>159</v>
      </c>
      <c r="J391" s="46" t="str">
        <f>IF(I391="",J388,I391)</f>
        <v>Среднее общее образование</v>
      </c>
      <c r="K391" s="85" t="s">
        <v>57</v>
      </c>
      <c r="L391" s="72" t="s">
        <v>57</v>
      </c>
      <c r="M391" s="73"/>
      <c r="N391" s="106"/>
      <c r="O391" s="106"/>
      <c r="P391" s="60" t="str">
        <f t="shared" si="231"/>
        <v/>
      </c>
      <c r="Q391" s="60"/>
      <c r="R391" s="219" t="str">
        <f>IFERROR(AVERAGE(P391:P392),"")</f>
        <v/>
      </c>
      <c r="S391" s="220">
        <f>AVERAGE(Q391:Q392)</f>
        <v>100</v>
      </c>
      <c r="T391" s="221">
        <f>IFERROR((R391*0.7+S391*0.3)*2,S391*2)</f>
        <v>200</v>
      </c>
      <c r="U391" s="236" t="str">
        <f>IF(T391&lt;170,"ГЗ по услуге (работе) НЕ выполнено","")&amp;IF(AND(T391&gt;=170,T391&lt;=200),"ГЗ по услуге (работе) выполнено","")&amp;IF(T391&gt;200,"ГЗ по услуге (работе) ПЕРЕвыполнено","")</f>
        <v>ГЗ по услуге (работе) выполнено</v>
      </c>
      <c r="V391" s="261"/>
      <c r="W391" s="288"/>
      <c r="X391" s="287"/>
    </row>
    <row r="392" spans="1:24" s="4" customFormat="1" ht="28.5" customHeight="1" thickBot="1" x14ac:dyDescent="0.3">
      <c r="A392" s="167"/>
      <c r="B392" s="46" t="str">
        <f t="shared" si="224"/>
        <v>ГБУ ППО Астраханский базовый медицинский колледж</v>
      </c>
      <c r="C392" s="270"/>
      <c r="D392" s="19" t="str">
        <f t="shared" si="225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2" s="224"/>
      <c r="F392" s="46" t="str">
        <f t="shared" si="232"/>
        <v>очная</v>
      </c>
      <c r="G392" s="224"/>
      <c r="H392" s="46" t="str">
        <f t="shared" si="233"/>
        <v>34.02.01 Сестринское дело</v>
      </c>
      <c r="I392" s="224"/>
      <c r="J392" s="46" t="str">
        <f t="shared" si="234"/>
        <v>Среднее общее образование</v>
      </c>
      <c r="K392" s="74" t="s">
        <v>160</v>
      </c>
      <c r="L392" s="75" t="s">
        <v>45</v>
      </c>
      <c r="M392" s="81" t="s">
        <v>42</v>
      </c>
      <c r="N392" s="105">
        <v>100</v>
      </c>
      <c r="O392" s="105">
        <v>100</v>
      </c>
      <c r="P392" s="61"/>
      <c r="Q392" s="62">
        <f>IF(AND(N392&lt;&gt;0,M392="объем"),(O392/N392*100),"")</f>
        <v>100</v>
      </c>
      <c r="R392" s="219"/>
      <c r="S392" s="220"/>
      <c r="T392" s="221"/>
      <c r="U392" s="236"/>
      <c r="V392" s="261"/>
      <c r="W392" s="288"/>
      <c r="X392" s="287"/>
    </row>
    <row r="393" spans="1:24" s="4" customFormat="1" ht="36" customHeight="1" thickBot="1" x14ac:dyDescent="0.3">
      <c r="A393" s="167"/>
      <c r="B393" s="46" t="str">
        <f t="shared" si="224"/>
        <v>ГБУ ППО Астраханский базовый медицинский колледж</v>
      </c>
      <c r="C393" s="270"/>
      <c r="D393" s="19" t="str">
        <f t="shared" si="225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3" s="222" t="s">
        <v>72</v>
      </c>
      <c r="F393" s="46" t="str">
        <f t="shared" si="232"/>
        <v>очная</v>
      </c>
      <c r="G393" s="222" t="s">
        <v>161</v>
      </c>
      <c r="H393" s="46" t="str">
        <f t="shared" si="233"/>
        <v>31.02.02 Акушерское дело</v>
      </c>
      <c r="I393" s="222" t="s">
        <v>162</v>
      </c>
      <c r="J393" s="46" t="str">
        <f t="shared" si="234"/>
        <v>Основное общее образование</v>
      </c>
      <c r="K393" s="85" t="s">
        <v>57</v>
      </c>
      <c r="L393" s="72" t="s">
        <v>57</v>
      </c>
      <c r="M393" s="73"/>
      <c r="N393" s="106"/>
      <c r="O393" s="106"/>
      <c r="P393" s="60" t="str">
        <f t="shared" si="231"/>
        <v/>
      </c>
      <c r="Q393" s="60"/>
      <c r="R393" s="219" t="str">
        <f>IFERROR(AVERAGE(P393:P394),"")</f>
        <v/>
      </c>
      <c r="S393" s="220">
        <f>AVERAGE(Q393:Q394)</f>
        <v>100</v>
      </c>
      <c r="T393" s="221">
        <f>IFERROR((R393*0.7+S393*0.3)*2,S393*2)</f>
        <v>200</v>
      </c>
      <c r="U393" s="236" t="str">
        <f>IF(T393&lt;170,"ГЗ по услуге (работе) НЕ выполнено","")&amp;IF(AND(T393&gt;=170,T393&lt;=200),"ГЗ по услуге (работе) выполнено","")&amp;IF(T393&gt;200,"ГЗ по услуге (работе) ПЕРЕвыполнено","")</f>
        <v>ГЗ по услуге (работе) выполнено</v>
      </c>
      <c r="V393" s="261"/>
      <c r="W393" s="288"/>
      <c r="X393" s="287"/>
    </row>
    <row r="394" spans="1:24" s="4" customFormat="1" ht="28.5" customHeight="1" thickBot="1" x14ac:dyDescent="0.3">
      <c r="A394" s="167"/>
      <c r="B394" s="46" t="str">
        <f t="shared" si="224"/>
        <v>ГБУ ППО Астраханский базовый медицинский колледж</v>
      </c>
      <c r="C394" s="270"/>
      <c r="D394" s="19" t="str">
        <f t="shared" si="225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4" s="224"/>
      <c r="F394" s="46" t="str">
        <f t="shared" si="232"/>
        <v>очная</v>
      </c>
      <c r="G394" s="224"/>
      <c r="H394" s="46" t="str">
        <f t="shared" si="233"/>
        <v>31.02.02 Акушерское дело</v>
      </c>
      <c r="I394" s="224"/>
      <c r="J394" s="46" t="str">
        <f t="shared" si="234"/>
        <v>Основное общее образование</v>
      </c>
      <c r="K394" s="74" t="s">
        <v>160</v>
      </c>
      <c r="L394" s="75" t="s">
        <v>45</v>
      </c>
      <c r="M394" s="81" t="s">
        <v>42</v>
      </c>
      <c r="N394" s="105">
        <v>55</v>
      </c>
      <c r="O394" s="105">
        <v>55</v>
      </c>
      <c r="P394" s="61"/>
      <c r="Q394" s="62">
        <f>IF(AND(N394&lt;&gt;0,M394="объем"),(O394/N394*100),"")</f>
        <v>100</v>
      </c>
      <c r="R394" s="219"/>
      <c r="S394" s="220"/>
      <c r="T394" s="221"/>
      <c r="U394" s="236"/>
      <c r="V394" s="261"/>
      <c r="W394" s="288"/>
      <c r="X394" s="287"/>
    </row>
    <row r="395" spans="1:24" s="4" customFormat="1" ht="38.25" customHeight="1" thickBot="1" x14ac:dyDescent="0.3">
      <c r="A395" s="167"/>
      <c r="B395" s="46" t="str">
        <f t="shared" si="224"/>
        <v>ГБУ ППО Астраханский базовый медицинский колледж</v>
      </c>
      <c r="C395" s="270"/>
      <c r="D395" s="19" t="str">
        <f t="shared" si="225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5" s="222" t="s">
        <v>72</v>
      </c>
      <c r="F395" s="46" t="str">
        <f t="shared" si="232"/>
        <v>очная</v>
      </c>
      <c r="G395" s="222" t="s">
        <v>163</v>
      </c>
      <c r="H395" s="46" t="str">
        <f t="shared" si="233"/>
        <v>31.02.03 Лабораторная диагностика</v>
      </c>
      <c r="I395" s="222" t="s">
        <v>162</v>
      </c>
      <c r="J395" s="46" t="str">
        <f t="shared" si="234"/>
        <v>Основное общее образование</v>
      </c>
      <c r="K395" s="85" t="s">
        <v>57</v>
      </c>
      <c r="L395" s="72" t="s">
        <v>57</v>
      </c>
      <c r="M395" s="73"/>
      <c r="N395" s="106"/>
      <c r="O395" s="106"/>
      <c r="P395" s="60" t="str">
        <f t="shared" si="231"/>
        <v/>
      </c>
      <c r="Q395" s="60"/>
      <c r="R395" s="219" t="str">
        <f>IFERROR(AVERAGE(P395:P396),"")</f>
        <v/>
      </c>
      <c r="S395" s="220">
        <f>AVERAGE(Q395:Q396)</f>
        <v>102.38095238095238</v>
      </c>
      <c r="T395" s="221">
        <f>IFERROR((R395*0.7+S395*0.3)*2,S395*2)</f>
        <v>204.76190476190476</v>
      </c>
      <c r="U395" s="236" t="str">
        <f>IF(T395&lt;170,"ГЗ по услуге (работе) НЕ выполнено","")&amp;IF(AND(T395&gt;=170,T395&lt;=200),"ГЗ по услуге (работе) выполнено","")&amp;IF(T395&gt;200,"ГЗ по услуге (работе) ПЕРЕвыполнено","")</f>
        <v>ГЗ по услуге (работе) ПЕРЕвыполнено</v>
      </c>
      <c r="V395" s="261"/>
      <c r="W395" s="288"/>
      <c r="X395" s="287"/>
    </row>
    <row r="396" spans="1:24" s="4" customFormat="1" ht="28.5" customHeight="1" thickBot="1" x14ac:dyDescent="0.3">
      <c r="A396" s="167"/>
      <c r="B396" s="46" t="str">
        <f t="shared" si="224"/>
        <v>ГБУ ППО Астраханский базовый медицинский колледж</v>
      </c>
      <c r="C396" s="270"/>
      <c r="D396" s="19" t="str">
        <f t="shared" si="225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6" s="224"/>
      <c r="F396" s="46" t="str">
        <f t="shared" si="232"/>
        <v>очная</v>
      </c>
      <c r="G396" s="224"/>
      <c r="H396" s="46" t="str">
        <f t="shared" si="233"/>
        <v>31.02.03 Лабораторная диагностика</v>
      </c>
      <c r="I396" s="224"/>
      <c r="J396" s="46" t="str">
        <f t="shared" si="234"/>
        <v>Основное общее образование</v>
      </c>
      <c r="K396" s="74" t="s">
        <v>160</v>
      </c>
      <c r="L396" s="75" t="s">
        <v>45</v>
      </c>
      <c r="M396" s="81" t="s">
        <v>42</v>
      </c>
      <c r="N396" s="105">
        <v>42</v>
      </c>
      <c r="O396" s="105">
        <v>43</v>
      </c>
      <c r="P396" s="61"/>
      <c r="Q396" s="62">
        <f>IF(AND(N396&lt;&gt;0,M396="объем"),(O396/N396*100),"")</f>
        <v>102.38095238095238</v>
      </c>
      <c r="R396" s="219"/>
      <c r="S396" s="220"/>
      <c r="T396" s="221"/>
      <c r="U396" s="236"/>
      <c r="V396" s="261"/>
      <c r="W396" s="288"/>
      <c r="X396" s="287"/>
    </row>
    <row r="397" spans="1:24" s="4" customFormat="1" ht="40.5" customHeight="1" thickBot="1" x14ac:dyDescent="0.3">
      <c r="A397" s="167"/>
      <c r="B397" s="46" t="str">
        <f t="shared" si="224"/>
        <v>ГБУ ППО Астраханский базовый медицинский колледж</v>
      </c>
      <c r="C397" s="270"/>
      <c r="D397" s="19" t="str">
        <f t="shared" si="225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7" s="222" t="s">
        <v>72</v>
      </c>
      <c r="F397" s="46" t="str">
        <f t="shared" si="232"/>
        <v>очная</v>
      </c>
      <c r="G397" s="222" t="s">
        <v>126</v>
      </c>
      <c r="H397" s="46" t="str">
        <f t="shared" si="233"/>
        <v>34.02.01 Сестринское дело</v>
      </c>
      <c r="I397" s="222" t="s">
        <v>162</v>
      </c>
      <c r="J397" s="46" t="str">
        <f t="shared" si="234"/>
        <v>Основное общее образование</v>
      </c>
      <c r="K397" s="85" t="s">
        <v>57</v>
      </c>
      <c r="L397" s="72" t="s">
        <v>57</v>
      </c>
      <c r="M397" s="73"/>
      <c r="N397" s="106"/>
      <c r="O397" s="106"/>
      <c r="P397" s="60" t="str">
        <f t="shared" si="231"/>
        <v/>
      </c>
      <c r="Q397" s="60"/>
      <c r="R397" s="219" t="str">
        <f>IFERROR(AVERAGE(P397:P398),"")</f>
        <v/>
      </c>
      <c r="S397" s="220">
        <f>AVERAGE(Q397:Q398)</f>
        <v>99.308556611927401</v>
      </c>
      <c r="T397" s="221">
        <f>IFERROR((R397*0.7+S397*0.3)*2,S397*2)</f>
        <v>198.6171132238548</v>
      </c>
      <c r="U397" s="236" t="str">
        <f>IF(T397&lt;170,"ГЗ по услуге (работе) НЕ выполнено","")&amp;IF(AND(T397&gt;=170,T397&lt;=200),"ГЗ по услуге (работе) выполнено","")&amp;IF(T397&gt;200,"ГЗ по услуге (работе) ПЕРЕвыполнено","")</f>
        <v>ГЗ по услуге (работе) выполнено</v>
      </c>
      <c r="V397" s="261"/>
      <c r="W397" s="288"/>
      <c r="X397" s="287"/>
    </row>
    <row r="398" spans="1:24" s="4" customFormat="1" ht="28.5" customHeight="1" thickBot="1" x14ac:dyDescent="0.3">
      <c r="A398" s="168"/>
      <c r="B398" s="46" t="str">
        <f t="shared" si="224"/>
        <v>ГБУ ППО Астраханский базовый медицинский колледж</v>
      </c>
      <c r="C398" s="233"/>
      <c r="D398" s="19" t="str">
        <f t="shared" si="225"/>
        <v>Реализация образовательных программ среднего профессионального образования - программ подготовки специалистов среднего звена</v>
      </c>
      <c r="E398" s="224"/>
      <c r="F398" s="46" t="str">
        <f t="shared" si="232"/>
        <v>очная</v>
      </c>
      <c r="G398" s="224"/>
      <c r="H398" s="46" t="str">
        <f t="shared" si="233"/>
        <v>34.02.01 Сестринское дело</v>
      </c>
      <c r="I398" s="224"/>
      <c r="J398" s="46" t="str">
        <f t="shared" si="234"/>
        <v>Основное общее образование</v>
      </c>
      <c r="K398" s="74" t="s">
        <v>160</v>
      </c>
      <c r="L398" s="75" t="s">
        <v>45</v>
      </c>
      <c r="M398" s="81" t="s">
        <v>42</v>
      </c>
      <c r="N398" s="105">
        <v>1157</v>
      </c>
      <c r="O398" s="105">
        <v>1149</v>
      </c>
      <c r="P398" s="61"/>
      <c r="Q398" s="62">
        <f>IF(AND(N398&lt;&gt;0,M398="объем"),(O398/N398*100),"")</f>
        <v>99.308556611927401</v>
      </c>
      <c r="R398" s="219"/>
      <c r="S398" s="220"/>
      <c r="T398" s="221"/>
      <c r="U398" s="236"/>
      <c r="V398" s="261"/>
      <c r="W398" s="288"/>
      <c r="X398" s="287"/>
    </row>
    <row r="399" spans="1:24" s="4" customFormat="1" ht="38.25" customHeight="1" thickBot="1" x14ac:dyDescent="0.3">
      <c r="A399" s="306" t="s">
        <v>7</v>
      </c>
      <c r="B399" s="46" t="str">
        <f t="shared" si="224"/>
        <v>ГБУЗ АО Областная детская клиническая больница им. Н.Н. Силищевой</v>
      </c>
      <c r="C399" s="210" t="s">
        <v>124</v>
      </c>
      <c r="D399" s="19" t="str">
        <f t="shared" si="225"/>
        <v>ПМСП, не включенная в базовую программу ОМС</v>
      </c>
      <c r="E399" s="222" t="s">
        <v>142</v>
      </c>
      <c r="F399" s="46" t="str">
        <f t="shared" si="232"/>
        <v>амбулаторно</v>
      </c>
      <c r="G399" s="312" t="s">
        <v>165</v>
      </c>
      <c r="H399" s="46" t="str">
        <f t="shared" si="2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399" s="236" t="s">
        <v>288</v>
      </c>
      <c r="J399" s="46" t="str">
        <f t="shared" si="234"/>
        <v>по профилю психиатрия</v>
      </c>
      <c r="K399" s="72" t="s">
        <v>133</v>
      </c>
      <c r="L399" s="73" t="s">
        <v>3</v>
      </c>
      <c r="M399" s="73" t="s">
        <v>5</v>
      </c>
      <c r="N399" s="106">
        <v>99</v>
      </c>
      <c r="O399" s="106">
        <v>99</v>
      </c>
      <c r="P399" s="54">
        <f>IF(AND(N399&lt;&gt;0,M399="Кач."),O399/N399*100,"")</f>
        <v>100</v>
      </c>
      <c r="Q399" s="54"/>
      <c r="R399" s="219">
        <f>IFERROR(AVERAGE(P399:P400),"")</f>
        <v>100</v>
      </c>
      <c r="S399" s="220">
        <f>AVERAGE(Q399:Q400)</f>
        <v>69.080582179623718</v>
      </c>
      <c r="T399" s="221">
        <f>IFERROR((R399*0.7+S399*0.3)*2,S399*2)</f>
        <v>181.44834930777424</v>
      </c>
      <c r="U399" s="236" t="str">
        <f>IF(T399&lt;170,"ГЗ по услуге (работе) НЕ выполнено","")&amp;IF(AND(T399&gt;=170,T399&lt;=200),"ГЗ по услуге (работе) выполнено","")&amp;IF(T399&gt;200,"ГЗ по услуге (работе) ПЕРЕвыполнено","")</f>
        <v>ГЗ по услуге (работе) выполнено</v>
      </c>
      <c r="V399" s="227"/>
      <c r="W399" s="213">
        <f>AVERAGE(T399:T418)</f>
        <v>190.91386186182865</v>
      </c>
      <c r="X399" s="204" t="str">
        <f>IF(W399&lt;170,"ГЗ по учреждению не выполнено","")&amp;IF(AND(W399&gt;=170,W399&lt;=200),"ГЗ по учреждению выполнено","")&amp;IF(W399&gt;200,"ГЗ по учреждению перевыполнено","")</f>
        <v>ГЗ по учреждению выполнено</v>
      </c>
    </row>
    <row r="400" spans="1:24" s="4" customFormat="1" ht="28.5" customHeight="1" thickBot="1" x14ac:dyDescent="0.3">
      <c r="A400" s="306"/>
      <c r="B400" s="46" t="str">
        <f t="shared" si="224"/>
        <v>ГБУЗ АО Областная детская клиническая больница им. Н.Н. Силищевой</v>
      </c>
      <c r="C400" s="211"/>
      <c r="D400" s="19" t="str">
        <f t="shared" si="225"/>
        <v>ПМСП, не включенная в базовую программу ОМС</v>
      </c>
      <c r="E400" s="223"/>
      <c r="F400" s="46" t="str">
        <f t="shared" si="232"/>
        <v>амбулаторно</v>
      </c>
      <c r="G400" s="312"/>
      <c r="H400" s="46" t="str">
        <f t="shared" si="233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400" s="236"/>
      <c r="J400" s="46" t="str">
        <f t="shared" si="234"/>
        <v>по профилю психиатрия</v>
      </c>
      <c r="K400" s="74" t="s">
        <v>40</v>
      </c>
      <c r="L400" s="70" t="s">
        <v>123</v>
      </c>
      <c r="M400" s="71" t="s">
        <v>42</v>
      </c>
      <c r="N400" s="104">
        <v>3756</v>
      </c>
      <c r="O400" s="169">
        <v>1946</v>
      </c>
      <c r="P400" s="56" t="str">
        <f t="shared" ref="P400:P517" si="236">IF(AND(N400&lt;&gt;0,M400="Кач."),O400/N400*100,"")</f>
        <v/>
      </c>
      <c r="Q400" s="55">
        <f t="shared" ref="Q400:Q432" si="237">IF(AND(N400&lt;&gt;0,M400="объем"),(O400/N400*100)/$Y$2*12,"")</f>
        <v>69.080582179623718</v>
      </c>
      <c r="R400" s="219"/>
      <c r="S400" s="220"/>
      <c r="T400" s="221"/>
      <c r="U400" s="236"/>
      <c r="V400" s="227"/>
      <c r="W400" s="214"/>
      <c r="X400" s="205"/>
    </row>
    <row r="401" spans="1:24" s="4" customFormat="1" ht="46.5" customHeight="1" thickBot="1" x14ac:dyDescent="0.3">
      <c r="A401" s="306"/>
      <c r="B401" s="46" t="str">
        <f t="shared" si="224"/>
        <v>ГБУЗ АО Областная детская клиническая больница им. Н.Н. Силищевой</v>
      </c>
      <c r="C401" s="211"/>
      <c r="D401" s="19" t="str">
        <f t="shared" si="225"/>
        <v>ПМСП, не включенная в базовую программу ОМС</v>
      </c>
      <c r="E401" s="223"/>
      <c r="F401" s="46" t="str">
        <f t="shared" si="232"/>
        <v>амбулаторно</v>
      </c>
      <c r="G401" s="328" t="s">
        <v>39</v>
      </c>
      <c r="H401" s="46" t="str">
        <f t="shared" si="233"/>
        <v>Первичная медико-санитарная помощь, в части диагностики и лечения</v>
      </c>
      <c r="I401" s="222" t="s">
        <v>255</v>
      </c>
      <c r="J401" s="46" t="str">
        <f t="shared" si="234"/>
        <v>Вакцинация</v>
      </c>
      <c r="K401" s="72" t="s">
        <v>133</v>
      </c>
      <c r="L401" s="73" t="s">
        <v>3</v>
      </c>
      <c r="M401" s="73" t="s">
        <v>5</v>
      </c>
      <c r="N401" s="106">
        <v>99</v>
      </c>
      <c r="O401" s="106">
        <v>99</v>
      </c>
      <c r="P401" s="128">
        <f>IF(AND(N401&lt;&gt;0,M401="Кач."),O401/N401*100,"")</f>
        <v>100</v>
      </c>
      <c r="Q401" s="128"/>
      <c r="R401" s="219">
        <f>IFERROR(AVERAGE(P401:P402),"")</f>
        <v>100</v>
      </c>
      <c r="S401" s="220">
        <f>AVERAGE(Q401:Q402)</f>
        <v>74.666666666666686</v>
      </c>
      <c r="T401" s="221">
        <f>IFERROR((R401*0.7+S401*0.3)*2,S401*2)</f>
        <v>184.8</v>
      </c>
      <c r="U401" s="236" t="str">
        <f>IF(T401&lt;170,"ГЗ по услуге (работе) НЕ выполнено","")&amp;IF(AND(T401&gt;=170,T401&lt;=200),"ГЗ по услуге (работе) выполнено","")&amp;IF(T401&gt;200,"ГЗ по услуге (работе) ПЕРЕвыполнено","")</f>
        <v>ГЗ по услуге (работе) выполнено</v>
      </c>
      <c r="V401" s="227"/>
      <c r="W401" s="214"/>
      <c r="X401" s="205"/>
    </row>
    <row r="402" spans="1:24" s="4" customFormat="1" ht="28.5" customHeight="1" thickBot="1" x14ac:dyDescent="0.3">
      <c r="A402" s="306"/>
      <c r="B402" s="46" t="str">
        <f t="shared" si="224"/>
        <v>ГБУЗ АО Областная детская клиническая больница им. Н.Н. Силищевой</v>
      </c>
      <c r="C402" s="212"/>
      <c r="D402" s="19" t="str">
        <f t="shared" si="225"/>
        <v>ПМСП, не включенная в базовую программу ОМС</v>
      </c>
      <c r="E402" s="224"/>
      <c r="F402" s="46" t="str">
        <f t="shared" si="232"/>
        <v>амбулаторно</v>
      </c>
      <c r="G402" s="329"/>
      <c r="H402" s="46" t="str">
        <f t="shared" si="233"/>
        <v>Первичная медико-санитарная помощь, в части диагностики и лечения</v>
      </c>
      <c r="I402" s="224"/>
      <c r="J402" s="46" t="str">
        <f t="shared" si="234"/>
        <v>Вакцинация</v>
      </c>
      <c r="K402" s="74" t="s">
        <v>40</v>
      </c>
      <c r="L402" s="70" t="s">
        <v>123</v>
      </c>
      <c r="M402" s="71" t="s">
        <v>42</v>
      </c>
      <c r="N402" s="104">
        <v>250</v>
      </c>
      <c r="O402" s="105">
        <v>140</v>
      </c>
      <c r="P402" s="56" t="str">
        <f t="shared" ref="P402" si="238">IF(AND(N402&lt;&gt;0,M402="Кач."),O402/N402*100,"")</f>
        <v/>
      </c>
      <c r="Q402" s="127">
        <f t="shared" ref="Q402" si="239">IF(AND(N402&lt;&gt;0,M402="объем"),(O402/N402*100)/$Y$2*12,"")</f>
        <v>74.666666666666686</v>
      </c>
      <c r="R402" s="219"/>
      <c r="S402" s="220"/>
      <c r="T402" s="221"/>
      <c r="U402" s="236"/>
      <c r="V402" s="227"/>
      <c r="W402" s="214"/>
      <c r="X402" s="205"/>
    </row>
    <row r="403" spans="1:24" s="14" customFormat="1" ht="28.5" customHeight="1" thickBot="1" x14ac:dyDescent="0.3">
      <c r="A403" s="306"/>
      <c r="B403" s="46" t="str">
        <f t="shared" si="224"/>
        <v>ГБУЗ АО Областная детская клиническая больница им. Н.Н. Силищевой</v>
      </c>
      <c r="C403" s="262" t="s">
        <v>125</v>
      </c>
      <c r="D403" s="19" t="str">
        <f t="shared" si="225"/>
        <v>ПМСП, включенная в базовую программу ОМС</v>
      </c>
      <c r="E403" s="236" t="s">
        <v>142</v>
      </c>
      <c r="F403" s="46" t="str">
        <f t="shared" si="232"/>
        <v>амбулаторно</v>
      </c>
      <c r="G403" s="236" t="s">
        <v>47</v>
      </c>
      <c r="H403" s="46" t="str">
        <f t="shared" si="233"/>
        <v>Не предусмотрено</v>
      </c>
      <c r="I403" s="236" t="s">
        <v>73</v>
      </c>
      <c r="J403" s="46" t="str">
        <f t="shared" si="234"/>
        <v>оториноларингология</v>
      </c>
      <c r="K403" s="72" t="s">
        <v>133</v>
      </c>
      <c r="L403" s="73" t="s">
        <v>3</v>
      </c>
      <c r="M403" s="73" t="s">
        <v>5</v>
      </c>
      <c r="N403" s="106">
        <v>99</v>
      </c>
      <c r="O403" s="106">
        <v>99</v>
      </c>
      <c r="P403" s="54">
        <f t="shared" si="236"/>
        <v>100</v>
      </c>
      <c r="Q403" s="54"/>
      <c r="R403" s="219">
        <f>IFERROR(AVERAGE(P403:P404),"")</f>
        <v>100</v>
      </c>
      <c r="S403" s="220">
        <f>AVERAGE(Q403:Q404)</f>
        <v>67.28520781473938</v>
      </c>
      <c r="T403" s="221">
        <f>IFERROR((R403*0.7+S403*0.3)*2,S403*2)</f>
        <v>180.37112468884362</v>
      </c>
      <c r="U403" s="236" t="str">
        <f>IF(T403&lt;170,"ГЗ по услуге (работе) НЕ выполнено","")&amp;IF(AND(T403&gt;=170,T403&lt;=200),"ГЗ по услуге (работе) выполнено","")&amp;IF(T403&gt;200,"ГЗ по услуге (работе) ПЕРЕвыполнено","")</f>
        <v>ГЗ по услуге (работе) выполнено</v>
      </c>
      <c r="V403" s="227"/>
      <c r="W403" s="214"/>
      <c r="X403" s="205"/>
    </row>
    <row r="404" spans="1:24" s="4" customFormat="1" ht="28.5" customHeight="1" thickBot="1" x14ac:dyDescent="0.3">
      <c r="A404" s="306"/>
      <c r="B404" s="46" t="str">
        <f t="shared" si="224"/>
        <v>ГБУЗ АО Областная детская клиническая больница им. Н.Н. Силищевой</v>
      </c>
      <c r="C404" s="262"/>
      <c r="D404" s="19" t="str">
        <f t="shared" si="225"/>
        <v>ПМСП, включенная в базовую программу ОМС</v>
      </c>
      <c r="E404" s="236"/>
      <c r="F404" s="46" t="str">
        <f t="shared" si="232"/>
        <v>амбулаторно</v>
      </c>
      <c r="G404" s="236"/>
      <c r="H404" s="46" t="str">
        <f t="shared" si="233"/>
        <v>Не предусмотрено</v>
      </c>
      <c r="I404" s="236"/>
      <c r="J404" s="46" t="str">
        <f t="shared" si="234"/>
        <v>оториноларингология</v>
      </c>
      <c r="K404" s="74" t="s">
        <v>40</v>
      </c>
      <c r="L404" s="70" t="s">
        <v>123</v>
      </c>
      <c r="M404" s="71" t="s">
        <v>42</v>
      </c>
      <c r="N404" s="104">
        <v>8838</v>
      </c>
      <c r="O404" s="169">
        <v>4460</v>
      </c>
      <c r="P404" s="56" t="str">
        <f t="shared" si="236"/>
        <v/>
      </c>
      <c r="Q404" s="55">
        <f t="shared" si="237"/>
        <v>67.28520781473938</v>
      </c>
      <c r="R404" s="219"/>
      <c r="S404" s="220"/>
      <c r="T404" s="221"/>
      <c r="U404" s="236"/>
      <c r="V404" s="227"/>
      <c r="W404" s="214"/>
      <c r="X404" s="205"/>
    </row>
    <row r="405" spans="1:24" s="4" customFormat="1" ht="28.5" customHeight="1" thickBot="1" x14ac:dyDescent="0.3">
      <c r="A405" s="306"/>
      <c r="B405" s="46" t="str">
        <f t="shared" si="224"/>
        <v>ГБУЗ АО Областная детская клиническая больница им. Н.Н. Силищевой</v>
      </c>
      <c r="C405" s="262" t="s">
        <v>141</v>
      </c>
      <c r="D405" s="19" t="str">
        <f t="shared" si="225"/>
        <v>Медицинская помощь в экстренной форме незастрахованным гражданам в системе обязательного медицинского страхования</v>
      </c>
      <c r="E405" s="236" t="s">
        <v>142</v>
      </c>
      <c r="F405" s="46" t="str">
        <f t="shared" si="232"/>
        <v>амбулаторно</v>
      </c>
      <c r="G405" s="227" t="s">
        <v>141</v>
      </c>
      <c r="H405" s="46" t="str">
        <f t="shared" si="233"/>
        <v>Медицинская помощь в экстренной форме незастрахованным гражданам в системе обязательного медицинского страхования</v>
      </c>
      <c r="I405" s="236" t="s">
        <v>148</v>
      </c>
      <c r="J405" s="46" t="str">
        <f t="shared" si="234"/>
        <v xml:space="preserve">Не применяется </v>
      </c>
      <c r="K405" s="72" t="s">
        <v>133</v>
      </c>
      <c r="L405" s="72" t="s">
        <v>3</v>
      </c>
      <c r="M405" s="72" t="s">
        <v>5</v>
      </c>
      <c r="N405" s="106">
        <v>99</v>
      </c>
      <c r="O405" s="106">
        <v>99</v>
      </c>
      <c r="P405" s="54">
        <f t="shared" si="236"/>
        <v>100</v>
      </c>
      <c r="Q405" s="54"/>
      <c r="R405" s="219">
        <f>IFERROR(AVERAGE(P405:P406),"")</f>
        <v>100</v>
      </c>
      <c r="S405" s="220">
        <f>AVERAGE(Q405:Q406)</f>
        <v>97</v>
      </c>
      <c r="T405" s="221">
        <f>IFERROR((R405*0.7+S405*0.3)*2,S405*2)</f>
        <v>198.2</v>
      </c>
      <c r="U405" s="236" t="str">
        <f>IF(T405&lt;170,"ГЗ по услуге (работе) НЕ выполнено","")&amp;IF(AND(T405&gt;=170,T405&lt;=200),"ГЗ по услуге (работе) выполнено","")&amp;IF(T405&gt;200,"ГЗ по услуге (работе) ПЕРЕвыполнено","")</f>
        <v>ГЗ по услуге (работе) выполнено</v>
      </c>
      <c r="V405" s="227"/>
      <c r="W405" s="214"/>
      <c r="X405" s="205"/>
    </row>
    <row r="406" spans="1:24" s="4" customFormat="1" ht="28.5" customHeight="1" thickBot="1" x14ac:dyDescent="0.3">
      <c r="A406" s="306"/>
      <c r="B406" s="46" t="str">
        <f t="shared" si="224"/>
        <v>ГБУЗ АО Областная детская клиническая больница им. Н.Н. Силищевой</v>
      </c>
      <c r="C406" s="262"/>
      <c r="D406" s="19" t="str">
        <f t="shared" si="225"/>
        <v>Медицинская помощь в экстренной форме незастрахованным гражданам в системе обязательного медицинского страхования</v>
      </c>
      <c r="E406" s="236"/>
      <c r="F406" s="46" t="str">
        <f t="shared" si="232"/>
        <v>амбулаторно</v>
      </c>
      <c r="G406" s="227"/>
      <c r="H406" s="46" t="str">
        <f t="shared" si="233"/>
        <v>Медицинская помощь в экстренной форме незастрахованным гражданам в системе обязательного медицинского страхования</v>
      </c>
      <c r="I406" s="236"/>
      <c r="J406" s="46" t="str">
        <f t="shared" si="234"/>
        <v xml:space="preserve">Не применяется </v>
      </c>
      <c r="K406" s="69" t="s">
        <v>40</v>
      </c>
      <c r="L406" s="70" t="s">
        <v>123</v>
      </c>
      <c r="M406" s="71" t="s">
        <v>42</v>
      </c>
      <c r="N406" s="102">
        <v>4000</v>
      </c>
      <c r="O406" s="109">
        <v>2910</v>
      </c>
      <c r="P406" s="56" t="str">
        <f t="shared" si="236"/>
        <v/>
      </c>
      <c r="Q406" s="55">
        <f t="shared" si="237"/>
        <v>97</v>
      </c>
      <c r="R406" s="219"/>
      <c r="S406" s="220"/>
      <c r="T406" s="221"/>
      <c r="U406" s="236"/>
      <c r="V406" s="227"/>
      <c r="W406" s="214"/>
      <c r="X406" s="205"/>
    </row>
    <row r="407" spans="1:24" s="4" customFormat="1" ht="28.5" customHeight="1" thickBot="1" x14ac:dyDescent="0.3">
      <c r="A407" s="306"/>
      <c r="B407" s="46" t="str">
        <f t="shared" si="224"/>
        <v>ГБУЗ АО Областная детская клиническая больница им. Н.Н. Силищевой</v>
      </c>
      <c r="C407" s="232" t="s">
        <v>75</v>
      </c>
      <c r="D407" s="19" t="str">
        <f t="shared" si="225"/>
        <v>Паллиативная медицинская помощь</v>
      </c>
      <c r="E407" s="222" t="s">
        <v>256</v>
      </c>
      <c r="F407" s="46" t="str">
        <f t="shared" si="232"/>
        <v>амбулаторно на дому выездными патронажными бригадами</v>
      </c>
      <c r="G407" s="222" t="s">
        <v>43</v>
      </c>
      <c r="H407" s="46" t="str">
        <f t="shared" si="233"/>
        <v>паллиативная медицинская помощь</v>
      </c>
      <c r="I407" s="222" t="s">
        <v>148</v>
      </c>
      <c r="J407" s="46" t="str">
        <f t="shared" si="234"/>
        <v xml:space="preserve">Не применяется </v>
      </c>
      <c r="K407" s="72" t="s">
        <v>133</v>
      </c>
      <c r="L407" s="72" t="s">
        <v>3</v>
      </c>
      <c r="M407" s="72" t="s">
        <v>5</v>
      </c>
      <c r="N407" s="106">
        <v>99</v>
      </c>
      <c r="O407" s="106">
        <v>99</v>
      </c>
      <c r="P407" s="128">
        <f t="shared" ref="P407:P408" si="240">IF(AND(N407&lt;&gt;0,M407="Кач."),O407/N407*100,"")</f>
        <v>100</v>
      </c>
      <c r="Q407" s="128"/>
      <c r="R407" s="219">
        <f>IFERROR(AVERAGE(P407:P408),"")</f>
        <v>100</v>
      </c>
      <c r="S407" s="220">
        <f>AVERAGE(Q407:Q408)</f>
        <v>71.604938271604951</v>
      </c>
      <c r="T407" s="221">
        <f>IFERROR((R407*0.7+S407*0.3)*2,S407*2)</f>
        <v>182.96296296296296</v>
      </c>
      <c r="U407" s="236" t="str">
        <f>IF(T407&lt;170,"ГЗ по услуге (работе) НЕ выполнено","")&amp;IF(AND(T407&gt;=170,T407&lt;=200),"ГЗ по услуге (работе) выполнено","")&amp;IF(T407&gt;200,"ГЗ по услуге (работе) ПЕРЕвыполнено","")</f>
        <v>ГЗ по услуге (работе) выполнено</v>
      </c>
      <c r="V407" s="227"/>
      <c r="W407" s="214"/>
      <c r="X407" s="205"/>
    </row>
    <row r="408" spans="1:24" s="4" customFormat="1" ht="28.5" customHeight="1" thickBot="1" x14ac:dyDescent="0.3">
      <c r="A408" s="306"/>
      <c r="B408" s="46" t="str">
        <f t="shared" si="224"/>
        <v>ГБУЗ АО Областная детская клиническая больница им. Н.Н. Силищевой</v>
      </c>
      <c r="C408" s="270"/>
      <c r="D408" s="19" t="str">
        <f t="shared" si="225"/>
        <v>Паллиативная медицинская помощь</v>
      </c>
      <c r="E408" s="224"/>
      <c r="F408" s="46" t="str">
        <f t="shared" si="232"/>
        <v>амбулаторно на дому выездными патронажными бригадами</v>
      </c>
      <c r="G408" s="223"/>
      <c r="H408" s="46" t="str">
        <f t="shared" si="233"/>
        <v>паллиативная медицинская помощь</v>
      </c>
      <c r="I408" s="223"/>
      <c r="J408" s="46" t="str">
        <f t="shared" si="234"/>
        <v xml:space="preserve">Не применяется </v>
      </c>
      <c r="K408" s="69" t="s">
        <v>40</v>
      </c>
      <c r="L408" s="70" t="s">
        <v>123</v>
      </c>
      <c r="M408" s="71" t="s">
        <v>42</v>
      </c>
      <c r="N408" s="105">
        <v>54</v>
      </c>
      <c r="O408" s="105">
        <v>29</v>
      </c>
      <c r="P408" s="56" t="str">
        <f t="shared" si="240"/>
        <v/>
      </c>
      <c r="Q408" s="127">
        <f t="shared" ref="Q408" si="241">IF(AND(N408&lt;&gt;0,M408="объем"),(O408/N408*100)/$Y$2*12,"")</f>
        <v>71.604938271604951</v>
      </c>
      <c r="R408" s="219"/>
      <c r="S408" s="220"/>
      <c r="T408" s="221"/>
      <c r="U408" s="236"/>
      <c r="V408" s="227"/>
      <c r="W408" s="214"/>
      <c r="X408" s="205"/>
    </row>
    <row r="409" spans="1:24" s="4" customFormat="1" ht="28.5" customHeight="1" thickBot="1" x14ac:dyDescent="0.3">
      <c r="A409" s="306"/>
      <c r="B409" s="46" t="str">
        <f t="shared" si="224"/>
        <v>ГБУЗ АО Областная детская клиническая больница им. Н.Н. Силищевой</v>
      </c>
      <c r="C409" s="270"/>
      <c r="D409" s="19" t="str">
        <f t="shared" si="225"/>
        <v>Паллиативная медицинская помощь</v>
      </c>
      <c r="E409" s="236" t="s">
        <v>143</v>
      </c>
      <c r="F409" s="46" t="str">
        <f t="shared" si="232"/>
        <v>стационар</v>
      </c>
      <c r="G409" s="223"/>
      <c r="H409" s="46" t="str">
        <f t="shared" si="233"/>
        <v>паллиативная медицинская помощь</v>
      </c>
      <c r="I409" s="223"/>
      <c r="J409" s="46" t="str">
        <f t="shared" si="234"/>
        <v xml:space="preserve">Не применяется </v>
      </c>
      <c r="K409" s="72" t="s">
        <v>133</v>
      </c>
      <c r="L409" s="72" t="s">
        <v>3</v>
      </c>
      <c r="M409" s="72" t="s">
        <v>5</v>
      </c>
      <c r="N409" s="106">
        <v>99</v>
      </c>
      <c r="O409" s="106">
        <v>99</v>
      </c>
      <c r="P409" s="54">
        <f t="shared" si="236"/>
        <v>100</v>
      </c>
      <c r="Q409" s="54"/>
      <c r="R409" s="219">
        <f>IFERROR(AVERAGE(P409:P410),"")</f>
        <v>100</v>
      </c>
      <c r="S409" s="220">
        <f>AVERAGE(Q409:Q410)</f>
        <v>82.055421038471877</v>
      </c>
      <c r="T409" s="221">
        <f>IFERROR((R409*0.7+S409*0.3)*2,S409*2)</f>
        <v>189.23325262308313</v>
      </c>
      <c r="U409" s="236" t="str">
        <f>IF(T409&lt;170,"ГЗ по услуге (работе) НЕ выполнено","")&amp;IF(AND(T409&gt;=170,T409&lt;=200),"ГЗ по услуге (работе) выполнено","")&amp;IF(T409&gt;200,"ГЗ по услуге (работе) ПЕРЕвыполнено","")</f>
        <v>ГЗ по услуге (работе) выполнено</v>
      </c>
      <c r="V409" s="227"/>
      <c r="W409" s="214"/>
      <c r="X409" s="205"/>
    </row>
    <row r="410" spans="1:24" s="4" customFormat="1" ht="45.75" customHeight="1" thickBot="1" x14ac:dyDescent="0.3">
      <c r="A410" s="306"/>
      <c r="B410" s="46" t="str">
        <f t="shared" si="224"/>
        <v>ГБУЗ АО Областная детская клиническая больница им. Н.Н. Силищевой</v>
      </c>
      <c r="C410" s="233"/>
      <c r="D410" s="19" t="str">
        <f t="shared" si="225"/>
        <v>Паллиативная медицинская помощь</v>
      </c>
      <c r="E410" s="236"/>
      <c r="F410" s="46" t="str">
        <f t="shared" si="232"/>
        <v>стационар</v>
      </c>
      <c r="G410" s="224"/>
      <c r="H410" s="46" t="str">
        <f t="shared" si="233"/>
        <v>паллиативная медицинская помощь</v>
      </c>
      <c r="I410" s="224"/>
      <c r="J410" s="46" t="str">
        <f t="shared" si="234"/>
        <v xml:space="preserve">Не применяется </v>
      </c>
      <c r="K410" s="69" t="s">
        <v>139</v>
      </c>
      <c r="L410" s="70" t="s">
        <v>140</v>
      </c>
      <c r="M410" s="71" t="s">
        <v>42</v>
      </c>
      <c r="N410" s="105">
        <v>2478</v>
      </c>
      <c r="O410" s="169">
        <v>1525</v>
      </c>
      <c r="P410" s="56" t="str">
        <f t="shared" si="236"/>
        <v/>
      </c>
      <c r="Q410" s="55">
        <f t="shared" si="237"/>
        <v>82.055421038471877</v>
      </c>
      <c r="R410" s="219"/>
      <c r="S410" s="220"/>
      <c r="T410" s="221"/>
      <c r="U410" s="236"/>
      <c r="V410" s="227"/>
      <c r="W410" s="214"/>
      <c r="X410" s="205"/>
    </row>
    <row r="411" spans="1:24" s="4" customFormat="1" ht="45.75" customHeight="1" thickBot="1" x14ac:dyDescent="0.3">
      <c r="A411" s="306"/>
      <c r="B411" s="46" t="str">
        <f t="shared" si="224"/>
        <v>ГБУЗ АО Областная детская клиническая больница им. Н.Н. Силищевой</v>
      </c>
      <c r="C411" s="262" t="s">
        <v>129</v>
      </c>
      <c r="D411" s="19" t="str">
        <f t="shared" si="22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1" s="236" t="s">
        <v>164</v>
      </c>
      <c r="F411" s="46" t="str">
        <f t="shared" si="232"/>
        <v xml:space="preserve"> стационар</v>
      </c>
      <c r="G411" s="236" t="s">
        <v>47</v>
      </c>
      <c r="H411" s="46" t="str">
        <f t="shared" si="233"/>
        <v>Не предусмотрено</v>
      </c>
      <c r="I411" s="236" t="s">
        <v>105</v>
      </c>
      <c r="J411" s="46" t="str">
        <f t="shared" si="234"/>
        <v>Патология новорожденных</v>
      </c>
      <c r="K411" s="72" t="s">
        <v>133</v>
      </c>
      <c r="L411" s="73" t="s">
        <v>3</v>
      </c>
      <c r="M411" s="73" t="s">
        <v>5</v>
      </c>
      <c r="N411" s="106">
        <v>99</v>
      </c>
      <c r="O411" s="106">
        <v>99</v>
      </c>
      <c r="P411" s="54">
        <f t="shared" ref="P411" si="242">IF(AND(N411&lt;&gt;0,M411="Кач."),O411/N411*100,"")</f>
        <v>100</v>
      </c>
      <c r="Q411" s="54"/>
      <c r="R411" s="237">
        <f>IFERROR(AVERAGE(P411:P416),"")</f>
        <v>100</v>
      </c>
      <c r="S411" s="240">
        <f>AVERAGE(Q411:Q416)</f>
        <v>117.15867551994182</v>
      </c>
      <c r="T411" s="247">
        <f>IFERROR((R411*0.7+S411*0.3)*2,S411*2)</f>
        <v>210.29520531196511</v>
      </c>
      <c r="U411" s="222" t="str">
        <f>IF(T411&lt;170,"ГЗ по услуге (работе) НЕ выполнено","")&amp;IF(AND(T411&gt;=170,T411&lt;=200),"ГЗ по услуге (работе) выполнено","")&amp;IF(T411&gt;200,"ГЗ по услуге (работе) ПЕРЕвыполнено","")</f>
        <v>ГЗ по услуге (работе) ПЕРЕвыполнено</v>
      </c>
      <c r="V411" s="225"/>
      <c r="W411" s="214"/>
      <c r="X411" s="205"/>
    </row>
    <row r="412" spans="1:24" s="4" customFormat="1" ht="45.75" customHeight="1" thickBot="1" x14ac:dyDescent="0.3">
      <c r="A412" s="306"/>
      <c r="B412" s="46" t="str">
        <f t="shared" si="224"/>
        <v>ГБУЗ АО Областная детская клиническая больница им. Н.Н. Силищевой</v>
      </c>
      <c r="C412" s="262"/>
      <c r="D412" s="19" t="str">
        <f t="shared" si="22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2" s="236"/>
      <c r="F412" s="46" t="str">
        <f t="shared" si="232"/>
        <v xml:space="preserve"> стационар</v>
      </c>
      <c r="G412" s="236"/>
      <c r="H412" s="46" t="str">
        <f t="shared" si="233"/>
        <v>Не предусмотрено</v>
      </c>
      <c r="I412" s="236"/>
      <c r="J412" s="46" t="str">
        <f t="shared" si="234"/>
        <v>Патология новорожденных</v>
      </c>
      <c r="K412" s="74" t="s">
        <v>175</v>
      </c>
      <c r="L412" s="75" t="s">
        <v>150</v>
      </c>
      <c r="M412" s="71" t="s">
        <v>42</v>
      </c>
      <c r="N412" s="104">
        <v>99</v>
      </c>
      <c r="O412" s="105">
        <v>88</v>
      </c>
      <c r="P412" s="56" t="str">
        <f t="shared" si="236"/>
        <v/>
      </c>
      <c r="Q412" s="55">
        <f t="shared" si="237"/>
        <v>118.5185185185185</v>
      </c>
      <c r="R412" s="238"/>
      <c r="S412" s="241"/>
      <c r="T412" s="248"/>
      <c r="U412" s="223"/>
      <c r="V412" s="226"/>
      <c r="W412" s="214"/>
      <c r="X412" s="205"/>
    </row>
    <row r="413" spans="1:24" s="4" customFormat="1" ht="28.5" customHeight="1" thickBot="1" x14ac:dyDescent="0.3">
      <c r="A413" s="306"/>
      <c r="B413" s="46" t="str">
        <f t="shared" si="224"/>
        <v>ГБУЗ АО Областная детская клиническая больница им. Н.Н. Силищевой</v>
      </c>
      <c r="C413" s="262"/>
      <c r="D413" s="19" t="str">
        <f t="shared" si="22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3" s="236" t="s">
        <v>164</v>
      </c>
      <c r="F413" s="46" t="str">
        <f t="shared" si="232"/>
        <v xml:space="preserve"> стационар</v>
      </c>
      <c r="G413" s="236" t="s">
        <v>47</v>
      </c>
      <c r="H413" s="46" t="str">
        <f t="shared" si="233"/>
        <v>Не предусмотрено</v>
      </c>
      <c r="I413" s="236" t="s">
        <v>74</v>
      </c>
      <c r="J413" s="46" t="str">
        <f t="shared" si="234"/>
        <v>Педиатрия</v>
      </c>
      <c r="K413" s="72" t="s">
        <v>133</v>
      </c>
      <c r="L413" s="73" t="s">
        <v>3</v>
      </c>
      <c r="M413" s="73" t="s">
        <v>5</v>
      </c>
      <c r="N413" s="106">
        <v>99</v>
      </c>
      <c r="O413" s="106">
        <v>99</v>
      </c>
      <c r="P413" s="54">
        <f t="shared" si="236"/>
        <v>100</v>
      </c>
      <c r="Q413" s="54"/>
      <c r="R413" s="238"/>
      <c r="S413" s="241"/>
      <c r="T413" s="248"/>
      <c r="U413" s="223"/>
      <c r="V413" s="226"/>
      <c r="W413" s="214"/>
      <c r="X413" s="205"/>
    </row>
    <row r="414" spans="1:24" s="4" customFormat="1" ht="28.5" customHeight="1" thickBot="1" x14ac:dyDescent="0.3">
      <c r="A414" s="306"/>
      <c r="B414" s="46" t="str">
        <f t="shared" si="224"/>
        <v>ГБУЗ АО Областная детская клиническая больница им. Н.Н. Силищевой</v>
      </c>
      <c r="C414" s="262"/>
      <c r="D414" s="19" t="str">
        <f t="shared" si="22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4" s="236"/>
      <c r="F414" s="46" t="str">
        <f t="shared" si="232"/>
        <v xml:space="preserve"> стационар</v>
      </c>
      <c r="G414" s="236"/>
      <c r="H414" s="46" t="str">
        <f t="shared" si="233"/>
        <v>Не предусмотрено</v>
      </c>
      <c r="I414" s="236"/>
      <c r="J414" s="46" t="str">
        <f t="shared" si="234"/>
        <v>Педиатрия</v>
      </c>
      <c r="K414" s="74" t="s">
        <v>175</v>
      </c>
      <c r="L414" s="75" t="s">
        <v>150</v>
      </c>
      <c r="M414" s="71" t="s">
        <v>42</v>
      </c>
      <c r="N414" s="104">
        <v>179</v>
      </c>
      <c r="O414" s="105">
        <v>137</v>
      </c>
      <c r="P414" s="56" t="str">
        <f t="shared" si="236"/>
        <v/>
      </c>
      <c r="Q414" s="55">
        <f t="shared" si="237"/>
        <v>102.04841713221602</v>
      </c>
      <c r="R414" s="238"/>
      <c r="S414" s="241"/>
      <c r="T414" s="248"/>
      <c r="U414" s="223"/>
      <c r="V414" s="226"/>
      <c r="W414" s="214"/>
      <c r="X414" s="205"/>
    </row>
    <row r="415" spans="1:24" s="4" customFormat="1" ht="28.5" customHeight="1" thickBot="1" x14ac:dyDescent="0.3">
      <c r="A415" s="306"/>
      <c r="B415" s="46" t="str">
        <f t="shared" si="224"/>
        <v>ГБУЗ АО Областная детская клиническая больница им. Н.Н. Силищевой</v>
      </c>
      <c r="C415" s="262"/>
      <c r="D415" s="19" t="str">
        <f t="shared" si="22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5" s="236" t="s">
        <v>164</v>
      </c>
      <c r="F415" s="46" t="str">
        <f t="shared" si="232"/>
        <v xml:space="preserve"> стационар</v>
      </c>
      <c r="G415" s="236" t="s">
        <v>47</v>
      </c>
      <c r="H415" s="46" t="str">
        <f t="shared" si="233"/>
        <v>Не предусмотрено</v>
      </c>
      <c r="I415" s="236" t="s">
        <v>76</v>
      </c>
      <c r="J415" s="46" t="str">
        <f t="shared" si="234"/>
        <v>неврология</v>
      </c>
      <c r="K415" s="72" t="s">
        <v>133</v>
      </c>
      <c r="L415" s="73" t="s">
        <v>3</v>
      </c>
      <c r="M415" s="73" t="s">
        <v>5</v>
      </c>
      <c r="N415" s="106">
        <v>99</v>
      </c>
      <c r="O415" s="106">
        <v>99</v>
      </c>
      <c r="P415" s="54">
        <f t="shared" si="236"/>
        <v>100</v>
      </c>
      <c r="Q415" s="54"/>
      <c r="R415" s="238"/>
      <c r="S415" s="241"/>
      <c r="T415" s="248"/>
      <c r="U415" s="223"/>
      <c r="V415" s="226"/>
      <c r="W415" s="214"/>
      <c r="X415" s="205"/>
    </row>
    <row r="416" spans="1:24" s="4" customFormat="1" ht="28.5" customHeight="1" thickBot="1" x14ac:dyDescent="0.3">
      <c r="A416" s="306"/>
      <c r="B416" s="46" t="str">
        <f t="shared" si="224"/>
        <v>ГБУЗ АО Областная детская клиническая больница им. Н.Н. Силищевой</v>
      </c>
      <c r="C416" s="262"/>
      <c r="D416" s="19" t="str">
        <f t="shared" si="22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16" s="236"/>
      <c r="F416" s="46" t="str">
        <f t="shared" si="232"/>
        <v xml:space="preserve"> стационар</v>
      </c>
      <c r="G416" s="236"/>
      <c r="H416" s="46" t="str">
        <f t="shared" si="233"/>
        <v>Не предусмотрено</v>
      </c>
      <c r="I416" s="236"/>
      <c r="J416" s="46" t="str">
        <f t="shared" si="234"/>
        <v>неврология</v>
      </c>
      <c r="K416" s="74" t="s">
        <v>175</v>
      </c>
      <c r="L416" s="75" t="s">
        <v>150</v>
      </c>
      <c r="M416" s="71" t="s">
        <v>42</v>
      </c>
      <c r="N416" s="104">
        <v>55</v>
      </c>
      <c r="O416" s="105">
        <v>54</v>
      </c>
      <c r="P416" s="56" t="str">
        <f t="shared" ref="P416:P417" si="243">IF(AND(N416&lt;&gt;0,M416="Кач."),O416/N416*100,"")</f>
        <v/>
      </c>
      <c r="Q416" s="55">
        <f t="shared" si="237"/>
        <v>130.90909090909093</v>
      </c>
      <c r="R416" s="250"/>
      <c r="S416" s="251"/>
      <c r="T416" s="252"/>
      <c r="U416" s="224"/>
      <c r="V416" s="228"/>
      <c r="W416" s="214"/>
      <c r="X416" s="205"/>
    </row>
    <row r="417" spans="1:24" s="4" customFormat="1" ht="28.5" customHeight="1" thickBot="1" x14ac:dyDescent="0.3">
      <c r="A417" s="306"/>
      <c r="B417" s="46" t="str">
        <f t="shared" si="224"/>
        <v>ГБУЗ АО Областная детская клиническая больница им. Н.Н. Силищевой</v>
      </c>
      <c r="C417" s="262" t="s">
        <v>236</v>
      </c>
      <c r="D417" s="19" t="str">
        <f t="shared" si="22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7" s="236" t="s">
        <v>305</v>
      </c>
      <c r="F417" s="46" t="str">
        <f t="shared" si="232"/>
        <v>заключение договоров</v>
      </c>
      <c r="G417" s="236" t="s">
        <v>307</v>
      </c>
      <c r="H417" s="46" t="str">
        <f t="shared" si="2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17" s="222" t="s">
        <v>306</v>
      </c>
      <c r="J417" s="46" t="str">
        <f t="shared" si="23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17" s="76" t="s">
        <v>237</v>
      </c>
      <c r="L417" s="75" t="s">
        <v>3</v>
      </c>
      <c r="M417" s="73" t="s">
        <v>5</v>
      </c>
      <c r="N417" s="106">
        <v>100</v>
      </c>
      <c r="O417" s="106">
        <v>100</v>
      </c>
      <c r="P417" s="54">
        <f t="shared" si="243"/>
        <v>100</v>
      </c>
      <c r="Q417" s="54"/>
      <c r="R417" s="219">
        <f>IFERROR(AVERAGE(P417:P418),"")</f>
        <v>100</v>
      </c>
      <c r="S417" s="220">
        <f>AVERAGE(Q417:Q418)</f>
        <v>100</v>
      </c>
      <c r="T417" s="221">
        <f>IFERROR((R417*0.7+S417*0.3)*2,S417*2)</f>
        <v>200</v>
      </c>
      <c r="U417" s="236" t="str">
        <f>IF(T417&lt;170,"ГЗ по услуге (работе) НЕ выполнено","")&amp;IF(AND(T417&gt;=170,T417&lt;=200),"ГЗ по услуге (работе) выполнено","")&amp;IF(T417&gt;200,"ГЗ по услуге (работе) ПЕРЕвыполнено","")</f>
        <v>ГЗ по услуге (работе) выполнено</v>
      </c>
      <c r="V417" s="227"/>
      <c r="W417" s="214"/>
      <c r="X417" s="205"/>
    </row>
    <row r="418" spans="1:24" s="4" customFormat="1" ht="28.5" customHeight="1" thickBot="1" x14ac:dyDescent="0.3">
      <c r="A418" s="306"/>
      <c r="B418" s="46" t="str">
        <f t="shared" si="224"/>
        <v>ГБУЗ АО Областная детская клиническая больница им. Н.Н. Силищевой</v>
      </c>
      <c r="C418" s="262"/>
      <c r="D418" s="19" t="str">
        <f t="shared" si="22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18" s="236"/>
      <c r="F418" s="46" t="str">
        <f t="shared" si="232"/>
        <v>заключение договоров</v>
      </c>
      <c r="G418" s="236"/>
      <c r="H418" s="46" t="str">
        <f t="shared" si="2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18" s="224"/>
      <c r="J418" s="46" t="str">
        <f t="shared" si="23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18" s="77" t="s">
        <v>247</v>
      </c>
      <c r="L418" s="75" t="s">
        <v>238</v>
      </c>
      <c r="M418" s="81" t="s">
        <v>42</v>
      </c>
      <c r="N418" s="104">
        <v>129.13</v>
      </c>
      <c r="O418" s="104">
        <v>129.13</v>
      </c>
      <c r="P418" s="56" t="str">
        <f t="shared" ref="P418" si="244">IF(AND(N418&lt;&gt;0,M418="Кач."),O418/N418*100,"")</f>
        <v/>
      </c>
      <c r="Q418" s="58">
        <f>IF(AND(N418&lt;&gt;0,M418="объем"),(O418/N418*100),"")</f>
        <v>100</v>
      </c>
      <c r="R418" s="219"/>
      <c r="S418" s="220"/>
      <c r="T418" s="221"/>
      <c r="U418" s="236"/>
      <c r="V418" s="227"/>
      <c r="W418" s="215"/>
      <c r="X418" s="206"/>
    </row>
    <row r="419" spans="1:24" s="4" customFormat="1" ht="28.5" customHeight="1" thickBot="1" x14ac:dyDescent="0.3">
      <c r="A419" s="305" t="s">
        <v>296</v>
      </c>
      <c r="B419" s="46" t="str">
        <f>IF(A419="",B418,A419)</f>
        <v>ГБУЗ АО Городская клиническая больница №2 им. братьев Губиных</v>
      </c>
      <c r="C419" s="232" t="s">
        <v>75</v>
      </c>
      <c r="D419" s="19" t="str">
        <f t="shared" si="225"/>
        <v>Паллиативная медицинская помощь</v>
      </c>
      <c r="E419" s="236" t="s">
        <v>143</v>
      </c>
      <c r="F419" s="46" t="str">
        <f t="shared" si="232"/>
        <v>стационар</v>
      </c>
      <c r="G419" s="236" t="s">
        <v>43</v>
      </c>
      <c r="H419" s="46" t="str">
        <f t="shared" si="233"/>
        <v>паллиативная медицинская помощь</v>
      </c>
      <c r="I419" s="236" t="s">
        <v>148</v>
      </c>
      <c r="J419" s="46" t="str">
        <f t="shared" si="234"/>
        <v xml:space="preserve">Не применяется </v>
      </c>
      <c r="K419" s="72" t="s">
        <v>133</v>
      </c>
      <c r="L419" s="72" t="s">
        <v>3</v>
      </c>
      <c r="M419" s="72" t="s">
        <v>5</v>
      </c>
      <c r="N419" s="106">
        <v>99</v>
      </c>
      <c r="O419" s="106">
        <v>99</v>
      </c>
      <c r="P419" s="54">
        <f>IF(AND(N419&lt;&gt;0,M419="Кач."),O419/N419*100,"")</f>
        <v>100</v>
      </c>
      <c r="Q419" s="54"/>
      <c r="R419" s="219">
        <f>IFERROR(AVERAGE(P419:P420),"")</f>
        <v>100</v>
      </c>
      <c r="S419" s="220">
        <f>AVERAGE(Q419:Q420)</f>
        <v>102.10817973738104</v>
      </c>
      <c r="T419" s="221">
        <f>IFERROR((R419*0.7+S419*0.3)*2,S419*2)</f>
        <v>201.26490784242861</v>
      </c>
      <c r="U419" s="236" t="str">
        <f>IF(T419&lt;170,"ГЗ по услуге (работе) НЕ выполнено","")&amp;IF(AND(T419&gt;=170,T419&lt;=200),"ГЗ по услуге (работе) выполнено","")&amp;IF(T419&gt;200,"ГЗ по услуге (работе) ПЕРЕвыполнено","")</f>
        <v>ГЗ по услуге (работе) ПЕРЕвыполнено</v>
      </c>
      <c r="V419" s="227"/>
      <c r="W419" s="213">
        <f>AVERAGE(T419:T430)</f>
        <v>199.12810367703776</v>
      </c>
      <c r="X419" s="204" t="str">
        <f>IF(W419&lt;170,"ГЗ по учреждению не выполнено","")&amp;IF(AND(W419&gt;=170,W419&lt;=200),"ГЗ по учреждению выполнено","")&amp;IF(W419&gt;200,"ГЗ по учреждению перевыполнено","")</f>
        <v>ГЗ по учреждению выполнено</v>
      </c>
    </row>
    <row r="420" spans="1:24" s="15" customFormat="1" ht="28.5" customHeight="1" thickBot="1" x14ac:dyDescent="0.3">
      <c r="A420" s="305"/>
      <c r="B420" s="46" t="str">
        <f t="shared" si="224"/>
        <v>ГБУЗ АО Городская клиническая больница №2 им. братьев Губиных</v>
      </c>
      <c r="C420" s="270"/>
      <c r="D420" s="19" t="str">
        <f t="shared" si="225"/>
        <v>Паллиативная медицинская помощь</v>
      </c>
      <c r="E420" s="236"/>
      <c r="F420" s="46" t="str">
        <f t="shared" si="232"/>
        <v>стационар</v>
      </c>
      <c r="G420" s="236"/>
      <c r="H420" s="46" t="str">
        <f t="shared" si="233"/>
        <v>паллиативная медицинская помощь</v>
      </c>
      <c r="I420" s="236"/>
      <c r="J420" s="46" t="str">
        <f t="shared" si="234"/>
        <v xml:space="preserve">Не применяется </v>
      </c>
      <c r="K420" s="69" t="s">
        <v>139</v>
      </c>
      <c r="L420" s="70" t="s">
        <v>140</v>
      </c>
      <c r="M420" s="71" t="s">
        <v>42</v>
      </c>
      <c r="N420" s="103">
        <v>58107</v>
      </c>
      <c r="O420" s="103">
        <v>44499</v>
      </c>
      <c r="P420" s="56" t="str">
        <f t="shared" si="236"/>
        <v/>
      </c>
      <c r="Q420" s="55">
        <f t="shared" si="237"/>
        <v>102.10817973738104</v>
      </c>
      <c r="R420" s="219"/>
      <c r="S420" s="220"/>
      <c r="T420" s="221"/>
      <c r="U420" s="236"/>
      <c r="V420" s="227"/>
      <c r="W420" s="214"/>
      <c r="X420" s="205"/>
    </row>
    <row r="421" spans="1:24" s="4" customFormat="1" ht="81.75" customHeight="1" thickBot="1" x14ac:dyDescent="0.3">
      <c r="A421" s="305"/>
      <c r="B421" s="46" t="str">
        <f t="shared" si="224"/>
        <v>ГБУЗ АО Городская клиническая больница №2 им. братьев Губиных</v>
      </c>
      <c r="C421" s="270"/>
      <c r="D421" s="19" t="str">
        <f t="shared" si="225"/>
        <v>Паллиативная медицинская помощь</v>
      </c>
      <c r="E421" s="236" t="s">
        <v>256</v>
      </c>
      <c r="F421" s="46" t="str">
        <f t="shared" si="232"/>
        <v>амбулаторно на дому выездными патронажными бригадами</v>
      </c>
      <c r="G421" s="236" t="s">
        <v>43</v>
      </c>
      <c r="H421" s="46" t="str">
        <f t="shared" si="233"/>
        <v>паллиативная медицинская помощь</v>
      </c>
      <c r="I421" s="236" t="s">
        <v>142</v>
      </c>
      <c r="J421" s="46" t="str">
        <f t="shared" si="234"/>
        <v>амбулаторно</v>
      </c>
      <c r="K421" s="72" t="s">
        <v>133</v>
      </c>
      <c r="L421" s="73" t="s">
        <v>3</v>
      </c>
      <c r="M421" s="73" t="s">
        <v>5</v>
      </c>
      <c r="N421" s="106">
        <v>99</v>
      </c>
      <c r="O421" s="106">
        <v>99</v>
      </c>
      <c r="P421" s="54">
        <f>IF(AND(N421&lt;&gt;0,M421="Кач."),O421/N421*100,"")</f>
        <v>100</v>
      </c>
      <c r="Q421" s="54"/>
      <c r="R421" s="219">
        <f>IFERROR(AVERAGE(P421:P422),"")</f>
        <v>100</v>
      </c>
      <c r="S421" s="220">
        <f>AVERAGE(Q421:Q422)</f>
        <v>95.764272559852671</v>
      </c>
      <c r="T421" s="221">
        <f>IFERROR((R421*0.7+S421*0.3)*2,S421*2)</f>
        <v>197.45856353591159</v>
      </c>
      <c r="U421" s="236" t="str">
        <f>IF(T421&lt;170,"ГЗ по услуге (работе) НЕ выполнено","")&amp;IF(AND(T421&gt;=170,T421&lt;=200),"ГЗ по услуге (работе) выполнено","")&amp;IF(T421&gt;200,"ГЗ по услуге (работе) ПЕРЕвыполнено","")</f>
        <v>ГЗ по услуге (работе) выполнено</v>
      </c>
      <c r="V421" s="227"/>
      <c r="W421" s="214"/>
      <c r="X421" s="205"/>
    </row>
    <row r="422" spans="1:24" s="4" customFormat="1" ht="40.5" customHeight="1" thickBot="1" x14ac:dyDescent="0.3">
      <c r="A422" s="305"/>
      <c r="B422" s="46" t="str">
        <f t="shared" si="224"/>
        <v>ГБУЗ АО Городская клиническая больница №2 им. братьев Губиных</v>
      </c>
      <c r="C422" s="233"/>
      <c r="D422" s="19" t="str">
        <f t="shared" si="225"/>
        <v>Паллиативная медицинская помощь</v>
      </c>
      <c r="E422" s="236"/>
      <c r="F422" s="46" t="str">
        <f t="shared" si="232"/>
        <v>амбулаторно на дому выездными патронажными бригадами</v>
      </c>
      <c r="G422" s="236"/>
      <c r="H422" s="46" t="str">
        <f t="shared" si="233"/>
        <v>паллиативная медицинская помощь</v>
      </c>
      <c r="I422" s="236"/>
      <c r="J422" s="46" t="str">
        <f t="shared" si="234"/>
        <v>амбулаторно</v>
      </c>
      <c r="K422" s="74" t="s">
        <v>40</v>
      </c>
      <c r="L422" s="70" t="s">
        <v>123</v>
      </c>
      <c r="M422" s="71" t="s">
        <v>42</v>
      </c>
      <c r="N422" s="104">
        <v>1086</v>
      </c>
      <c r="O422" s="103">
        <v>780</v>
      </c>
      <c r="P422" s="56" t="str">
        <f t="shared" ref="P422" si="245">IF(AND(N422&lt;&gt;0,M422="Кач."),O422/N422*100,"")</f>
        <v/>
      </c>
      <c r="Q422" s="55">
        <f t="shared" ref="Q422" si="246">IF(AND(N422&lt;&gt;0,M422="объем"),(O422/N422*100)/$Y$2*12,"")</f>
        <v>95.764272559852671</v>
      </c>
      <c r="R422" s="219"/>
      <c r="S422" s="220"/>
      <c r="T422" s="221"/>
      <c r="U422" s="236"/>
      <c r="V422" s="227"/>
      <c r="W422" s="214"/>
      <c r="X422" s="205"/>
    </row>
    <row r="423" spans="1:24" s="4" customFormat="1" ht="28.5" customHeight="1" thickBot="1" x14ac:dyDescent="0.3">
      <c r="A423" s="305"/>
      <c r="B423" s="46" t="str">
        <f t="shared" si="224"/>
        <v>ГБУЗ АО Городская клиническая больница №2 им. братьев Губиных</v>
      </c>
      <c r="C423" s="296" t="s">
        <v>129</v>
      </c>
      <c r="D423" s="19" t="str">
        <f t="shared" si="22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3" s="236" t="s">
        <v>143</v>
      </c>
      <c r="F423" s="46" t="str">
        <f t="shared" si="232"/>
        <v>стационар</v>
      </c>
      <c r="G423" s="236" t="s">
        <v>51</v>
      </c>
      <c r="H423" s="46" t="str">
        <f t="shared" si="233"/>
        <v>терапия</v>
      </c>
      <c r="I423" s="236" t="s">
        <v>148</v>
      </c>
      <c r="J423" s="46" t="str">
        <f t="shared" si="234"/>
        <v xml:space="preserve">Не применяется </v>
      </c>
      <c r="K423" s="72" t="s">
        <v>133</v>
      </c>
      <c r="L423" s="72" t="s">
        <v>3</v>
      </c>
      <c r="M423" s="72" t="s">
        <v>5</v>
      </c>
      <c r="N423" s="106">
        <v>99</v>
      </c>
      <c r="O423" s="106">
        <v>99</v>
      </c>
      <c r="P423" s="54">
        <f t="shared" si="236"/>
        <v>100</v>
      </c>
      <c r="Q423" s="54"/>
      <c r="R423" s="219">
        <f>IFERROR(AVERAGE(P423:P424),"")</f>
        <v>100</v>
      </c>
      <c r="S423" s="220">
        <f>AVERAGE(Q423:Q424)</f>
        <v>102.12765957446808</v>
      </c>
      <c r="T423" s="221">
        <f>IFERROR((R423*0.7+S423*0.3)*2,S423*2)</f>
        <v>201.27659574468083</v>
      </c>
      <c r="U423" s="236" t="str">
        <f>IF(T423&lt;170,"ГЗ по услуге (работе) НЕ выполнено","")&amp;IF(AND(T423&gt;=170,T423&lt;=200),"ГЗ по услуге (работе) выполнено","")&amp;IF(T423&gt;200,"ГЗ по услуге (работе) ПЕРЕвыполнено","")</f>
        <v>ГЗ по услуге (работе) ПЕРЕвыполнено</v>
      </c>
      <c r="V423" s="227"/>
      <c r="W423" s="214"/>
      <c r="X423" s="205"/>
    </row>
    <row r="424" spans="1:24" s="4" customFormat="1" ht="28.5" customHeight="1" thickBot="1" x14ac:dyDescent="0.3">
      <c r="A424" s="305"/>
      <c r="B424" s="46" t="str">
        <f t="shared" si="224"/>
        <v>ГБУЗ АО Городская клиническая больница №2 им. братьев Губиных</v>
      </c>
      <c r="C424" s="296"/>
      <c r="D424" s="19" t="str">
        <f t="shared" si="225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24" s="236"/>
      <c r="F424" s="46" t="str">
        <f t="shared" si="232"/>
        <v>стационар</v>
      </c>
      <c r="G424" s="236"/>
      <c r="H424" s="46" t="str">
        <f t="shared" si="233"/>
        <v>терапия</v>
      </c>
      <c r="I424" s="236"/>
      <c r="J424" s="46" t="str">
        <f t="shared" si="234"/>
        <v xml:space="preserve">Не применяется </v>
      </c>
      <c r="K424" s="74" t="s">
        <v>175</v>
      </c>
      <c r="L424" s="75" t="s">
        <v>150</v>
      </c>
      <c r="M424" s="71" t="s">
        <v>42</v>
      </c>
      <c r="N424" s="104">
        <v>329</v>
      </c>
      <c r="O424" s="103">
        <v>252</v>
      </c>
      <c r="P424" s="56" t="str">
        <f t="shared" si="236"/>
        <v/>
      </c>
      <c r="Q424" s="55">
        <f t="shared" si="237"/>
        <v>102.12765957446808</v>
      </c>
      <c r="R424" s="219"/>
      <c r="S424" s="220"/>
      <c r="T424" s="221"/>
      <c r="U424" s="236"/>
      <c r="V424" s="227"/>
      <c r="W424" s="214"/>
      <c r="X424" s="205"/>
    </row>
    <row r="425" spans="1:24" s="4" customFormat="1" ht="39" customHeight="1" thickBot="1" x14ac:dyDescent="0.3">
      <c r="A425" s="305"/>
      <c r="B425" s="46" t="str">
        <f t="shared" si="224"/>
        <v>ГБУЗ АО Городская клиническая больница №2 им. братьев Губиных</v>
      </c>
      <c r="C425" s="210" t="s">
        <v>124</v>
      </c>
      <c r="D425" s="19" t="str">
        <f t="shared" si="225"/>
        <v>ПМСП, не включенная в базовую программу ОМС</v>
      </c>
      <c r="E425" s="222" t="s">
        <v>142</v>
      </c>
      <c r="F425" s="46" t="str">
        <f t="shared" si="232"/>
        <v>амбулаторно</v>
      </c>
      <c r="G425" s="222" t="s">
        <v>260</v>
      </c>
      <c r="H425" s="46" t="str">
        <f t="shared" si="233"/>
        <v>вакцинация</v>
      </c>
      <c r="I425" s="222" t="s">
        <v>255</v>
      </c>
      <c r="J425" s="46" t="str">
        <f t="shared" si="234"/>
        <v>Вакцинация</v>
      </c>
      <c r="K425" s="72" t="s">
        <v>133</v>
      </c>
      <c r="L425" s="73" t="s">
        <v>3</v>
      </c>
      <c r="M425" s="73" t="s">
        <v>5</v>
      </c>
      <c r="N425" s="106">
        <v>99</v>
      </c>
      <c r="O425" s="106">
        <v>99</v>
      </c>
      <c r="P425" s="133">
        <f>IF(AND(N425&lt;&gt;0,M425="Кач."),O425/N425*100,"")</f>
        <v>100</v>
      </c>
      <c r="Q425" s="133"/>
      <c r="R425" s="219">
        <f>IFERROR(AVERAGE(P425:P426),"")</f>
        <v>100</v>
      </c>
      <c r="S425" s="220">
        <f>AVERAGE(Q425:Q426)</f>
        <v>95.330307614725157</v>
      </c>
      <c r="T425" s="221">
        <f>IFERROR((R425*0.7+S425*0.3)*2,S425*2)</f>
        <v>197.1981845688351</v>
      </c>
      <c r="U425" s="289" t="str">
        <f>IF(T425&lt;170,"ГЗ по услуге (работе) НЕ выполнено","")&amp;IF(AND(T425&gt;=170,T425&lt;=200),"ГЗ по услуге (работе) выполнено","")&amp;IF(T425&gt;200,"ГЗ по услуге (работе) ПЕРЕвыполнено","")</f>
        <v>ГЗ по услуге (работе) выполнено</v>
      </c>
      <c r="V425" s="227"/>
      <c r="W425" s="214"/>
      <c r="X425" s="205"/>
    </row>
    <row r="426" spans="1:24" s="4" customFormat="1" ht="33" customHeight="1" thickBot="1" x14ac:dyDescent="0.3">
      <c r="A426" s="305"/>
      <c r="B426" s="46" t="str">
        <f t="shared" si="224"/>
        <v>ГБУЗ АО Городская клиническая больница №2 им. братьев Губиных</v>
      </c>
      <c r="C426" s="212"/>
      <c r="D426" s="19" t="str">
        <f t="shared" si="225"/>
        <v>ПМСП, не включенная в базовую программу ОМС</v>
      </c>
      <c r="E426" s="224"/>
      <c r="F426" s="46" t="str">
        <f t="shared" si="232"/>
        <v>амбулаторно</v>
      </c>
      <c r="G426" s="224"/>
      <c r="H426" s="46" t="str">
        <f t="shared" si="233"/>
        <v>вакцинация</v>
      </c>
      <c r="I426" s="224"/>
      <c r="J426" s="46" t="str">
        <f t="shared" si="234"/>
        <v>Вакцинация</v>
      </c>
      <c r="K426" s="74" t="s">
        <v>40</v>
      </c>
      <c r="L426" s="70" t="s">
        <v>123</v>
      </c>
      <c r="M426" s="71" t="s">
        <v>42</v>
      </c>
      <c r="N426" s="104">
        <v>19830</v>
      </c>
      <c r="O426" s="103">
        <v>14178</v>
      </c>
      <c r="P426" s="56" t="str">
        <f t="shared" ref="P426" si="247">IF(AND(N426&lt;&gt;0,M426="Кач."),O426/N426*100,"")</f>
        <v/>
      </c>
      <c r="Q426" s="134">
        <f t="shared" ref="Q426" si="248">IF(AND(N426&lt;&gt;0,M426="объем"),(O426/N426*100)/$Y$2*12,"")</f>
        <v>95.330307614725157</v>
      </c>
      <c r="R426" s="219"/>
      <c r="S426" s="220"/>
      <c r="T426" s="221"/>
      <c r="U426" s="289"/>
      <c r="V426" s="227"/>
      <c r="W426" s="214"/>
      <c r="X426" s="205"/>
    </row>
    <row r="427" spans="1:24" s="4" customFormat="1" ht="28.5" customHeight="1" thickBot="1" x14ac:dyDescent="0.3">
      <c r="A427" s="305"/>
      <c r="B427" s="46" t="str">
        <f t="shared" si="224"/>
        <v>ГБУЗ АО Городская клиническая больница №2 им. братьев Губиных</v>
      </c>
      <c r="C427" s="296" t="s">
        <v>141</v>
      </c>
      <c r="D427" s="19" t="str">
        <f t="shared" si="225"/>
        <v>Медицинская помощь в экстренной форме незастрахованным гражданам в системе обязательного медицинского страхования</v>
      </c>
      <c r="E427" s="236" t="s">
        <v>142</v>
      </c>
      <c r="F427" s="46" t="str">
        <f t="shared" si="232"/>
        <v>амбулаторно</v>
      </c>
      <c r="G427" s="236" t="s">
        <v>141</v>
      </c>
      <c r="H427" s="46" t="str">
        <f t="shared" si="233"/>
        <v>Медицинская помощь в экстренной форме незастрахованным гражданам в системе обязательного медицинского страхования</v>
      </c>
      <c r="I427" s="236" t="s">
        <v>148</v>
      </c>
      <c r="J427" s="46" t="str">
        <f t="shared" si="234"/>
        <v xml:space="preserve">Не применяется </v>
      </c>
      <c r="K427" s="72" t="s">
        <v>133</v>
      </c>
      <c r="L427" s="72" t="s">
        <v>3</v>
      </c>
      <c r="M427" s="72" t="s">
        <v>5</v>
      </c>
      <c r="N427" s="106">
        <v>99</v>
      </c>
      <c r="O427" s="106">
        <v>99</v>
      </c>
      <c r="P427" s="54">
        <f t="shared" si="236"/>
        <v>100</v>
      </c>
      <c r="Q427" s="54"/>
      <c r="R427" s="219">
        <f>IFERROR(AVERAGE(P427:P428),"")</f>
        <v>100</v>
      </c>
      <c r="S427" s="220">
        <f>AVERAGE(Q427:Q428)</f>
        <v>95.950617283950606</v>
      </c>
      <c r="T427" s="221">
        <f>IFERROR((R427*0.7+S427*0.3)*2,S427*2)</f>
        <v>197.57037037037037</v>
      </c>
      <c r="U427" s="236" t="str">
        <f>IF(T427&lt;170,"ГЗ по услуге (работе) НЕ выполнено","")&amp;IF(AND(T427&gt;=170,T427&lt;=200),"ГЗ по услуге (работе) выполнено","")&amp;IF(T427&gt;200,"ГЗ по услуге (работе) ПЕРЕвыполнено","")</f>
        <v>ГЗ по услуге (работе) выполнено</v>
      </c>
      <c r="V427" s="227"/>
      <c r="W427" s="214"/>
      <c r="X427" s="205"/>
    </row>
    <row r="428" spans="1:24" s="4" customFormat="1" ht="50.25" customHeight="1" thickBot="1" x14ac:dyDescent="0.3">
      <c r="A428" s="305"/>
      <c r="B428" s="46" t="str">
        <f t="shared" si="224"/>
        <v>ГБУЗ АО Городская клиническая больница №2 им. братьев Губиных</v>
      </c>
      <c r="C428" s="296"/>
      <c r="D428" s="19" t="str">
        <f t="shared" si="225"/>
        <v>Медицинская помощь в экстренной форме незастрахованным гражданам в системе обязательного медицинского страхования</v>
      </c>
      <c r="E428" s="236"/>
      <c r="F428" s="46" t="str">
        <f t="shared" si="232"/>
        <v>амбулаторно</v>
      </c>
      <c r="G428" s="236"/>
      <c r="H428" s="46" t="str">
        <f t="shared" si="233"/>
        <v>Медицинская помощь в экстренной форме незастрахованным гражданам в системе обязательного медицинского страхования</v>
      </c>
      <c r="I428" s="236"/>
      <c r="J428" s="46" t="str">
        <f t="shared" si="234"/>
        <v xml:space="preserve">Не применяется </v>
      </c>
      <c r="K428" s="69" t="s">
        <v>40</v>
      </c>
      <c r="L428" s="70" t="s">
        <v>123</v>
      </c>
      <c r="M428" s="71" t="s">
        <v>42</v>
      </c>
      <c r="N428" s="102">
        <v>13500</v>
      </c>
      <c r="O428" s="103">
        <v>9715</v>
      </c>
      <c r="P428" s="56" t="str">
        <f t="shared" si="236"/>
        <v/>
      </c>
      <c r="Q428" s="55">
        <f t="shared" si="237"/>
        <v>95.950617283950606</v>
      </c>
      <c r="R428" s="219"/>
      <c r="S428" s="220"/>
      <c r="T428" s="221"/>
      <c r="U428" s="236"/>
      <c r="V428" s="227"/>
      <c r="W428" s="214"/>
      <c r="X428" s="205"/>
    </row>
    <row r="429" spans="1:24" s="4" customFormat="1" ht="50.25" customHeight="1" thickBot="1" x14ac:dyDescent="0.3">
      <c r="A429" s="305"/>
      <c r="B429" s="46" t="str">
        <f t="shared" si="224"/>
        <v>ГБУЗ АО Городская клиническая больница №2 им. братьев Губиных</v>
      </c>
      <c r="C429" s="262" t="s">
        <v>236</v>
      </c>
      <c r="D429" s="19" t="str">
        <f t="shared" si="22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29" s="236" t="s">
        <v>305</v>
      </c>
      <c r="F429" s="46" t="str">
        <f t="shared" si="232"/>
        <v>заключение договоров</v>
      </c>
      <c r="G429" s="236" t="s">
        <v>307</v>
      </c>
      <c r="H429" s="46" t="str">
        <f t="shared" si="2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29" s="222" t="s">
        <v>306</v>
      </c>
      <c r="J429" s="46" t="str">
        <f t="shared" si="23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29" s="76" t="s">
        <v>237</v>
      </c>
      <c r="L429" s="75" t="s">
        <v>3</v>
      </c>
      <c r="M429" s="73" t="s">
        <v>5</v>
      </c>
      <c r="N429" s="106">
        <v>100</v>
      </c>
      <c r="O429" s="106">
        <v>100</v>
      </c>
      <c r="P429" s="54">
        <f>IF(AND(N429&lt;&gt;0,M429="Кач."),O429/N429*100,"")</f>
        <v>100</v>
      </c>
      <c r="Q429" s="54"/>
      <c r="R429" s="219">
        <f>IFERROR(AVERAGE(P429:P430),"")</f>
        <v>100</v>
      </c>
      <c r="S429" s="220">
        <f>AVERAGE(Q429:Q430)</f>
        <v>100</v>
      </c>
      <c r="T429" s="221">
        <f>IFERROR((R429*0.7+S429*0.3)*2,S429*2)</f>
        <v>200</v>
      </c>
      <c r="U429" s="236" t="str">
        <f>IF(T429&lt;170,"ГЗ по услуге (работе) НЕ выполнено","")&amp;IF(AND(T429&gt;=170,T429&lt;=200),"ГЗ по услуге (работе) выполнено","")&amp;IF(T429&gt;200,"ГЗ по услуге (работе) ПЕРЕвыполнено","")</f>
        <v>ГЗ по услуге (работе) выполнено</v>
      </c>
      <c r="V429" s="227"/>
      <c r="W429" s="214"/>
      <c r="X429" s="205"/>
    </row>
    <row r="430" spans="1:24" s="4" customFormat="1" ht="50.25" customHeight="1" thickBot="1" x14ac:dyDescent="0.3">
      <c r="A430" s="305"/>
      <c r="B430" s="46" t="str">
        <f t="shared" ref="B430:B493" si="249">IF(A430="",B429,A430)</f>
        <v>ГБУЗ АО Городская клиническая больница №2 им. братьев Губиных</v>
      </c>
      <c r="C430" s="262"/>
      <c r="D430" s="19" t="str">
        <f t="shared" ref="D430:D493" si="250">IF(C430="",D429,C430)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30" s="236"/>
      <c r="F430" s="46" t="str">
        <f t="shared" si="232"/>
        <v>заключение договоров</v>
      </c>
      <c r="G430" s="236"/>
      <c r="H430" s="46" t="str">
        <f t="shared" si="233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30" s="224"/>
      <c r="J430" s="46" t="str">
        <f t="shared" si="234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30" s="77" t="s">
        <v>247</v>
      </c>
      <c r="L430" s="75" t="s">
        <v>238</v>
      </c>
      <c r="M430" s="81" t="s">
        <v>42</v>
      </c>
      <c r="N430" s="102">
        <v>12.61</v>
      </c>
      <c r="O430" s="102">
        <v>12.61</v>
      </c>
      <c r="P430" s="56" t="str">
        <f t="shared" ref="P430" si="251">IF(AND(N430&lt;&gt;0,M430="Кач."),O430/N430*100,"")</f>
        <v/>
      </c>
      <c r="Q430" s="58">
        <f>IF(AND(N430&lt;&gt;0,M430="объем"),(O430/N430*100),"")</f>
        <v>100</v>
      </c>
      <c r="R430" s="219"/>
      <c r="S430" s="220"/>
      <c r="T430" s="221"/>
      <c r="U430" s="236"/>
      <c r="V430" s="227"/>
      <c r="W430" s="215"/>
      <c r="X430" s="206"/>
    </row>
    <row r="431" spans="1:24" s="4" customFormat="1" ht="28.5" customHeight="1" thickBot="1" x14ac:dyDescent="0.3">
      <c r="A431" s="216" t="s">
        <v>18</v>
      </c>
      <c r="B431" s="46" t="str">
        <f t="shared" si="249"/>
        <v>ГБУЗ АО Городская киническая больница №3 им. С.М. Кирова</v>
      </c>
      <c r="C431" s="296" t="s">
        <v>141</v>
      </c>
      <c r="D431" s="19" t="str">
        <f t="shared" si="250"/>
        <v>Медицинская помощь в экстренной форме незастрахованным гражданам в системе обязательного медицинского страхования</v>
      </c>
      <c r="E431" s="236" t="s">
        <v>142</v>
      </c>
      <c r="F431" s="46" t="str">
        <f t="shared" si="232"/>
        <v>амбулаторно</v>
      </c>
      <c r="G431" s="236" t="s">
        <v>141</v>
      </c>
      <c r="H431" s="46" t="str">
        <f t="shared" si="233"/>
        <v>Медицинская помощь в экстренной форме незастрахованным гражданам в системе обязательного медицинского страхования</v>
      </c>
      <c r="I431" s="236" t="s">
        <v>148</v>
      </c>
      <c r="J431" s="46" t="str">
        <f t="shared" si="234"/>
        <v xml:space="preserve">Не применяется </v>
      </c>
      <c r="K431" s="72" t="s">
        <v>133</v>
      </c>
      <c r="L431" s="72" t="s">
        <v>3</v>
      </c>
      <c r="M431" s="72" t="s">
        <v>5</v>
      </c>
      <c r="N431" s="106">
        <v>99</v>
      </c>
      <c r="O431" s="106">
        <v>99</v>
      </c>
      <c r="P431" s="60">
        <f t="shared" ref="P431" si="252">IF(AND(N431&lt;&gt;0,M431="Кач."),O431/N431*100,"")</f>
        <v>100</v>
      </c>
      <c r="Q431" s="54"/>
      <c r="R431" s="219">
        <f>IFERROR(AVERAGE(P431:P432),"")</f>
        <v>100</v>
      </c>
      <c r="S431" s="220">
        <f>AVERAGE(Q431:Q432)</f>
        <v>97.011494252873561</v>
      </c>
      <c r="T431" s="221">
        <f>IFERROR((R431*0.7+S431*0.3)*2,S431*2)</f>
        <v>198.20689655172413</v>
      </c>
      <c r="U431" s="236" t="str">
        <f>IF(T431&lt;170,"ГЗ по услуге (работе) НЕ выполнено","")&amp;IF(AND(T431&gt;=170,T431&lt;=200),"ГЗ по услуге (работе) выполнено","")&amp;IF(T431&gt;200,"ГЗ по услуге (работе) ПЕРЕвыполнено","")</f>
        <v>ГЗ по услуге (работе) выполнено</v>
      </c>
      <c r="V431" s="227"/>
      <c r="W431" s="213">
        <f>AVERAGE(T431:T450)</f>
        <v>188.97007272373085</v>
      </c>
      <c r="X431" s="204" t="str">
        <f>IF(W431&lt;170,"ГЗ по учреждению не выполнено","")&amp;IF(AND(W431&gt;=170,W431&lt;=200),"ГЗ по учреждению выполнено","")&amp;IF(W431&gt;200,"ГЗ по учреждению перевыполнено","")</f>
        <v>ГЗ по учреждению выполнено</v>
      </c>
    </row>
    <row r="432" spans="1:24" s="4" customFormat="1" ht="51.6" customHeight="1" thickBot="1" x14ac:dyDescent="0.3">
      <c r="A432" s="217"/>
      <c r="B432" s="46" t="str">
        <f t="shared" si="249"/>
        <v>ГБУЗ АО Городская киническая больница №3 им. С.М. Кирова</v>
      </c>
      <c r="C432" s="296"/>
      <c r="D432" s="19" t="str">
        <f t="shared" si="250"/>
        <v>Медицинская помощь в экстренной форме незастрахованным гражданам в системе обязательного медицинского страхования</v>
      </c>
      <c r="E432" s="236"/>
      <c r="F432" s="46" t="str">
        <f t="shared" si="232"/>
        <v>амбулаторно</v>
      </c>
      <c r="G432" s="236"/>
      <c r="H432" s="46" t="str">
        <f t="shared" si="233"/>
        <v>Медицинская помощь в экстренной форме незастрахованным гражданам в системе обязательного медицинского страхования</v>
      </c>
      <c r="I432" s="236"/>
      <c r="J432" s="46" t="str">
        <f t="shared" si="234"/>
        <v xml:space="preserve">Не применяется </v>
      </c>
      <c r="K432" s="69" t="s">
        <v>40</v>
      </c>
      <c r="L432" s="70" t="s">
        <v>123</v>
      </c>
      <c r="M432" s="71" t="s">
        <v>42</v>
      </c>
      <c r="N432" s="102">
        <v>5800</v>
      </c>
      <c r="O432" s="102">
        <v>4220</v>
      </c>
      <c r="P432" s="56"/>
      <c r="Q432" s="55">
        <f t="shared" si="237"/>
        <v>97.011494252873561</v>
      </c>
      <c r="R432" s="219"/>
      <c r="S432" s="220"/>
      <c r="T432" s="221"/>
      <c r="U432" s="236"/>
      <c r="V432" s="227"/>
      <c r="W432" s="214"/>
      <c r="X432" s="205"/>
    </row>
    <row r="433" spans="1:24" s="4" customFormat="1" ht="73.5" customHeight="1" thickBot="1" x14ac:dyDescent="0.3">
      <c r="A433" s="217"/>
      <c r="B433" s="46" t="str">
        <f t="shared" si="249"/>
        <v>ГБУЗ АО Городская киническая больница №3 им. С.М. Кирова</v>
      </c>
      <c r="C433" s="210" t="s">
        <v>124</v>
      </c>
      <c r="D433" s="19" t="str">
        <f t="shared" si="250"/>
        <v>ПМСП, не включенная в базовую программу ОМС</v>
      </c>
      <c r="E433" s="222" t="s">
        <v>142</v>
      </c>
      <c r="F433" s="46" t="str">
        <f t="shared" si="232"/>
        <v>амбулаторно</v>
      </c>
      <c r="G433" s="222" t="s">
        <v>39</v>
      </c>
      <c r="H433" s="46" t="str">
        <f t="shared" si="233"/>
        <v>Первичная медико-санитарная помощь, в части диагностики и лечения</v>
      </c>
      <c r="I433" s="222" t="s">
        <v>255</v>
      </c>
      <c r="J433" s="46" t="str">
        <f t="shared" si="234"/>
        <v>Вакцинация</v>
      </c>
      <c r="K433" s="73" t="s">
        <v>133</v>
      </c>
      <c r="L433" s="73" t="s">
        <v>3</v>
      </c>
      <c r="M433" s="73" t="s">
        <v>5</v>
      </c>
      <c r="N433" s="106">
        <v>99</v>
      </c>
      <c r="O433" s="106">
        <v>99</v>
      </c>
      <c r="P433" s="122">
        <f>IF(AND(N433&lt;&gt;0,M433="Кач."),O433/N433*100,"")</f>
        <v>100</v>
      </c>
      <c r="Q433" s="119"/>
      <c r="R433" s="219">
        <f>IFERROR(AVERAGE(P433:P434),"")</f>
        <v>100</v>
      </c>
      <c r="S433" s="220">
        <f>AVERAGE(Q433:Q434)</f>
        <v>147.66666666666666</v>
      </c>
      <c r="T433" s="221">
        <f>IFERROR((R433*0.7+S433*0.3)*2,S433*2)</f>
        <v>228.6</v>
      </c>
      <c r="U433" s="236" t="str">
        <f>IF(T433&lt;170,"ГЗ по услуге (работе) НЕ выполнено","")&amp;IF(AND(T433&gt;=170,T433&lt;=200),"ГЗ по услуге (работе) выполнено","")&amp;IF(T433&gt;200,"ГЗ по услуге (работе) ПЕРЕвыполнено","")</f>
        <v>ГЗ по услуге (работе) ПЕРЕвыполнено</v>
      </c>
      <c r="V433" s="227"/>
      <c r="W433" s="214"/>
      <c r="X433" s="205"/>
    </row>
    <row r="434" spans="1:24" s="4" customFormat="1" ht="58.5" customHeight="1" thickBot="1" x14ac:dyDescent="0.3">
      <c r="A434" s="217"/>
      <c r="B434" s="46" t="str">
        <f t="shared" si="249"/>
        <v>ГБУЗ АО Городская киническая больница №3 им. С.М. Кирова</v>
      </c>
      <c r="C434" s="212"/>
      <c r="D434" s="19" t="str">
        <f t="shared" si="250"/>
        <v>ПМСП, не включенная в базовую программу ОМС</v>
      </c>
      <c r="E434" s="224"/>
      <c r="F434" s="46" t="str">
        <f t="shared" si="232"/>
        <v>амбулаторно</v>
      </c>
      <c r="G434" s="224"/>
      <c r="H434" s="46" t="str">
        <f t="shared" si="233"/>
        <v>Первичная медико-санитарная помощь, в части диагностики и лечения</v>
      </c>
      <c r="I434" s="224"/>
      <c r="J434" s="46" t="str">
        <f t="shared" si="234"/>
        <v>Вакцинация</v>
      </c>
      <c r="K434" s="74" t="s">
        <v>40</v>
      </c>
      <c r="L434" s="75" t="s">
        <v>123</v>
      </c>
      <c r="M434" s="81" t="s">
        <v>42</v>
      </c>
      <c r="N434" s="102">
        <v>800</v>
      </c>
      <c r="O434" s="104">
        <v>886</v>
      </c>
      <c r="P434" s="124"/>
      <c r="Q434" s="120">
        <f t="shared" ref="Q434" si="253">IF(AND(N434&lt;&gt;0,M434="объем"),(O434/N434*100)/$Y$2*12,"")</f>
        <v>147.66666666666666</v>
      </c>
      <c r="R434" s="219"/>
      <c r="S434" s="220"/>
      <c r="T434" s="221"/>
      <c r="U434" s="236"/>
      <c r="V434" s="227"/>
      <c r="W434" s="214"/>
      <c r="X434" s="205"/>
    </row>
    <row r="435" spans="1:24" s="4" customFormat="1" ht="28.5" customHeight="1" thickBot="1" x14ac:dyDescent="0.3">
      <c r="A435" s="217"/>
      <c r="B435" s="46" t="str">
        <f t="shared" si="249"/>
        <v>ГБУЗ АО Городская киническая больница №3 им. С.М. Кирова</v>
      </c>
      <c r="C435" s="262" t="s">
        <v>75</v>
      </c>
      <c r="D435" s="19" t="str">
        <f t="shared" si="250"/>
        <v>Паллиативная медицинская помощь</v>
      </c>
      <c r="E435" s="236" t="s">
        <v>143</v>
      </c>
      <c r="F435" s="46" t="str">
        <f t="shared" si="232"/>
        <v>стационар</v>
      </c>
      <c r="G435" s="236" t="s">
        <v>43</v>
      </c>
      <c r="H435" s="46" t="str">
        <f t="shared" si="233"/>
        <v>паллиативная медицинская помощь</v>
      </c>
      <c r="I435" s="236" t="s">
        <v>148</v>
      </c>
      <c r="J435" s="46" t="str">
        <f t="shared" si="234"/>
        <v xml:space="preserve">Не применяется </v>
      </c>
      <c r="K435" s="72" t="s">
        <v>133</v>
      </c>
      <c r="L435" s="72" t="s">
        <v>3</v>
      </c>
      <c r="M435" s="72" t="s">
        <v>5</v>
      </c>
      <c r="N435" s="106">
        <v>99</v>
      </c>
      <c r="O435" s="106">
        <v>99</v>
      </c>
      <c r="P435" s="54">
        <f t="shared" ref="P435:P443" si="254">IF(AND(N435&lt;&gt;0,M435="Кач."),O435/N435*100,"")</f>
        <v>100</v>
      </c>
      <c r="Q435" s="54"/>
      <c r="R435" s="219">
        <f>IFERROR(AVERAGE(P435:P436),"")</f>
        <v>100</v>
      </c>
      <c r="S435" s="220">
        <f>AVERAGE(Q435:Q436)</f>
        <v>71.450515690147029</v>
      </c>
      <c r="T435" s="221">
        <f>IFERROR((R435*0.7+S435*0.3)*2,S435*2)</f>
        <v>182.87030941408821</v>
      </c>
      <c r="U435" s="236" t="str">
        <f>IF(T435&lt;170,"ГЗ по услуге (работе) НЕ выполнено","")&amp;IF(AND(T435&gt;=170,T435&lt;=200),"ГЗ по услуге (работе) выполнено","")&amp;IF(T435&gt;200,"ГЗ по услуге (работе) ПЕРЕвыполнено","")</f>
        <v>ГЗ по услуге (работе) выполнено</v>
      </c>
      <c r="V435" s="227"/>
      <c r="W435" s="214"/>
      <c r="X435" s="205"/>
    </row>
    <row r="436" spans="1:24" s="4" customFormat="1" ht="45" customHeight="1" thickBot="1" x14ac:dyDescent="0.3">
      <c r="A436" s="217"/>
      <c r="B436" s="46" t="str">
        <f t="shared" si="249"/>
        <v>ГБУЗ АО Городская киническая больница №3 им. С.М. Кирова</v>
      </c>
      <c r="C436" s="262"/>
      <c r="D436" s="19" t="str">
        <f t="shared" si="250"/>
        <v>Паллиативная медицинская помощь</v>
      </c>
      <c r="E436" s="236"/>
      <c r="F436" s="46" t="str">
        <f t="shared" si="232"/>
        <v>стационар</v>
      </c>
      <c r="G436" s="236"/>
      <c r="H436" s="46" t="str">
        <f t="shared" si="233"/>
        <v>паллиативная медицинская помощь</v>
      </c>
      <c r="I436" s="236"/>
      <c r="J436" s="46" t="str">
        <f t="shared" si="234"/>
        <v xml:space="preserve">Не применяется </v>
      </c>
      <c r="K436" s="69" t="s">
        <v>139</v>
      </c>
      <c r="L436" s="70" t="s">
        <v>140</v>
      </c>
      <c r="M436" s="71" t="s">
        <v>42</v>
      </c>
      <c r="N436" s="105">
        <v>4557</v>
      </c>
      <c r="O436" s="105">
        <v>2442</v>
      </c>
      <c r="P436" s="56"/>
      <c r="Q436" s="55">
        <f t="shared" ref="Q436:Q465" si="255">IF(AND(N436&lt;&gt;0,M436="объем"),(O436/N436*100)/$Y$2*12,"")</f>
        <v>71.450515690147029</v>
      </c>
      <c r="R436" s="219"/>
      <c r="S436" s="220"/>
      <c r="T436" s="221"/>
      <c r="U436" s="236"/>
      <c r="V436" s="227"/>
      <c r="W436" s="214"/>
      <c r="X436" s="205"/>
    </row>
    <row r="437" spans="1:24" s="4" customFormat="1" ht="45" customHeight="1" thickBot="1" x14ac:dyDescent="0.3">
      <c r="A437" s="217"/>
      <c r="B437" s="46" t="str">
        <f t="shared" si="249"/>
        <v>ГБУЗ АО Городская киническая больница №3 им. С.М. Кирова</v>
      </c>
      <c r="C437" s="232" t="s">
        <v>129</v>
      </c>
      <c r="D437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7" s="222" t="s">
        <v>143</v>
      </c>
      <c r="F437" s="46" t="str">
        <f t="shared" si="232"/>
        <v>стационар</v>
      </c>
      <c r="G437" s="222" t="s">
        <v>261</v>
      </c>
      <c r="H437" s="46" t="str">
        <f t="shared" si="233"/>
        <v>Инфекционные болезни (COVID-19)</v>
      </c>
      <c r="I437" s="222" t="s">
        <v>148</v>
      </c>
      <c r="J437" s="46" t="str">
        <f t="shared" si="234"/>
        <v xml:space="preserve">Не применяется </v>
      </c>
      <c r="K437" s="72" t="s">
        <v>133</v>
      </c>
      <c r="L437" s="73" t="s">
        <v>3</v>
      </c>
      <c r="M437" s="72" t="s">
        <v>5</v>
      </c>
      <c r="N437" s="106">
        <v>99</v>
      </c>
      <c r="O437" s="106">
        <v>99</v>
      </c>
      <c r="P437" s="56">
        <f t="shared" si="254"/>
        <v>100</v>
      </c>
      <c r="Q437" s="151"/>
      <c r="R437" s="237">
        <f>IFERROR(AVERAGE(P437:P438),"")</f>
        <v>100</v>
      </c>
      <c r="S437" s="240">
        <f>AVERAGE(Q437:Q438)</f>
        <v>66.666666666666657</v>
      </c>
      <c r="T437" s="247">
        <f>IFERROR((R437*0.7+S437*0.3)*2,S437*2)</f>
        <v>180</v>
      </c>
      <c r="U437" s="222" t="str">
        <f>IF(T437&lt;170,"ГЗ по услуге (работе) НЕ выполнено","")&amp;IF(AND(T437&gt;=170,T437&lt;=200),"ГЗ по услуге (работе) выполнено","")&amp;IF(T437&gt;200,"ГЗ по услуге (работе) ПЕРЕвыполнено","")</f>
        <v>ГЗ по услуге (работе) выполнено</v>
      </c>
      <c r="V437" s="225"/>
      <c r="W437" s="214"/>
      <c r="X437" s="205"/>
    </row>
    <row r="438" spans="1:24" s="4" customFormat="1" ht="45" customHeight="1" thickBot="1" x14ac:dyDescent="0.3">
      <c r="A438" s="217"/>
      <c r="B438" s="46" t="str">
        <f t="shared" si="249"/>
        <v>ГБУЗ АО Городская киническая больница №3 им. С.М. Кирова</v>
      </c>
      <c r="C438" s="270"/>
      <c r="D438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8" s="223"/>
      <c r="F438" s="46" t="str">
        <f t="shared" si="232"/>
        <v>стационар</v>
      </c>
      <c r="G438" s="224"/>
      <c r="H438" s="46" t="str">
        <f t="shared" si="233"/>
        <v>Инфекционные болезни (COVID-19)</v>
      </c>
      <c r="I438" s="223"/>
      <c r="J438" s="46" t="str">
        <f t="shared" si="234"/>
        <v xml:space="preserve">Не применяется </v>
      </c>
      <c r="K438" s="74" t="s">
        <v>175</v>
      </c>
      <c r="L438" s="75" t="s">
        <v>123</v>
      </c>
      <c r="M438" s="71" t="s">
        <v>42</v>
      </c>
      <c r="N438" s="105">
        <v>120</v>
      </c>
      <c r="O438" s="105">
        <v>60</v>
      </c>
      <c r="P438" s="56"/>
      <c r="Q438" s="151">
        <f t="shared" si="255"/>
        <v>66.666666666666657</v>
      </c>
      <c r="R438" s="250"/>
      <c r="S438" s="251"/>
      <c r="T438" s="252"/>
      <c r="U438" s="224"/>
      <c r="V438" s="228"/>
      <c r="W438" s="214"/>
      <c r="X438" s="205"/>
    </row>
    <row r="439" spans="1:24" s="4" customFormat="1" ht="28.5" customHeight="1" thickBot="1" x14ac:dyDescent="0.3">
      <c r="A439" s="217"/>
      <c r="B439" s="46" t="str">
        <f t="shared" si="249"/>
        <v>ГБУЗ АО Городская киническая больница №3 им. С.М. Кирова</v>
      </c>
      <c r="C439" s="270"/>
      <c r="D439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39" s="223"/>
      <c r="F439" s="46" t="str">
        <f t="shared" si="232"/>
        <v>стационар</v>
      </c>
      <c r="G439" s="222" t="s">
        <v>76</v>
      </c>
      <c r="H439" s="46" t="str">
        <f t="shared" si="233"/>
        <v>неврология</v>
      </c>
      <c r="I439" s="223"/>
      <c r="J439" s="46" t="str">
        <f t="shared" si="234"/>
        <v xml:space="preserve">Не применяется </v>
      </c>
      <c r="K439" s="72" t="s">
        <v>133</v>
      </c>
      <c r="L439" s="72" t="s">
        <v>3</v>
      </c>
      <c r="M439" s="72" t="s">
        <v>5</v>
      </c>
      <c r="N439" s="106">
        <v>99</v>
      </c>
      <c r="O439" s="106">
        <v>99</v>
      </c>
      <c r="P439" s="56">
        <f t="shared" si="254"/>
        <v>100</v>
      </c>
      <c r="Q439" s="151"/>
      <c r="R439" s="237">
        <f>IFERROR(AVERAGE(P439:P440),"")</f>
        <v>100</v>
      </c>
      <c r="S439" s="240">
        <f>AVERAGE(Q439:Q440)</f>
        <v>44.05797101449275</v>
      </c>
      <c r="T439" s="247">
        <f>IFERROR((R439*0.7+S439*0.3)*2,S439*2)</f>
        <v>166.43478260869566</v>
      </c>
      <c r="U439" s="222" t="str">
        <f>IF(T439&lt;170,"ГЗ по услуге (работе) НЕ выполнено","")&amp;IF(AND(T439&gt;=170,T439&lt;=200),"ГЗ по услуге (работе) выполнено","")&amp;IF(T439&gt;200,"ГЗ по услуге (работе) ПЕРЕвыполнено","")</f>
        <v>ГЗ по услуге (работе) НЕ выполнено</v>
      </c>
      <c r="V439" s="225"/>
      <c r="W439" s="214"/>
      <c r="X439" s="205"/>
    </row>
    <row r="440" spans="1:24" s="4" customFormat="1" ht="28.5" customHeight="1" thickBot="1" x14ac:dyDescent="0.3">
      <c r="A440" s="217"/>
      <c r="B440" s="46" t="str">
        <f t="shared" si="249"/>
        <v>ГБУЗ АО Городская киническая больница №3 им. С.М. Кирова</v>
      </c>
      <c r="C440" s="270"/>
      <c r="D440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0" s="223"/>
      <c r="F440" s="46" t="str">
        <f t="shared" si="232"/>
        <v>стационар</v>
      </c>
      <c r="G440" s="224"/>
      <c r="H440" s="46" t="str">
        <f t="shared" si="233"/>
        <v>неврология</v>
      </c>
      <c r="I440" s="223"/>
      <c r="J440" s="46" t="str">
        <f t="shared" si="234"/>
        <v xml:space="preserve">Не применяется </v>
      </c>
      <c r="K440" s="74" t="s">
        <v>175</v>
      </c>
      <c r="L440" s="75" t="s">
        <v>123</v>
      </c>
      <c r="M440" s="71" t="s">
        <v>42</v>
      </c>
      <c r="N440" s="105">
        <v>115</v>
      </c>
      <c r="O440" s="105">
        <v>38</v>
      </c>
      <c r="P440" s="56"/>
      <c r="Q440" s="151">
        <f t="shared" si="255"/>
        <v>44.05797101449275</v>
      </c>
      <c r="R440" s="250"/>
      <c r="S440" s="251"/>
      <c r="T440" s="252"/>
      <c r="U440" s="224"/>
      <c r="V440" s="228"/>
      <c r="W440" s="214"/>
      <c r="X440" s="205"/>
    </row>
    <row r="441" spans="1:24" s="4" customFormat="1" ht="28.5" customHeight="1" thickBot="1" x14ac:dyDescent="0.3">
      <c r="A441" s="217"/>
      <c r="B441" s="46" t="str">
        <f t="shared" si="249"/>
        <v>ГБУЗ АО Городская киническая больница №3 им. С.М. Кирова</v>
      </c>
      <c r="C441" s="270"/>
      <c r="D441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1" s="223"/>
      <c r="F441" s="46" t="str">
        <f t="shared" si="232"/>
        <v>стационар</v>
      </c>
      <c r="G441" s="222" t="s">
        <v>51</v>
      </c>
      <c r="H441" s="46" t="str">
        <f t="shared" si="233"/>
        <v>терапия</v>
      </c>
      <c r="I441" s="223"/>
      <c r="J441" s="46" t="str">
        <f t="shared" si="234"/>
        <v xml:space="preserve">Не применяется </v>
      </c>
      <c r="K441" s="72" t="s">
        <v>133</v>
      </c>
      <c r="L441" s="72" t="s">
        <v>3</v>
      </c>
      <c r="M441" s="72" t="s">
        <v>5</v>
      </c>
      <c r="N441" s="106">
        <v>99</v>
      </c>
      <c r="O441" s="106">
        <v>99</v>
      </c>
      <c r="P441" s="56">
        <f t="shared" si="254"/>
        <v>100</v>
      </c>
      <c r="Q441" s="151"/>
      <c r="R441" s="237">
        <f>IFERROR(AVERAGE(P441:P442),"")</f>
        <v>100</v>
      </c>
      <c r="S441" s="240">
        <f>AVERAGE(Q441:Q442)</f>
        <v>32.286995515695068</v>
      </c>
      <c r="T441" s="247">
        <f>IFERROR((R441*0.7+S441*0.3)*2,S441*2)</f>
        <v>159.37219730941703</v>
      </c>
      <c r="U441" s="222" t="str">
        <f>IF(T441&lt;170,"ГЗ по услуге (работе) НЕ выполнено","")&amp;IF(AND(T441&gt;=170,T441&lt;=200),"ГЗ по услуге (работе) выполнено","")&amp;IF(T441&gt;200,"ГЗ по услуге (работе) ПЕРЕвыполнено","")</f>
        <v>ГЗ по услуге (работе) НЕ выполнено</v>
      </c>
      <c r="V441" s="225"/>
      <c r="W441" s="214"/>
      <c r="X441" s="205"/>
    </row>
    <row r="442" spans="1:24" s="4" customFormat="1" ht="28.5" customHeight="1" thickBot="1" x14ac:dyDescent="0.3">
      <c r="A442" s="217"/>
      <c r="B442" s="46" t="str">
        <f t="shared" si="249"/>
        <v>ГБУЗ АО Городская киническая больница №3 им. С.М. Кирова</v>
      </c>
      <c r="C442" s="270"/>
      <c r="D442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2" s="223"/>
      <c r="F442" s="46" t="str">
        <f t="shared" si="232"/>
        <v>стационар</v>
      </c>
      <c r="G442" s="224"/>
      <c r="H442" s="46" t="str">
        <f t="shared" si="233"/>
        <v>терапия</v>
      </c>
      <c r="I442" s="223"/>
      <c r="J442" s="46" t="str">
        <f t="shared" si="234"/>
        <v xml:space="preserve">Не применяется </v>
      </c>
      <c r="K442" s="74" t="s">
        <v>175</v>
      </c>
      <c r="L442" s="75" t="s">
        <v>123</v>
      </c>
      <c r="M442" s="71" t="s">
        <v>42</v>
      </c>
      <c r="N442" s="105">
        <v>223</v>
      </c>
      <c r="O442" s="105">
        <v>54</v>
      </c>
      <c r="P442" s="56"/>
      <c r="Q442" s="151">
        <f t="shared" si="255"/>
        <v>32.286995515695068</v>
      </c>
      <c r="R442" s="250"/>
      <c r="S442" s="251"/>
      <c r="T442" s="252"/>
      <c r="U442" s="224"/>
      <c r="V442" s="228"/>
      <c r="W442" s="214"/>
      <c r="X442" s="205"/>
    </row>
    <row r="443" spans="1:24" s="4" customFormat="1" ht="28.5" customHeight="1" thickBot="1" x14ac:dyDescent="0.3">
      <c r="A443" s="217"/>
      <c r="B443" s="46" t="str">
        <f t="shared" si="249"/>
        <v>ГБУЗ АО Городская киническая больница №3 им. С.М. Кирова</v>
      </c>
      <c r="C443" s="270"/>
      <c r="D443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3" s="223"/>
      <c r="F443" s="46" t="str">
        <f t="shared" si="232"/>
        <v>стационар</v>
      </c>
      <c r="G443" s="222" t="s">
        <v>153</v>
      </c>
      <c r="H443" s="46" t="str">
        <f t="shared" si="233"/>
        <v>хирургия</v>
      </c>
      <c r="I443" s="223"/>
      <c r="J443" s="46" t="str">
        <f t="shared" si="234"/>
        <v xml:space="preserve">Не применяется </v>
      </c>
      <c r="K443" s="72" t="s">
        <v>133</v>
      </c>
      <c r="L443" s="72" t="s">
        <v>3</v>
      </c>
      <c r="M443" s="72" t="s">
        <v>5</v>
      </c>
      <c r="N443" s="106">
        <v>99</v>
      </c>
      <c r="O443" s="106">
        <v>99</v>
      </c>
      <c r="P443" s="56">
        <f t="shared" si="254"/>
        <v>100</v>
      </c>
      <c r="Q443" s="151"/>
      <c r="R443" s="237">
        <f>IFERROR(AVERAGE(P443:P444),"")</f>
        <v>100</v>
      </c>
      <c r="S443" s="240">
        <f>AVERAGE(Q443:Q444)</f>
        <v>49.122807017543849</v>
      </c>
      <c r="T443" s="247">
        <f>IFERROR((R443*0.7+S443*0.3)*2,S443*2)</f>
        <v>169.4736842105263</v>
      </c>
      <c r="U443" s="222" t="str">
        <f>IF(T443&lt;170,"ГЗ по услуге (работе) НЕ выполнено","")&amp;IF(AND(T443&gt;=170,T443&lt;=200),"ГЗ по услуге (работе) выполнено","")&amp;IF(T443&gt;200,"ГЗ по услуге (работе) ПЕРЕвыполнено","")</f>
        <v>ГЗ по услуге (работе) НЕ выполнено</v>
      </c>
      <c r="V443" s="225"/>
      <c r="W443" s="214"/>
      <c r="X443" s="205"/>
    </row>
    <row r="444" spans="1:24" s="4" customFormat="1" ht="28.5" customHeight="1" thickBot="1" x14ac:dyDescent="0.3">
      <c r="A444" s="217"/>
      <c r="B444" s="46" t="str">
        <f t="shared" si="249"/>
        <v>ГБУЗ АО Городская киническая больница №3 им. С.М. Кирова</v>
      </c>
      <c r="C444" s="233"/>
      <c r="D444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44" s="224"/>
      <c r="F444" s="46" t="str">
        <f t="shared" si="232"/>
        <v>стационар</v>
      </c>
      <c r="G444" s="224"/>
      <c r="H444" s="46" t="str">
        <f t="shared" si="233"/>
        <v>хирургия</v>
      </c>
      <c r="I444" s="224"/>
      <c r="J444" s="46" t="str">
        <f t="shared" si="234"/>
        <v xml:space="preserve">Не применяется </v>
      </c>
      <c r="K444" s="74" t="s">
        <v>175</v>
      </c>
      <c r="L444" s="75" t="s">
        <v>123</v>
      </c>
      <c r="M444" s="71" t="s">
        <v>42</v>
      </c>
      <c r="N444" s="105">
        <v>171</v>
      </c>
      <c r="O444" s="105">
        <v>63</v>
      </c>
      <c r="P444" s="56"/>
      <c r="Q444" s="151">
        <f t="shared" si="255"/>
        <v>49.122807017543849</v>
      </c>
      <c r="R444" s="250"/>
      <c r="S444" s="251"/>
      <c r="T444" s="252"/>
      <c r="U444" s="224"/>
      <c r="V444" s="228"/>
      <c r="W444" s="214"/>
      <c r="X444" s="205"/>
    </row>
    <row r="445" spans="1:24" s="4" customFormat="1" ht="28.5" customHeight="1" thickBot="1" x14ac:dyDescent="0.3">
      <c r="A445" s="217"/>
      <c r="B445" s="46" t="str">
        <f t="shared" si="249"/>
        <v>ГБУЗ АО Городская киническая больница №3 им. С.М. Кирова</v>
      </c>
      <c r="C445" s="262" t="s">
        <v>46</v>
      </c>
      <c r="D445" s="19" t="str">
        <f t="shared" si="250"/>
        <v>Заготовка, хранение, транспортировка и обеспечение безопасности донорской крови и ее компонентов</v>
      </c>
      <c r="E445" s="236" t="s">
        <v>47</v>
      </c>
      <c r="F445" s="46" t="str">
        <f t="shared" si="232"/>
        <v>Не предусмотрено</v>
      </c>
      <c r="G445" s="236" t="s">
        <v>47</v>
      </c>
      <c r="H445" s="46" t="str">
        <f t="shared" si="233"/>
        <v>Не предусмотрено</v>
      </c>
      <c r="I445" s="236" t="s">
        <v>148</v>
      </c>
      <c r="J445" s="46" t="str">
        <f t="shared" si="234"/>
        <v xml:space="preserve">Не применяется </v>
      </c>
      <c r="K445" s="72" t="s">
        <v>48</v>
      </c>
      <c r="L445" s="72" t="s">
        <v>3</v>
      </c>
      <c r="M445" s="72" t="s">
        <v>5</v>
      </c>
      <c r="N445" s="106">
        <v>100</v>
      </c>
      <c r="O445" s="106">
        <v>100</v>
      </c>
      <c r="P445" s="54">
        <f t="shared" ref="P445" si="256">IF(AND(N445&lt;&gt;0,M445="Кач."),O445/N445*100,"")</f>
        <v>100</v>
      </c>
      <c r="Q445" s="54"/>
      <c r="R445" s="219">
        <f>IFERROR(AVERAGE(P445:P446),"")</f>
        <v>100</v>
      </c>
      <c r="S445" s="220">
        <f>AVERAGE(Q445:Q446)</f>
        <v>107.9047619047619</v>
      </c>
      <c r="T445" s="221">
        <f>IFERROR((R445*0.7+S445*0.3)*2,S445*2)</f>
        <v>204.74285714285713</v>
      </c>
      <c r="U445" s="236" t="str">
        <f>IF(T445&lt;170,"ГЗ по услуге (работе) НЕ выполнено","")&amp;IF(AND(T445&gt;=170,T445&lt;=200),"ГЗ по услуге (работе) выполнено","")&amp;IF(T445&gt;200,"ГЗ по услуге (работе) ПЕРЕвыполнено","")</f>
        <v>ГЗ по услуге (работе) ПЕРЕвыполнено</v>
      </c>
      <c r="V445" s="227"/>
      <c r="W445" s="214"/>
      <c r="X445" s="205"/>
    </row>
    <row r="446" spans="1:24" s="4" customFormat="1" ht="28.5" customHeight="1" thickBot="1" x14ac:dyDescent="0.3">
      <c r="A446" s="217"/>
      <c r="B446" s="46" t="str">
        <f t="shared" si="249"/>
        <v>ГБУЗ АО Городская киническая больница №3 им. С.М. Кирова</v>
      </c>
      <c r="C446" s="262"/>
      <c r="D446" s="19" t="str">
        <f t="shared" si="250"/>
        <v>Заготовка, хранение, транспортировка и обеспечение безопасности донорской крови и ее компонентов</v>
      </c>
      <c r="E446" s="236"/>
      <c r="F446" s="46" t="str">
        <f t="shared" si="232"/>
        <v>Не предусмотрено</v>
      </c>
      <c r="G446" s="236"/>
      <c r="H446" s="46" t="str">
        <f t="shared" si="233"/>
        <v>Не предусмотрено</v>
      </c>
      <c r="I446" s="236"/>
      <c r="J446" s="46" t="str">
        <f t="shared" si="234"/>
        <v xml:space="preserve">Не применяется </v>
      </c>
      <c r="K446" s="69" t="s">
        <v>49</v>
      </c>
      <c r="L446" s="70" t="s">
        <v>123</v>
      </c>
      <c r="M446" s="71" t="s">
        <v>42</v>
      </c>
      <c r="N446" s="104">
        <v>700</v>
      </c>
      <c r="O446" s="104">
        <v>566.5</v>
      </c>
      <c r="P446" s="56" t="str">
        <f t="shared" si="236"/>
        <v/>
      </c>
      <c r="Q446" s="55">
        <f t="shared" si="255"/>
        <v>107.9047619047619</v>
      </c>
      <c r="R446" s="219"/>
      <c r="S446" s="220"/>
      <c r="T446" s="221"/>
      <c r="U446" s="236"/>
      <c r="V446" s="227"/>
      <c r="W446" s="214"/>
      <c r="X446" s="205"/>
    </row>
    <row r="447" spans="1:24" s="4" customFormat="1" ht="28.5" customHeight="1" thickBot="1" x14ac:dyDescent="0.3">
      <c r="A447" s="217"/>
      <c r="B447" s="46" t="str">
        <f t="shared" si="249"/>
        <v>ГБУЗ АО Городская киническая больница №3 им. С.М. Кирова</v>
      </c>
      <c r="C447" s="232" t="s">
        <v>272</v>
      </c>
      <c r="D447" s="19" t="str">
        <f t="shared" si="250"/>
        <v>Обеспечение мероприятий, направленных на охрану здоровья граждан</v>
      </c>
      <c r="E447" s="222" t="s">
        <v>170</v>
      </c>
      <c r="F447" s="46" t="str">
        <f t="shared" si="232"/>
        <v>не предусмотрено</v>
      </c>
      <c r="G447" s="222" t="s">
        <v>47</v>
      </c>
      <c r="H447" s="46" t="str">
        <f t="shared" si="233"/>
        <v>Не предусмотрено</v>
      </c>
      <c r="I447" s="222" t="s">
        <v>148</v>
      </c>
      <c r="J447" s="46" t="str">
        <f t="shared" si="234"/>
        <v xml:space="preserve">Не применяется </v>
      </c>
      <c r="K447" s="73" t="s">
        <v>180</v>
      </c>
      <c r="L447" s="73" t="s">
        <v>3</v>
      </c>
      <c r="M447" s="73" t="s">
        <v>5</v>
      </c>
      <c r="N447" s="106">
        <v>100</v>
      </c>
      <c r="O447" s="106">
        <v>100</v>
      </c>
      <c r="P447" s="122">
        <f t="shared" si="236"/>
        <v>100</v>
      </c>
      <c r="Q447" s="119"/>
      <c r="R447" s="219">
        <f>IFERROR(AVERAGE(P447:P448),"")</f>
        <v>100</v>
      </c>
      <c r="S447" s="220">
        <f>AVERAGE(Q447:Q448)</f>
        <v>100</v>
      </c>
      <c r="T447" s="221">
        <f>IFERROR((R447*0.7+S447*0.3)*2,S447*2)</f>
        <v>200</v>
      </c>
      <c r="U447" s="236" t="str">
        <f>IF(T447&lt;170,"ГЗ по услуге (работе) НЕ выполнено","")&amp;IF(AND(T447&gt;=170,T447&lt;=200),"ГЗ по услуге (работе) выполнено","")&amp;IF(T447&gt;200,"ГЗ по услуге (работе) ПЕРЕвыполнено","")</f>
        <v>ГЗ по услуге (работе) выполнено</v>
      </c>
      <c r="V447" s="227"/>
      <c r="W447" s="214"/>
      <c r="X447" s="205"/>
    </row>
    <row r="448" spans="1:24" s="4" customFormat="1" ht="28.5" customHeight="1" thickBot="1" x14ac:dyDescent="0.3">
      <c r="A448" s="217"/>
      <c r="B448" s="46" t="str">
        <f t="shared" si="249"/>
        <v>ГБУЗ АО Городская киническая больница №3 им. С.М. Кирова</v>
      </c>
      <c r="C448" s="233"/>
      <c r="D448" s="19" t="str">
        <f t="shared" si="250"/>
        <v>Обеспечение мероприятий, направленных на охрану здоровья граждан</v>
      </c>
      <c r="E448" s="224"/>
      <c r="F448" s="46" t="str">
        <f t="shared" ref="F448:F517" si="257">IF(E448="",F447,E448)</f>
        <v>не предусмотрено</v>
      </c>
      <c r="G448" s="224"/>
      <c r="H448" s="46" t="str">
        <f t="shared" ref="H448:H517" si="258">IF(G448="",H447,G448)</f>
        <v>Не предусмотрено</v>
      </c>
      <c r="I448" s="224"/>
      <c r="J448" s="46" t="str">
        <f t="shared" ref="J448:J517" si="259">IF(I448="",J447,I448)</f>
        <v xml:space="preserve">Не применяется </v>
      </c>
      <c r="K448" s="74" t="s">
        <v>179</v>
      </c>
      <c r="L448" s="121" t="s">
        <v>58</v>
      </c>
      <c r="M448" s="81" t="s">
        <v>42</v>
      </c>
      <c r="N448" s="104">
        <v>124</v>
      </c>
      <c r="O448" s="104">
        <v>93</v>
      </c>
      <c r="P448" s="124" t="str">
        <f t="shared" si="236"/>
        <v/>
      </c>
      <c r="Q448" s="120">
        <f t="shared" ref="Q448" si="260">IF(AND(N448&lt;&gt;0,M448="объем"),(O448/N448*100)/$Y$2*12,"")</f>
        <v>100</v>
      </c>
      <c r="R448" s="219"/>
      <c r="S448" s="220"/>
      <c r="T448" s="221"/>
      <c r="U448" s="236"/>
      <c r="V448" s="227"/>
      <c r="W448" s="214"/>
      <c r="X448" s="205"/>
    </row>
    <row r="449" spans="1:24" s="4" customFormat="1" ht="80.25" customHeight="1" thickBot="1" x14ac:dyDescent="0.3">
      <c r="A449" s="217"/>
      <c r="B449" s="46" t="str">
        <f t="shared" si="249"/>
        <v>ГБУЗ АО Городская киническая больница №3 им. С.М. Кирова</v>
      </c>
      <c r="C449" s="262" t="s">
        <v>236</v>
      </c>
      <c r="D449" s="19" t="str">
        <f t="shared" si="2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49" s="236" t="s">
        <v>305</v>
      </c>
      <c r="F449" s="46" t="str">
        <f t="shared" si="257"/>
        <v>заключение договоров</v>
      </c>
      <c r="G449" s="236" t="s">
        <v>307</v>
      </c>
      <c r="H449" s="46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49" s="222" t="s">
        <v>306</v>
      </c>
      <c r="J449" s="46" t="str">
        <f t="shared" si="25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49" s="76" t="s">
        <v>237</v>
      </c>
      <c r="L449" s="75" t="s">
        <v>3</v>
      </c>
      <c r="M449" s="73" t="s">
        <v>5</v>
      </c>
      <c r="N449" s="106">
        <v>100</v>
      </c>
      <c r="O449" s="106">
        <v>100</v>
      </c>
      <c r="P449" s="54">
        <f t="shared" si="236"/>
        <v>100</v>
      </c>
      <c r="Q449" s="54"/>
      <c r="R449" s="219">
        <f>IFERROR(AVERAGE(P449:P450),"")</f>
        <v>100</v>
      </c>
      <c r="S449" s="220">
        <f>AVERAGE(Q449:Q450)</f>
        <v>100</v>
      </c>
      <c r="T449" s="221">
        <f>IFERROR((R449*0.7+S449*0.3)*2,S449*2)</f>
        <v>200</v>
      </c>
      <c r="U449" s="236" t="str">
        <f>IF(T449&lt;170,"ГЗ по услуге (работе) НЕ выполнено","")&amp;IF(AND(T449&gt;=170,T449&lt;=200),"ГЗ по услуге (работе) выполнено","")&amp;IF(T449&gt;200,"ГЗ по услуге (работе) ПЕРЕвыполнено","")</f>
        <v>ГЗ по услуге (работе) выполнено</v>
      </c>
      <c r="V449" s="227"/>
      <c r="W449" s="214"/>
      <c r="X449" s="205"/>
    </row>
    <row r="450" spans="1:24" s="4" customFormat="1" ht="57" customHeight="1" thickBot="1" x14ac:dyDescent="0.3">
      <c r="A450" s="218"/>
      <c r="B450" s="46" t="str">
        <f t="shared" si="249"/>
        <v>ГБУЗ АО Городская киническая больница №3 им. С.М. Кирова</v>
      </c>
      <c r="C450" s="262"/>
      <c r="D450" s="19" t="str">
        <f t="shared" si="2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0" s="236"/>
      <c r="F450" s="46" t="str">
        <f t="shared" si="257"/>
        <v>заключение договоров</v>
      </c>
      <c r="G450" s="236"/>
      <c r="H450" s="46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50" s="224"/>
      <c r="J450" s="46" t="str">
        <f t="shared" si="25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50" s="77" t="s">
        <v>247</v>
      </c>
      <c r="L450" s="75" t="s">
        <v>238</v>
      </c>
      <c r="M450" s="81" t="s">
        <v>42</v>
      </c>
      <c r="N450" s="104">
        <v>216.2</v>
      </c>
      <c r="O450" s="104">
        <v>216.2</v>
      </c>
      <c r="P450" s="56" t="str">
        <f t="shared" ref="P450" si="261">IF(AND(N450&lt;&gt;0,M450="Кач."),O450/N450*100,"")</f>
        <v/>
      </c>
      <c r="Q450" s="58">
        <f>IF(AND(N450&lt;&gt;0,M450="объем"),(O450/N450*100),"")</f>
        <v>100</v>
      </c>
      <c r="R450" s="219"/>
      <c r="S450" s="220"/>
      <c r="T450" s="221"/>
      <c r="U450" s="236"/>
      <c r="V450" s="227"/>
      <c r="W450" s="215"/>
      <c r="X450" s="206"/>
    </row>
    <row r="451" spans="1:24" s="4" customFormat="1" ht="91.5" customHeight="1" thickBot="1" x14ac:dyDescent="0.3">
      <c r="A451" s="306" t="s">
        <v>79</v>
      </c>
      <c r="B451" s="46" t="str">
        <f t="shared" si="249"/>
        <v xml:space="preserve">ГБУЗ АО Областная инфекционная киническая больница </v>
      </c>
      <c r="C451" s="262" t="s">
        <v>75</v>
      </c>
      <c r="D451" s="19" t="str">
        <f t="shared" si="250"/>
        <v>Паллиативная медицинская помощь</v>
      </c>
      <c r="E451" s="236" t="s">
        <v>143</v>
      </c>
      <c r="F451" s="46" t="str">
        <f t="shared" si="257"/>
        <v>стационар</v>
      </c>
      <c r="G451" s="236" t="s">
        <v>43</v>
      </c>
      <c r="H451" s="46" t="str">
        <f t="shared" si="258"/>
        <v>паллиативная медицинская помощь</v>
      </c>
      <c r="I451" s="236" t="s">
        <v>148</v>
      </c>
      <c r="J451" s="46" t="str">
        <f t="shared" si="259"/>
        <v xml:space="preserve">Не применяется </v>
      </c>
      <c r="K451" s="72" t="s">
        <v>133</v>
      </c>
      <c r="L451" s="72" t="s">
        <v>3</v>
      </c>
      <c r="M451" s="72" t="s">
        <v>5</v>
      </c>
      <c r="N451" s="106">
        <v>99</v>
      </c>
      <c r="O451" s="106">
        <v>99</v>
      </c>
      <c r="P451" s="54">
        <f>IF(AND(N451&lt;&gt;0,M451="Кач."),O451/N451*100,"")</f>
        <v>100</v>
      </c>
      <c r="Q451" s="54"/>
      <c r="R451" s="219">
        <f>IFERROR(AVERAGE(P451:P452),"")</f>
        <v>100</v>
      </c>
      <c r="S451" s="220">
        <f>AVERAGE(Q451:Q452)</f>
        <v>40.084146108242493</v>
      </c>
      <c r="T451" s="221">
        <f>IFERROR((R451*0.7+S451*0.3)*2,S451*2)</f>
        <v>164.05048766494551</v>
      </c>
      <c r="U451" s="236" t="str">
        <f>IF(T451&lt;170,"ГЗ по услуге (работе) НЕ выполнено","")&amp;IF(AND(T451&gt;=170,T451&lt;=200),"ГЗ по услуге (работе) выполнено","")&amp;IF(T451&gt;200,"ГЗ по услуге (работе) ПЕРЕвыполнено","")</f>
        <v>ГЗ по услуге (работе) НЕ выполнено</v>
      </c>
      <c r="V451" s="227"/>
      <c r="W451" s="213">
        <f>AVERAGE(T451:T460)</f>
        <v>190.30373483868857</v>
      </c>
      <c r="X451" s="204" t="str">
        <f>IF(W451&lt;170,"ГЗ по учреждению не выполнено","")&amp;IF(AND(W451&gt;=170,W451&lt;=200),"ГЗ по учреждению выполнено","")&amp;IF(W451&gt;200,"ГЗ по учреждению перевыполнено","")</f>
        <v>ГЗ по учреждению выполнено</v>
      </c>
    </row>
    <row r="452" spans="1:24" s="4" customFormat="1" ht="57" customHeight="1" thickBot="1" x14ac:dyDescent="0.3">
      <c r="A452" s="306"/>
      <c r="B452" s="46" t="str">
        <f t="shared" si="249"/>
        <v xml:space="preserve">ГБУЗ АО Областная инфекционная киническая больница </v>
      </c>
      <c r="C452" s="262"/>
      <c r="D452" s="19" t="str">
        <f t="shared" si="250"/>
        <v>Паллиативная медицинская помощь</v>
      </c>
      <c r="E452" s="236"/>
      <c r="F452" s="46" t="str">
        <f t="shared" si="257"/>
        <v>стационар</v>
      </c>
      <c r="G452" s="236"/>
      <c r="H452" s="46" t="str">
        <f t="shared" si="258"/>
        <v>паллиативная медицинская помощь</v>
      </c>
      <c r="I452" s="236"/>
      <c r="J452" s="46" t="str">
        <f t="shared" si="259"/>
        <v xml:space="preserve">Не применяется </v>
      </c>
      <c r="K452" s="69" t="s">
        <v>139</v>
      </c>
      <c r="L452" s="70" t="s">
        <v>140</v>
      </c>
      <c r="M452" s="71" t="s">
        <v>42</v>
      </c>
      <c r="N452" s="105">
        <v>1743</v>
      </c>
      <c r="O452" s="105">
        <v>524</v>
      </c>
      <c r="P452" s="56" t="str">
        <f t="shared" si="236"/>
        <v/>
      </c>
      <c r="Q452" s="55">
        <f t="shared" si="255"/>
        <v>40.084146108242493</v>
      </c>
      <c r="R452" s="219"/>
      <c r="S452" s="220"/>
      <c r="T452" s="221"/>
      <c r="U452" s="236"/>
      <c r="V452" s="227"/>
      <c r="W452" s="214"/>
      <c r="X452" s="205"/>
    </row>
    <row r="453" spans="1:24" s="4" customFormat="1" ht="81" customHeight="1" thickBot="1" x14ac:dyDescent="0.3">
      <c r="A453" s="306"/>
      <c r="B453" s="46" t="str">
        <f t="shared" si="249"/>
        <v xml:space="preserve">ГБУЗ АО Областная инфекционная киническая больница </v>
      </c>
      <c r="C453" s="296" t="s">
        <v>129</v>
      </c>
      <c r="D453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3" s="236" t="s">
        <v>143</v>
      </c>
      <c r="F453" s="46" t="str">
        <f t="shared" si="257"/>
        <v>стационар</v>
      </c>
      <c r="G453" s="236" t="s">
        <v>78</v>
      </c>
      <c r="H453" s="46" t="str">
        <f t="shared" si="258"/>
        <v>инфекционные болезни</v>
      </c>
      <c r="I453" s="236" t="s">
        <v>148</v>
      </c>
      <c r="J453" s="46" t="str">
        <f t="shared" si="259"/>
        <v xml:space="preserve">Не применяется </v>
      </c>
      <c r="K453" s="72" t="s">
        <v>133</v>
      </c>
      <c r="L453" s="72" t="s">
        <v>3</v>
      </c>
      <c r="M453" s="72" t="s">
        <v>5</v>
      </c>
      <c r="N453" s="106">
        <v>99</v>
      </c>
      <c r="O453" s="106">
        <v>99</v>
      </c>
      <c r="P453" s="54">
        <f>IF(AND(N453&lt;&gt;0,M453="Кач."),O453/N453*100,"")</f>
        <v>100</v>
      </c>
      <c r="Q453" s="54"/>
      <c r="R453" s="219">
        <f>IFERROR(AVERAGE(P453:P454),"")</f>
        <v>100</v>
      </c>
      <c r="S453" s="220">
        <f>AVERAGE(Q453:Q454)</f>
        <v>149.91364421416233</v>
      </c>
      <c r="T453" s="221">
        <f>IFERROR((R453*0.7+S453*0.3)*2,S453*2)</f>
        <v>229.94818652849739</v>
      </c>
      <c r="U453" s="236" t="str">
        <f>IF(T453&lt;170,"ГЗ по услуге (работе) НЕ выполнено","")&amp;IF(AND(T453&gt;=170,T453&lt;=200),"ГЗ по услуге (работе) выполнено","")&amp;IF(T453&gt;200,"ГЗ по услуге (работе) ПЕРЕвыполнено","")</f>
        <v>ГЗ по услуге (работе) ПЕРЕвыполнено</v>
      </c>
      <c r="V453" s="227"/>
      <c r="W453" s="214"/>
      <c r="X453" s="205"/>
    </row>
    <row r="454" spans="1:24" s="4" customFormat="1" ht="28.5" customHeight="1" thickBot="1" x14ac:dyDescent="0.3">
      <c r="A454" s="306"/>
      <c r="B454" s="46" t="str">
        <f t="shared" si="249"/>
        <v xml:space="preserve">ГБУЗ АО Областная инфекционная киническая больница </v>
      </c>
      <c r="C454" s="296"/>
      <c r="D454" s="19" t="str">
        <f t="shared" si="250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454" s="236"/>
      <c r="F454" s="46" t="str">
        <f t="shared" si="257"/>
        <v>стационар</v>
      </c>
      <c r="G454" s="236"/>
      <c r="H454" s="46" t="str">
        <f t="shared" si="258"/>
        <v>инфекционные болезни</v>
      </c>
      <c r="I454" s="236"/>
      <c r="J454" s="46" t="str">
        <f t="shared" si="259"/>
        <v xml:space="preserve">Не применяется </v>
      </c>
      <c r="K454" s="74" t="s">
        <v>175</v>
      </c>
      <c r="L454" s="75" t="s">
        <v>150</v>
      </c>
      <c r="M454" s="71" t="s">
        <v>42</v>
      </c>
      <c r="N454" s="104">
        <v>193</v>
      </c>
      <c r="O454" s="105">
        <v>217</v>
      </c>
      <c r="P454" s="56" t="str">
        <f t="shared" ref="P454" si="262">IF(AND(N454&lt;&gt;0,M454="Кач."),O454/N454*100,"")</f>
        <v/>
      </c>
      <c r="Q454" s="55">
        <f t="shared" ref="Q454:Q458" si="263">IF(AND(N454&lt;&gt;0,M454="объем"),(O454/N454*100)/$Y$2*12,"")</f>
        <v>149.91364421416233</v>
      </c>
      <c r="R454" s="219"/>
      <c r="S454" s="220"/>
      <c r="T454" s="221"/>
      <c r="U454" s="236"/>
      <c r="V454" s="227"/>
      <c r="W454" s="214"/>
      <c r="X454" s="205"/>
    </row>
    <row r="455" spans="1:24" s="14" customFormat="1" ht="28.5" customHeight="1" thickBot="1" x14ac:dyDescent="0.3">
      <c r="A455" s="306"/>
      <c r="B455" s="46" t="str">
        <f t="shared" si="249"/>
        <v xml:space="preserve">ГБУЗ АО Областная инфекционная киническая больница </v>
      </c>
      <c r="C455" s="296" t="s">
        <v>128</v>
      </c>
      <c r="D455" s="19" t="str">
        <f t="shared" si="25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5" s="227" t="s">
        <v>47</v>
      </c>
      <c r="F455" s="46" t="str">
        <f t="shared" si="257"/>
        <v>Не предусмотрено</v>
      </c>
      <c r="G455" s="227" t="s">
        <v>47</v>
      </c>
      <c r="H455" s="46" t="str">
        <f t="shared" si="258"/>
        <v>Не предусмотрено</v>
      </c>
      <c r="I455" s="227" t="s">
        <v>80</v>
      </c>
      <c r="J455" s="46" t="str">
        <f t="shared" si="259"/>
        <v>Обработка площади очагов</v>
      </c>
      <c r="K455" s="73" t="s">
        <v>81</v>
      </c>
      <c r="L455" s="73" t="s">
        <v>3</v>
      </c>
      <c r="M455" s="73" t="s">
        <v>5</v>
      </c>
      <c r="N455" s="106">
        <v>99</v>
      </c>
      <c r="O455" s="106">
        <v>99</v>
      </c>
      <c r="P455" s="54">
        <f>IF(AND(N455&lt;&gt;0,M455="Кач."),O455/N455*100,"")</f>
        <v>100</v>
      </c>
      <c r="Q455" s="54"/>
      <c r="R455" s="219">
        <f>IFERROR(AVERAGE(P455:P456),"")</f>
        <v>100</v>
      </c>
      <c r="S455" s="220">
        <f>AVERAGE(Q455:Q456)</f>
        <v>76.666666666666657</v>
      </c>
      <c r="T455" s="221">
        <f>IFERROR((R455*0.7+S455*0.3)*2,S455*2)</f>
        <v>186</v>
      </c>
      <c r="U455" s="236" t="str">
        <f>IF(T455&lt;170,"ГЗ по услуге (работе) НЕ выполнено","")&amp;IF(AND(T455&gt;=170,T455&lt;=200),"ГЗ по услуге (работе) выполнено","")&amp;IF(T455&gt;200,"ГЗ по услуге (работе) ПЕРЕвыполнено","")</f>
        <v>ГЗ по услуге (работе) выполнено</v>
      </c>
      <c r="V455" s="227"/>
      <c r="W455" s="214"/>
      <c r="X455" s="205"/>
    </row>
    <row r="456" spans="1:24" s="4" customFormat="1" ht="28.5" customHeight="1" thickBot="1" x14ac:dyDescent="0.3">
      <c r="A456" s="306"/>
      <c r="B456" s="46" t="str">
        <f t="shared" si="249"/>
        <v xml:space="preserve">ГБУЗ АО Областная инфекционная киническая больница </v>
      </c>
      <c r="C456" s="296"/>
      <c r="D456" s="19" t="str">
        <f t="shared" si="25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6" s="227"/>
      <c r="F456" s="46" t="str">
        <f t="shared" si="257"/>
        <v>Не предусмотрено</v>
      </c>
      <c r="G456" s="227"/>
      <c r="H456" s="46" t="str">
        <f t="shared" si="258"/>
        <v>Не предусмотрено</v>
      </c>
      <c r="I456" s="227"/>
      <c r="J456" s="46" t="str">
        <f t="shared" si="259"/>
        <v>Обработка площади очагов</v>
      </c>
      <c r="K456" s="74" t="s">
        <v>83</v>
      </c>
      <c r="L456" s="75" t="s">
        <v>84</v>
      </c>
      <c r="M456" s="71" t="s">
        <v>42</v>
      </c>
      <c r="N456" s="103">
        <v>200</v>
      </c>
      <c r="O456" s="105">
        <v>115</v>
      </c>
      <c r="P456" s="56" t="str">
        <f t="shared" ref="P456" si="264">IF(AND(N456&lt;&gt;0,M456="Кач."),O456/N456*100,"")</f>
        <v/>
      </c>
      <c r="Q456" s="55">
        <f t="shared" si="263"/>
        <v>76.666666666666657</v>
      </c>
      <c r="R456" s="219"/>
      <c r="S456" s="220"/>
      <c r="T456" s="221"/>
      <c r="U456" s="236"/>
      <c r="V456" s="227"/>
      <c r="W456" s="214"/>
      <c r="X456" s="205"/>
    </row>
    <row r="457" spans="1:24" s="4" customFormat="1" ht="28.5" customHeight="1" thickBot="1" x14ac:dyDescent="0.3">
      <c r="A457" s="306"/>
      <c r="B457" s="46" t="str">
        <f t="shared" si="249"/>
        <v xml:space="preserve">ГБУЗ АО Областная инфекционная киническая больница </v>
      </c>
      <c r="C457" s="296"/>
      <c r="D457" s="19" t="str">
        <f t="shared" si="25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7" s="227" t="s">
        <v>47</v>
      </c>
      <c r="F457" s="46" t="str">
        <f t="shared" si="257"/>
        <v>Не предусмотрено</v>
      </c>
      <c r="G457" s="227" t="s">
        <v>47</v>
      </c>
      <c r="H457" s="46" t="str">
        <f t="shared" si="258"/>
        <v>Не предусмотрено</v>
      </c>
      <c r="I457" s="227" t="s">
        <v>121</v>
      </c>
      <c r="J457" s="46" t="str">
        <f t="shared" si="259"/>
        <v>Обработка вещей из  очагов</v>
      </c>
      <c r="K457" s="73" t="s">
        <v>82</v>
      </c>
      <c r="L457" s="73" t="s">
        <v>3</v>
      </c>
      <c r="M457" s="73" t="s">
        <v>5</v>
      </c>
      <c r="N457" s="106">
        <v>99</v>
      </c>
      <c r="O457" s="106">
        <v>99</v>
      </c>
      <c r="P457" s="54">
        <f>IF(AND(N457&lt;&gt;0,M457="Кач."),O457/N457*100,"")</f>
        <v>100</v>
      </c>
      <c r="Q457" s="54"/>
      <c r="R457" s="219">
        <f>IFERROR(AVERAGE(P457:P458),"")</f>
        <v>100</v>
      </c>
      <c r="S457" s="220">
        <f>AVERAGE(Q457:Q458)</f>
        <v>52.533333333333331</v>
      </c>
      <c r="T457" s="221">
        <f>IFERROR((R457*0.7+S457*0.3)*2,S457*2)</f>
        <v>171.51999999999998</v>
      </c>
      <c r="U457" s="236" t="str">
        <f>IF(T457&lt;170,"ГЗ по услуге (работе) НЕ выполнено","")&amp;IF(AND(T457&gt;=170,T457&lt;=200),"ГЗ по услуге (работе) выполнено","")&amp;IF(T457&gt;200,"ГЗ по услуге (работе) ПЕРЕвыполнено","")</f>
        <v>ГЗ по услуге (работе) выполнено</v>
      </c>
      <c r="V457" s="227"/>
      <c r="W457" s="214"/>
      <c r="X457" s="205"/>
    </row>
    <row r="458" spans="1:24" s="4" customFormat="1" ht="53.25" customHeight="1" thickBot="1" x14ac:dyDescent="0.3">
      <c r="A458" s="306"/>
      <c r="B458" s="46" t="str">
        <f t="shared" si="249"/>
        <v xml:space="preserve">ГБУЗ АО Областная инфекционная киническая больница </v>
      </c>
      <c r="C458" s="296"/>
      <c r="D458" s="19" t="str">
        <f t="shared" si="250"/>
        <v>Организация и проведение заключительной и камерной дезинфекции, дезинсекции, дератизации в очагах инфекционных и паразитарных заболевания в условиях чрезвычайной ситуации</v>
      </c>
      <c r="E458" s="227"/>
      <c r="F458" s="46" t="str">
        <f t="shared" si="257"/>
        <v>Не предусмотрено</v>
      </c>
      <c r="G458" s="227"/>
      <c r="H458" s="46" t="str">
        <f t="shared" si="258"/>
        <v>Не предусмотрено</v>
      </c>
      <c r="I458" s="227"/>
      <c r="J458" s="46" t="str">
        <f t="shared" si="259"/>
        <v>Обработка вещей из  очагов</v>
      </c>
      <c r="K458" s="74" t="s">
        <v>85</v>
      </c>
      <c r="L458" s="75" t="s">
        <v>86</v>
      </c>
      <c r="M458" s="71" t="s">
        <v>42</v>
      </c>
      <c r="N458" s="103">
        <v>1000</v>
      </c>
      <c r="O458" s="105">
        <v>394</v>
      </c>
      <c r="P458" s="56" t="str">
        <f t="shared" ref="P458" si="265">IF(AND(N458&lt;&gt;0,M458="Кач."),O458/N458*100,"")</f>
        <v/>
      </c>
      <c r="Q458" s="55">
        <f t="shared" si="263"/>
        <v>52.533333333333331</v>
      </c>
      <c r="R458" s="219"/>
      <c r="S458" s="220"/>
      <c r="T458" s="221"/>
      <c r="U458" s="236"/>
      <c r="V458" s="227"/>
      <c r="W458" s="214"/>
      <c r="X458" s="205"/>
    </row>
    <row r="459" spans="1:24" s="4" customFormat="1" ht="66.75" customHeight="1" thickBot="1" x14ac:dyDescent="0.3">
      <c r="A459" s="306"/>
      <c r="B459" s="46" t="str">
        <f t="shared" si="249"/>
        <v xml:space="preserve">ГБУЗ АО Областная инфекционная киническая больница </v>
      </c>
      <c r="C459" s="262" t="s">
        <v>236</v>
      </c>
      <c r="D459" s="19" t="str">
        <f t="shared" si="2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59" s="236" t="s">
        <v>305</v>
      </c>
      <c r="F459" s="46" t="str">
        <f t="shared" si="257"/>
        <v>заключение договоров</v>
      </c>
      <c r="G459" s="236" t="s">
        <v>307</v>
      </c>
      <c r="H459" s="46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59" s="222" t="s">
        <v>306</v>
      </c>
      <c r="J459" s="46" t="str">
        <f t="shared" si="25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59" s="76" t="s">
        <v>237</v>
      </c>
      <c r="L459" s="75" t="s">
        <v>3</v>
      </c>
      <c r="M459" s="73" t="s">
        <v>5</v>
      </c>
      <c r="N459" s="106">
        <v>100</v>
      </c>
      <c r="O459" s="106">
        <v>100</v>
      </c>
      <c r="P459" s="54">
        <f>IF(AND(N459&lt;&gt;0,M459="Кач."),O459/N459*100,"")</f>
        <v>100</v>
      </c>
      <c r="Q459" s="54"/>
      <c r="R459" s="219">
        <f>IFERROR(AVERAGE(P459:P460),"")</f>
        <v>100</v>
      </c>
      <c r="S459" s="220">
        <f>AVERAGE(Q459:Q460)</f>
        <v>100</v>
      </c>
      <c r="T459" s="221">
        <f>IFERROR((R459*0.7+S459*0.3)*2,S459*2)</f>
        <v>200</v>
      </c>
      <c r="U459" s="236" t="str">
        <f>IF(T459&lt;170,"ГЗ по услуге (работе) НЕ выполнено","")&amp;IF(AND(T459&gt;=170,T459&lt;=200),"ГЗ по услуге (работе) выполнено","")&amp;IF(T459&gt;200,"ГЗ по услуге (работе) ПЕРЕвыполнено","")</f>
        <v>ГЗ по услуге (работе) выполнено</v>
      </c>
      <c r="V459" s="227"/>
      <c r="W459" s="214"/>
      <c r="X459" s="205"/>
    </row>
    <row r="460" spans="1:24" s="4" customFormat="1" ht="28.5" customHeight="1" thickBot="1" x14ac:dyDescent="0.3">
      <c r="A460" s="306"/>
      <c r="B460" s="46" t="str">
        <f t="shared" si="249"/>
        <v xml:space="preserve">ГБУЗ АО Областная инфекционная киническая больница </v>
      </c>
      <c r="C460" s="262"/>
      <c r="D460" s="19" t="str">
        <f t="shared" si="2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0" s="236"/>
      <c r="F460" s="46" t="str">
        <f t="shared" si="257"/>
        <v>заключение договоров</v>
      </c>
      <c r="G460" s="236"/>
      <c r="H460" s="46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0" s="224"/>
      <c r="J460" s="46" t="str">
        <f t="shared" si="25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0" s="77" t="s">
        <v>247</v>
      </c>
      <c r="L460" s="75" t="s">
        <v>238</v>
      </c>
      <c r="M460" s="81" t="s">
        <v>42</v>
      </c>
      <c r="N460" s="103">
        <v>20.190000000000001</v>
      </c>
      <c r="O460" s="103">
        <v>20.190000000000001</v>
      </c>
      <c r="P460" s="56" t="str">
        <f t="shared" ref="P460" si="266">IF(AND(N460&lt;&gt;0,M460="Кач."),O460/N460*100,"")</f>
        <v/>
      </c>
      <c r="Q460" s="58">
        <f>IF(AND(N460&lt;&gt;0,M460="объем"),(O460/N460*100),"")</f>
        <v>100</v>
      </c>
      <c r="R460" s="219"/>
      <c r="S460" s="220"/>
      <c r="T460" s="221"/>
      <c r="U460" s="236"/>
      <c r="V460" s="227"/>
      <c r="W460" s="215"/>
      <c r="X460" s="206"/>
    </row>
    <row r="461" spans="1:24" s="4" customFormat="1" ht="69" customHeight="1" thickBot="1" x14ac:dyDescent="0.3">
      <c r="A461" s="305" t="s">
        <v>8</v>
      </c>
      <c r="B461" s="46" t="str">
        <f t="shared" si="249"/>
        <v>ГБУЗ АО Областной кардиологический диспансер</v>
      </c>
      <c r="C461" s="296" t="s">
        <v>124</v>
      </c>
      <c r="D461" s="19" t="str">
        <f t="shared" si="250"/>
        <v>ПМСП, не включенная в базовую программу ОМС</v>
      </c>
      <c r="E461" s="227" t="s">
        <v>142</v>
      </c>
      <c r="F461" s="46" t="str">
        <f t="shared" si="257"/>
        <v>амбулаторно</v>
      </c>
      <c r="G461" s="236" t="s">
        <v>47</v>
      </c>
      <c r="H461" s="46" t="str">
        <f t="shared" si="258"/>
        <v>Не предусмотрено</v>
      </c>
      <c r="I461" s="236" t="s">
        <v>68</v>
      </c>
      <c r="J461" s="46" t="str">
        <f t="shared" si="259"/>
        <v>психотерапия</v>
      </c>
      <c r="K461" s="73" t="s">
        <v>133</v>
      </c>
      <c r="L461" s="73" t="s">
        <v>3</v>
      </c>
      <c r="M461" s="73" t="s">
        <v>5</v>
      </c>
      <c r="N461" s="106">
        <v>99</v>
      </c>
      <c r="O461" s="106">
        <v>99</v>
      </c>
      <c r="P461" s="54">
        <f t="shared" si="236"/>
        <v>100</v>
      </c>
      <c r="Q461" s="54"/>
      <c r="R461" s="219">
        <f>IFERROR(AVERAGE(P461:P463),"")</f>
        <v>100</v>
      </c>
      <c r="S461" s="220">
        <f>AVERAGE(Q461:Q463)</f>
        <v>100.8348717948718</v>
      </c>
      <c r="T461" s="221">
        <f>IFERROR((R461*0.7+S461*0.3)*2,S461*2)</f>
        <v>200.50092307692307</v>
      </c>
      <c r="U461" s="236" t="str">
        <f>IF(T461&lt;170,"ГЗ по услуге (работе) НЕ выполнено","")&amp;IF(AND(T461&gt;=170,T461&lt;=200),"ГЗ по услуге (работе) выполнено","")&amp;IF(T461&gt;200,"ГЗ по услуге (работе) ПЕРЕвыполнено","")</f>
        <v>ГЗ по услуге (работе) ПЕРЕвыполнено</v>
      </c>
      <c r="V461" s="227"/>
      <c r="W461" s="213">
        <f>AVERAGE(T461:T469)</f>
        <v>200.01477544898577</v>
      </c>
      <c r="X461" s="204" t="str">
        <f>IF(W461&lt;170,"ГЗ по учреждению не выполнено","")&amp;IF(AND(W461&gt;=170,W461&lt;=200),"ГЗ по учреждению выполнено","")&amp;IF(W461&gt;200,"ГЗ по учреждению перевыполнено","")</f>
        <v>ГЗ по учреждению перевыполнено</v>
      </c>
    </row>
    <row r="462" spans="1:24" s="15" customFormat="1" ht="42.75" customHeight="1" thickBot="1" x14ac:dyDescent="0.3">
      <c r="A462" s="305"/>
      <c r="B462" s="46" t="str">
        <f t="shared" si="249"/>
        <v>ГБУЗ АО Областной кардиологический диспансер</v>
      </c>
      <c r="C462" s="296"/>
      <c r="D462" s="19" t="str">
        <f t="shared" si="250"/>
        <v>ПМСП, не включенная в базовую программу ОМС</v>
      </c>
      <c r="E462" s="227"/>
      <c r="F462" s="46" t="str">
        <f t="shared" si="257"/>
        <v>амбулаторно</v>
      </c>
      <c r="G462" s="236"/>
      <c r="H462" s="46" t="str">
        <f t="shared" si="258"/>
        <v>Не предусмотрено</v>
      </c>
      <c r="I462" s="236"/>
      <c r="J462" s="46" t="str">
        <f t="shared" si="259"/>
        <v>психотерапия</v>
      </c>
      <c r="K462" s="74" t="s">
        <v>40</v>
      </c>
      <c r="L462" s="75" t="s">
        <v>123</v>
      </c>
      <c r="M462" s="81" t="s">
        <v>42</v>
      </c>
      <c r="N462" s="102">
        <v>2500</v>
      </c>
      <c r="O462" s="103">
        <v>1889</v>
      </c>
      <c r="P462" s="56" t="str">
        <f t="shared" ref="P462" si="267">IF(AND(N462&lt;&gt;0,M462="Кач."),O462/N462*100,"")</f>
        <v/>
      </c>
      <c r="Q462" s="134">
        <f t="shared" ref="Q462" si="268">IF(AND(N462&lt;&gt;0,M462="объем"),(O462/N462*100)/$Y$2*12,"")</f>
        <v>100.74666666666667</v>
      </c>
      <c r="R462" s="219"/>
      <c r="S462" s="220"/>
      <c r="T462" s="221"/>
      <c r="U462" s="236"/>
      <c r="V462" s="227"/>
      <c r="W462" s="214"/>
      <c r="X462" s="205"/>
    </row>
    <row r="463" spans="1:24" s="4" customFormat="1" ht="75" customHeight="1" thickBot="1" x14ac:dyDescent="0.3">
      <c r="A463" s="305"/>
      <c r="B463" s="46" t="str">
        <f t="shared" si="249"/>
        <v>ГБУЗ АО Областной кардиологический диспансер</v>
      </c>
      <c r="C463" s="296"/>
      <c r="D463" s="19" t="str">
        <f t="shared" si="250"/>
        <v>ПМСП, не включенная в базовую программу ОМС</v>
      </c>
      <c r="E463" s="227"/>
      <c r="F463" s="46" t="str">
        <f t="shared" si="257"/>
        <v>амбулаторно</v>
      </c>
      <c r="G463" s="236"/>
      <c r="H463" s="46" t="str">
        <f t="shared" si="258"/>
        <v>Не предусмотрено</v>
      </c>
      <c r="I463" s="236"/>
      <c r="J463" s="46" t="str">
        <f t="shared" si="259"/>
        <v>психотерапия</v>
      </c>
      <c r="K463" s="74" t="s">
        <v>138</v>
      </c>
      <c r="L463" s="75" t="s">
        <v>123</v>
      </c>
      <c r="M463" s="81" t="s">
        <v>42</v>
      </c>
      <c r="N463" s="102">
        <v>650</v>
      </c>
      <c r="O463" s="103">
        <v>492</v>
      </c>
      <c r="P463" s="56" t="str">
        <f t="shared" si="236"/>
        <v/>
      </c>
      <c r="Q463" s="55">
        <f t="shared" si="255"/>
        <v>100.92307692307693</v>
      </c>
      <c r="R463" s="219"/>
      <c r="S463" s="220"/>
      <c r="T463" s="221"/>
      <c r="U463" s="236"/>
      <c r="V463" s="227"/>
      <c r="W463" s="214"/>
      <c r="X463" s="205"/>
    </row>
    <row r="464" spans="1:24" s="4" customFormat="1" ht="28.5" customHeight="1" thickBot="1" x14ac:dyDescent="0.3">
      <c r="A464" s="305"/>
      <c r="B464" s="46" t="str">
        <f t="shared" si="249"/>
        <v>ГБУЗ АО Областной кардиологический диспансер</v>
      </c>
      <c r="C464" s="296" t="s">
        <v>125</v>
      </c>
      <c r="D464" s="19" t="str">
        <f t="shared" si="250"/>
        <v>ПМСП, включенная в базовую программу ОМС</v>
      </c>
      <c r="E464" s="227" t="s">
        <v>142</v>
      </c>
      <c r="F464" s="46" t="str">
        <f t="shared" si="257"/>
        <v>амбулаторно</v>
      </c>
      <c r="G464" s="227" t="s">
        <v>47</v>
      </c>
      <c r="H464" s="46" t="str">
        <f t="shared" si="258"/>
        <v>Не предусмотрено</v>
      </c>
      <c r="I464" s="227" t="s">
        <v>87</v>
      </c>
      <c r="J464" s="46" t="str">
        <f t="shared" si="259"/>
        <v>кардиология</v>
      </c>
      <c r="K464" s="72" t="s">
        <v>133</v>
      </c>
      <c r="L464" s="73" t="s">
        <v>3</v>
      </c>
      <c r="M464" s="73" t="s">
        <v>5</v>
      </c>
      <c r="N464" s="106">
        <v>99</v>
      </c>
      <c r="O464" s="106">
        <v>99</v>
      </c>
      <c r="P464" s="54">
        <f t="shared" si="236"/>
        <v>100</v>
      </c>
      <c r="Q464" s="54"/>
      <c r="R464" s="237">
        <f>IFERROR(AVERAGE(P464:P465),"")</f>
        <v>100</v>
      </c>
      <c r="S464" s="240">
        <f>AVERAGE(Q464:Q465)</f>
        <v>99.622837820262717</v>
      </c>
      <c r="T464" s="247">
        <f>IFERROR((R464*0.7+S464*0.3)*2,S464*2)</f>
        <v>199.77370269215763</v>
      </c>
      <c r="U464" s="236" t="str">
        <f>IF(T464&lt;170,"ГЗ по услуге (работе) НЕ выполнено","")&amp;IF(AND(T464&gt;=170,T464&lt;=200),"ГЗ по услуге (работе) выполнено","")&amp;IF(T464&gt;200,"ГЗ по услуге (работе) ПЕРЕвыполнено","")</f>
        <v>ГЗ по услуге (работе) выполнено</v>
      </c>
      <c r="V464" s="227"/>
      <c r="W464" s="214"/>
      <c r="X464" s="205"/>
    </row>
    <row r="465" spans="1:24" s="4" customFormat="1" ht="28.5" customHeight="1" thickBot="1" x14ac:dyDescent="0.3">
      <c r="A465" s="305"/>
      <c r="B465" s="46" t="str">
        <f t="shared" si="249"/>
        <v>ГБУЗ АО Областной кардиологический диспансер</v>
      </c>
      <c r="C465" s="296"/>
      <c r="D465" s="19" t="str">
        <f t="shared" si="250"/>
        <v>ПМСП, включенная в базовую программу ОМС</v>
      </c>
      <c r="E465" s="227"/>
      <c r="F465" s="46" t="str">
        <f t="shared" si="257"/>
        <v>амбулаторно</v>
      </c>
      <c r="G465" s="227"/>
      <c r="H465" s="46" t="str">
        <f t="shared" si="258"/>
        <v>Не предусмотрено</v>
      </c>
      <c r="I465" s="227"/>
      <c r="J465" s="46" t="str">
        <f t="shared" si="259"/>
        <v>кардиология</v>
      </c>
      <c r="K465" s="74" t="s">
        <v>40</v>
      </c>
      <c r="L465" s="75" t="s">
        <v>123</v>
      </c>
      <c r="M465" s="71" t="s">
        <v>42</v>
      </c>
      <c r="N465" s="104">
        <v>2563</v>
      </c>
      <c r="O465" s="103">
        <v>1915</v>
      </c>
      <c r="P465" s="56" t="str">
        <f t="shared" si="236"/>
        <v/>
      </c>
      <c r="Q465" s="55">
        <f t="shared" si="255"/>
        <v>99.622837820262717</v>
      </c>
      <c r="R465" s="250"/>
      <c r="S465" s="251"/>
      <c r="T465" s="252"/>
      <c r="U465" s="236"/>
      <c r="V465" s="227"/>
      <c r="W465" s="214"/>
      <c r="X465" s="205"/>
    </row>
    <row r="466" spans="1:24" s="4" customFormat="1" ht="28.5" customHeight="1" thickBot="1" x14ac:dyDescent="0.3">
      <c r="A466" s="305"/>
      <c r="B466" s="46" t="str">
        <f t="shared" si="249"/>
        <v>ГБУЗ АО Областной кардиологический диспансер</v>
      </c>
      <c r="C466" s="262" t="s">
        <v>266</v>
      </c>
      <c r="D466" s="19" t="str">
        <f t="shared" si="250"/>
        <v xml:space="preserve">Обеспечение мероприятий, направленных на охрану здоровья граждан </v>
      </c>
      <c r="E466" s="236" t="s">
        <v>47</v>
      </c>
      <c r="F466" s="46" t="str">
        <f t="shared" si="257"/>
        <v>Не предусмотрено</v>
      </c>
      <c r="G466" s="236" t="s">
        <v>47</v>
      </c>
      <c r="H466" s="46" t="str">
        <f t="shared" si="258"/>
        <v>Не предусмотрено</v>
      </c>
      <c r="I466" s="236" t="s">
        <v>47</v>
      </c>
      <c r="J466" s="46" t="str">
        <f t="shared" si="259"/>
        <v>Не предусмотрено</v>
      </c>
      <c r="K466" s="73" t="s">
        <v>180</v>
      </c>
      <c r="L466" s="73" t="s">
        <v>3</v>
      </c>
      <c r="M466" s="73" t="s">
        <v>5</v>
      </c>
      <c r="N466" s="106">
        <v>99</v>
      </c>
      <c r="O466" s="106">
        <v>99</v>
      </c>
      <c r="P466" s="60">
        <f t="shared" ref="P466:P467" si="269">IF(AND(N466&lt;&gt;0,M466="Кач."),O466/N466*100,"")</f>
        <v>100</v>
      </c>
      <c r="Q466" s="60"/>
      <c r="R466" s="237">
        <f>IFERROR(AVERAGE(P466:P467),"")</f>
        <v>100</v>
      </c>
      <c r="S466" s="240">
        <f>AVERAGE(Q466:Q467)</f>
        <v>99.640793378104007</v>
      </c>
      <c r="T466" s="247">
        <f>IFERROR((R466*0.7+S466*0.3)*2,S466*2)</f>
        <v>199.78447602686239</v>
      </c>
      <c r="U466" s="236" t="str">
        <f>IF(T466&lt;170,"ГЗ по услуге (работе) НЕ выполнено","")&amp;IF(AND(T466&gt;=170,T466&lt;=200),"ГЗ по услуге (работе) выполнено","")&amp;IF(T466&gt;200,"ГЗ по услуге (работе) ПЕРЕвыполнено","")</f>
        <v>ГЗ по услуге (работе) выполнено</v>
      </c>
      <c r="V466" s="227"/>
      <c r="W466" s="214"/>
      <c r="X466" s="205"/>
    </row>
    <row r="467" spans="1:24" s="4" customFormat="1" ht="25.15" customHeight="1" thickBot="1" x14ac:dyDescent="0.3">
      <c r="A467" s="305"/>
      <c r="B467" s="46" t="str">
        <f t="shared" si="249"/>
        <v>ГБУЗ АО Областной кардиологический диспансер</v>
      </c>
      <c r="C467" s="262"/>
      <c r="D467" s="19" t="str">
        <f t="shared" si="250"/>
        <v xml:space="preserve">Обеспечение мероприятий, направленных на охрану здоровья граждан </v>
      </c>
      <c r="E467" s="236"/>
      <c r="F467" s="46" t="str">
        <f t="shared" si="257"/>
        <v>Не предусмотрено</v>
      </c>
      <c r="G467" s="236"/>
      <c r="H467" s="46" t="str">
        <f t="shared" si="258"/>
        <v>Не предусмотрено</v>
      </c>
      <c r="I467" s="236"/>
      <c r="J467" s="46" t="str">
        <f t="shared" si="259"/>
        <v>Не предусмотрено</v>
      </c>
      <c r="K467" s="74" t="s">
        <v>179</v>
      </c>
      <c r="L467" s="86" t="s">
        <v>58</v>
      </c>
      <c r="M467" s="81" t="s">
        <v>42</v>
      </c>
      <c r="N467" s="104">
        <v>6403</v>
      </c>
      <c r="O467" s="103">
        <v>4785</v>
      </c>
      <c r="P467" s="61" t="str">
        <f t="shared" si="269"/>
        <v/>
      </c>
      <c r="Q467" s="62">
        <f t="shared" ref="Q467" si="270">IF(AND(N467&lt;&gt;0,M467="объем"),(O467/N467*100)/$Y$2*12,"")</f>
        <v>99.640793378104007</v>
      </c>
      <c r="R467" s="250"/>
      <c r="S467" s="251"/>
      <c r="T467" s="252"/>
      <c r="U467" s="236"/>
      <c r="V467" s="227"/>
      <c r="W467" s="214"/>
      <c r="X467" s="205"/>
    </row>
    <row r="468" spans="1:24" s="4" customFormat="1" ht="46.5" customHeight="1" thickBot="1" x14ac:dyDescent="0.3">
      <c r="A468" s="305"/>
      <c r="B468" s="46" t="str">
        <f t="shared" si="249"/>
        <v>ГБУЗ АО Областной кардиологический диспансер</v>
      </c>
      <c r="C468" s="262" t="s">
        <v>236</v>
      </c>
      <c r="D468" s="19" t="str">
        <f t="shared" si="2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8" s="236" t="s">
        <v>305</v>
      </c>
      <c r="F468" s="46" t="str">
        <f t="shared" si="257"/>
        <v>заключение договоров</v>
      </c>
      <c r="G468" s="236" t="s">
        <v>307</v>
      </c>
      <c r="H468" s="46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8" s="236" t="s">
        <v>306</v>
      </c>
      <c r="J468" s="46" t="str">
        <f t="shared" si="25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8" s="76" t="s">
        <v>237</v>
      </c>
      <c r="L468" s="75" t="s">
        <v>3</v>
      </c>
      <c r="M468" s="73" t="s">
        <v>5</v>
      </c>
      <c r="N468" s="106">
        <v>100</v>
      </c>
      <c r="O468" s="106">
        <v>100</v>
      </c>
      <c r="P468" s="60">
        <f t="shared" ref="P468:P469" si="271">IF(AND(N468&lt;&gt;0,M468="Кач."),O468/N468*100,"")</f>
        <v>100</v>
      </c>
      <c r="Q468" s="60"/>
      <c r="R468" s="237">
        <f>IFERROR(AVERAGE(P468:P469),"")</f>
        <v>100</v>
      </c>
      <c r="S468" s="240">
        <f>AVERAGE(Q468:Q469)</f>
        <v>100</v>
      </c>
      <c r="T468" s="247">
        <f>IFERROR((R468*0.7+S468*0.3)*2,S468*2)</f>
        <v>200</v>
      </c>
      <c r="U468" s="236" t="str">
        <f>IF(T468&lt;170,"ГЗ по услуге (работе) НЕ выполнено","")&amp;IF(AND(T468&gt;=170,T468&lt;=200),"ГЗ по услуге (работе) выполнено","")&amp;IF(T468&gt;200,"ГЗ по услуге (работе) ПЕРЕвыполнено","")</f>
        <v>ГЗ по услуге (работе) выполнено</v>
      </c>
      <c r="V468" s="227"/>
      <c r="W468" s="214"/>
      <c r="X468" s="205"/>
    </row>
    <row r="469" spans="1:24" s="4" customFormat="1" ht="34.5" customHeight="1" thickBot="1" x14ac:dyDescent="0.3">
      <c r="A469" s="305"/>
      <c r="B469" s="46" t="str">
        <f t="shared" si="249"/>
        <v>ГБУЗ АО Областной кардиологический диспансер</v>
      </c>
      <c r="C469" s="262"/>
      <c r="D469" s="19" t="str">
        <f t="shared" si="250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469" s="236"/>
      <c r="F469" s="46" t="str">
        <f t="shared" si="257"/>
        <v>заключение договоров</v>
      </c>
      <c r="G469" s="236"/>
      <c r="H469" s="46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469" s="236"/>
      <c r="J469" s="46" t="str">
        <f t="shared" si="25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469" s="77" t="s">
        <v>247</v>
      </c>
      <c r="L469" s="75" t="s">
        <v>238</v>
      </c>
      <c r="M469" s="81" t="s">
        <v>42</v>
      </c>
      <c r="N469" s="104">
        <v>0.8</v>
      </c>
      <c r="O469" s="104">
        <v>0.8</v>
      </c>
      <c r="P469" s="61" t="str">
        <f t="shared" si="271"/>
        <v/>
      </c>
      <c r="Q469" s="58">
        <f>IF(AND(N469&lt;&gt;0,M469="объем"),(O469/N469*100),"")</f>
        <v>100</v>
      </c>
      <c r="R469" s="250"/>
      <c r="S469" s="251"/>
      <c r="T469" s="252"/>
      <c r="U469" s="236"/>
      <c r="V469" s="227"/>
      <c r="W469" s="215"/>
      <c r="X469" s="206"/>
    </row>
    <row r="470" spans="1:24" s="15" customFormat="1" ht="51" customHeight="1" thickBot="1" x14ac:dyDescent="0.3">
      <c r="A470" s="216" t="s">
        <v>19</v>
      </c>
      <c r="B470" s="46" t="str">
        <f t="shared" si="249"/>
        <v>ГБУЗ АО Областной врачебно-физкультурный диспансер</v>
      </c>
      <c r="C470" s="210" t="s">
        <v>125</v>
      </c>
      <c r="D470" s="19" t="str">
        <f t="shared" si="250"/>
        <v>ПМСП, включенная в базовую программу ОМС</v>
      </c>
      <c r="E470" s="225" t="s">
        <v>142</v>
      </c>
      <c r="F470" s="46" t="str">
        <f t="shared" si="257"/>
        <v>амбулаторно</v>
      </c>
      <c r="G470" s="225" t="s">
        <v>47</v>
      </c>
      <c r="H470" s="46" t="str">
        <f t="shared" si="258"/>
        <v>Не предусмотрено</v>
      </c>
      <c r="I470" s="225" t="s">
        <v>88</v>
      </c>
      <c r="J470" s="46" t="str">
        <f t="shared" si="259"/>
        <v>спортивная медицина</v>
      </c>
      <c r="K470" s="72" t="s">
        <v>133</v>
      </c>
      <c r="L470" s="73" t="s">
        <v>3</v>
      </c>
      <c r="M470" s="73" t="s">
        <v>5</v>
      </c>
      <c r="N470" s="106">
        <v>99</v>
      </c>
      <c r="O470" s="106">
        <v>100</v>
      </c>
      <c r="P470" s="54">
        <f t="shared" si="236"/>
        <v>101.01010101010101</v>
      </c>
      <c r="Q470" s="54"/>
      <c r="R470" s="237">
        <f>IFERROR(AVERAGE(P470:P503),"")</f>
        <v>101.01010101010102</v>
      </c>
      <c r="S470" s="240">
        <f>AVERAGE(Q470:Q503)</f>
        <v>99.012265556788407</v>
      </c>
      <c r="T470" s="247">
        <f>IFERROR((R470*0.7+S470*0.3)*2,S470*2)</f>
        <v>200.82150074821448</v>
      </c>
      <c r="U470" s="222" t="str">
        <f>IF(T470&lt;170,"ГЗ по услуге (работе) НЕ выполнено","")&amp;IF(AND(T470&gt;=170,T470&lt;=200),"ГЗ по услуге (работе) выполнено","")&amp;IF(T470&gt;200,"ГЗ по услуге (работе) ПЕРЕвыполнено","")</f>
        <v>ГЗ по услуге (работе) ПЕРЕвыполнено</v>
      </c>
      <c r="V470" s="225"/>
      <c r="W470" s="213">
        <f>AVERAGE(T470:T513)</f>
        <v>200.55826047099092</v>
      </c>
      <c r="X470" s="204" t="str">
        <f>IF(W470&lt;170,"ГЗ по учреждению не выполнено","")&amp;IF(AND(W470&gt;=170,W470&lt;=200),"ГЗ по учреждению выполнено","")&amp;IF(W470&gt;200,"ГЗ по учреждению перевыполнено","")</f>
        <v>ГЗ по учреждению перевыполнено</v>
      </c>
    </row>
    <row r="471" spans="1:24" s="4" customFormat="1" ht="21" customHeight="1" thickBot="1" x14ac:dyDescent="0.3">
      <c r="A471" s="217"/>
      <c r="B471" s="46" t="str">
        <f t="shared" si="249"/>
        <v>ГБУЗ АО Областной врачебно-физкультурный диспансер</v>
      </c>
      <c r="C471" s="211"/>
      <c r="D471" s="19" t="str">
        <f t="shared" si="250"/>
        <v>ПМСП, включенная в базовую программу ОМС</v>
      </c>
      <c r="E471" s="228"/>
      <c r="F471" s="46" t="str">
        <f t="shared" si="257"/>
        <v>амбулаторно</v>
      </c>
      <c r="G471" s="228"/>
      <c r="H471" s="46" t="str">
        <f t="shared" si="258"/>
        <v>Не предусмотрено</v>
      </c>
      <c r="I471" s="228"/>
      <c r="J471" s="46" t="str">
        <f t="shared" si="259"/>
        <v>спортивная медицина</v>
      </c>
      <c r="K471" s="74" t="s">
        <v>40</v>
      </c>
      <c r="L471" s="75" t="s">
        <v>123</v>
      </c>
      <c r="M471" s="71" t="s">
        <v>42</v>
      </c>
      <c r="N471" s="104">
        <v>124000</v>
      </c>
      <c r="O471" s="103">
        <v>90210</v>
      </c>
      <c r="P471" s="56" t="str">
        <f t="shared" ref="P471" si="272">IF(AND(N471&lt;&gt;0,M471="Кач."),O471/N471*100,"")</f>
        <v/>
      </c>
      <c r="Q471" s="127">
        <f t="shared" ref="Q471" si="273">IF(AND(N471&lt;&gt;0,M471="объем"),(O471/N471*100)/$Y$2*12,"")</f>
        <v>97</v>
      </c>
      <c r="R471" s="238"/>
      <c r="S471" s="241"/>
      <c r="T471" s="248"/>
      <c r="U471" s="223"/>
      <c r="V471" s="226"/>
      <c r="W471" s="214"/>
      <c r="X471" s="205"/>
    </row>
    <row r="472" spans="1:24" s="4" customFormat="1" ht="68.25" customHeight="1" thickBot="1" x14ac:dyDescent="0.3">
      <c r="A472" s="217"/>
      <c r="B472" s="46" t="str">
        <f t="shared" si="249"/>
        <v>ГБУЗ АО Областной врачебно-физкультурный диспансер</v>
      </c>
      <c r="C472" s="211"/>
      <c r="D472" s="19" t="str">
        <f t="shared" si="250"/>
        <v>ПМСП, включенная в базовую программу ОМС</v>
      </c>
      <c r="E472" s="225" t="s">
        <v>142</v>
      </c>
      <c r="F472" s="46" t="str">
        <f t="shared" si="257"/>
        <v>амбулаторно</v>
      </c>
      <c r="G472" s="225" t="s">
        <v>212</v>
      </c>
      <c r="H472" s="46" t="str">
        <f t="shared" si="258"/>
        <v>спортсмены спортивных сборных команд</v>
      </c>
      <c r="I472" s="225" t="s">
        <v>87</v>
      </c>
      <c r="J472" s="46" t="str">
        <f t="shared" si="259"/>
        <v>кардиология</v>
      </c>
      <c r="K472" s="72" t="s">
        <v>133</v>
      </c>
      <c r="L472" s="73" t="s">
        <v>3</v>
      </c>
      <c r="M472" s="73" t="s">
        <v>5</v>
      </c>
      <c r="N472" s="106">
        <v>99</v>
      </c>
      <c r="O472" s="106">
        <v>100</v>
      </c>
      <c r="P472" s="54">
        <f t="shared" ref="P472:P474" si="274">IF(AND(N472&lt;&gt;0,M472="Кач."),O472/N472*100,"")</f>
        <v>101.01010101010101</v>
      </c>
      <c r="Q472" s="54"/>
      <c r="R472" s="238">
        <f>IFERROR(AVERAGE(P472:P505),"")</f>
        <v>101.01010101010102</v>
      </c>
      <c r="S472" s="241">
        <f>AVERAGE(Q473:Q474)</f>
        <v>100.35111564163553</v>
      </c>
      <c r="T472" s="248"/>
      <c r="U472" s="223"/>
      <c r="V472" s="226"/>
      <c r="W472" s="214"/>
      <c r="X472" s="205"/>
    </row>
    <row r="473" spans="1:24" s="4" customFormat="1" ht="45.75" customHeight="1" thickBot="1" x14ac:dyDescent="0.3">
      <c r="A473" s="217"/>
      <c r="B473" s="46" t="str">
        <f t="shared" si="249"/>
        <v>ГБУЗ АО Областной врачебно-физкультурный диспансер</v>
      </c>
      <c r="C473" s="211"/>
      <c r="D473" s="19" t="str">
        <f t="shared" si="250"/>
        <v>ПМСП, включенная в базовую программу ОМС</v>
      </c>
      <c r="E473" s="226"/>
      <c r="F473" s="46" t="str">
        <f t="shared" si="257"/>
        <v>амбулаторно</v>
      </c>
      <c r="G473" s="226"/>
      <c r="H473" s="46" t="str">
        <f t="shared" si="258"/>
        <v>спортсмены спортивных сборных команд</v>
      </c>
      <c r="I473" s="226"/>
      <c r="J473" s="46" t="str">
        <f t="shared" si="259"/>
        <v>кардиология</v>
      </c>
      <c r="K473" s="74" t="s">
        <v>40</v>
      </c>
      <c r="L473" s="75" t="s">
        <v>123</v>
      </c>
      <c r="M473" s="71" t="s">
        <v>42</v>
      </c>
      <c r="N473" s="104">
        <v>5886</v>
      </c>
      <c r="O473" s="103">
        <v>4282</v>
      </c>
      <c r="P473" s="56" t="str">
        <f t="shared" si="274"/>
        <v/>
      </c>
      <c r="Q473" s="127">
        <f t="shared" ref="Q473:Q474" si="275">IF(AND(N473&lt;&gt;0,M473="объем"),(O473/N473*100)/$Y$2*12,"")</f>
        <v>96.998527579567337</v>
      </c>
      <c r="R473" s="238"/>
      <c r="S473" s="241"/>
      <c r="T473" s="248"/>
      <c r="U473" s="223"/>
      <c r="V473" s="226"/>
      <c r="W473" s="214"/>
      <c r="X473" s="205"/>
    </row>
    <row r="474" spans="1:24" s="4" customFormat="1" ht="27" customHeight="1" thickBot="1" x14ac:dyDescent="0.3">
      <c r="A474" s="217"/>
      <c r="B474" s="46" t="str">
        <f t="shared" si="249"/>
        <v>ГБУЗ АО Областной врачебно-физкультурный диспансер</v>
      </c>
      <c r="C474" s="211"/>
      <c r="D474" s="19" t="str">
        <f t="shared" si="250"/>
        <v>ПМСП, включенная в базовую программу ОМС</v>
      </c>
      <c r="E474" s="228"/>
      <c r="F474" s="46" t="str">
        <f t="shared" si="257"/>
        <v>амбулаторно</v>
      </c>
      <c r="G474" s="228"/>
      <c r="H474" s="46" t="str">
        <f t="shared" si="258"/>
        <v>спортсмены спортивных сборных команд</v>
      </c>
      <c r="I474" s="228"/>
      <c r="J474" s="46" t="str">
        <f t="shared" si="259"/>
        <v>кардиология</v>
      </c>
      <c r="K474" s="74" t="s">
        <v>138</v>
      </c>
      <c r="L474" s="75" t="s">
        <v>123</v>
      </c>
      <c r="M474" s="71" t="s">
        <v>42</v>
      </c>
      <c r="N474" s="104">
        <v>9</v>
      </c>
      <c r="O474" s="104">
        <v>7</v>
      </c>
      <c r="P474" s="56" t="str">
        <f t="shared" si="274"/>
        <v/>
      </c>
      <c r="Q474" s="127">
        <f t="shared" si="275"/>
        <v>103.70370370370372</v>
      </c>
      <c r="R474" s="238"/>
      <c r="S474" s="241"/>
      <c r="T474" s="248"/>
      <c r="U474" s="223"/>
      <c r="V474" s="226"/>
      <c r="W474" s="214"/>
      <c r="X474" s="205"/>
    </row>
    <row r="475" spans="1:24" s="4" customFormat="1" ht="27" customHeight="1" thickBot="1" x14ac:dyDescent="0.3">
      <c r="A475" s="217"/>
      <c r="B475" s="46" t="str">
        <f t="shared" si="249"/>
        <v>ГБУЗ АО Областной врачебно-физкультурный диспансер</v>
      </c>
      <c r="C475" s="211"/>
      <c r="D475" s="19" t="str">
        <f t="shared" si="250"/>
        <v>ПМСП, включенная в базовую программу ОМС</v>
      </c>
      <c r="E475" s="225" t="s">
        <v>142</v>
      </c>
      <c r="F475" s="46" t="str">
        <f t="shared" si="257"/>
        <v>амбулаторно</v>
      </c>
      <c r="G475" s="225" t="s">
        <v>212</v>
      </c>
      <c r="H475" s="46" t="str">
        <f t="shared" si="258"/>
        <v>спортсмены спортивных сборных команд</v>
      </c>
      <c r="I475" s="225" t="s">
        <v>76</v>
      </c>
      <c r="J475" s="46" t="str">
        <f t="shared" si="259"/>
        <v>неврология</v>
      </c>
      <c r="K475" s="72" t="s">
        <v>133</v>
      </c>
      <c r="L475" s="73" t="s">
        <v>3</v>
      </c>
      <c r="M475" s="73" t="s">
        <v>5</v>
      </c>
      <c r="N475" s="106">
        <v>99</v>
      </c>
      <c r="O475" s="106">
        <v>100</v>
      </c>
      <c r="P475" s="54">
        <f t="shared" ref="P475:P477" si="276">IF(AND(N475&lt;&gt;0,M475="Кач."),O475/N475*100,"")</f>
        <v>101.01010101010101</v>
      </c>
      <c r="Q475" s="54"/>
      <c r="R475" s="238">
        <f>IFERROR(AVERAGE(P475:P508),"")</f>
        <v>101.01010101010101</v>
      </c>
      <c r="S475" s="241">
        <f>AVERAGE(Q476:Q477)</f>
        <v>97.388036876829631</v>
      </c>
      <c r="T475" s="248"/>
      <c r="U475" s="223"/>
      <c r="V475" s="226"/>
      <c r="W475" s="214"/>
      <c r="X475" s="205"/>
    </row>
    <row r="476" spans="1:24" s="4" customFormat="1" ht="25.9" customHeight="1" thickBot="1" x14ac:dyDescent="0.3">
      <c r="A476" s="217"/>
      <c r="B476" s="46" t="str">
        <f t="shared" si="249"/>
        <v>ГБУЗ АО Областной врачебно-физкультурный диспансер</v>
      </c>
      <c r="C476" s="211"/>
      <c r="D476" s="19" t="str">
        <f t="shared" si="250"/>
        <v>ПМСП, включенная в базовую программу ОМС</v>
      </c>
      <c r="E476" s="226"/>
      <c r="F476" s="46" t="str">
        <f t="shared" si="257"/>
        <v>амбулаторно</v>
      </c>
      <c r="G476" s="226"/>
      <c r="H476" s="46" t="str">
        <f t="shared" si="258"/>
        <v>спортсмены спортивных сборных команд</v>
      </c>
      <c r="I476" s="226"/>
      <c r="J476" s="46" t="str">
        <f t="shared" si="259"/>
        <v>неврология</v>
      </c>
      <c r="K476" s="74" t="s">
        <v>40</v>
      </c>
      <c r="L476" s="75" t="s">
        <v>123</v>
      </c>
      <c r="M476" s="71" t="s">
        <v>42</v>
      </c>
      <c r="N476" s="104">
        <v>5086</v>
      </c>
      <c r="O476" s="103">
        <v>3700</v>
      </c>
      <c r="P476" s="56" t="str">
        <f t="shared" si="276"/>
        <v/>
      </c>
      <c r="Q476" s="127">
        <f t="shared" ref="Q476:Q477" si="277">IF(AND(N476&lt;&gt;0,M476="объем"),(O476/N476*100)/$Y$2*12,"")</f>
        <v>96.99829597588149</v>
      </c>
      <c r="R476" s="238"/>
      <c r="S476" s="241"/>
      <c r="T476" s="248"/>
      <c r="U476" s="223"/>
      <c r="V476" s="226"/>
      <c r="W476" s="214"/>
      <c r="X476" s="205"/>
    </row>
    <row r="477" spans="1:24" s="4" customFormat="1" ht="25.9" customHeight="1" thickBot="1" x14ac:dyDescent="0.3">
      <c r="A477" s="217"/>
      <c r="B477" s="46" t="str">
        <f t="shared" si="249"/>
        <v>ГБУЗ АО Областной врачебно-физкультурный диспансер</v>
      </c>
      <c r="C477" s="211"/>
      <c r="D477" s="19" t="str">
        <f t="shared" si="250"/>
        <v>ПМСП, включенная в базовую программу ОМС</v>
      </c>
      <c r="E477" s="228"/>
      <c r="F477" s="46" t="str">
        <f t="shared" si="257"/>
        <v>амбулаторно</v>
      </c>
      <c r="G477" s="228"/>
      <c r="H477" s="46" t="str">
        <f t="shared" si="258"/>
        <v>спортсмены спортивных сборных команд</v>
      </c>
      <c r="I477" s="228"/>
      <c r="J477" s="46" t="str">
        <f t="shared" si="259"/>
        <v>неврология</v>
      </c>
      <c r="K477" s="74" t="s">
        <v>138</v>
      </c>
      <c r="L477" s="75" t="s">
        <v>123</v>
      </c>
      <c r="M477" s="71" t="s">
        <v>42</v>
      </c>
      <c r="N477" s="104">
        <v>15</v>
      </c>
      <c r="O477" s="104">
        <v>11</v>
      </c>
      <c r="P477" s="56" t="str">
        <f t="shared" si="276"/>
        <v/>
      </c>
      <c r="Q477" s="127">
        <f t="shared" si="277"/>
        <v>97.777777777777771</v>
      </c>
      <c r="R477" s="238"/>
      <c r="S477" s="241"/>
      <c r="T477" s="248"/>
      <c r="U477" s="223"/>
      <c r="V477" s="226"/>
      <c r="W477" s="214"/>
      <c r="X477" s="205"/>
    </row>
    <row r="478" spans="1:24" s="4" customFormat="1" ht="24" customHeight="1" thickBot="1" x14ac:dyDescent="0.3">
      <c r="A478" s="217"/>
      <c r="B478" s="46" t="str">
        <f t="shared" si="249"/>
        <v>ГБУЗ АО Областной врачебно-физкультурный диспансер</v>
      </c>
      <c r="C478" s="211"/>
      <c r="D478" s="19" t="str">
        <f t="shared" si="250"/>
        <v>ПМСП, включенная в базовую программу ОМС</v>
      </c>
      <c r="E478" s="225" t="s">
        <v>142</v>
      </c>
      <c r="F478" s="46" t="str">
        <f t="shared" si="257"/>
        <v>амбулаторно</v>
      </c>
      <c r="G478" s="225" t="s">
        <v>212</v>
      </c>
      <c r="H478" s="46" t="str">
        <f t="shared" si="258"/>
        <v>спортсмены спортивных сборных команд</v>
      </c>
      <c r="I478" s="225" t="s">
        <v>73</v>
      </c>
      <c r="J478" s="46" t="str">
        <f t="shared" si="259"/>
        <v>оториноларингология</v>
      </c>
      <c r="K478" s="72" t="s">
        <v>133</v>
      </c>
      <c r="L478" s="73" t="s">
        <v>3</v>
      </c>
      <c r="M478" s="73" t="s">
        <v>5</v>
      </c>
      <c r="N478" s="106">
        <v>99</v>
      </c>
      <c r="O478" s="106">
        <v>100</v>
      </c>
      <c r="P478" s="54">
        <f t="shared" ref="P478:P480" si="278">IF(AND(N478&lt;&gt;0,M478="Кач."),O478/N478*100,"")</f>
        <v>101.01010101010101</v>
      </c>
      <c r="Q478" s="54"/>
      <c r="R478" s="238">
        <f>IFERROR(AVERAGE(P478:P511),"")</f>
        <v>100.85470085470087</v>
      </c>
      <c r="S478" s="241">
        <f>AVERAGE(Q479:Q480)</f>
        <v>98.499147987940745</v>
      </c>
      <c r="T478" s="248"/>
      <c r="U478" s="223"/>
      <c r="V478" s="226"/>
      <c r="W478" s="214"/>
      <c r="X478" s="205"/>
    </row>
    <row r="479" spans="1:24" s="4" customFormat="1" ht="22.9" customHeight="1" thickBot="1" x14ac:dyDescent="0.3">
      <c r="A479" s="217"/>
      <c r="B479" s="46" t="str">
        <f t="shared" si="249"/>
        <v>ГБУЗ АО Областной врачебно-физкультурный диспансер</v>
      </c>
      <c r="C479" s="211"/>
      <c r="D479" s="19" t="str">
        <f t="shared" si="250"/>
        <v>ПМСП, включенная в базовую программу ОМС</v>
      </c>
      <c r="E479" s="226"/>
      <c r="F479" s="46" t="str">
        <f t="shared" si="257"/>
        <v>амбулаторно</v>
      </c>
      <c r="G479" s="226"/>
      <c r="H479" s="46" t="str">
        <f t="shared" si="258"/>
        <v>спортсмены спортивных сборных команд</v>
      </c>
      <c r="I479" s="226"/>
      <c r="J479" s="46" t="str">
        <f t="shared" si="259"/>
        <v>оториноларингология</v>
      </c>
      <c r="K479" s="74" t="s">
        <v>40</v>
      </c>
      <c r="L479" s="75" t="s">
        <v>123</v>
      </c>
      <c r="M479" s="71" t="s">
        <v>42</v>
      </c>
      <c r="N479" s="104">
        <v>5086</v>
      </c>
      <c r="O479" s="103">
        <v>3700</v>
      </c>
      <c r="P479" s="56" t="str">
        <f t="shared" si="278"/>
        <v/>
      </c>
      <c r="Q479" s="127">
        <f t="shared" ref="Q479:Q480" si="279">IF(AND(N479&lt;&gt;0,M479="объем"),(O479/N479*100)/$Y$2*12,"")</f>
        <v>96.99829597588149</v>
      </c>
      <c r="R479" s="238"/>
      <c r="S479" s="241"/>
      <c r="T479" s="248"/>
      <c r="U479" s="223"/>
      <c r="V479" s="226"/>
      <c r="W479" s="214"/>
      <c r="X479" s="205"/>
    </row>
    <row r="480" spans="1:24" s="4" customFormat="1" ht="22.9" customHeight="1" thickBot="1" x14ac:dyDescent="0.3">
      <c r="A480" s="217"/>
      <c r="B480" s="46" t="str">
        <f t="shared" si="249"/>
        <v>ГБУЗ АО Областной врачебно-физкультурный диспансер</v>
      </c>
      <c r="C480" s="211"/>
      <c r="D480" s="19" t="str">
        <f t="shared" si="250"/>
        <v>ПМСП, включенная в базовую программу ОМС</v>
      </c>
      <c r="E480" s="228"/>
      <c r="F480" s="46" t="str">
        <f t="shared" si="257"/>
        <v>амбулаторно</v>
      </c>
      <c r="G480" s="228"/>
      <c r="H480" s="46" t="str">
        <f t="shared" si="258"/>
        <v>спортсмены спортивных сборных команд</v>
      </c>
      <c r="I480" s="228"/>
      <c r="J480" s="46" t="str">
        <f t="shared" si="259"/>
        <v>оториноларингология</v>
      </c>
      <c r="K480" s="74" t="s">
        <v>138</v>
      </c>
      <c r="L480" s="75" t="s">
        <v>123</v>
      </c>
      <c r="M480" s="71" t="s">
        <v>42</v>
      </c>
      <c r="N480" s="104">
        <v>16</v>
      </c>
      <c r="O480" s="104">
        <v>12</v>
      </c>
      <c r="P480" s="56" t="str">
        <f t="shared" si="278"/>
        <v/>
      </c>
      <c r="Q480" s="127">
        <f t="shared" si="279"/>
        <v>100</v>
      </c>
      <c r="R480" s="238"/>
      <c r="S480" s="241"/>
      <c r="T480" s="248"/>
      <c r="U480" s="223"/>
      <c r="V480" s="226"/>
      <c r="W480" s="214"/>
      <c r="X480" s="205"/>
    </row>
    <row r="481" spans="1:24" s="4" customFormat="1" ht="25.15" customHeight="1" thickBot="1" x14ac:dyDescent="0.3">
      <c r="A481" s="217"/>
      <c r="B481" s="46" t="str">
        <f t="shared" si="249"/>
        <v>ГБУЗ АО Областной врачебно-физкультурный диспансер</v>
      </c>
      <c r="C481" s="211"/>
      <c r="D481" s="19" t="str">
        <f t="shared" si="250"/>
        <v>ПМСП, включенная в базовую программу ОМС</v>
      </c>
      <c r="E481" s="225" t="s">
        <v>142</v>
      </c>
      <c r="F481" s="46" t="str">
        <f t="shared" si="257"/>
        <v>амбулаторно</v>
      </c>
      <c r="G481" s="225" t="s">
        <v>212</v>
      </c>
      <c r="H481" s="46" t="str">
        <f t="shared" si="258"/>
        <v>спортсмены спортивных сборных команд</v>
      </c>
      <c r="I481" s="225" t="s">
        <v>95</v>
      </c>
      <c r="J481" s="46" t="str">
        <f t="shared" si="259"/>
        <v>офтальмология</v>
      </c>
      <c r="K481" s="72" t="s">
        <v>133</v>
      </c>
      <c r="L481" s="73" t="s">
        <v>3</v>
      </c>
      <c r="M481" s="73" t="s">
        <v>5</v>
      </c>
      <c r="N481" s="106">
        <v>99</v>
      </c>
      <c r="O481" s="106">
        <v>100</v>
      </c>
      <c r="P481" s="54">
        <f t="shared" ref="P481:P483" si="280">IF(AND(N481&lt;&gt;0,M481="Кач."),O481/N481*100,"")</f>
        <v>101.01010101010101</v>
      </c>
      <c r="Q481" s="54"/>
      <c r="R481" s="238">
        <f>IFERROR(AVERAGE(P481:P514),"")</f>
        <v>100.72150072150075</v>
      </c>
      <c r="S481" s="241">
        <f>AVERAGE(Q482:Q483)</f>
        <v>98.499147987940745</v>
      </c>
      <c r="T481" s="248"/>
      <c r="U481" s="223"/>
      <c r="V481" s="226"/>
      <c r="W481" s="214"/>
      <c r="X481" s="205"/>
    </row>
    <row r="482" spans="1:24" s="4" customFormat="1" ht="21" customHeight="1" thickBot="1" x14ac:dyDescent="0.3">
      <c r="A482" s="217"/>
      <c r="B482" s="46" t="str">
        <f t="shared" si="249"/>
        <v>ГБУЗ АО Областной врачебно-физкультурный диспансер</v>
      </c>
      <c r="C482" s="211"/>
      <c r="D482" s="19" t="str">
        <f t="shared" si="250"/>
        <v>ПМСП, включенная в базовую программу ОМС</v>
      </c>
      <c r="E482" s="226"/>
      <c r="F482" s="46" t="str">
        <f t="shared" si="257"/>
        <v>амбулаторно</v>
      </c>
      <c r="G482" s="226"/>
      <c r="H482" s="46" t="str">
        <f t="shared" si="258"/>
        <v>спортсмены спортивных сборных команд</v>
      </c>
      <c r="I482" s="226"/>
      <c r="J482" s="46" t="str">
        <f t="shared" si="259"/>
        <v>офтальмология</v>
      </c>
      <c r="K482" s="74" t="s">
        <v>40</v>
      </c>
      <c r="L482" s="75" t="s">
        <v>123</v>
      </c>
      <c r="M482" s="71" t="s">
        <v>42</v>
      </c>
      <c r="N482" s="104">
        <v>5086</v>
      </c>
      <c r="O482" s="103">
        <v>3700</v>
      </c>
      <c r="P482" s="56" t="str">
        <f t="shared" si="280"/>
        <v/>
      </c>
      <c r="Q482" s="127">
        <f t="shared" ref="Q482:Q483" si="281">IF(AND(N482&lt;&gt;0,M482="объем"),(O482/N482*100)/$Y$2*12,"")</f>
        <v>96.99829597588149</v>
      </c>
      <c r="R482" s="238"/>
      <c r="S482" s="241"/>
      <c r="T482" s="248"/>
      <c r="U482" s="223"/>
      <c r="V482" s="226"/>
      <c r="W482" s="214"/>
      <c r="X482" s="205"/>
    </row>
    <row r="483" spans="1:24" s="4" customFormat="1" ht="21" customHeight="1" thickBot="1" x14ac:dyDescent="0.3">
      <c r="A483" s="217"/>
      <c r="B483" s="46" t="str">
        <f t="shared" si="249"/>
        <v>ГБУЗ АО Областной врачебно-физкультурный диспансер</v>
      </c>
      <c r="C483" s="211"/>
      <c r="D483" s="19" t="str">
        <f t="shared" si="250"/>
        <v>ПМСП, включенная в базовую программу ОМС</v>
      </c>
      <c r="E483" s="228"/>
      <c r="F483" s="46" t="str">
        <f t="shared" si="257"/>
        <v>амбулаторно</v>
      </c>
      <c r="G483" s="228"/>
      <c r="H483" s="46" t="str">
        <f t="shared" si="258"/>
        <v>спортсмены спортивных сборных команд</v>
      </c>
      <c r="I483" s="228"/>
      <c r="J483" s="46" t="str">
        <f t="shared" si="259"/>
        <v>офтальмология</v>
      </c>
      <c r="K483" s="74" t="s">
        <v>138</v>
      </c>
      <c r="L483" s="75" t="s">
        <v>123</v>
      </c>
      <c r="M483" s="71" t="s">
        <v>42</v>
      </c>
      <c r="N483" s="104">
        <v>16</v>
      </c>
      <c r="O483" s="104">
        <v>12</v>
      </c>
      <c r="P483" s="56" t="str">
        <f t="shared" si="280"/>
        <v/>
      </c>
      <c r="Q483" s="127">
        <f t="shared" si="281"/>
        <v>100</v>
      </c>
      <c r="R483" s="238"/>
      <c r="S483" s="241"/>
      <c r="T483" s="248"/>
      <c r="U483" s="223"/>
      <c r="V483" s="226"/>
      <c r="W483" s="214"/>
      <c r="X483" s="205"/>
    </row>
    <row r="484" spans="1:24" s="4" customFormat="1" ht="16.899999999999999" customHeight="1" thickBot="1" x14ac:dyDescent="0.3">
      <c r="A484" s="217"/>
      <c r="B484" s="46" t="str">
        <f t="shared" si="249"/>
        <v>ГБУЗ АО Областной врачебно-физкультурный диспансер</v>
      </c>
      <c r="C484" s="211"/>
      <c r="D484" s="19" t="str">
        <f t="shared" si="250"/>
        <v>ПМСП, включенная в базовую программу ОМС</v>
      </c>
      <c r="E484" s="225" t="s">
        <v>142</v>
      </c>
      <c r="F484" s="46" t="str">
        <f t="shared" si="257"/>
        <v>амбулаторно</v>
      </c>
      <c r="G484" s="225" t="s">
        <v>212</v>
      </c>
      <c r="H484" s="46" t="str">
        <f t="shared" si="258"/>
        <v>спортсмены спортивных сборных команд</v>
      </c>
      <c r="I484" s="225" t="s">
        <v>51</v>
      </c>
      <c r="J484" s="46" t="str">
        <f t="shared" si="259"/>
        <v>терапия</v>
      </c>
      <c r="K484" s="72" t="s">
        <v>133</v>
      </c>
      <c r="L484" s="73" t="s">
        <v>3</v>
      </c>
      <c r="M484" s="73" t="s">
        <v>5</v>
      </c>
      <c r="N484" s="106">
        <v>99</v>
      </c>
      <c r="O484" s="106">
        <v>100</v>
      </c>
      <c r="P484" s="54">
        <f t="shared" ref="P484:P489" si="282">IF(AND(N484&lt;&gt;0,M484="Кач."),O484/N484*100,"")</f>
        <v>101.01010101010101</v>
      </c>
      <c r="Q484" s="54"/>
      <c r="R484" s="238">
        <f>IFERROR(AVERAGE(P484:P517),"")</f>
        <v>100.64935064935067</v>
      </c>
      <c r="S484" s="241">
        <f>AVERAGE(Q485:Q486)</f>
        <v>99.35080099014526</v>
      </c>
      <c r="T484" s="248"/>
      <c r="U484" s="223"/>
      <c r="V484" s="226"/>
      <c r="W484" s="214"/>
      <c r="X484" s="205"/>
    </row>
    <row r="485" spans="1:24" s="4" customFormat="1" ht="23.45" customHeight="1" thickBot="1" x14ac:dyDescent="0.3">
      <c r="A485" s="217"/>
      <c r="B485" s="46" t="str">
        <f t="shared" si="249"/>
        <v>ГБУЗ АО Областной врачебно-физкультурный диспансер</v>
      </c>
      <c r="C485" s="211"/>
      <c r="D485" s="19" t="str">
        <f t="shared" si="250"/>
        <v>ПМСП, включенная в базовую программу ОМС</v>
      </c>
      <c r="E485" s="226"/>
      <c r="F485" s="46" t="str">
        <f t="shared" si="257"/>
        <v>амбулаторно</v>
      </c>
      <c r="G485" s="226"/>
      <c r="H485" s="46" t="str">
        <f t="shared" si="258"/>
        <v>спортсмены спортивных сборных команд</v>
      </c>
      <c r="I485" s="226"/>
      <c r="J485" s="46" t="str">
        <f t="shared" si="259"/>
        <v>терапия</v>
      </c>
      <c r="K485" s="74" t="s">
        <v>40</v>
      </c>
      <c r="L485" s="75" t="s">
        <v>123</v>
      </c>
      <c r="M485" s="71" t="s">
        <v>42</v>
      </c>
      <c r="N485" s="104">
        <v>1586</v>
      </c>
      <c r="O485" s="103">
        <v>1130</v>
      </c>
      <c r="P485" s="56" t="str">
        <f t="shared" si="282"/>
        <v/>
      </c>
      <c r="Q485" s="127">
        <f t="shared" ref="Q485:Q487" si="283">IF(AND(N485&lt;&gt;0,M485="объем"),(O485/N485*100)/$Y$2*12,"")</f>
        <v>94.997898276586795</v>
      </c>
      <c r="R485" s="238"/>
      <c r="S485" s="241"/>
      <c r="T485" s="248"/>
      <c r="U485" s="223"/>
      <c r="V485" s="226"/>
      <c r="W485" s="214"/>
      <c r="X485" s="205"/>
    </row>
    <row r="486" spans="1:24" s="4" customFormat="1" ht="23.45" customHeight="1" thickBot="1" x14ac:dyDescent="0.3">
      <c r="A486" s="217"/>
      <c r="B486" s="46" t="str">
        <f t="shared" si="249"/>
        <v>ГБУЗ АО Областной врачебно-физкультурный диспансер</v>
      </c>
      <c r="C486" s="211"/>
      <c r="D486" s="19" t="str">
        <f t="shared" si="250"/>
        <v>ПМСП, включенная в базовую программу ОМС</v>
      </c>
      <c r="E486" s="228"/>
      <c r="F486" s="46" t="str">
        <f t="shared" si="257"/>
        <v>амбулаторно</v>
      </c>
      <c r="G486" s="228"/>
      <c r="H486" s="46" t="str">
        <f t="shared" si="258"/>
        <v>спортсмены спортивных сборных команд</v>
      </c>
      <c r="I486" s="228"/>
      <c r="J486" s="46" t="str">
        <f t="shared" si="259"/>
        <v>терапия</v>
      </c>
      <c r="K486" s="74" t="s">
        <v>138</v>
      </c>
      <c r="L486" s="75" t="s">
        <v>123</v>
      </c>
      <c r="M486" s="71" t="s">
        <v>42</v>
      </c>
      <c r="N486" s="104">
        <v>9</v>
      </c>
      <c r="O486" s="104">
        <v>7</v>
      </c>
      <c r="P486" s="56" t="str">
        <f t="shared" si="282"/>
        <v/>
      </c>
      <c r="Q486" s="127">
        <f t="shared" si="283"/>
        <v>103.70370370370372</v>
      </c>
      <c r="R486" s="238"/>
      <c r="S486" s="241"/>
      <c r="T486" s="248"/>
      <c r="U486" s="223"/>
      <c r="V486" s="226"/>
      <c r="W486" s="214"/>
      <c r="X486" s="205"/>
    </row>
    <row r="487" spans="1:24" s="4" customFormat="1" ht="14.45" customHeight="1" thickBot="1" x14ac:dyDescent="0.3">
      <c r="A487" s="217"/>
      <c r="B487" s="46" t="str">
        <f t="shared" si="249"/>
        <v>ГБУЗ АО Областной врачебно-физкультурный диспансер</v>
      </c>
      <c r="C487" s="211"/>
      <c r="D487" s="19" t="str">
        <f t="shared" si="250"/>
        <v>ПМСП, включенная в базовую программу ОМС</v>
      </c>
      <c r="E487" s="225" t="s">
        <v>142</v>
      </c>
      <c r="F487" s="46" t="str">
        <f t="shared" si="257"/>
        <v>амбулаторно</v>
      </c>
      <c r="G487" s="225" t="s">
        <v>212</v>
      </c>
      <c r="H487" s="46" t="str">
        <f t="shared" si="258"/>
        <v>спортсмены спортивных сборных команд</v>
      </c>
      <c r="I487" s="225" t="s">
        <v>286</v>
      </c>
      <c r="J487" s="46" t="str">
        <f t="shared" si="259"/>
        <v>травматология</v>
      </c>
      <c r="K487" s="72" t="s">
        <v>133</v>
      </c>
      <c r="L487" s="73" t="s">
        <v>3</v>
      </c>
      <c r="M487" s="73" t="s">
        <v>5</v>
      </c>
      <c r="N487" s="106">
        <v>99</v>
      </c>
      <c r="O487" s="106">
        <v>100</v>
      </c>
      <c r="P487" s="54">
        <f t="shared" si="282"/>
        <v>101.01010101010101</v>
      </c>
      <c r="Q487" s="54" t="str">
        <f t="shared" si="283"/>
        <v/>
      </c>
      <c r="R487" s="238">
        <f>IFERROR(AVERAGE(P487:P520),"")</f>
        <v>100.5772005772006</v>
      </c>
      <c r="S487" s="241">
        <f>AVERAGE(Q488:Q489)</f>
        <v>98.499147987940745</v>
      </c>
      <c r="T487" s="248"/>
      <c r="U487" s="223"/>
      <c r="V487" s="226"/>
      <c r="W487" s="214"/>
      <c r="X487" s="205"/>
    </row>
    <row r="488" spans="1:24" s="4" customFormat="1" ht="24" customHeight="1" thickBot="1" x14ac:dyDescent="0.3">
      <c r="A488" s="217"/>
      <c r="B488" s="46" t="str">
        <f t="shared" si="249"/>
        <v>ГБУЗ АО Областной врачебно-физкультурный диспансер</v>
      </c>
      <c r="C488" s="211"/>
      <c r="D488" s="19" t="str">
        <f t="shared" si="250"/>
        <v>ПМСП, включенная в базовую программу ОМС</v>
      </c>
      <c r="E488" s="226"/>
      <c r="F488" s="46" t="str">
        <f t="shared" si="257"/>
        <v>амбулаторно</v>
      </c>
      <c r="G488" s="226"/>
      <c r="H488" s="46" t="str">
        <f t="shared" si="258"/>
        <v>спортсмены спортивных сборных команд</v>
      </c>
      <c r="I488" s="226"/>
      <c r="J488" s="46" t="str">
        <f t="shared" si="259"/>
        <v>травматология</v>
      </c>
      <c r="K488" s="74" t="s">
        <v>40</v>
      </c>
      <c r="L488" s="75" t="s">
        <v>123</v>
      </c>
      <c r="M488" s="71" t="s">
        <v>42</v>
      </c>
      <c r="N488" s="104">
        <v>5086</v>
      </c>
      <c r="O488" s="104">
        <v>3700</v>
      </c>
      <c r="P488" s="56" t="str">
        <f t="shared" si="282"/>
        <v/>
      </c>
      <c r="Q488" s="127">
        <f t="shared" ref="Q488:Q490" si="284">IF(AND(N488&lt;&gt;0,M488="объем"),(O488/N488*100)/$Y$2*12,"")</f>
        <v>96.99829597588149</v>
      </c>
      <c r="R488" s="238"/>
      <c r="S488" s="241"/>
      <c r="T488" s="248"/>
      <c r="U488" s="223"/>
      <c r="V488" s="226"/>
      <c r="W488" s="214"/>
      <c r="X488" s="205"/>
    </row>
    <row r="489" spans="1:24" s="4" customFormat="1" ht="24" customHeight="1" thickBot="1" x14ac:dyDescent="0.3">
      <c r="A489" s="217"/>
      <c r="B489" s="46" t="str">
        <f t="shared" si="249"/>
        <v>ГБУЗ АО Областной врачебно-физкультурный диспансер</v>
      </c>
      <c r="C489" s="211"/>
      <c r="D489" s="19" t="str">
        <f t="shared" si="250"/>
        <v>ПМСП, включенная в базовую программу ОМС</v>
      </c>
      <c r="E489" s="228"/>
      <c r="F489" s="46" t="str">
        <f t="shared" si="257"/>
        <v>амбулаторно</v>
      </c>
      <c r="G489" s="228"/>
      <c r="H489" s="46" t="str">
        <f t="shared" si="258"/>
        <v>спортсмены спортивных сборных команд</v>
      </c>
      <c r="I489" s="228"/>
      <c r="J489" s="46" t="str">
        <f t="shared" si="259"/>
        <v>травматология</v>
      </c>
      <c r="K489" s="74" t="s">
        <v>138</v>
      </c>
      <c r="L489" s="75" t="s">
        <v>123</v>
      </c>
      <c r="M489" s="71" t="s">
        <v>42</v>
      </c>
      <c r="N489" s="104">
        <v>16</v>
      </c>
      <c r="O489" s="104">
        <v>12</v>
      </c>
      <c r="P489" s="56" t="str">
        <f t="shared" si="282"/>
        <v/>
      </c>
      <c r="Q489" s="127">
        <f t="shared" si="284"/>
        <v>100</v>
      </c>
      <c r="R489" s="238"/>
      <c r="S489" s="241"/>
      <c r="T489" s="248"/>
      <c r="U489" s="223"/>
      <c r="V489" s="226"/>
      <c r="W489" s="214"/>
      <c r="X489" s="205"/>
    </row>
    <row r="490" spans="1:24" s="4" customFormat="1" ht="18.600000000000001" customHeight="1" thickBot="1" x14ac:dyDescent="0.3">
      <c r="A490" s="217"/>
      <c r="B490" s="46" t="str">
        <f t="shared" si="249"/>
        <v>ГБУЗ АО Областной врачебно-физкультурный диспансер</v>
      </c>
      <c r="C490" s="211"/>
      <c r="D490" s="19" t="str">
        <f t="shared" si="250"/>
        <v>ПМСП, включенная в базовую программу ОМС</v>
      </c>
      <c r="E490" s="225" t="s">
        <v>142</v>
      </c>
      <c r="F490" s="46" t="str">
        <f t="shared" si="257"/>
        <v>амбулаторно</v>
      </c>
      <c r="G490" s="225" t="s">
        <v>212</v>
      </c>
      <c r="H490" s="46" t="str">
        <f t="shared" si="258"/>
        <v>спортсмены спортивных сборных команд</v>
      </c>
      <c r="I490" s="225" t="s">
        <v>97</v>
      </c>
      <c r="J490" s="46" t="str">
        <f t="shared" si="259"/>
        <v xml:space="preserve">хирургия </v>
      </c>
      <c r="K490" s="72" t="s">
        <v>133</v>
      </c>
      <c r="L490" s="73" t="s">
        <v>3</v>
      </c>
      <c r="M490" s="73" t="s">
        <v>5</v>
      </c>
      <c r="N490" s="106">
        <v>99</v>
      </c>
      <c r="O490" s="106">
        <v>100</v>
      </c>
      <c r="P490" s="54">
        <f t="shared" ref="P490:P492" si="285">IF(AND(N490&lt;&gt;0,M490="Кач."),O490/N490*100,"")</f>
        <v>101.01010101010101</v>
      </c>
      <c r="Q490" s="54" t="str">
        <f t="shared" si="284"/>
        <v/>
      </c>
      <c r="R490" s="238">
        <f>IFERROR(AVERAGE(P490:P523),"")</f>
        <v>100.50505050505051</v>
      </c>
      <c r="S490" s="241">
        <f>AVERAGE(Q491:Q492)</f>
        <v>100.35111564163553</v>
      </c>
      <c r="T490" s="248"/>
      <c r="U490" s="223"/>
      <c r="V490" s="226"/>
      <c r="W490" s="214"/>
      <c r="X490" s="205"/>
    </row>
    <row r="491" spans="1:24" s="4" customFormat="1" ht="21" customHeight="1" thickBot="1" x14ac:dyDescent="0.3">
      <c r="A491" s="217"/>
      <c r="B491" s="46" t="str">
        <f t="shared" si="249"/>
        <v>ГБУЗ АО Областной врачебно-физкультурный диспансер</v>
      </c>
      <c r="C491" s="211"/>
      <c r="D491" s="19" t="str">
        <f t="shared" si="250"/>
        <v>ПМСП, включенная в базовую программу ОМС</v>
      </c>
      <c r="E491" s="226"/>
      <c r="F491" s="46" t="str">
        <f t="shared" si="257"/>
        <v>амбулаторно</v>
      </c>
      <c r="G491" s="226"/>
      <c r="H491" s="46" t="str">
        <f t="shared" si="258"/>
        <v>спортсмены спортивных сборных команд</v>
      </c>
      <c r="I491" s="226"/>
      <c r="J491" s="46" t="str">
        <f t="shared" si="259"/>
        <v xml:space="preserve">хирургия </v>
      </c>
      <c r="K491" s="74" t="s">
        <v>40</v>
      </c>
      <c r="L491" s="75" t="s">
        <v>123</v>
      </c>
      <c r="M491" s="71" t="s">
        <v>42</v>
      </c>
      <c r="N491" s="104">
        <v>5886</v>
      </c>
      <c r="O491" s="103">
        <v>4282</v>
      </c>
      <c r="P491" s="56" t="str">
        <f t="shared" si="285"/>
        <v/>
      </c>
      <c r="Q491" s="127">
        <f t="shared" ref="Q491:Q493" si="286">IF(AND(N491&lt;&gt;0,M491="объем"),(O491/N491*100)/$Y$2*12,"")</f>
        <v>96.998527579567337</v>
      </c>
      <c r="R491" s="238"/>
      <c r="S491" s="241"/>
      <c r="T491" s="248"/>
      <c r="U491" s="223"/>
      <c r="V491" s="226"/>
      <c r="W491" s="214"/>
      <c r="X491" s="205"/>
    </row>
    <row r="492" spans="1:24" s="4" customFormat="1" ht="21" customHeight="1" thickBot="1" x14ac:dyDescent="0.3">
      <c r="A492" s="217"/>
      <c r="B492" s="46" t="str">
        <f t="shared" si="249"/>
        <v>ГБУЗ АО Областной врачебно-физкультурный диспансер</v>
      </c>
      <c r="C492" s="211"/>
      <c r="D492" s="19" t="str">
        <f t="shared" si="250"/>
        <v>ПМСП, включенная в базовую программу ОМС</v>
      </c>
      <c r="E492" s="228"/>
      <c r="F492" s="46" t="str">
        <f t="shared" si="257"/>
        <v>амбулаторно</v>
      </c>
      <c r="G492" s="228"/>
      <c r="H492" s="46" t="str">
        <f t="shared" si="258"/>
        <v>спортсмены спортивных сборных команд</v>
      </c>
      <c r="I492" s="228"/>
      <c r="J492" s="46" t="str">
        <f t="shared" si="259"/>
        <v xml:space="preserve">хирургия </v>
      </c>
      <c r="K492" s="74" t="s">
        <v>138</v>
      </c>
      <c r="L492" s="75" t="s">
        <v>123</v>
      </c>
      <c r="M492" s="71" t="s">
        <v>42</v>
      </c>
      <c r="N492" s="104">
        <v>9</v>
      </c>
      <c r="O492" s="104">
        <v>7</v>
      </c>
      <c r="P492" s="56" t="str">
        <f t="shared" si="285"/>
        <v/>
      </c>
      <c r="Q492" s="127">
        <f t="shared" si="286"/>
        <v>103.70370370370372</v>
      </c>
      <c r="R492" s="238"/>
      <c r="S492" s="241"/>
      <c r="T492" s="248"/>
      <c r="U492" s="223"/>
      <c r="V492" s="226"/>
      <c r="W492" s="214"/>
      <c r="X492" s="205"/>
    </row>
    <row r="493" spans="1:24" s="4" customFormat="1" ht="18" customHeight="1" thickBot="1" x14ac:dyDescent="0.3">
      <c r="A493" s="217"/>
      <c r="B493" s="46" t="str">
        <f t="shared" si="249"/>
        <v>ГБУЗ АО Областной врачебно-физкультурный диспансер</v>
      </c>
      <c r="C493" s="211"/>
      <c r="D493" s="19" t="str">
        <f t="shared" si="250"/>
        <v>ПМСП, включенная в базовую программу ОМС</v>
      </c>
      <c r="E493" s="225" t="s">
        <v>142</v>
      </c>
      <c r="F493" s="46" t="str">
        <f t="shared" si="257"/>
        <v>амбулаторно</v>
      </c>
      <c r="G493" s="225" t="s">
        <v>212</v>
      </c>
      <c r="H493" s="46" t="str">
        <f t="shared" si="258"/>
        <v>спортсмены спортивных сборных команд</v>
      </c>
      <c r="I493" s="225" t="s">
        <v>69</v>
      </c>
      <c r="J493" s="46" t="str">
        <f t="shared" si="259"/>
        <v>дерматология</v>
      </c>
      <c r="K493" s="72" t="s">
        <v>133</v>
      </c>
      <c r="L493" s="73" t="s">
        <v>3</v>
      </c>
      <c r="M493" s="73" t="s">
        <v>5</v>
      </c>
      <c r="N493" s="106">
        <v>99</v>
      </c>
      <c r="O493" s="106">
        <v>100</v>
      </c>
      <c r="P493" s="54">
        <f t="shared" ref="P493:P495" si="287">IF(AND(N493&lt;&gt;0,M493="Кач."),O493/N493*100,"")</f>
        <v>101.01010101010101</v>
      </c>
      <c r="Q493" s="54" t="str">
        <f t="shared" si="286"/>
        <v/>
      </c>
      <c r="R493" s="238">
        <f>IFERROR(AVERAGE(P493:P526),"")</f>
        <v>100.43290043290042</v>
      </c>
      <c r="S493" s="241">
        <f>AVERAGE(Q494:Q495)</f>
        <v>98.499147987940745</v>
      </c>
      <c r="T493" s="248"/>
      <c r="U493" s="223"/>
      <c r="V493" s="226"/>
      <c r="W493" s="214"/>
      <c r="X493" s="205"/>
    </row>
    <row r="494" spans="1:24" s="4" customFormat="1" ht="16.149999999999999" customHeight="1" thickBot="1" x14ac:dyDescent="0.3">
      <c r="A494" s="217"/>
      <c r="B494" s="46" t="str">
        <f t="shared" ref="B494:B563" si="288">IF(A494="",B493,A494)</f>
        <v>ГБУЗ АО Областной врачебно-физкультурный диспансер</v>
      </c>
      <c r="C494" s="211"/>
      <c r="D494" s="19" t="str">
        <f t="shared" ref="D494:D563" si="289">IF(C494="",D493,C494)</f>
        <v>ПМСП, включенная в базовую программу ОМС</v>
      </c>
      <c r="E494" s="226"/>
      <c r="F494" s="46" t="str">
        <f t="shared" si="257"/>
        <v>амбулаторно</v>
      </c>
      <c r="G494" s="226"/>
      <c r="H494" s="46" t="str">
        <f t="shared" si="258"/>
        <v>спортсмены спортивных сборных команд</v>
      </c>
      <c r="I494" s="226"/>
      <c r="J494" s="46" t="str">
        <f t="shared" si="259"/>
        <v>дерматология</v>
      </c>
      <c r="K494" s="74" t="s">
        <v>40</v>
      </c>
      <c r="L494" s="75" t="s">
        <v>123</v>
      </c>
      <c r="M494" s="71" t="s">
        <v>42</v>
      </c>
      <c r="N494" s="104">
        <v>5086</v>
      </c>
      <c r="O494" s="103">
        <v>3700</v>
      </c>
      <c r="P494" s="56" t="str">
        <f t="shared" si="287"/>
        <v/>
      </c>
      <c r="Q494" s="127">
        <f t="shared" ref="Q494:Q496" si="290">IF(AND(N494&lt;&gt;0,M494="объем"),(O494/N494*100)/$Y$2*12,"")</f>
        <v>96.99829597588149</v>
      </c>
      <c r="R494" s="238"/>
      <c r="S494" s="241"/>
      <c r="T494" s="248"/>
      <c r="U494" s="223"/>
      <c r="V494" s="226"/>
      <c r="W494" s="214"/>
      <c r="X494" s="205"/>
    </row>
    <row r="495" spans="1:24" s="4" customFormat="1" ht="16.149999999999999" customHeight="1" thickBot="1" x14ac:dyDescent="0.3">
      <c r="A495" s="217"/>
      <c r="B495" s="46" t="str">
        <f t="shared" si="288"/>
        <v>ГБУЗ АО Областной врачебно-физкультурный диспансер</v>
      </c>
      <c r="C495" s="211"/>
      <c r="D495" s="19" t="str">
        <f t="shared" si="289"/>
        <v>ПМСП, включенная в базовую программу ОМС</v>
      </c>
      <c r="E495" s="228"/>
      <c r="F495" s="46" t="str">
        <f t="shared" si="257"/>
        <v>амбулаторно</v>
      </c>
      <c r="G495" s="228"/>
      <c r="H495" s="46" t="str">
        <f t="shared" si="258"/>
        <v>спортсмены спортивных сборных команд</v>
      </c>
      <c r="I495" s="228"/>
      <c r="J495" s="46" t="str">
        <f t="shared" si="259"/>
        <v>дерматология</v>
      </c>
      <c r="K495" s="74" t="s">
        <v>138</v>
      </c>
      <c r="L495" s="75" t="s">
        <v>123</v>
      </c>
      <c r="M495" s="71" t="s">
        <v>42</v>
      </c>
      <c r="N495" s="104">
        <v>16</v>
      </c>
      <c r="O495" s="104">
        <v>12</v>
      </c>
      <c r="P495" s="56" t="str">
        <f t="shared" si="287"/>
        <v/>
      </c>
      <c r="Q495" s="127">
        <f t="shared" si="290"/>
        <v>100</v>
      </c>
      <c r="R495" s="238"/>
      <c r="S495" s="241"/>
      <c r="T495" s="248"/>
      <c r="U495" s="223"/>
      <c r="V495" s="226"/>
      <c r="W495" s="214"/>
      <c r="X495" s="205"/>
    </row>
    <row r="496" spans="1:24" s="4" customFormat="1" ht="17.45" customHeight="1" thickBot="1" x14ac:dyDescent="0.3">
      <c r="A496" s="217"/>
      <c r="B496" s="46" t="str">
        <f t="shared" si="288"/>
        <v>ГБУЗ АО Областной врачебно-физкультурный диспансер</v>
      </c>
      <c r="C496" s="211"/>
      <c r="D496" s="19" t="str">
        <f t="shared" si="289"/>
        <v>ПМСП, включенная в базовую программу ОМС</v>
      </c>
      <c r="E496" s="225" t="s">
        <v>142</v>
      </c>
      <c r="F496" s="46" t="str">
        <f t="shared" si="257"/>
        <v>амбулаторно</v>
      </c>
      <c r="G496" s="225" t="s">
        <v>212</v>
      </c>
      <c r="H496" s="46" t="str">
        <f t="shared" si="258"/>
        <v>спортсмены спортивных сборных команд</v>
      </c>
      <c r="I496" s="225" t="s">
        <v>89</v>
      </c>
      <c r="J496" s="46" t="str">
        <f t="shared" si="259"/>
        <v>акушерство-гинекология</v>
      </c>
      <c r="K496" s="72" t="s">
        <v>133</v>
      </c>
      <c r="L496" s="73" t="s">
        <v>3</v>
      </c>
      <c r="M496" s="73" t="s">
        <v>5</v>
      </c>
      <c r="N496" s="106">
        <v>99</v>
      </c>
      <c r="O496" s="106">
        <v>100</v>
      </c>
      <c r="P496" s="54">
        <f t="shared" ref="P496:P498" si="291">IF(AND(N496&lt;&gt;0,M496="Кач."),O496/N496*100,"")</f>
        <v>101.01010101010101</v>
      </c>
      <c r="Q496" s="54" t="str">
        <f t="shared" si="290"/>
        <v/>
      </c>
      <c r="R496" s="238">
        <f>IFERROR(AVERAGE(P496:P529),"")</f>
        <v>100.36075036075036</v>
      </c>
      <c r="S496" s="241">
        <f>AVERAGE(Q497:Q498)</f>
        <v>100.35002035002036</v>
      </c>
      <c r="T496" s="248"/>
      <c r="U496" s="223"/>
      <c r="V496" s="226"/>
      <c r="W496" s="214"/>
      <c r="X496" s="205"/>
    </row>
    <row r="497" spans="1:24" s="4" customFormat="1" ht="17.45" customHeight="1" thickBot="1" x14ac:dyDescent="0.3">
      <c r="A497" s="217"/>
      <c r="B497" s="46" t="str">
        <f t="shared" si="288"/>
        <v>ГБУЗ АО Областной врачебно-физкультурный диспансер</v>
      </c>
      <c r="C497" s="211"/>
      <c r="D497" s="19" t="str">
        <f t="shared" si="289"/>
        <v>ПМСП, включенная в базовую программу ОМС</v>
      </c>
      <c r="E497" s="226"/>
      <c r="F497" s="46" t="str">
        <f t="shared" si="257"/>
        <v>амбулаторно</v>
      </c>
      <c r="G497" s="226"/>
      <c r="H497" s="46" t="str">
        <f t="shared" si="258"/>
        <v>спортсмены спортивных сборных команд</v>
      </c>
      <c r="I497" s="226"/>
      <c r="J497" s="46" t="str">
        <f t="shared" si="259"/>
        <v>акушерство-гинекология</v>
      </c>
      <c r="K497" s="74" t="s">
        <v>40</v>
      </c>
      <c r="L497" s="75" t="s">
        <v>123</v>
      </c>
      <c r="M497" s="71" t="s">
        <v>42</v>
      </c>
      <c r="N497" s="104">
        <v>1820</v>
      </c>
      <c r="O497" s="103">
        <v>1324</v>
      </c>
      <c r="P497" s="56" t="str">
        <f t="shared" si="291"/>
        <v/>
      </c>
      <c r="Q497" s="127">
        <f t="shared" ref="Q497:Q499" si="292">IF(AND(N497&lt;&gt;0,M497="объем"),(O497/N497*100)/$Y$2*12,"")</f>
        <v>96.996336996336993</v>
      </c>
      <c r="R497" s="238"/>
      <c r="S497" s="241"/>
      <c r="T497" s="248"/>
      <c r="U497" s="223"/>
      <c r="V497" s="226"/>
      <c r="W497" s="214"/>
      <c r="X497" s="205"/>
    </row>
    <row r="498" spans="1:24" s="4" customFormat="1" ht="17.45" customHeight="1" thickBot="1" x14ac:dyDescent="0.3">
      <c r="A498" s="217"/>
      <c r="B498" s="46" t="str">
        <f t="shared" si="288"/>
        <v>ГБУЗ АО Областной врачебно-физкультурный диспансер</v>
      </c>
      <c r="C498" s="211"/>
      <c r="D498" s="19" t="str">
        <f t="shared" si="289"/>
        <v>ПМСП, включенная в базовую программу ОМС</v>
      </c>
      <c r="E498" s="228"/>
      <c r="F498" s="46" t="str">
        <f t="shared" si="257"/>
        <v>амбулаторно</v>
      </c>
      <c r="G498" s="228"/>
      <c r="H498" s="46" t="str">
        <f t="shared" si="258"/>
        <v>спортсмены спортивных сборных команд</v>
      </c>
      <c r="I498" s="228"/>
      <c r="J498" s="46" t="str">
        <f t="shared" si="259"/>
        <v>акушерство-гинекология</v>
      </c>
      <c r="K498" s="74" t="s">
        <v>138</v>
      </c>
      <c r="L498" s="75" t="s">
        <v>123</v>
      </c>
      <c r="M498" s="71" t="s">
        <v>42</v>
      </c>
      <c r="N498" s="104">
        <v>9</v>
      </c>
      <c r="O498" s="104">
        <v>7</v>
      </c>
      <c r="P498" s="56" t="str">
        <f t="shared" si="291"/>
        <v/>
      </c>
      <c r="Q498" s="127">
        <f t="shared" si="292"/>
        <v>103.70370370370372</v>
      </c>
      <c r="R498" s="238"/>
      <c r="S498" s="241"/>
      <c r="T498" s="248"/>
      <c r="U498" s="223"/>
      <c r="V498" s="226"/>
      <c r="W498" s="214"/>
      <c r="X498" s="205"/>
    </row>
    <row r="499" spans="1:24" s="4" customFormat="1" ht="17.45" customHeight="1" thickBot="1" x14ac:dyDescent="0.3">
      <c r="A499" s="217"/>
      <c r="B499" s="46" t="str">
        <f t="shared" si="288"/>
        <v>ГБУЗ АО Областной врачебно-физкультурный диспансер</v>
      </c>
      <c r="C499" s="211"/>
      <c r="D499" s="19" t="str">
        <f t="shared" si="289"/>
        <v>ПМСП, включенная в базовую программу ОМС</v>
      </c>
      <c r="E499" s="225" t="s">
        <v>142</v>
      </c>
      <c r="F499" s="46" t="str">
        <f t="shared" si="257"/>
        <v>амбулаторно</v>
      </c>
      <c r="G499" s="225" t="s">
        <v>212</v>
      </c>
      <c r="H499" s="46" t="str">
        <f t="shared" si="258"/>
        <v>спортсмены спортивных сборных команд</v>
      </c>
      <c r="I499" s="225" t="s">
        <v>96</v>
      </c>
      <c r="J499" s="46" t="str">
        <f t="shared" si="259"/>
        <v>урология</v>
      </c>
      <c r="K499" s="72" t="s">
        <v>133</v>
      </c>
      <c r="L499" s="73" t="s">
        <v>3</v>
      </c>
      <c r="M499" s="73" t="s">
        <v>5</v>
      </c>
      <c r="N499" s="106">
        <v>99</v>
      </c>
      <c r="O499" s="106">
        <v>100</v>
      </c>
      <c r="P499" s="54">
        <f t="shared" ref="P499:P501" si="293">IF(AND(N499&lt;&gt;0,M499="Кач."),O499/N499*100,"")</f>
        <v>101.01010101010101</v>
      </c>
      <c r="Q499" s="54" t="str">
        <f t="shared" si="292"/>
        <v/>
      </c>
      <c r="R499" s="238">
        <f>IFERROR(AVERAGE(P499:P532),"")</f>
        <v>100.28860028860029</v>
      </c>
      <c r="S499" s="241">
        <f>AVERAGE(Q500:Q501)</f>
        <v>100.35111564163553</v>
      </c>
      <c r="T499" s="248"/>
      <c r="U499" s="223"/>
      <c r="V499" s="226"/>
      <c r="W499" s="214"/>
      <c r="X499" s="205"/>
    </row>
    <row r="500" spans="1:24" s="4" customFormat="1" ht="17.45" customHeight="1" thickBot="1" x14ac:dyDescent="0.3">
      <c r="A500" s="217"/>
      <c r="B500" s="46" t="str">
        <f t="shared" si="288"/>
        <v>ГБУЗ АО Областной врачебно-физкультурный диспансер</v>
      </c>
      <c r="C500" s="211"/>
      <c r="D500" s="19" t="str">
        <f t="shared" si="289"/>
        <v>ПМСП, включенная в базовую программу ОМС</v>
      </c>
      <c r="E500" s="226"/>
      <c r="F500" s="46" t="str">
        <f t="shared" si="257"/>
        <v>амбулаторно</v>
      </c>
      <c r="G500" s="226"/>
      <c r="H500" s="46" t="str">
        <f t="shared" si="258"/>
        <v>спортсмены спортивных сборных команд</v>
      </c>
      <c r="I500" s="226"/>
      <c r="J500" s="46" t="str">
        <f t="shared" si="259"/>
        <v>урология</v>
      </c>
      <c r="K500" s="74" t="s">
        <v>40</v>
      </c>
      <c r="L500" s="75" t="s">
        <v>123</v>
      </c>
      <c r="M500" s="71" t="s">
        <v>42</v>
      </c>
      <c r="N500" s="104">
        <v>5886</v>
      </c>
      <c r="O500" s="103">
        <v>4282</v>
      </c>
      <c r="P500" s="56" t="str">
        <f t="shared" si="293"/>
        <v/>
      </c>
      <c r="Q500" s="127">
        <f t="shared" ref="Q500:Q502" si="294">IF(AND(N500&lt;&gt;0,M500="объем"),(O500/N500*100)/$Y$2*12,"")</f>
        <v>96.998527579567337</v>
      </c>
      <c r="R500" s="238"/>
      <c r="S500" s="241"/>
      <c r="T500" s="248"/>
      <c r="U500" s="223"/>
      <c r="V500" s="226"/>
      <c r="W500" s="214"/>
      <c r="X500" s="205"/>
    </row>
    <row r="501" spans="1:24" s="4" customFormat="1" ht="17.45" customHeight="1" thickBot="1" x14ac:dyDescent="0.3">
      <c r="A501" s="217"/>
      <c r="B501" s="46" t="str">
        <f t="shared" si="288"/>
        <v>ГБУЗ АО Областной врачебно-физкультурный диспансер</v>
      </c>
      <c r="C501" s="211"/>
      <c r="D501" s="19" t="str">
        <f t="shared" si="289"/>
        <v>ПМСП, включенная в базовую программу ОМС</v>
      </c>
      <c r="E501" s="228"/>
      <c r="F501" s="46" t="str">
        <f t="shared" si="257"/>
        <v>амбулаторно</v>
      </c>
      <c r="G501" s="228"/>
      <c r="H501" s="46" t="str">
        <f t="shared" si="258"/>
        <v>спортсмены спортивных сборных команд</v>
      </c>
      <c r="I501" s="228"/>
      <c r="J501" s="46" t="str">
        <f t="shared" si="259"/>
        <v>урология</v>
      </c>
      <c r="K501" s="74" t="s">
        <v>138</v>
      </c>
      <c r="L501" s="75" t="s">
        <v>123</v>
      </c>
      <c r="M501" s="71" t="s">
        <v>42</v>
      </c>
      <c r="N501" s="104">
        <v>9</v>
      </c>
      <c r="O501" s="104">
        <v>7</v>
      </c>
      <c r="P501" s="56" t="str">
        <f t="shared" si="293"/>
        <v/>
      </c>
      <c r="Q501" s="127">
        <f t="shared" si="294"/>
        <v>103.70370370370372</v>
      </c>
      <c r="R501" s="238"/>
      <c r="S501" s="241"/>
      <c r="T501" s="248"/>
      <c r="U501" s="223"/>
      <c r="V501" s="226"/>
      <c r="W501" s="214"/>
      <c r="X501" s="205"/>
    </row>
    <row r="502" spans="1:24" s="4" customFormat="1" ht="17.45" customHeight="1" thickBot="1" x14ac:dyDescent="0.3">
      <c r="A502" s="217"/>
      <c r="B502" s="46" t="str">
        <f t="shared" si="288"/>
        <v>ГБУЗ АО Областной врачебно-физкультурный диспансер</v>
      </c>
      <c r="C502" s="211"/>
      <c r="D502" s="19" t="str">
        <f t="shared" si="289"/>
        <v>ПМСП, включенная в базовую программу ОМС</v>
      </c>
      <c r="E502" s="225" t="s">
        <v>142</v>
      </c>
      <c r="F502" s="46" t="str">
        <f t="shared" si="257"/>
        <v>амбулаторно</v>
      </c>
      <c r="G502" s="225" t="s">
        <v>212</v>
      </c>
      <c r="H502" s="46" t="str">
        <f t="shared" si="258"/>
        <v>спортсмены спортивных сборных команд</v>
      </c>
      <c r="I502" s="225" t="s">
        <v>235</v>
      </c>
      <c r="J502" s="46" t="str">
        <f t="shared" si="259"/>
        <v>педиатрия</v>
      </c>
      <c r="K502" s="72" t="s">
        <v>133</v>
      </c>
      <c r="L502" s="73" t="s">
        <v>3</v>
      </c>
      <c r="M502" s="73" t="s">
        <v>5</v>
      </c>
      <c r="N502" s="106">
        <v>99</v>
      </c>
      <c r="O502" s="106">
        <v>100</v>
      </c>
      <c r="P502" s="54">
        <f t="shared" ref="P502:P508" si="295">IF(AND(N502&lt;&gt;0,M502="Кач."),O502/N502*100,"")</f>
        <v>101.01010101010101</v>
      </c>
      <c r="Q502" s="54" t="str">
        <f t="shared" si="294"/>
        <v/>
      </c>
      <c r="R502" s="238">
        <f>IFERROR(AVERAGE(P502:P503),"")</f>
        <v>101.01010101010101</v>
      </c>
      <c r="S502" s="241">
        <f>AVERAGE(Q502:Q503)</f>
        <v>96.992248062015506</v>
      </c>
      <c r="T502" s="248"/>
      <c r="U502" s="223"/>
      <c r="V502" s="226"/>
      <c r="W502" s="214"/>
      <c r="X502" s="205"/>
    </row>
    <row r="503" spans="1:24" s="4" customFormat="1" ht="17.45" customHeight="1" thickBot="1" x14ac:dyDescent="0.3">
      <c r="A503" s="217"/>
      <c r="B503" s="46" t="str">
        <f t="shared" si="288"/>
        <v>ГБУЗ АО Областной врачебно-физкультурный диспансер</v>
      </c>
      <c r="C503" s="212"/>
      <c r="D503" s="19" t="str">
        <f t="shared" si="289"/>
        <v>ПМСП, включенная в базовую программу ОМС</v>
      </c>
      <c r="E503" s="228"/>
      <c r="F503" s="46" t="str">
        <f t="shared" si="257"/>
        <v>амбулаторно</v>
      </c>
      <c r="G503" s="228"/>
      <c r="H503" s="46" t="str">
        <f t="shared" si="258"/>
        <v>спортсмены спортивных сборных команд</v>
      </c>
      <c r="I503" s="228"/>
      <c r="J503" s="46" t="str">
        <f t="shared" si="259"/>
        <v>педиатрия</v>
      </c>
      <c r="K503" s="74" t="s">
        <v>40</v>
      </c>
      <c r="L503" s="75" t="s">
        <v>123</v>
      </c>
      <c r="M503" s="71" t="s">
        <v>42</v>
      </c>
      <c r="N503" s="104">
        <v>4300</v>
      </c>
      <c r="O503" s="103">
        <v>3128</v>
      </c>
      <c r="P503" s="56" t="str">
        <f t="shared" si="295"/>
        <v/>
      </c>
      <c r="Q503" s="127">
        <f t="shared" ref="Q503:Q509" si="296">IF(AND(N503&lt;&gt;0,M503="объем"),(O503/N503*100)/$Y$2*12,"")</f>
        <v>96.992248062015506</v>
      </c>
      <c r="R503" s="238"/>
      <c r="S503" s="241"/>
      <c r="T503" s="248"/>
      <c r="U503" s="224"/>
      <c r="V503" s="226"/>
      <c r="W503" s="214"/>
      <c r="X503" s="205"/>
    </row>
    <row r="504" spans="1:24" s="4" customFormat="1" ht="17.45" customHeight="1" thickBot="1" x14ac:dyDescent="0.3">
      <c r="A504" s="217"/>
      <c r="B504" s="46" t="str">
        <f t="shared" ref="B504:B509" si="297">IF(A504="",B503,A504)</f>
        <v>ГБУЗ АО Областной врачебно-физкультурный диспансер</v>
      </c>
      <c r="C504" s="353" t="s">
        <v>129</v>
      </c>
      <c r="D504" s="19" t="str">
        <f t="shared" si="28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4" s="225" t="s">
        <v>259</v>
      </c>
      <c r="F504" s="46" t="str">
        <f t="shared" si="257"/>
        <v>дневной стационар</v>
      </c>
      <c r="G504" s="225" t="s">
        <v>212</v>
      </c>
      <c r="H504" s="46" t="str">
        <f t="shared" si="258"/>
        <v>спортсмены спортивных сборных команд</v>
      </c>
      <c r="I504" s="225" t="s">
        <v>76</v>
      </c>
      <c r="J504" s="46" t="str">
        <f t="shared" si="259"/>
        <v>неврология</v>
      </c>
      <c r="K504" s="72" t="s">
        <v>133</v>
      </c>
      <c r="L504" s="73" t="s">
        <v>3</v>
      </c>
      <c r="M504" s="73" t="s">
        <v>5</v>
      </c>
      <c r="N504" s="106">
        <v>99</v>
      </c>
      <c r="O504" s="106">
        <v>100</v>
      </c>
      <c r="P504" s="173">
        <f t="shared" si="295"/>
        <v>101.01010101010101</v>
      </c>
      <c r="Q504" s="172"/>
      <c r="R504" s="238">
        <f>IFERROR(AVERAGE(P504:P505),"")</f>
        <v>101.01010101010101</v>
      </c>
      <c r="S504" s="241">
        <f>AVERAGE(Q504:Q505)</f>
        <v>100</v>
      </c>
      <c r="T504" s="247">
        <f>IFERROR((R504*0.7+S504*0.3)*2,S504*2)</f>
        <v>201.4141414141414</v>
      </c>
      <c r="U504" s="223" t="str">
        <f t="shared" ref="U504" si="298">IF(T504&lt;170,"ГЗ по услуге (работе) НЕ выполнено","")&amp;IF(AND(T504&gt;=170,T504&lt;=200),"ГЗ по услуге (работе) выполнено","")&amp;IF(T504&gt;200,"ГЗ по услуге (работе) ПЕРЕвыполнено","")</f>
        <v>ГЗ по услуге (работе) ПЕРЕвыполнено</v>
      </c>
      <c r="V504" s="226"/>
      <c r="W504" s="214"/>
      <c r="X504" s="205"/>
    </row>
    <row r="505" spans="1:24" s="4" customFormat="1" ht="17.45" customHeight="1" thickBot="1" x14ac:dyDescent="0.3">
      <c r="A505" s="217"/>
      <c r="B505" s="46" t="str">
        <f t="shared" si="297"/>
        <v>ГБУЗ АО Областной врачебно-физкультурный диспансер</v>
      </c>
      <c r="C505" s="354"/>
      <c r="D505" s="19" t="str">
        <f t="shared" si="28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5" s="226"/>
      <c r="F505" s="46" t="str">
        <f t="shared" si="257"/>
        <v>дневной стационар</v>
      </c>
      <c r="G505" s="228"/>
      <c r="H505" s="46" t="str">
        <f t="shared" si="258"/>
        <v>спортсмены спортивных сборных команд</v>
      </c>
      <c r="I505" s="228"/>
      <c r="J505" s="46" t="str">
        <f t="shared" si="259"/>
        <v>неврология</v>
      </c>
      <c r="K505" s="74" t="s">
        <v>285</v>
      </c>
      <c r="L505" s="75" t="s">
        <v>123</v>
      </c>
      <c r="M505" s="71" t="s">
        <v>42</v>
      </c>
      <c r="N505" s="104">
        <v>40</v>
      </c>
      <c r="O505" s="103">
        <v>30</v>
      </c>
      <c r="P505" s="56"/>
      <c r="Q505" s="172">
        <f t="shared" si="296"/>
        <v>100</v>
      </c>
      <c r="R505" s="238"/>
      <c r="S505" s="241"/>
      <c r="T505" s="248"/>
      <c r="U505" s="223"/>
      <c r="V505" s="226"/>
      <c r="W505" s="214"/>
      <c r="X505" s="205"/>
    </row>
    <row r="506" spans="1:24" s="4" customFormat="1" ht="17.45" customHeight="1" thickBot="1" x14ac:dyDescent="0.3">
      <c r="A506" s="217"/>
      <c r="B506" s="46" t="str">
        <f t="shared" si="297"/>
        <v>ГБУЗ АО Областной врачебно-физкультурный диспансер</v>
      </c>
      <c r="C506" s="354"/>
      <c r="D506" s="19" t="str">
        <f t="shared" si="28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6" s="226"/>
      <c r="F506" s="46" t="str">
        <f t="shared" si="257"/>
        <v>дневной стационар</v>
      </c>
      <c r="G506" s="225" t="s">
        <v>212</v>
      </c>
      <c r="H506" s="46" t="str">
        <f t="shared" si="258"/>
        <v>спортсмены спортивных сборных команд</v>
      </c>
      <c r="I506" s="225" t="s">
        <v>51</v>
      </c>
      <c r="J506" s="46" t="str">
        <f t="shared" si="259"/>
        <v>терапия</v>
      </c>
      <c r="K506" s="72" t="s">
        <v>133</v>
      </c>
      <c r="L506" s="73" t="s">
        <v>3</v>
      </c>
      <c r="M506" s="73" t="s">
        <v>5</v>
      </c>
      <c r="N506" s="106">
        <v>99</v>
      </c>
      <c r="O506" s="106">
        <v>100</v>
      </c>
      <c r="P506" s="173">
        <f t="shared" si="295"/>
        <v>101.01010101010101</v>
      </c>
      <c r="Q506" s="172"/>
      <c r="R506" s="238">
        <f>IFERROR(AVERAGE(P506:P507),"")</f>
        <v>101.01010101010101</v>
      </c>
      <c r="S506" s="241">
        <f>AVERAGE(Q506:Q507)</f>
        <v>100</v>
      </c>
      <c r="T506" s="248">
        <f t="shared" ref="T506" si="299">IFERROR((R506*0.7+S506*0.3)*2,S506*2)</f>
        <v>201.4141414141414</v>
      </c>
      <c r="U506" s="223" t="str">
        <f t="shared" ref="U506" si="300">IF(T506&lt;170,"ГЗ по услуге (работе) НЕ выполнено","")&amp;IF(AND(T506&gt;=170,T506&lt;=200),"ГЗ по услуге (работе) выполнено","")&amp;IF(T506&gt;200,"ГЗ по услуге (работе) ПЕРЕвыполнено","")</f>
        <v>ГЗ по услуге (работе) ПЕРЕвыполнено</v>
      </c>
      <c r="V506" s="226"/>
      <c r="W506" s="214"/>
      <c r="X506" s="205"/>
    </row>
    <row r="507" spans="1:24" s="4" customFormat="1" ht="17.45" customHeight="1" thickBot="1" x14ac:dyDescent="0.3">
      <c r="A507" s="217"/>
      <c r="B507" s="46" t="str">
        <f t="shared" si="297"/>
        <v>ГБУЗ АО Областной врачебно-физкультурный диспансер</v>
      </c>
      <c r="C507" s="354"/>
      <c r="D507" s="19" t="str">
        <f t="shared" si="28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7" s="226"/>
      <c r="F507" s="46" t="str">
        <f t="shared" si="257"/>
        <v>дневной стационар</v>
      </c>
      <c r="G507" s="228"/>
      <c r="H507" s="46" t="str">
        <f t="shared" si="258"/>
        <v>спортсмены спортивных сборных команд</v>
      </c>
      <c r="I507" s="228"/>
      <c r="J507" s="46" t="str">
        <f t="shared" si="259"/>
        <v>терапия</v>
      </c>
      <c r="K507" s="74" t="s">
        <v>285</v>
      </c>
      <c r="L507" s="75" t="s">
        <v>123</v>
      </c>
      <c r="M507" s="71" t="s">
        <v>42</v>
      </c>
      <c r="N507" s="104">
        <v>40</v>
      </c>
      <c r="O507" s="103">
        <v>30</v>
      </c>
      <c r="P507" s="56"/>
      <c r="Q507" s="172">
        <f t="shared" si="296"/>
        <v>100</v>
      </c>
      <c r="R507" s="238"/>
      <c r="S507" s="241"/>
      <c r="T507" s="248"/>
      <c r="U507" s="223"/>
      <c r="V507" s="226"/>
      <c r="W507" s="214"/>
      <c r="X507" s="205"/>
    </row>
    <row r="508" spans="1:24" s="4" customFormat="1" ht="17.45" customHeight="1" thickBot="1" x14ac:dyDescent="0.3">
      <c r="A508" s="217"/>
      <c r="B508" s="46" t="str">
        <f t="shared" si="297"/>
        <v>ГБУЗ АО Областной врачебно-физкультурный диспансер</v>
      </c>
      <c r="C508" s="354"/>
      <c r="D508" s="19" t="str">
        <f t="shared" si="28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8" s="226"/>
      <c r="F508" s="46" t="str">
        <f t="shared" si="257"/>
        <v>дневной стационар</v>
      </c>
      <c r="G508" s="225" t="s">
        <v>212</v>
      </c>
      <c r="H508" s="46" t="str">
        <f t="shared" si="258"/>
        <v>спортсмены спортивных сборных команд</v>
      </c>
      <c r="I508" s="225" t="s">
        <v>286</v>
      </c>
      <c r="J508" s="46" t="str">
        <f t="shared" si="259"/>
        <v>травматология</v>
      </c>
      <c r="K508" s="72" t="s">
        <v>133</v>
      </c>
      <c r="L508" s="73" t="s">
        <v>3</v>
      </c>
      <c r="M508" s="73" t="s">
        <v>5</v>
      </c>
      <c r="N508" s="106">
        <v>99</v>
      </c>
      <c r="O508" s="106">
        <v>100</v>
      </c>
      <c r="P508" s="173">
        <f t="shared" si="295"/>
        <v>101.01010101010101</v>
      </c>
      <c r="Q508" s="172"/>
      <c r="R508" s="238">
        <f>IFERROR(AVERAGE(P508:P509),"")</f>
        <v>101.01010101010101</v>
      </c>
      <c r="S508" s="241">
        <f>AVERAGE(Q508:Q509)</f>
        <v>100</v>
      </c>
      <c r="T508" s="248">
        <f t="shared" ref="T508" si="301">IFERROR((R508*0.7+S508*0.3)*2,S508*2)</f>
        <v>201.4141414141414</v>
      </c>
      <c r="U508" s="223" t="str">
        <f t="shared" ref="U508" si="302">IF(T508&lt;170,"ГЗ по услуге (работе) НЕ выполнено","")&amp;IF(AND(T508&gt;=170,T508&lt;=200),"ГЗ по услуге (работе) выполнено","")&amp;IF(T508&gt;200,"ГЗ по услуге (работе) ПЕРЕвыполнено","")</f>
        <v>ГЗ по услуге (работе) ПЕРЕвыполнено</v>
      </c>
      <c r="V508" s="226"/>
      <c r="W508" s="214"/>
      <c r="X508" s="205"/>
    </row>
    <row r="509" spans="1:24" s="4" customFormat="1" ht="17.45" customHeight="1" thickBot="1" x14ac:dyDescent="0.3">
      <c r="A509" s="217"/>
      <c r="B509" s="46" t="str">
        <f t="shared" si="297"/>
        <v>ГБУЗ АО Областной врачебно-физкультурный диспансер</v>
      </c>
      <c r="C509" s="355"/>
      <c r="D509" s="19" t="str">
        <f t="shared" si="289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509" s="228"/>
      <c r="F509" s="46" t="str">
        <f t="shared" si="257"/>
        <v>дневной стационар</v>
      </c>
      <c r="G509" s="228"/>
      <c r="H509" s="46" t="str">
        <f t="shared" si="258"/>
        <v>спортсмены спортивных сборных команд</v>
      </c>
      <c r="I509" s="228"/>
      <c r="J509" s="46" t="str">
        <f t="shared" si="259"/>
        <v>травматология</v>
      </c>
      <c r="K509" s="74" t="s">
        <v>285</v>
      </c>
      <c r="L509" s="75" t="s">
        <v>123</v>
      </c>
      <c r="M509" s="71" t="s">
        <v>42</v>
      </c>
      <c r="N509" s="104">
        <v>80</v>
      </c>
      <c r="O509" s="103">
        <v>60</v>
      </c>
      <c r="P509" s="56"/>
      <c r="Q509" s="172">
        <f t="shared" si="296"/>
        <v>100</v>
      </c>
      <c r="R509" s="250"/>
      <c r="S509" s="251"/>
      <c r="T509" s="248"/>
      <c r="U509" s="224"/>
      <c r="V509" s="228"/>
      <c r="W509" s="214"/>
      <c r="X509" s="205"/>
    </row>
    <row r="510" spans="1:24" s="4" customFormat="1" ht="17.45" customHeight="1" thickBot="1" x14ac:dyDescent="0.3">
      <c r="A510" s="217"/>
      <c r="B510" s="46" t="str">
        <f>IF(A510="",B503,A510)</f>
        <v>ГБУЗ АО Областной врачебно-физкультурный диспансер</v>
      </c>
      <c r="C510" s="262" t="s">
        <v>266</v>
      </c>
      <c r="D510" s="19" t="str">
        <f>IF(C510="",D503,C510)</f>
        <v xml:space="preserve">Обеспечение мероприятий, направленных на охрану здоровья граждан </v>
      </c>
      <c r="E510" s="222" t="s">
        <v>47</v>
      </c>
      <c r="F510" s="46" t="str">
        <f>IF(E510="",F503,E510)</f>
        <v>Не предусмотрено</v>
      </c>
      <c r="G510" s="222" t="s">
        <v>47</v>
      </c>
      <c r="H510" s="46" t="str">
        <f>IF(G510="",H503,G510)</f>
        <v>Не предусмотрено</v>
      </c>
      <c r="I510" s="222" t="s">
        <v>47</v>
      </c>
      <c r="J510" s="46" t="str">
        <f>IF(I510="",J503,I510)</f>
        <v>Не предусмотрено</v>
      </c>
      <c r="K510" s="73" t="s">
        <v>180</v>
      </c>
      <c r="L510" s="73" t="s">
        <v>3</v>
      </c>
      <c r="M510" s="73" t="s">
        <v>5</v>
      </c>
      <c r="N510" s="106">
        <v>99</v>
      </c>
      <c r="O510" s="106">
        <v>98</v>
      </c>
      <c r="P510" s="60">
        <f t="shared" si="236"/>
        <v>98.98989898989899</v>
      </c>
      <c r="Q510" s="60"/>
      <c r="R510" s="237">
        <f>IFERROR(AVERAGE(P510:P511),"")</f>
        <v>98.98989898989899</v>
      </c>
      <c r="S510" s="240">
        <f>AVERAGE(Q510:Q511)</f>
        <v>99.499632082413541</v>
      </c>
      <c r="T510" s="247">
        <f>IFERROR((R510*0.7+S510*0.3)*2,S510*2)</f>
        <v>198.28563783530669</v>
      </c>
      <c r="U510" s="236" t="str">
        <f>IF(T510&lt;170,"ГЗ по услуге (работе) НЕ выполнено","")&amp;IF(AND(T510&gt;=170,T510&lt;=200),"ГЗ по услуге (работе) выполнено","")&amp;IF(T510&gt;200,"ГЗ по услуге (работе) ПЕРЕвыполнено","")</f>
        <v>ГЗ по услуге (работе) выполнено</v>
      </c>
      <c r="V510" s="227"/>
      <c r="W510" s="214"/>
      <c r="X510" s="205"/>
    </row>
    <row r="511" spans="1:24" s="4" customFormat="1" ht="29.25" customHeight="1" thickBot="1" x14ac:dyDescent="0.3">
      <c r="A511" s="217"/>
      <c r="B511" s="46" t="str">
        <f t="shared" si="288"/>
        <v>ГБУЗ АО Областной врачебно-физкультурный диспансер</v>
      </c>
      <c r="C511" s="262"/>
      <c r="D511" s="19" t="str">
        <f t="shared" si="289"/>
        <v xml:space="preserve">Обеспечение мероприятий, направленных на охрану здоровья граждан </v>
      </c>
      <c r="E511" s="224"/>
      <c r="F511" s="46" t="str">
        <f t="shared" si="257"/>
        <v>Не предусмотрено</v>
      </c>
      <c r="G511" s="224"/>
      <c r="H511" s="46" t="str">
        <f t="shared" si="258"/>
        <v>Не предусмотрено</v>
      </c>
      <c r="I511" s="224"/>
      <c r="J511" s="46" t="str">
        <f t="shared" si="259"/>
        <v>Не предусмотрено</v>
      </c>
      <c r="K511" s="74" t="s">
        <v>179</v>
      </c>
      <c r="L511" s="86" t="s">
        <v>58</v>
      </c>
      <c r="M511" s="81" t="s">
        <v>42</v>
      </c>
      <c r="N511" s="104">
        <v>27180</v>
      </c>
      <c r="O511" s="103">
        <v>20283</v>
      </c>
      <c r="P511" s="61" t="str">
        <f t="shared" si="236"/>
        <v/>
      </c>
      <c r="Q511" s="62">
        <f t="shared" ref="Q511" si="303">IF(AND(N511&lt;&gt;0,M511="объем"),(O511/N511*100)/$Y$2*12,"")</f>
        <v>99.499632082413541</v>
      </c>
      <c r="R511" s="250"/>
      <c r="S511" s="251"/>
      <c r="T511" s="252"/>
      <c r="U511" s="236"/>
      <c r="V511" s="227"/>
      <c r="W511" s="214"/>
      <c r="X511" s="205"/>
    </row>
    <row r="512" spans="1:24" s="4" customFormat="1" ht="17.45" customHeight="1" thickBot="1" x14ac:dyDescent="0.3">
      <c r="A512" s="217"/>
      <c r="B512" s="46" t="str">
        <f t="shared" si="288"/>
        <v>ГБУЗ АО Областной врачебно-физкультурный диспансер</v>
      </c>
      <c r="C512" s="262" t="s">
        <v>236</v>
      </c>
      <c r="D512" s="19" t="str">
        <f t="shared" si="28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12" s="236" t="s">
        <v>305</v>
      </c>
      <c r="F512" s="46" t="str">
        <f t="shared" si="257"/>
        <v>заключение договоров</v>
      </c>
      <c r="G512" s="236" t="s">
        <v>307</v>
      </c>
      <c r="H512" s="46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12" s="236" t="s">
        <v>306</v>
      </c>
      <c r="J512" s="46" t="str">
        <f t="shared" si="25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12" s="76" t="s">
        <v>237</v>
      </c>
      <c r="L512" s="75" t="s">
        <v>3</v>
      </c>
      <c r="M512" s="73" t="s">
        <v>5</v>
      </c>
      <c r="N512" s="106">
        <v>100</v>
      </c>
      <c r="O512" s="106">
        <v>100</v>
      </c>
      <c r="P512" s="60">
        <f t="shared" ref="P512:P513" si="304">IF(AND(N512&lt;&gt;0,M512="Кач."),O512/N512*100,"")</f>
        <v>100</v>
      </c>
      <c r="Q512" s="60"/>
      <c r="R512" s="237">
        <f>IFERROR(AVERAGE(P512:P513),"")</f>
        <v>100</v>
      </c>
      <c r="S512" s="240">
        <f>AVERAGE(Q512:Q513)</f>
        <v>100</v>
      </c>
      <c r="T512" s="247">
        <f>IFERROR((R512*0.7+S512*0.3)*2,S512*2)</f>
        <v>200</v>
      </c>
      <c r="U512" s="236" t="str">
        <f>IF(T512&lt;170,"ГЗ по услуге (работе) НЕ выполнено","")&amp;IF(AND(T512&gt;=170,T512&lt;=200),"ГЗ по услуге (работе) выполнено","")&amp;IF(T512&gt;200,"ГЗ по услуге (работе) ПЕРЕвыполнено","")</f>
        <v>ГЗ по услуге (работе) выполнено</v>
      </c>
      <c r="V512" s="225"/>
      <c r="W512" s="214"/>
      <c r="X512" s="205"/>
    </row>
    <row r="513" spans="1:24" s="4" customFormat="1" ht="32.25" customHeight="1" thickBot="1" x14ac:dyDescent="0.3">
      <c r="A513" s="218"/>
      <c r="B513" s="46" t="str">
        <f t="shared" si="288"/>
        <v>ГБУЗ АО Областной врачебно-физкультурный диспансер</v>
      </c>
      <c r="C513" s="262"/>
      <c r="D513" s="19" t="str">
        <f t="shared" si="289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13" s="236"/>
      <c r="F513" s="46" t="str">
        <f t="shared" si="257"/>
        <v>заключение договоров</v>
      </c>
      <c r="G513" s="236"/>
      <c r="H513" s="46" t="str">
        <f t="shared" si="258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13" s="236"/>
      <c r="J513" s="46" t="str">
        <f t="shared" si="259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13" s="77" t="s">
        <v>247</v>
      </c>
      <c r="L513" s="75" t="s">
        <v>238</v>
      </c>
      <c r="M513" s="81" t="s">
        <v>42</v>
      </c>
      <c r="N513" s="104">
        <v>0.93</v>
      </c>
      <c r="O513" s="104">
        <v>0.93</v>
      </c>
      <c r="P513" s="61" t="str">
        <f t="shared" si="304"/>
        <v/>
      </c>
      <c r="Q513" s="58">
        <f>IF(AND(N513&lt;&gt;0,M513="объем"),(O513/N513*100),"")</f>
        <v>100</v>
      </c>
      <c r="R513" s="250"/>
      <c r="S513" s="251"/>
      <c r="T513" s="252"/>
      <c r="U513" s="236"/>
      <c r="V513" s="228"/>
      <c r="W513" s="215"/>
      <c r="X513" s="206"/>
    </row>
    <row r="514" spans="1:24" s="4" customFormat="1" ht="59.25" customHeight="1" thickBot="1" x14ac:dyDescent="0.3">
      <c r="A514" s="306" t="s">
        <v>34</v>
      </c>
      <c r="B514" s="46" t="str">
        <f t="shared" si="288"/>
        <v xml:space="preserve">ГБУЗ АО Областной центр по профилактике и борьбе со СПИД </v>
      </c>
      <c r="C514" s="296" t="s">
        <v>124</v>
      </c>
      <c r="D514" s="19" t="str">
        <f t="shared" si="289"/>
        <v>ПМСП, не включенная в базовую программу ОМС</v>
      </c>
      <c r="E514" s="227" t="s">
        <v>142</v>
      </c>
      <c r="F514" s="46" t="str">
        <f t="shared" si="257"/>
        <v>амбулаторно</v>
      </c>
      <c r="G514" s="227" t="s">
        <v>171</v>
      </c>
      <c r="H514" s="46" t="str">
        <f t="shared" si="25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14" s="227" t="s">
        <v>168</v>
      </c>
      <c r="J514" s="46" t="str">
        <f t="shared" si="259"/>
        <v>по профилю дерматовенерология (в части венерологии)</v>
      </c>
      <c r="K514" s="72" t="s">
        <v>133</v>
      </c>
      <c r="L514" s="73" t="s">
        <v>3</v>
      </c>
      <c r="M514" s="73" t="s">
        <v>5</v>
      </c>
      <c r="N514" s="106">
        <v>99</v>
      </c>
      <c r="O514" s="106">
        <v>99</v>
      </c>
      <c r="P514" s="54">
        <f t="shared" si="236"/>
        <v>100</v>
      </c>
      <c r="Q514" s="54"/>
      <c r="R514" s="219">
        <f>IFERROR(AVERAGE(P514:P516),"")</f>
        <v>100</v>
      </c>
      <c r="S514" s="220">
        <f>AVERAGE(Q514:Q516)</f>
        <v>99.875807252856433</v>
      </c>
      <c r="T514" s="221">
        <f>IFERROR((R514*0.7+S514*0.3)*2,S514*2)</f>
        <v>199.92548435171386</v>
      </c>
      <c r="U514" s="236" t="str">
        <f>IF(T514&lt;170,"ГЗ по услуге (работе) НЕ выполнено","")&amp;IF(AND(T514&gt;=170,T514&lt;=200),"ГЗ по услуге (работе) выполнено","")&amp;IF(T514&gt;200,"ГЗ по услуге (работе) ПЕРЕвыполнено","")</f>
        <v>ГЗ по услуге (работе) выполнено</v>
      </c>
      <c r="V514" s="227"/>
      <c r="W514" s="288">
        <f>AVERAGE(T514:T548)</f>
        <v>202.55151978654698</v>
      </c>
      <c r="X514" s="287" t="str">
        <f>IF(W514&lt;170,"ГЗ по учреждению не выполнено","")&amp;IF(AND(W514&gt;=170,W514&lt;=200),"ГЗ по учреждению выполнено","")&amp;IF(W514&gt;200,"ГЗ по учреждению перевыполнено","")</f>
        <v>ГЗ по учреждению перевыполнено</v>
      </c>
    </row>
    <row r="515" spans="1:24" s="4" customFormat="1" ht="18" customHeight="1" thickBot="1" x14ac:dyDescent="0.3">
      <c r="A515" s="306"/>
      <c r="B515" s="46" t="str">
        <f t="shared" si="288"/>
        <v xml:space="preserve">ГБУЗ АО Областной центр по профилактике и борьбе со СПИД </v>
      </c>
      <c r="C515" s="296"/>
      <c r="D515" s="19" t="str">
        <f t="shared" si="289"/>
        <v>ПМСП, не включенная в базовую программу ОМС</v>
      </c>
      <c r="E515" s="227"/>
      <c r="F515" s="46" t="str">
        <f t="shared" si="257"/>
        <v>амбулаторно</v>
      </c>
      <c r="G515" s="227"/>
      <c r="H515" s="46" t="str">
        <f t="shared" si="25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15" s="227"/>
      <c r="J515" s="46" t="str">
        <f t="shared" si="259"/>
        <v>по профилю дерматовенерология (в части венерологии)</v>
      </c>
      <c r="K515" s="74" t="s">
        <v>40</v>
      </c>
      <c r="L515" s="75" t="s">
        <v>123</v>
      </c>
      <c r="M515" s="71" t="s">
        <v>42</v>
      </c>
      <c r="N515" s="104">
        <v>671</v>
      </c>
      <c r="O515" s="103">
        <v>502</v>
      </c>
      <c r="P515" s="56" t="str">
        <f t="shared" si="236"/>
        <v/>
      </c>
      <c r="Q515" s="55">
        <f t="shared" ref="Q515:Q519" si="305">IF(AND(N515&lt;&gt;0,M515="объем"),(O515/N515*100)/$Y$2*12,"")</f>
        <v>99.751614505712865</v>
      </c>
      <c r="R515" s="219"/>
      <c r="S515" s="220"/>
      <c r="T515" s="221"/>
      <c r="U515" s="236"/>
      <c r="V515" s="227"/>
      <c r="W515" s="288"/>
      <c r="X515" s="287"/>
    </row>
    <row r="516" spans="1:24" s="4" customFormat="1" ht="78" customHeight="1" thickBot="1" x14ac:dyDescent="0.3">
      <c r="A516" s="306"/>
      <c r="B516" s="46" t="str">
        <f t="shared" si="288"/>
        <v xml:space="preserve">ГБУЗ АО Областной центр по профилактике и борьбе со СПИД </v>
      </c>
      <c r="C516" s="296"/>
      <c r="D516" s="19" t="str">
        <f t="shared" si="289"/>
        <v>ПМСП, не включенная в базовую программу ОМС</v>
      </c>
      <c r="E516" s="227"/>
      <c r="F516" s="46" t="str">
        <f t="shared" si="257"/>
        <v>амбулаторно</v>
      </c>
      <c r="G516" s="227"/>
      <c r="H516" s="46" t="str">
        <f t="shared" si="258"/>
        <v>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516" s="227"/>
      <c r="J516" s="46" t="str">
        <f t="shared" si="259"/>
        <v>по профилю дерматовенерология (в части венерологии)</v>
      </c>
      <c r="K516" s="69" t="s">
        <v>138</v>
      </c>
      <c r="L516" s="70" t="s">
        <v>123</v>
      </c>
      <c r="M516" s="71" t="s">
        <v>42</v>
      </c>
      <c r="N516" s="104">
        <v>20</v>
      </c>
      <c r="O516" s="104">
        <v>15</v>
      </c>
      <c r="P516" s="56"/>
      <c r="Q516" s="55">
        <f t="shared" si="305"/>
        <v>100</v>
      </c>
      <c r="R516" s="219"/>
      <c r="S516" s="220"/>
      <c r="T516" s="221"/>
      <c r="U516" s="236"/>
      <c r="V516" s="227"/>
      <c r="W516" s="288"/>
      <c r="X516" s="287"/>
    </row>
    <row r="517" spans="1:24" s="4" customFormat="1" ht="40.5" customHeight="1" thickBot="1" x14ac:dyDescent="0.3">
      <c r="A517" s="306"/>
      <c r="B517" s="46" t="str">
        <f t="shared" si="288"/>
        <v xml:space="preserve">ГБУЗ АО Областной центр по профилактике и борьбе со СПИД </v>
      </c>
      <c r="C517" s="296"/>
      <c r="D517" s="19" t="str">
        <f t="shared" si="289"/>
        <v>ПМСП, не включенная в базовую программу ОМС</v>
      </c>
      <c r="E517" s="227" t="s">
        <v>142</v>
      </c>
      <c r="F517" s="46" t="str">
        <f t="shared" si="257"/>
        <v>амбулаторно</v>
      </c>
      <c r="G517" s="227" t="s">
        <v>145</v>
      </c>
      <c r="H517" s="46" t="str">
        <f t="shared" si="258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17" s="227" t="s">
        <v>144</v>
      </c>
      <c r="J517" s="46" t="str">
        <f t="shared" si="259"/>
        <v>по профилю Фтизиатрия</v>
      </c>
      <c r="K517" s="72" t="s">
        <v>133</v>
      </c>
      <c r="L517" s="72" t="s">
        <v>3</v>
      </c>
      <c r="M517" s="72" t="s">
        <v>5</v>
      </c>
      <c r="N517" s="106">
        <v>99</v>
      </c>
      <c r="O517" s="106">
        <v>99</v>
      </c>
      <c r="P517" s="54">
        <f t="shared" si="236"/>
        <v>100</v>
      </c>
      <c r="Q517" s="54"/>
      <c r="R517" s="219">
        <f>IFERROR(AVERAGE(P517:P519),"")</f>
        <v>100</v>
      </c>
      <c r="S517" s="220">
        <f>AVERAGE(Q517:Q519)</f>
        <v>100</v>
      </c>
      <c r="T517" s="221">
        <f>IFERROR((R517*0.7+S517*0.3)*2,S517*2)</f>
        <v>200</v>
      </c>
      <c r="U517" s="236" t="str">
        <f>IF(T517&lt;170,"ГЗ по услуге (работе) НЕ выполнено","")&amp;IF(AND(T517&gt;=170,T517&lt;=200),"ГЗ по услуге (работе) выполнено","")&amp;IF(T517&gt;200,"ГЗ по услуге (работе) ПЕРЕвыполнено","")</f>
        <v>ГЗ по услуге (работе) выполнено</v>
      </c>
      <c r="V517" s="227"/>
      <c r="W517" s="288"/>
      <c r="X517" s="287"/>
    </row>
    <row r="518" spans="1:24" s="4" customFormat="1" ht="25.15" customHeight="1" thickBot="1" x14ac:dyDescent="0.3">
      <c r="A518" s="306"/>
      <c r="B518" s="46" t="str">
        <f t="shared" si="288"/>
        <v xml:space="preserve">ГБУЗ АО Областной центр по профилактике и борьбе со СПИД </v>
      </c>
      <c r="C518" s="296"/>
      <c r="D518" s="19" t="str">
        <f t="shared" si="289"/>
        <v>ПМСП, не включенная в базовую программу ОМС</v>
      </c>
      <c r="E518" s="227"/>
      <c r="F518" s="46" t="str">
        <f t="shared" ref="F518:F583" si="306">IF(E518="",F517,E518)</f>
        <v>амбулаторно</v>
      </c>
      <c r="G518" s="227"/>
      <c r="H518" s="46" t="str">
        <f t="shared" ref="H518:H583" si="307">IF(G518="",H517,G518)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18" s="227"/>
      <c r="J518" s="46" t="str">
        <f t="shared" ref="J518:J583" si="308">IF(I518="",J517,I518)</f>
        <v>по профилю Фтизиатрия</v>
      </c>
      <c r="K518" s="69" t="s">
        <v>40</v>
      </c>
      <c r="L518" s="70" t="s">
        <v>123</v>
      </c>
      <c r="M518" s="71" t="s">
        <v>42</v>
      </c>
      <c r="N518" s="109">
        <v>1996</v>
      </c>
      <c r="O518" s="105">
        <v>1497</v>
      </c>
      <c r="P518" s="56"/>
      <c r="Q518" s="55">
        <f t="shared" si="305"/>
        <v>100</v>
      </c>
      <c r="R518" s="219"/>
      <c r="S518" s="220"/>
      <c r="T518" s="221"/>
      <c r="U518" s="236"/>
      <c r="V518" s="227"/>
      <c r="W518" s="288"/>
      <c r="X518" s="287"/>
    </row>
    <row r="519" spans="1:24" s="4" customFormat="1" ht="43.5" customHeight="1" thickBot="1" x14ac:dyDescent="0.3">
      <c r="A519" s="306"/>
      <c r="B519" s="46" t="str">
        <f t="shared" si="288"/>
        <v xml:space="preserve">ГБУЗ АО Областной центр по профилактике и борьбе со СПИД </v>
      </c>
      <c r="C519" s="296"/>
      <c r="D519" s="19" t="str">
        <f t="shared" si="289"/>
        <v>ПМСП, не включенная в базовую программу ОМС</v>
      </c>
      <c r="E519" s="227"/>
      <c r="F519" s="46" t="str">
        <f t="shared" si="306"/>
        <v>амбулаторно</v>
      </c>
      <c r="G519" s="227"/>
      <c r="H519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19" s="227"/>
      <c r="J519" s="46" t="str">
        <f t="shared" si="308"/>
        <v>по профилю Фтизиатрия</v>
      </c>
      <c r="K519" s="69" t="s">
        <v>138</v>
      </c>
      <c r="L519" s="70" t="s">
        <v>123</v>
      </c>
      <c r="M519" s="71" t="s">
        <v>42</v>
      </c>
      <c r="N519" s="104">
        <v>360</v>
      </c>
      <c r="O519" s="104">
        <v>270</v>
      </c>
      <c r="P519" s="56"/>
      <c r="Q519" s="55">
        <f t="shared" si="305"/>
        <v>100</v>
      </c>
      <c r="R519" s="219"/>
      <c r="S519" s="220"/>
      <c r="T519" s="221"/>
      <c r="U519" s="236"/>
      <c r="V519" s="227"/>
      <c r="W519" s="288"/>
      <c r="X519" s="287"/>
    </row>
    <row r="520" spans="1:24" s="4" customFormat="1" ht="60.75" customHeight="1" thickBot="1" x14ac:dyDescent="0.3">
      <c r="A520" s="306"/>
      <c r="B520" s="46" t="str">
        <f t="shared" si="288"/>
        <v xml:space="preserve">ГБУЗ АО Областной центр по профилактике и борьбе со СПИД </v>
      </c>
      <c r="C520" s="296"/>
      <c r="D520" s="19" t="str">
        <f t="shared" si="289"/>
        <v>ПМСП, не включенная в базовую программу ОМС</v>
      </c>
      <c r="E520" s="227" t="s">
        <v>142</v>
      </c>
      <c r="F520" s="46" t="str">
        <f t="shared" si="306"/>
        <v>амбулаторно</v>
      </c>
      <c r="G520" s="227" t="s">
        <v>167</v>
      </c>
      <c r="H520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20" s="227" t="s">
        <v>287</v>
      </c>
      <c r="J520" s="46" t="str">
        <f t="shared" si="308"/>
        <v>по профилю психиатрия-наркология</v>
      </c>
      <c r="K520" s="72" t="s">
        <v>133</v>
      </c>
      <c r="L520" s="72" t="s">
        <v>3</v>
      </c>
      <c r="M520" s="72" t="s">
        <v>5</v>
      </c>
      <c r="N520" s="106">
        <v>99</v>
      </c>
      <c r="O520" s="106">
        <v>99</v>
      </c>
      <c r="P520" s="54">
        <f t="shared" ref="P520" si="309">IF(AND(N520&lt;&gt;0,M520="Кач."),O520/N520*100,"")</f>
        <v>100</v>
      </c>
      <c r="Q520" s="54"/>
      <c r="R520" s="219">
        <f>IFERROR(AVERAGE(P520:P522),"")</f>
        <v>100</v>
      </c>
      <c r="S520" s="220">
        <f>AVERAGE(Q520:Q522)</f>
        <v>99.959672773360978</v>
      </c>
      <c r="T520" s="221">
        <f>IFERROR((R520*0.7+S520*0.3)*2,S520*2)</f>
        <v>199.97580366401658</v>
      </c>
      <c r="U520" s="236" t="str">
        <f>IF(T520&lt;170,"ГЗ по услуге (работе) НЕ выполнено","")&amp;IF(AND(T520&gt;=170,T520&lt;=200),"ГЗ по услуге (работе) выполнено","")&amp;IF(T520&gt;200,"ГЗ по услуге (работе) ПЕРЕвыполнено","")</f>
        <v>ГЗ по услуге (работе) выполнено</v>
      </c>
      <c r="V520" s="227"/>
      <c r="W520" s="288"/>
      <c r="X520" s="287"/>
    </row>
    <row r="521" spans="1:24" s="4" customFormat="1" ht="25.9" customHeight="1" thickBot="1" x14ac:dyDescent="0.3">
      <c r="A521" s="306"/>
      <c r="B521" s="46" t="str">
        <f t="shared" si="288"/>
        <v xml:space="preserve">ГБУЗ АО Областной центр по профилактике и борьбе со СПИД </v>
      </c>
      <c r="C521" s="296"/>
      <c r="D521" s="19" t="str">
        <f t="shared" si="289"/>
        <v>ПМСП, не включенная в базовую программу ОМС</v>
      </c>
      <c r="E521" s="227"/>
      <c r="F521" s="46" t="str">
        <f t="shared" si="306"/>
        <v>амбулаторно</v>
      </c>
      <c r="G521" s="227"/>
      <c r="H521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21" s="227"/>
      <c r="J521" s="46" t="str">
        <f t="shared" si="308"/>
        <v>по профилю психиатрия-наркология</v>
      </c>
      <c r="K521" s="69" t="s">
        <v>40</v>
      </c>
      <c r="L521" s="70" t="s">
        <v>123</v>
      </c>
      <c r="M521" s="71" t="s">
        <v>42</v>
      </c>
      <c r="N521" s="109">
        <v>2893</v>
      </c>
      <c r="O521" s="109">
        <v>2168</v>
      </c>
      <c r="P521" s="56"/>
      <c r="Q521" s="55">
        <f>IF(AND(N521&lt;&gt;0,M521="объем"),(O521/N521*100)/$Y$2*12,"")</f>
        <v>99.919345546721971</v>
      </c>
      <c r="R521" s="219"/>
      <c r="S521" s="220"/>
      <c r="T521" s="221"/>
      <c r="U521" s="236"/>
      <c r="V521" s="227"/>
      <c r="W521" s="288"/>
      <c r="X521" s="287"/>
    </row>
    <row r="522" spans="1:24" s="4" customFormat="1" ht="39" customHeight="1" thickBot="1" x14ac:dyDescent="0.3">
      <c r="A522" s="306"/>
      <c r="B522" s="46" t="str">
        <f t="shared" si="288"/>
        <v xml:space="preserve">ГБУЗ АО Областной центр по профилактике и борьбе со СПИД </v>
      </c>
      <c r="C522" s="296"/>
      <c r="D522" s="19" t="str">
        <f t="shared" si="289"/>
        <v>ПМСП, не включенная в базовую программу ОМС</v>
      </c>
      <c r="E522" s="227"/>
      <c r="F522" s="46" t="str">
        <f t="shared" si="306"/>
        <v>амбулаторно</v>
      </c>
      <c r="G522" s="227"/>
      <c r="H522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22" s="227"/>
      <c r="J522" s="46" t="str">
        <f t="shared" si="308"/>
        <v>по профилю психиатрия-наркология</v>
      </c>
      <c r="K522" s="69" t="s">
        <v>138</v>
      </c>
      <c r="L522" s="70" t="s">
        <v>123</v>
      </c>
      <c r="M522" s="71" t="s">
        <v>42</v>
      </c>
      <c r="N522" s="104">
        <v>184</v>
      </c>
      <c r="O522" s="109">
        <v>138</v>
      </c>
      <c r="P522" s="56"/>
      <c r="Q522" s="55">
        <f>IF(AND(N522&lt;&gt;0,M522="объем"),(O522/N522*100)/$Y$2*12,"")</f>
        <v>100</v>
      </c>
      <c r="R522" s="219"/>
      <c r="S522" s="220"/>
      <c r="T522" s="221"/>
      <c r="U522" s="236"/>
      <c r="V522" s="227"/>
      <c r="W522" s="288"/>
      <c r="X522" s="287"/>
    </row>
    <row r="523" spans="1:24" s="4" customFormat="1" ht="51.75" customHeight="1" thickBot="1" x14ac:dyDescent="0.3">
      <c r="A523" s="306"/>
      <c r="B523" s="46" t="str">
        <f t="shared" si="288"/>
        <v xml:space="preserve">ГБУЗ АО Областной центр по профилактике и борьбе со СПИД </v>
      </c>
      <c r="C523" s="296"/>
      <c r="D523" s="19" t="str">
        <f t="shared" si="289"/>
        <v>ПМСП, не включенная в базовую программу ОМС</v>
      </c>
      <c r="E523" s="227" t="s">
        <v>142</v>
      </c>
      <c r="F523" s="46" t="str">
        <f t="shared" si="306"/>
        <v>амбулаторно</v>
      </c>
      <c r="G523" s="227" t="s">
        <v>172</v>
      </c>
      <c r="H523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23" s="227" t="s">
        <v>173</v>
      </c>
      <c r="J523" s="46" t="str">
        <f t="shared" si="308"/>
        <v xml:space="preserve"> по профилю ВИЧ-инфекции</v>
      </c>
      <c r="K523" s="72" t="s">
        <v>133</v>
      </c>
      <c r="L523" s="72" t="s">
        <v>3</v>
      </c>
      <c r="M523" s="72" t="s">
        <v>5</v>
      </c>
      <c r="N523" s="106">
        <v>99</v>
      </c>
      <c r="O523" s="106">
        <v>99</v>
      </c>
      <c r="P523" s="54">
        <f t="shared" ref="P523" si="310">IF(AND(N523&lt;&gt;0,M523="Кач."),O523/N523*100,"")</f>
        <v>100</v>
      </c>
      <c r="Q523" s="54"/>
      <c r="R523" s="219">
        <f>IFERROR(AVERAGE(P523:P525),"")</f>
        <v>100</v>
      </c>
      <c r="S523" s="220">
        <f>AVERAGE(Q523:Q525)</f>
        <v>99.018850199626712</v>
      </c>
      <c r="T523" s="221">
        <f>IFERROR((R523*0.7+S523*0.3)*2,S523*2)</f>
        <v>199.41131011977603</v>
      </c>
      <c r="U523" s="236" t="str">
        <f>IF(T523&lt;170,"ГЗ по услуге (работе) НЕ выполнено","")&amp;IF(AND(T523&gt;=170,T523&lt;=200),"ГЗ по услуге (работе) выполнено","")&amp;IF(T523&gt;200,"ГЗ по услуге (работе) ПЕРЕвыполнено","")</f>
        <v>ГЗ по услуге (работе) выполнено</v>
      </c>
      <c r="V523" s="227"/>
      <c r="W523" s="288"/>
      <c r="X523" s="287"/>
    </row>
    <row r="524" spans="1:24" s="4" customFormat="1" ht="21.6" customHeight="1" thickBot="1" x14ac:dyDescent="0.3">
      <c r="A524" s="306"/>
      <c r="B524" s="46" t="str">
        <f t="shared" si="288"/>
        <v xml:space="preserve">ГБУЗ АО Областной центр по профилактике и борьбе со СПИД </v>
      </c>
      <c r="C524" s="296"/>
      <c r="D524" s="19" t="str">
        <f t="shared" si="289"/>
        <v>ПМСП, не включенная в базовую программу ОМС</v>
      </c>
      <c r="E524" s="227"/>
      <c r="F524" s="46" t="str">
        <f t="shared" si="306"/>
        <v>амбулаторно</v>
      </c>
      <c r="G524" s="227"/>
      <c r="H524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24" s="227"/>
      <c r="J524" s="46" t="str">
        <f t="shared" si="308"/>
        <v xml:space="preserve"> по профилю ВИЧ-инфекции</v>
      </c>
      <c r="K524" s="69" t="s">
        <v>40</v>
      </c>
      <c r="L524" s="70" t="s">
        <v>123</v>
      </c>
      <c r="M524" s="71" t="s">
        <v>42</v>
      </c>
      <c r="N524" s="104">
        <v>7575</v>
      </c>
      <c r="O524" s="109">
        <v>5557</v>
      </c>
      <c r="P524" s="56"/>
      <c r="Q524" s="55">
        <f>IF(AND(N524&lt;&gt;0,M524="объем"),(O524/N524*100)/$Y$2*12,"")</f>
        <v>97.812981298129813</v>
      </c>
      <c r="R524" s="219"/>
      <c r="S524" s="220"/>
      <c r="T524" s="221"/>
      <c r="U524" s="236"/>
      <c r="V524" s="227"/>
      <c r="W524" s="288"/>
      <c r="X524" s="287"/>
    </row>
    <row r="525" spans="1:24" s="4" customFormat="1" ht="28.5" customHeight="1" thickBot="1" x14ac:dyDescent="0.3">
      <c r="A525" s="306"/>
      <c r="B525" s="46" t="str">
        <f t="shared" si="288"/>
        <v xml:space="preserve">ГБУЗ АО Областной центр по профилактике и борьбе со СПИД </v>
      </c>
      <c r="C525" s="296"/>
      <c r="D525" s="19" t="str">
        <f t="shared" si="289"/>
        <v>ПМСП, не включенная в базовую программу ОМС</v>
      </c>
      <c r="E525" s="227"/>
      <c r="F525" s="46" t="str">
        <f t="shared" si="306"/>
        <v>амбулаторно</v>
      </c>
      <c r="G525" s="227"/>
      <c r="H525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инфекционные болезни (в части синдрома приобретенного иммунодефицита (ВИЧ-инфекции</v>
      </c>
      <c r="I525" s="227"/>
      <c r="J525" s="46" t="str">
        <f t="shared" si="308"/>
        <v xml:space="preserve"> по профилю ВИЧ-инфекции</v>
      </c>
      <c r="K525" s="69" t="s">
        <v>138</v>
      </c>
      <c r="L525" s="70" t="s">
        <v>123</v>
      </c>
      <c r="M525" s="71" t="s">
        <v>42</v>
      </c>
      <c r="N525" s="109">
        <v>890</v>
      </c>
      <c r="O525" s="109">
        <v>669</v>
      </c>
      <c r="P525" s="56"/>
      <c r="Q525" s="55">
        <f>IF(AND(N525&lt;&gt;0,M525="объем"),(O525/N525*100)/$Y$2*12,"")</f>
        <v>100.22471910112361</v>
      </c>
      <c r="R525" s="219"/>
      <c r="S525" s="220"/>
      <c r="T525" s="221"/>
      <c r="U525" s="236"/>
      <c r="V525" s="227"/>
      <c r="W525" s="288"/>
      <c r="X525" s="287"/>
    </row>
    <row r="526" spans="1:24" s="4" customFormat="1" ht="22.15" customHeight="1" thickBot="1" x14ac:dyDescent="0.3">
      <c r="A526" s="306"/>
      <c r="B526" s="46" t="str">
        <f t="shared" si="288"/>
        <v xml:space="preserve">ГБУЗ АО Областной центр по профилактике и борьбе со СПИД </v>
      </c>
      <c r="C526" s="296"/>
      <c r="D526" s="19" t="str">
        <f t="shared" si="289"/>
        <v>ПМСП, не включенная в базовую программу ОМС</v>
      </c>
      <c r="E526" s="227" t="s">
        <v>142</v>
      </c>
      <c r="F526" s="46" t="str">
        <f t="shared" si="306"/>
        <v>амбулаторно</v>
      </c>
      <c r="G526" s="227" t="s">
        <v>39</v>
      </c>
      <c r="H526" s="46" t="str">
        <f t="shared" si="307"/>
        <v>Первичная медико-санитарная помощь, в части диагностики и лечения</v>
      </c>
      <c r="I526" s="227" t="s">
        <v>68</v>
      </c>
      <c r="J526" s="46" t="str">
        <f t="shared" si="308"/>
        <v>психотерапия</v>
      </c>
      <c r="K526" s="72" t="s">
        <v>133</v>
      </c>
      <c r="L526" s="72" t="s">
        <v>3</v>
      </c>
      <c r="M526" s="72" t="s">
        <v>5</v>
      </c>
      <c r="N526" s="106">
        <v>99</v>
      </c>
      <c r="O526" s="106">
        <v>99</v>
      </c>
      <c r="P526" s="54">
        <f t="shared" ref="P526" si="311">IF(AND(N526&lt;&gt;0,M526="Кач."),O526/N526*100,"")</f>
        <v>100</v>
      </c>
      <c r="Q526" s="54" t="str">
        <f>IF(AND(N526&lt;&gt;0,M526="объем"),(O526/N526*100)/$Y$2*12,"")</f>
        <v/>
      </c>
      <c r="R526" s="219">
        <f>IFERROR(AVERAGE(P526:P527),"")</f>
        <v>100</v>
      </c>
      <c r="S526" s="220">
        <f>AVERAGE(Q526:Q527)</f>
        <v>99.866666666666674</v>
      </c>
      <c r="T526" s="221">
        <f>IFERROR((R526*0.7+S526*0.3)*2,S526*2)</f>
        <v>199.92000000000002</v>
      </c>
      <c r="U526" s="236" t="str">
        <f>IF(T526&lt;170,"ГЗ по услуге (работе) НЕ выполнено","")&amp;IF(AND(T526&gt;=170,T526&lt;=200),"ГЗ по услуге (работе) выполнено","")&amp;IF(T526&gt;200,"ГЗ по услуге (работе) ПЕРЕвыполнено","")</f>
        <v>ГЗ по услуге (работе) выполнено</v>
      </c>
      <c r="V526" s="227"/>
      <c r="W526" s="288"/>
      <c r="X526" s="287"/>
    </row>
    <row r="527" spans="1:24" s="4" customFormat="1" ht="36.75" customHeight="1" thickBot="1" x14ac:dyDescent="0.3">
      <c r="A527" s="306"/>
      <c r="B527" s="46" t="str">
        <f t="shared" si="288"/>
        <v xml:space="preserve">ГБУЗ АО Областной центр по профилактике и борьбе со СПИД </v>
      </c>
      <c r="C527" s="296"/>
      <c r="D527" s="19" t="str">
        <f t="shared" si="289"/>
        <v>ПМСП, не включенная в базовую программу ОМС</v>
      </c>
      <c r="E527" s="227"/>
      <c r="F527" s="46" t="str">
        <f t="shared" si="306"/>
        <v>амбулаторно</v>
      </c>
      <c r="G527" s="227"/>
      <c r="H527" s="46" t="str">
        <f t="shared" si="307"/>
        <v>Первичная медико-санитарная помощь, в части диагностики и лечения</v>
      </c>
      <c r="I527" s="227"/>
      <c r="J527" s="46" t="str">
        <f t="shared" si="308"/>
        <v>психотерапия</v>
      </c>
      <c r="K527" s="69" t="s">
        <v>40</v>
      </c>
      <c r="L527" s="70" t="s">
        <v>123</v>
      </c>
      <c r="M527" s="71" t="s">
        <v>42</v>
      </c>
      <c r="N527" s="109">
        <v>1000</v>
      </c>
      <c r="O527" s="109">
        <v>749</v>
      </c>
      <c r="P527" s="56"/>
      <c r="Q527" s="55">
        <f t="shared" ref="Q527:Q534" si="312">IF(AND(N527&lt;&gt;0,M527="объем"),(O527/N527*100)/$Y$2*12,"")</f>
        <v>99.866666666666674</v>
      </c>
      <c r="R527" s="219"/>
      <c r="S527" s="220"/>
      <c r="T527" s="221"/>
      <c r="U527" s="236"/>
      <c r="V527" s="227"/>
      <c r="W527" s="288"/>
      <c r="X527" s="287"/>
    </row>
    <row r="528" spans="1:24" s="4" customFormat="1" ht="43.5" customHeight="1" thickBot="1" x14ac:dyDescent="0.3">
      <c r="A528" s="306"/>
      <c r="B528" s="46" t="str">
        <f t="shared" si="288"/>
        <v xml:space="preserve">ГБУЗ АО Областной центр по профилактике и борьбе со СПИД </v>
      </c>
      <c r="C528" s="262" t="s">
        <v>125</v>
      </c>
      <c r="D528" s="19" t="str">
        <f t="shared" si="289"/>
        <v>ПМСП, включенная в базовую программу ОМС</v>
      </c>
      <c r="E528" s="227" t="s">
        <v>142</v>
      </c>
      <c r="F528" s="46" t="str">
        <f t="shared" si="306"/>
        <v>амбулаторно</v>
      </c>
      <c r="G528" s="227" t="s">
        <v>47</v>
      </c>
      <c r="H528" s="46" t="str">
        <f t="shared" si="307"/>
        <v>Не предусмотрено</v>
      </c>
      <c r="I528" s="227" t="s">
        <v>69</v>
      </c>
      <c r="J528" s="46" t="str">
        <f t="shared" si="308"/>
        <v>дерматология</v>
      </c>
      <c r="K528" s="72" t="s">
        <v>133</v>
      </c>
      <c r="L528" s="72" t="s">
        <v>3</v>
      </c>
      <c r="M528" s="72" t="s">
        <v>5</v>
      </c>
      <c r="N528" s="106">
        <v>99</v>
      </c>
      <c r="O528" s="106">
        <v>99</v>
      </c>
      <c r="P528" s="54">
        <f t="shared" ref="P528" si="313">IF(AND(N528&lt;&gt;0,M528="Кач."),O528/N528*100,"")</f>
        <v>100</v>
      </c>
      <c r="Q528" s="54" t="str">
        <f t="shared" si="312"/>
        <v/>
      </c>
      <c r="R528" s="237">
        <f>IFERROR(AVERAGE(P528:P542),"")</f>
        <v>100</v>
      </c>
      <c r="S528" s="240">
        <f>AVERAGE(Q528:Q542)</f>
        <v>99.23516590243085</v>
      </c>
      <c r="T528" s="247">
        <f>IFERROR((R528*0.7+S528*0.3)*2,S528*2)</f>
        <v>199.54109954145849</v>
      </c>
      <c r="U528" s="222" t="str">
        <f>IF(T528&lt;170,"ГЗ по услуге (работе) НЕ выполнено","")&amp;IF(AND(T528&gt;=170,T528&lt;=200),"ГЗ по услуге (работе) выполнено","")&amp;IF(T528&gt;200,"ГЗ по услуге (работе) ПЕРЕвыполнено","")</f>
        <v>ГЗ по услуге (работе) выполнено</v>
      </c>
      <c r="V528" s="225"/>
      <c r="W528" s="288"/>
      <c r="X528" s="287"/>
    </row>
    <row r="529" spans="1:24" s="4" customFormat="1" ht="65.25" customHeight="1" thickBot="1" x14ac:dyDescent="0.3">
      <c r="A529" s="306"/>
      <c r="B529" s="46" t="str">
        <f t="shared" si="288"/>
        <v xml:space="preserve">ГБУЗ АО Областной центр по профилактике и борьбе со СПИД </v>
      </c>
      <c r="C529" s="262"/>
      <c r="D529" s="19" t="str">
        <f t="shared" si="289"/>
        <v>ПМСП, включенная в базовую программу ОМС</v>
      </c>
      <c r="E529" s="227"/>
      <c r="F529" s="46" t="str">
        <f t="shared" si="306"/>
        <v>амбулаторно</v>
      </c>
      <c r="G529" s="227"/>
      <c r="H529" s="46" t="str">
        <f t="shared" si="307"/>
        <v>Не предусмотрено</v>
      </c>
      <c r="I529" s="227"/>
      <c r="J529" s="46" t="str">
        <f t="shared" si="308"/>
        <v>дерматология</v>
      </c>
      <c r="K529" s="69" t="s">
        <v>40</v>
      </c>
      <c r="L529" s="70" t="s">
        <v>123</v>
      </c>
      <c r="M529" s="71" t="s">
        <v>42</v>
      </c>
      <c r="N529" s="109">
        <v>650</v>
      </c>
      <c r="O529" s="109">
        <v>487</v>
      </c>
      <c r="P529" s="56"/>
      <c r="Q529" s="55">
        <f t="shared" si="312"/>
        <v>99.897435897435884</v>
      </c>
      <c r="R529" s="238"/>
      <c r="S529" s="241"/>
      <c r="T529" s="248"/>
      <c r="U529" s="223"/>
      <c r="V529" s="226"/>
      <c r="W529" s="288"/>
      <c r="X529" s="287"/>
    </row>
    <row r="530" spans="1:24" s="4" customFormat="1" ht="24.75" customHeight="1" thickBot="1" x14ac:dyDescent="0.3">
      <c r="A530" s="306"/>
      <c r="B530" s="46" t="str">
        <f t="shared" si="288"/>
        <v xml:space="preserve">ГБУЗ АО Областной центр по профилактике и борьбе со СПИД </v>
      </c>
      <c r="C530" s="262"/>
      <c r="D530" s="19" t="str">
        <f t="shared" si="289"/>
        <v>ПМСП, включенная в базовую программу ОМС</v>
      </c>
      <c r="E530" s="227"/>
      <c r="F530" s="46" t="str">
        <f t="shared" si="306"/>
        <v>амбулаторно</v>
      </c>
      <c r="G530" s="227"/>
      <c r="H530" s="46" t="str">
        <f t="shared" si="307"/>
        <v>Не предусмотрено</v>
      </c>
      <c r="I530" s="227"/>
      <c r="J530" s="46" t="str">
        <f t="shared" si="308"/>
        <v>дерматология</v>
      </c>
      <c r="K530" s="69" t="s">
        <v>138</v>
      </c>
      <c r="L530" s="70" t="s">
        <v>123</v>
      </c>
      <c r="M530" s="71" t="s">
        <v>42</v>
      </c>
      <c r="N530" s="104">
        <v>20</v>
      </c>
      <c r="O530" s="109">
        <v>15</v>
      </c>
      <c r="P530" s="56"/>
      <c r="Q530" s="55">
        <f t="shared" si="312"/>
        <v>100</v>
      </c>
      <c r="R530" s="238"/>
      <c r="S530" s="241"/>
      <c r="T530" s="248"/>
      <c r="U530" s="223"/>
      <c r="V530" s="226"/>
      <c r="W530" s="288"/>
      <c r="X530" s="287"/>
    </row>
    <row r="531" spans="1:24" s="4" customFormat="1" ht="17.45" customHeight="1" thickBot="1" x14ac:dyDescent="0.3">
      <c r="A531" s="306"/>
      <c r="B531" s="46" t="str">
        <f t="shared" si="288"/>
        <v xml:space="preserve">ГБУЗ АО Областной центр по профилактике и борьбе со СПИД </v>
      </c>
      <c r="C531" s="262"/>
      <c r="D531" s="19" t="str">
        <f t="shared" si="289"/>
        <v>ПМСП, включенная в базовую программу ОМС</v>
      </c>
      <c r="E531" s="227"/>
      <c r="F531" s="46" t="str">
        <f t="shared" si="306"/>
        <v>амбулаторно</v>
      </c>
      <c r="G531" s="227"/>
      <c r="H531" s="46" t="str">
        <f t="shared" si="307"/>
        <v>Не предусмотрено</v>
      </c>
      <c r="I531" s="227" t="s">
        <v>89</v>
      </c>
      <c r="J531" s="46" t="str">
        <f t="shared" si="308"/>
        <v>акушерство-гинекология</v>
      </c>
      <c r="K531" s="72" t="s">
        <v>133</v>
      </c>
      <c r="L531" s="72" t="s">
        <v>3</v>
      </c>
      <c r="M531" s="72" t="s">
        <v>5</v>
      </c>
      <c r="N531" s="106">
        <v>99</v>
      </c>
      <c r="O531" s="106">
        <v>99</v>
      </c>
      <c r="P531" s="54">
        <f t="shared" ref="P531" si="314">IF(AND(N531&lt;&gt;0,M531="Кач."),O531/N531*100,"")</f>
        <v>100</v>
      </c>
      <c r="Q531" s="54" t="str">
        <f t="shared" si="312"/>
        <v/>
      </c>
      <c r="R531" s="238"/>
      <c r="S531" s="241"/>
      <c r="T531" s="248"/>
      <c r="U531" s="223"/>
      <c r="V531" s="226"/>
      <c r="W531" s="288"/>
      <c r="X531" s="287"/>
    </row>
    <row r="532" spans="1:24" s="4" customFormat="1" ht="31.5" customHeight="1" thickBot="1" x14ac:dyDescent="0.3">
      <c r="A532" s="306"/>
      <c r="B532" s="46" t="str">
        <f t="shared" si="288"/>
        <v xml:space="preserve">ГБУЗ АО Областной центр по профилактике и борьбе со СПИД </v>
      </c>
      <c r="C532" s="262"/>
      <c r="D532" s="19" t="str">
        <f t="shared" si="289"/>
        <v>ПМСП, включенная в базовую программу ОМС</v>
      </c>
      <c r="E532" s="227"/>
      <c r="F532" s="46" t="str">
        <f t="shared" si="306"/>
        <v>амбулаторно</v>
      </c>
      <c r="G532" s="227"/>
      <c r="H532" s="46" t="str">
        <f t="shared" si="307"/>
        <v>Не предусмотрено</v>
      </c>
      <c r="I532" s="227"/>
      <c r="J532" s="46" t="str">
        <f t="shared" si="308"/>
        <v>акушерство-гинекология</v>
      </c>
      <c r="K532" s="69" t="s">
        <v>40</v>
      </c>
      <c r="L532" s="70" t="s">
        <v>123</v>
      </c>
      <c r="M532" s="71" t="s">
        <v>42</v>
      </c>
      <c r="N532" s="109">
        <v>215</v>
      </c>
      <c r="O532" s="109">
        <v>162</v>
      </c>
      <c r="P532" s="56"/>
      <c r="Q532" s="55">
        <f t="shared" si="312"/>
        <v>100.46511627906975</v>
      </c>
      <c r="R532" s="238"/>
      <c r="S532" s="241"/>
      <c r="T532" s="248"/>
      <c r="U532" s="223"/>
      <c r="V532" s="226"/>
      <c r="W532" s="288"/>
      <c r="X532" s="287"/>
    </row>
    <row r="533" spans="1:24" s="4" customFormat="1" ht="21" customHeight="1" thickBot="1" x14ac:dyDescent="0.3">
      <c r="A533" s="306"/>
      <c r="B533" s="46" t="str">
        <f t="shared" si="288"/>
        <v xml:space="preserve">ГБУЗ АО Областной центр по профилактике и борьбе со СПИД </v>
      </c>
      <c r="C533" s="262"/>
      <c r="D533" s="19" t="str">
        <f t="shared" si="289"/>
        <v>ПМСП, включенная в базовую программу ОМС</v>
      </c>
      <c r="E533" s="227"/>
      <c r="F533" s="46" t="str">
        <f t="shared" si="306"/>
        <v>амбулаторно</v>
      </c>
      <c r="G533" s="227"/>
      <c r="H533" s="46" t="str">
        <f t="shared" si="307"/>
        <v>Не предусмотрено</v>
      </c>
      <c r="I533" s="227"/>
      <c r="J533" s="46" t="str">
        <f t="shared" si="308"/>
        <v>акушерство-гинекология</v>
      </c>
      <c r="K533" s="69" t="s">
        <v>138</v>
      </c>
      <c r="L533" s="70" t="s">
        <v>123</v>
      </c>
      <c r="M533" s="71" t="s">
        <v>42</v>
      </c>
      <c r="N533" s="104">
        <v>315</v>
      </c>
      <c r="O533" s="109">
        <v>236</v>
      </c>
      <c r="P533" s="56"/>
      <c r="Q533" s="55">
        <f t="shared" si="312"/>
        <v>99.894179894179899</v>
      </c>
      <c r="R533" s="238"/>
      <c r="S533" s="241"/>
      <c r="T533" s="248"/>
      <c r="U533" s="223"/>
      <c r="V533" s="226"/>
      <c r="W533" s="288"/>
      <c r="X533" s="287"/>
    </row>
    <row r="534" spans="1:24" s="4" customFormat="1" ht="18" customHeight="1" thickBot="1" x14ac:dyDescent="0.3">
      <c r="A534" s="306"/>
      <c r="B534" s="46" t="str">
        <f t="shared" si="288"/>
        <v xml:space="preserve">ГБУЗ АО Областной центр по профилактике и борьбе со СПИД </v>
      </c>
      <c r="C534" s="262"/>
      <c r="D534" s="19" t="str">
        <f t="shared" si="289"/>
        <v>ПМСП, включенная в базовую программу ОМС</v>
      </c>
      <c r="E534" s="227" t="s">
        <v>142</v>
      </c>
      <c r="F534" s="46" t="str">
        <f t="shared" si="306"/>
        <v>амбулаторно</v>
      </c>
      <c r="G534" s="227" t="s">
        <v>47</v>
      </c>
      <c r="H534" s="46" t="str">
        <f t="shared" si="307"/>
        <v>Не предусмотрено</v>
      </c>
      <c r="I534" s="227" t="s">
        <v>76</v>
      </c>
      <c r="J534" s="46" t="str">
        <f t="shared" si="308"/>
        <v>неврология</v>
      </c>
      <c r="K534" s="72" t="s">
        <v>133</v>
      </c>
      <c r="L534" s="72" t="s">
        <v>3</v>
      </c>
      <c r="M534" s="72" t="s">
        <v>5</v>
      </c>
      <c r="N534" s="106">
        <v>99</v>
      </c>
      <c r="O534" s="106">
        <v>99</v>
      </c>
      <c r="P534" s="54">
        <f t="shared" ref="P534" si="315">IF(AND(N534&lt;&gt;0,M534="Кач."),O534/N534*100,"")</f>
        <v>100</v>
      </c>
      <c r="Q534" s="54" t="str">
        <f t="shared" si="312"/>
        <v/>
      </c>
      <c r="R534" s="238"/>
      <c r="S534" s="241"/>
      <c r="T534" s="248"/>
      <c r="U534" s="223"/>
      <c r="V534" s="226"/>
      <c r="W534" s="288"/>
      <c r="X534" s="287"/>
    </row>
    <row r="535" spans="1:24" s="4" customFormat="1" ht="30" customHeight="1" thickBot="1" x14ac:dyDescent="0.3">
      <c r="A535" s="306"/>
      <c r="B535" s="46" t="str">
        <f t="shared" si="288"/>
        <v xml:space="preserve">ГБУЗ АО Областной центр по профилактике и борьбе со СПИД </v>
      </c>
      <c r="C535" s="262"/>
      <c r="D535" s="19" t="str">
        <f t="shared" si="289"/>
        <v>ПМСП, включенная в базовую программу ОМС</v>
      </c>
      <c r="E535" s="227"/>
      <c r="F535" s="46" t="str">
        <f t="shared" si="306"/>
        <v>амбулаторно</v>
      </c>
      <c r="G535" s="227"/>
      <c r="H535" s="46" t="str">
        <f t="shared" si="307"/>
        <v>Не предусмотрено</v>
      </c>
      <c r="I535" s="227"/>
      <c r="J535" s="46" t="str">
        <f t="shared" si="308"/>
        <v>неврология</v>
      </c>
      <c r="K535" s="69" t="s">
        <v>40</v>
      </c>
      <c r="L535" s="70" t="s">
        <v>123</v>
      </c>
      <c r="M535" s="71" t="s">
        <v>42</v>
      </c>
      <c r="N535" s="109">
        <v>440</v>
      </c>
      <c r="O535" s="109">
        <v>330</v>
      </c>
      <c r="P535" s="56"/>
      <c r="Q535" s="55">
        <f t="shared" ref="Q535:Q542" si="316">IF(AND(N535&lt;&gt;0,M535="объем"),(O535/N535*100)/$Y$2*12,"")</f>
        <v>100</v>
      </c>
      <c r="R535" s="238"/>
      <c r="S535" s="241"/>
      <c r="T535" s="248"/>
      <c r="U535" s="223"/>
      <c r="V535" s="226"/>
      <c r="W535" s="288"/>
      <c r="X535" s="287"/>
    </row>
    <row r="536" spans="1:24" s="4" customFormat="1" ht="20.45" customHeight="1" thickBot="1" x14ac:dyDescent="0.3">
      <c r="A536" s="306"/>
      <c r="B536" s="46" t="str">
        <f t="shared" si="288"/>
        <v xml:space="preserve">ГБУЗ АО Областной центр по профилактике и борьбе со СПИД </v>
      </c>
      <c r="C536" s="262"/>
      <c r="D536" s="19" t="str">
        <f t="shared" si="289"/>
        <v>ПМСП, включенная в базовую программу ОМС</v>
      </c>
      <c r="E536" s="227"/>
      <c r="F536" s="46" t="str">
        <f t="shared" si="306"/>
        <v>амбулаторно</v>
      </c>
      <c r="G536" s="227"/>
      <c r="H536" s="46" t="str">
        <f t="shared" si="307"/>
        <v>Не предусмотрено</v>
      </c>
      <c r="I536" s="227"/>
      <c r="J536" s="46" t="str">
        <f t="shared" si="308"/>
        <v>неврология</v>
      </c>
      <c r="K536" s="69" t="s">
        <v>138</v>
      </c>
      <c r="L536" s="70" t="s">
        <v>123</v>
      </c>
      <c r="M536" s="71" t="s">
        <v>42</v>
      </c>
      <c r="N536" s="104">
        <v>217</v>
      </c>
      <c r="O536" s="109">
        <v>163</v>
      </c>
      <c r="P536" s="56"/>
      <c r="Q536" s="55">
        <f t="shared" si="316"/>
        <v>100.15360983102919</v>
      </c>
      <c r="R536" s="238"/>
      <c r="S536" s="241"/>
      <c r="T536" s="248"/>
      <c r="U536" s="223"/>
      <c r="V536" s="226"/>
      <c r="W536" s="288"/>
      <c r="X536" s="287"/>
    </row>
    <row r="537" spans="1:24" s="4" customFormat="1" ht="21" customHeight="1" thickBot="1" x14ac:dyDescent="0.3">
      <c r="A537" s="306"/>
      <c r="B537" s="46" t="str">
        <f t="shared" si="288"/>
        <v xml:space="preserve">ГБУЗ АО Областной центр по профилактике и борьбе со СПИД </v>
      </c>
      <c r="C537" s="262"/>
      <c r="D537" s="19" t="str">
        <f t="shared" si="289"/>
        <v>ПМСП, включенная в базовую программу ОМС</v>
      </c>
      <c r="E537" s="227" t="s">
        <v>142</v>
      </c>
      <c r="F537" s="46" t="str">
        <f t="shared" si="306"/>
        <v>амбулаторно</v>
      </c>
      <c r="G537" s="227" t="s">
        <v>47</v>
      </c>
      <c r="H537" s="46" t="str">
        <f t="shared" si="307"/>
        <v>Не предусмотрено</v>
      </c>
      <c r="I537" s="227" t="s">
        <v>74</v>
      </c>
      <c r="J537" s="46" t="str">
        <f t="shared" si="308"/>
        <v>Педиатрия</v>
      </c>
      <c r="K537" s="72" t="s">
        <v>133</v>
      </c>
      <c r="L537" s="72" t="s">
        <v>3</v>
      </c>
      <c r="M537" s="72" t="s">
        <v>5</v>
      </c>
      <c r="N537" s="106">
        <v>99</v>
      </c>
      <c r="O537" s="106">
        <v>99</v>
      </c>
      <c r="P537" s="54">
        <f t="shared" ref="P537" si="317">IF(AND(N537&lt;&gt;0,M537="Кач."),O537/N537*100,"")</f>
        <v>100</v>
      </c>
      <c r="Q537" s="54" t="str">
        <f t="shared" si="316"/>
        <v/>
      </c>
      <c r="R537" s="238"/>
      <c r="S537" s="241"/>
      <c r="T537" s="248"/>
      <c r="U537" s="223"/>
      <c r="V537" s="226"/>
      <c r="W537" s="288"/>
      <c r="X537" s="287"/>
    </row>
    <row r="538" spans="1:24" s="4" customFormat="1" ht="35.25" customHeight="1" thickBot="1" x14ac:dyDescent="0.3">
      <c r="A538" s="306"/>
      <c r="B538" s="46" t="str">
        <f t="shared" si="288"/>
        <v xml:space="preserve">ГБУЗ АО Областной центр по профилактике и борьбе со СПИД </v>
      </c>
      <c r="C538" s="262"/>
      <c r="D538" s="19" t="str">
        <f t="shared" si="289"/>
        <v>ПМСП, включенная в базовую программу ОМС</v>
      </c>
      <c r="E538" s="227"/>
      <c r="F538" s="46" t="str">
        <f t="shared" si="306"/>
        <v>амбулаторно</v>
      </c>
      <c r="G538" s="227"/>
      <c r="H538" s="46" t="str">
        <f t="shared" si="307"/>
        <v>Не предусмотрено</v>
      </c>
      <c r="I538" s="227"/>
      <c r="J538" s="46" t="str">
        <f t="shared" si="308"/>
        <v>Педиатрия</v>
      </c>
      <c r="K538" s="69" t="s">
        <v>40</v>
      </c>
      <c r="L538" s="70" t="s">
        <v>123</v>
      </c>
      <c r="M538" s="71" t="s">
        <v>42</v>
      </c>
      <c r="N538" s="109">
        <v>2000</v>
      </c>
      <c r="O538" s="109">
        <v>1440</v>
      </c>
      <c r="P538" s="56"/>
      <c r="Q538" s="55">
        <f t="shared" si="316"/>
        <v>96</v>
      </c>
      <c r="R538" s="238"/>
      <c r="S538" s="241"/>
      <c r="T538" s="248"/>
      <c r="U538" s="223"/>
      <c r="V538" s="226"/>
      <c r="W538" s="288"/>
      <c r="X538" s="287"/>
    </row>
    <row r="539" spans="1:24" s="4" customFormat="1" ht="21.6" customHeight="1" thickBot="1" x14ac:dyDescent="0.3">
      <c r="A539" s="306"/>
      <c r="B539" s="46" t="str">
        <f t="shared" si="288"/>
        <v xml:space="preserve">ГБУЗ АО Областной центр по профилактике и борьбе со СПИД </v>
      </c>
      <c r="C539" s="262"/>
      <c r="D539" s="19" t="str">
        <f t="shared" si="289"/>
        <v>ПМСП, включенная в базовую программу ОМС</v>
      </c>
      <c r="E539" s="227"/>
      <c r="F539" s="46" t="str">
        <f t="shared" si="306"/>
        <v>амбулаторно</v>
      </c>
      <c r="G539" s="227"/>
      <c r="H539" s="46" t="str">
        <f t="shared" si="307"/>
        <v>Не предусмотрено</v>
      </c>
      <c r="I539" s="227"/>
      <c r="J539" s="46" t="str">
        <f t="shared" si="308"/>
        <v>Педиатрия</v>
      </c>
      <c r="K539" s="69" t="s">
        <v>138</v>
      </c>
      <c r="L539" s="70" t="s">
        <v>123</v>
      </c>
      <c r="M539" s="71" t="s">
        <v>42</v>
      </c>
      <c r="N539" s="104">
        <v>150</v>
      </c>
      <c r="O539" s="109">
        <v>108</v>
      </c>
      <c r="P539" s="56"/>
      <c r="Q539" s="55">
        <f t="shared" si="316"/>
        <v>96</v>
      </c>
      <c r="R539" s="238"/>
      <c r="S539" s="241"/>
      <c r="T539" s="248"/>
      <c r="U539" s="223"/>
      <c r="V539" s="226"/>
      <c r="W539" s="288"/>
      <c r="X539" s="287"/>
    </row>
    <row r="540" spans="1:24" s="4" customFormat="1" ht="18" customHeight="1" thickBot="1" x14ac:dyDescent="0.3">
      <c r="A540" s="306"/>
      <c r="B540" s="46" t="str">
        <f t="shared" si="288"/>
        <v xml:space="preserve">ГБУЗ АО Областной центр по профилактике и борьбе со СПИД </v>
      </c>
      <c r="C540" s="262"/>
      <c r="D540" s="19" t="str">
        <f t="shared" si="289"/>
        <v>ПМСП, включенная в базовую программу ОМС</v>
      </c>
      <c r="E540" s="227" t="s">
        <v>142</v>
      </c>
      <c r="F540" s="46" t="str">
        <f t="shared" si="306"/>
        <v>амбулаторно</v>
      </c>
      <c r="G540" s="227" t="s">
        <v>47</v>
      </c>
      <c r="H540" s="46" t="str">
        <f t="shared" si="307"/>
        <v>Не предусмотрено</v>
      </c>
      <c r="I540" s="227" t="s">
        <v>51</v>
      </c>
      <c r="J540" s="46" t="str">
        <f t="shared" si="308"/>
        <v>терапия</v>
      </c>
      <c r="K540" s="72" t="s">
        <v>133</v>
      </c>
      <c r="L540" s="72" t="s">
        <v>3</v>
      </c>
      <c r="M540" s="72" t="s">
        <v>5</v>
      </c>
      <c r="N540" s="106">
        <v>99</v>
      </c>
      <c r="O540" s="106">
        <v>99</v>
      </c>
      <c r="P540" s="54">
        <f t="shared" ref="P540" si="318">IF(AND(N540&lt;&gt;0,M540="Кач."),O540/N540*100,"")</f>
        <v>100</v>
      </c>
      <c r="Q540" s="54" t="str">
        <f t="shared" si="316"/>
        <v/>
      </c>
      <c r="R540" s="238"/>
      <c r="S540" s="241"/>
      <c r="T540" s="248"/>
      <c r="U540" s="223"/>
      <c r="V540" s="226"/>
      <c r="W540" s="288"/>
      <c r="X540" s="287"/>
    </row>
    <row r="541" spans="1:24" s="4" customFormat="1" ht="31.5" customHeight="1" thickBot="1" x14ac:dyDescent="0.3">
      <c r="A541" s="306"/>
      <c r="B541" s="46" t="str">
        <f t="shared" si="288"/>
        <v xml:space="preserve">ГБУЗ АО Областной центр по профилактике и борьбе со СПИД </v>
      </c>
      <c r="C541" s="262"/>
      <c r="D541" s="19" t="str">
        <f t="shared" si="289"/>
        <v>ПМСП, включенная в базовую программу ОМС</v>
      </c>
      <c r="E541" s="227"/>
      <c r="F541" s="46" t="str">
        <f t="shared" si="306"/>
        <v>амбулаторно</v>
      </c>
      <c r="G541" s="227"/>
      <c r="H541" s="46" t="str">
        <f t="shared" si="307"/>
        <v>Не предусмотрено</v>
      </c>
      <c r="I541" s="227"/>
      <c r="J541" s="46" t="str">
        <f t="shared" si="308"/>
        <v>терапия</v>
      </c>
      <c r="K541" s="69" t="s">
        <v>40</v>
      </c>
      <c r="L541" s="70" t="s">
        <v>123</v>
      </c>
      <c r="M541" s="71" t="s">
        <v>42</v>
      </c>
      <c r="N541" s="109">
        <v>2961</v>
      </c>
      <c r="O541" s="109">
        <v>2223</v>
      </c>
      <c r="P541" s="56"/>
      <c r="Q541" s="55">
        <f t="shared" si="316"/>
        <v>100.10131712259371</v>
      </c>
      <c r="R541" s="238"/>
      <c r="S541" s="241"/>
      <c r="T541" s="248"/>
      <c r="U541" s="223"/>
      <c r="V541" s="226"/>
      <c r="W541" s="288"/>
      <c r="X541" s="287"/>
    </row>
    <row r="542" spans="1:24" s="4" customFormat="1" ht="22.9" customHeight="1" thickBot="1" x14ac:dyDescent="0.3">
      <c r="A542" s="306"/>
      <c r="B542" s="46" t="str">
        <f t="shared" si="288"/>
        <v xml:space="preserve">ГБУЗ АО Областной центр по профилактике и борьбе со СПИД </v>
      </c>
      <c r="C542" s="262"/>
      <c r="D542" s="19" t="str">
        <f t="shared" si="289"/>
        <v>ПМСП, включенная в базовую программу ОМС</v>
      </c>
      <c r="E542" s="227"/>
      <c r="F542" s="46" t="str">
        <f t="shared" si="306"/>
        <v>амбулаторно</v>
      </c>
      <c r="G542" s="227"/>
      <c r="H542" s="46" t="str">
        <f t="shared" si="307"/>
        <v>Не предусмотрено</v>
      </c>
      <c r="I542" s="227"/>
      <c r="J542" s="46" t="str">
        <f t="shared" si="308"/>
        <v>терапия</v>
      </c>
      <c r="K542" s="69" t="s">
        <v>138</v>
      </c>
      <c r="L542" s="70" t="s">
        <v>123</v>
      </c>
      <c r="M542" s="71" t="s">
        <v>42</v>
      </c>
      <c r="N542" s="104">
        <v>625</v>
      </c>
      <c r="O542" s="109">
        <v>468</v>
      </c>
      <c r="P542" s="56"/>
      <c r="Q542" s="55">
        <f t="shared" si="316"/>
        <v>99.84</v>
      </c>
      <c r="R542" s="250"/>
      <c r="S542" s="251"/>
      <c r="T542" s="252"/>
      <c r="U542" s="224"/>
      <c r="V542" s="228"/>
      <c r="W542" s="288"/>
      <c r="X542" s="287"/>
    </row>
    <row r="543" spans="1:24" s="4" customFormat="1" ht="22.9" customHeight="1" thickBot="1" x14ac:dyDescent="0.3">
      <c r="A543" s="306"/>
      <c r="B543" s="46" t="str">
        <f t="shared" si="288"/>
        <v xml:space="preserve">ГБУЗ АО Областной центр по профилактике и борьбе со СПИД </v>
      </c>
      <c r="C543" s="262" t="s">
        <v>90</v>
      </c>
      <c r="D543" s="19" t="str">
        <f t="shared" si="289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43" s="227" t="s">
        <v>142</v>
      </c>
      <c r="F543" s="46" t="str">
        <f t="shared" si="306"/>
        <v>амбулаторно</v>
      </c>
      <c r="G543" s="227" t="s">
        <v>47</v>
      </c>
      <c r="H543" s="46" t="str">
        <f t="shared" si="307"/>
        <v>Не предусмотрено</v>
      </c>
      <c r="I543" s="227" t="s">
        <v>47</v>
      </c>
      <c r="J543" s="46" t="str">
        <f t="shared" si="308"/>
        <v>Не предусмотрено</v>
      </c>
      <c r="K543" s="73" t="s">
        <v>91</v>
      </c>
      <c r="L543" s="73" t="s">
        <v>3</v>
      </c>
      <c r="M543" s="73" t="s">
        <v>5</v>
      </c>
      <c r="N543" s="106">
        <v>100</v>
      </c>
      <c r="O543" s="106">
        <v>100</v>
      </c>
      <c r="P543" s="54">
        <f t="shared" ref="P543:P567" si="319">IF(AND(N543&lt;&gt;0,M543="Кач."),O543/N543*100,"")</f>
        <v>100</v>
      </c>
      <c r="Q543" s="54" t="str">
        <f>IF(AND(N543&lt;&gt;0,M543="объем"),(O543/N543*100)/$Y$2*12,"")</f>
        <v/>
      </c>
      <c r="R543" s="219">
        <f>IFERROR(AVERAGE(P543:P544),"")</f>
        <v>100</v>
      </c>
      <c r="S543" s="220">
        <f>AVERAGE(Q543:Q544)</f>
        <v>122.59587020648968</v>
      </c>
      <c r="T543" s="221">
        <f>IFERROR((R543*0.7+S543*0.3)*2,S543*2)</f>
        <v>213.55752212389382</v>
      </c>
      <c r="U543" s="236" t="str">
        <f>IF(T543&lt;170,"ГЗ по услуге (работе) НЕ выполнено","")&amp;IF(AND(T543&gt;=170,T543&lt;=200),"ГЗ по услуге (работе) выполнено","")&amp;IF(T543&gt;200,"ГЗ по услуге (работе) ПЕРЕвыполнено","")</f>
        <v>ГЗ по услуге (работе) ПЕРЕвыполнено</v>
      </c>
      <c r="V543" s="227"/>
      <c r="W543" s="288"/>
      <c r="X543" s="287"/>
    </row>
    <row r="544" spans="1:24" s="4" customFormat="1" ht="23.45" customHeight="1" thickBot="1" x14ac:dyDescent="0.3">
      <c r="A544" s="306"/>
      <c r="B544" s="46" t="str">
        <f t="shared" si="288"/>
        <v xml:space="preserve">ГБУЗ АО Областной центр по профилактике и борьбе со СПИД </v>
      </c>
      <c r="C544" s="262"/>
      <c r="D544" s="19" t="str">
        <f t="shared" si="289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544" s="227"/>
      <c r="F544" s="46" t="str">
        <f t="shared" si="306"/>
        <v>амбулаторно</v>
      </c>
      <c r="G544" s="227"/>
      <c r="H544" s="46" t="str">
        <f t="shared" si="307"/>
        <v>Не предусмотрено</v>
      </c>
      <c r="I544" s="227"/>
      <c r="J544" s="46" t="str">
        <f t="shared" si="308"/>
        <v>Не предусмотрено</v>
      </c>
      <c r="K544" s="74" t="s">
        <v>44</v>
      </c>
      <c r="L544" s="70" t="s">
        <v>45</v>
      </c>
      <c r="M544" s="71" t="s">
        <v>42</v>
      </c>
      <c r="N544" s="102">
        <v>1130</v>
      </c>
      <c r="O544" s="109">
        <v>1039</v>
      </c>
      <c r="P544" s="56" t="str">
        <f t="shared" si="319"/>
        <v/>
      </c>
      <c r="Q544" s="55">
        <f t="shared" ref="Q544:Q551" si="320">IF(AND(N544&lt;&gt;0,M544="объем"),(O544/N544*100)/$Y$2*12,"")</f>
        <v>122.59587020648968</v>
      </c>
      <c r="R544" s="219"/>
      <c r="S544" s="220"/>
      <c r="T544" s="221"/>
      <c r="U544" s="236"/>
      <c r="V544" s="227"/>
      <c r="W544" s="288"/>
      <c r="X544" s="287"/>
    </row>
    <row r="545" spans="1:24" s="4" customFormat="1" ht="23.45" customHeight="1" thickBot="1" x14ac:dyDescent="0.3">
      <c r="A545" s="306"/>
      <c r="B545" s="46" t="str">
        <f t="shared" si="288"/>
        <v xml:space="preserve">ГБУЗ АО Областной центр по профилактике и борьбе со СПИД </v>
      </c>
      <c r="C545" s="262" t="s">
        <v>189</v>
      </c>
      <c r="D545" s="19" t="str">
        <f t="shared" si="289"/>
        <v>Диспансерное наблюдение</v>
      </c>
      <c r="E545" s="227" t="s">
        <v>142</v>
      </c>
      <c r="F545" s="46" t="str">
        <f t="shared" si="306"/>
        <v>амбулаторно</v>
      </c>
      <c r="G545" s="227" t="s">
        <v>47</v>
      </c>
      <c r="H545" s="46" t="str">
        <f t="shared" si="307"/>
        <v>Не предусмотрено</v>
      </c>
      <c r="I545" s="227" t="s">
        <v>47</v>
      </c>
      <c r="J545" s="46" t="str">
        <f t="shared" si="308"/>
        <v>Не предусмотрено</v>
      </c>
      <c r="K545" s="73" t="s">
        <v>190</v>
      </c>
      <c r="L545" s="73" t="s">
        <v>3</v>
      </c>
      <c r="M545" s="73" t="s">
        <v>5</v>
      </c>
      <c r="N545" s="106">
        <v>99</v>
      </c>
      <c r="O545" s="106">
        <v>99</v>
      </c>
      <c r="P545" s="54">
        <f t="shared" si="319"/>
        <v>100</v>
      </c>
      <c r="Q545" s="54" t="str">
        <f t="shared" si="320"/>
        <v/>
      </c>
      <c r="R545" s="219">
        <f>IFERROR(AVERAGE(P545:P546),"")</f>
        <v>100</v>
      </c>
      <c r="S545" s="220">
        <f>AVERAGE(Q545:Q546)</f>
        <v>112.43072050673001</v>
      </c>
      <c r="T545" s="221">
        <f>IFERROR((R545*0.7+S545*0.3)*2,S545*2)</f>
        <v>207.45843230403801</v>
      </c>
      <c r="U545" s="236" t="str">
        <f>IF(T545&lt;170,"ГЗ по услуге (работе) НЕ выполнено","")&amp;IF(AND(T545&gt;=170,T545&lt;=200),"ГЗ по услуге (работе) выполнено","")&amp;IF(T545&gt;200,"ГЗ по услуге (работе) ПЕРЕвыполнено","")</f>
        <v>ГЗ по услуге (работе) ПЕРЕвыполнено</v>
      </c>
      <c r="V545" s="227"/>
      <c r="W545" s="288"/>
      <c r="X545" s="287"/>
    </row>
    <row r="546" spans="1:24" s="4" customFormat="1" ht="23.45" customHeight="1" thickBot="1" x14ac:dyDescent="0.3">
      <c r="A546" s="306"/>
      <c r="B546" s="46" t="str">
        <f t="shared" si="288"/>
        <v xml:space="preserve">ГБУЗ АО Областной центр по профилактике и борьбе со СПИД </v>
      </c>
      <c r="C546" s="262"/>
      <c r="D546" s="19" t="str">
        <f t="shared" si="289"/>
        <v>Диспансерное наблюдение</v>
      </c>
      <c r="E546" s="227"/>
      <c r="F546" s="46" t="str">
        <f t="shared" si="306"/>
        <v>амбулаторно</v>
      </c>
      <c r="G546" s="227"/>
      <c r="H546" s="46" t="str">
        <f t="shared" si="307"/>
        <v>Не предусмотрено</v>
      </c>
      <c r="I546" s="227"/>
      <c r="J546" s="46" t="str">
        <f t="shared" si="308"/>
        <v>Не предусмотрено</v>
      </c>
      <c r="K546" s="74" t="s">
        <v>174</v>
      </c>
      <c r="L546" s="70" t="s">
        <v>45</v>
      </c>
      <c r="M546" s="71" t="s">
        <v>42</v>
      </c>
      <c r="N546" s="102">
        <v>1263</v>
      </c>
      <c r="O546" s="109">
        <v>1065</v>
      </c>
      <c r="P546" s="56" t="str">
        <f t="shared" si="319"/>
        <v/>
      </c>
      <c r="Q546" s="55">
        <f t="shared" si="320"/>
        <v>112.43072050673001</v>
      </c>
      <c r="R546" s="219"/>
      <c r="S546" s="220"/>
      <c r="T546" s="221"/>
      <c r="U546" s="236"/>
      <c r="V546" s="227"/>
      <c r="W546" s="288"/>
      <c r="X546" s="287"/>
    </row>
    <row r="547" spans="1:24" s="4" customFormat="1" ht="23.45" customHeight="1" thickBot="1" x14ac:dyDescent="0.3">
      <c r="A547" s="306"/>
      <c r="B547" s="46" t="str">
        <f t="shared" si="288"/>
        <v xml:space="preserve">ГБУЗ АО Областной центр по профилактике и борьбе со СПИД </v>
      </c>
      <c r="C547" s="262" t="s">
        <v>191</v>
      </c>
      <c r="D547" s="19" t="str">
        <f t="shared" si="289"/>
        <v>Медицинское освидетельствование на ВИЧ-инфекцию</v>
      </c>
      <c r="E547" s="227" t="s">
        <v>142</v>
      </c>
      <c r="F547" s="46" t="str">
        <f t="shared" si="306"/>
        <v>амбулаторно</v>
      </c>
      <c r="G547" s="227" t="s">
        <v>47</v>
      </c>
      <c r="H547" s="46" t="str">
        <f t="shared" si="307"/>
        <v>Не предусмотрено</v>
      </c>
      <c r="I547" s="227" t="s">
        <v>47</v>
      </c>
      <c r="J547" s="46" t="str">
        <f t="shared" si="308"/>
        <v>Не предусмотрено</v>
      </c>
      <c r="K547" s="85" t="s">
        <v>57</v>
      </c>
      <c r="L547" s="72" t="s">
        <v>57</v>
      </c>
      <c r="M547" s="73"/>
      <c r="N547" s="106"/>
      <c r="O547" s="106"/>
      <c r="P547" s="60" t="str">
        <f t="shared" si="319"/>
        <v/>
      </c>
      <c r="Q547" s="60"/>
      <c r="R547" s="219" t="str">
        <f>IFERROR(AVERAGE(P547:P548),"")</f>
        <v/>
      </c>
      <c r="S547" s="220">
        <f>AVERAGE(Q547:Q548)</f>
        <v>101.58701298701297</v>
      </c>
      <c r="T547" s="221">
        <f>IFERROR((R547*0.7+S547*0.3)*2,S547*2)</f>
        <v>203.17402597402594</v>
      </c>
      <c r="U547" s="236" t="str">
        <f>IF(T547&lt;170,"ГЗ по услуге (работе) НЕ выполнено","")&amp;IF(AND(T547&gt;=170,T547&lt;=200),"ГЗ по услуге (работе) выполнено","")&amp;IF(T547&gt;200,"ГЗ по услуге (работе) ПЕРЕвыполнено","")</f>
        <v>ГЗ по услуге (работе) ПЕРЕвыполнено</v>
      </c>
      <c r="V547" s="227"/>
      <c r="W547" s="288"/>
      <c r="X547" s="287"/>
    </row>
    <row r="548" spans="1:24" s="4" customFormat="1" ht="75" customHeight="1" thickBot="1" x14ac:dyDescent="0.3">
      <c r="A548" s="306"/>
      <c r="B548" s="46" t="str">
        <f t="shared" si="288"/>
        <v xml:space="preserve">ГБУЗ АО Областной центр по профилактике и борьбе со СПИД </v>
      </c>
      <c r="C548" s="262"/>
      <c r="D548" s="19" t="str">
        <f t="shared" si="289"/>
        <v>Медицинское освидетельствование на ВИЧ-инфекцию</v>
      </c>
      <c r="E548" s="227"/>
      <c r="F548" s="46" t="str">
        <f t="shared" si="306"/>
        <v>амбулаторно</v>
      </c>
      <c r="G548" s="227"/>
      <c r="H548" s="46" t="str">
        <f t="shared" si="307"/>
        <v>Не предусмотрено</v>
      </c>
      <c r="I548" s="227"/>
      <c r="J548" s="46" t="str">
        <f t="shared" si="308"/>
        <v>Не предусмотрено</v>
      </c>
      <c r="K548" s="74" t="s">
        <v>192</v>
      </c>
      <c r="L548" s="70" t="s">
        <v>58</v>
      </c>
      <c r="M548" s="71" t="s">
        <v>42</v>
      </c>
      <c r="N548" s="102">
        <v>308000</v>
      </c>
      <c r="O548" s="109">
        <v>234666</v>
      </c>
      <c r="P548" s="56" t="str">
        <f t="shared" si="319"/>
        <v/>
      </c>
      <c r="Q548" s="55">
        <f t="shared" si="320"/>
        <v>101.58701298701297</v>
      </c>
      <c r="R548" s="219"/>
      <c r="S548" s="220"/>
      <c r="T548" s="221"/>
      <c r="U548" s="236"/>
      <c r="V548" s="227"/>
      <c r="W548" s="288"/>
      <c r="X548" s="287"/>
    </row>
    <row r="549" spans="1:24" s="4" customFormat="1" ht="28.5" customHeight="1" thickBot="1" x14ac:dyDescent="0.3">
      <c r="A549" s="305" t="s">
        <v>9</v>
      </c>
      <c r="B549" s="46" t="str">
        <f t="shared" si="288"/>
        <v>ГБУЗ АО Областная клиническая психиатрическая больница</v>
      </c>
      <c r="C549" s="296" t="s">
        <v>124</v>
      </c>
      <c r="D549" s="19" t="str">
        <f t="shared" si="289"/>
        <v>ПМСП, не включенная в базовую программу ОМС</v>
      </c>
      <c r="E549" s="227" t="s">
        <v>142</v>
      </c>
      <c r="F549" s="46" t="str">
        <f t="shared" si="306"/>
        <v>амбулаторно</v>
      </c>
      <c r="G549" s="227" t="s">
        <v>165</v>
      </c>
      <c r="H549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49" s="227" t="s">
        <v>92</v>
      </c>
      <c r="J549" s="46" t="str">
        <f t="shared" si="308"/>
        <v>психиатрия</v>
      </c>
      <c r="K549" s="72" t="s">
        <v>133</v>
      </c>
      <c r="L549" s="73" t="s">
        <v>3</v>
      </c>
      <c r="M549" s="73" t="s">
        <v>5</v>
      </c>
      <c r="N549" s="106">
        <v>99</v>
      </c>
      <c r="O549" s="106">
        <v>100</v>
      </c>
      <c r="P549" s="54">
        <f t="shared" si="319"/>
        <v>101.01010101010101</v>
      </c>
      <c r="Q549" s="54" t="str">
        <f t="shared" si="320"/>
        <v/>
      </c>
      <c r="R549" s="219">
        <f>IFERROR(AVERAGE(P549:P551),"")</f>
        <v>101.01010101010101</v>
      </c>
      <c r="S549" s="220">
        <f>AVERAGE(Q549:Q551)</f>
        <v>98.267843087350172</v>
      </c>
      <c r="T549" s="221">
        <f>IFERROR((R549*0.7+S549*0.3)*2,S549*2)</f>
        <v>200.37484726655151</v>
      </c>
      <c r="U549" s="236" t="str">
        <f>IF(T549&lt;170,"ГЗ по услуге (работе) НЕ выполнено","")&amp;IF(AND(T549&gt;=170,T549&lt;=200),"ГЗ по услуге (работе) выполнено","")&amp;IF(T549&gt;200,"ГЗ по услуге (работе) ПЕРЕвыполнено","")</f>
        <v>ГЗ по услуге (работе) ПЕРЕвыполнено</v>
      </c>
      <c r="V549" s="227"/>
      <c r="W549" s="288">
        <f>AVERAGE(T549:T561)</f>
        <v>201.92492168025012</v>
      </c>
      <c r="X549" s="287" t="str">
        <f>IF(W549&lt;170,"ГЗ по учреждению не выполнено","")&amp;IF(AND(W549&gt;=170,W549&lt;=200),"ГЗ по учреждению выполнено","")&amp;IF(W549&gt;200,"ГЗ по учреждению перевыполнено","")</f>
        <v>ГЗ по учреждению перевыполнено</v>
      </c>
    </row>
    <row r="550" spans="1:24" s="4" customFormat="1" ht="20.45" customHeight="1" thickBot="1" x14ac:dyDescent="0.3">
      <c r="A550" s="305"/>
      <c r="B550" s="46" t="str">
        <f t="shared" si="288"/>
        <v>ГБУЗ АО Областная клиническая психиатрическая больница</v>
      </c>
      <c r="C550" s="296"/>
      <c r="D550" s="19" t="str">
        <f t="shared" si="289"/>
        <v>ПМСП, не включенная в базовую программу ОМС</v>
      </c>
      <c r="E550" s="227"/>
      <c r="F550" s="46" t="str">
        <f t="shared" si="306"/>
        <v>амбулаторно</v>
      </c>
      <c r="G550" s="227"/>
      <c r="H550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50" s="227"/>
      <c r="J550" s="46" t="str">
        <f t="shared" si="308"/>
        <v>психиатрия</v>
      </c>
      <c r="K550" s="69" t="s">
        <v>40</v>
      </c>
      <c r="L550" s="70" t="s">
        <v>123</v>
      </c>
      <c r="M550" s="71" t="s">
        <v>42</v>
      </c>
      <c r="N550" s="194">
        <v>71800</v>
      </c>
      <c r="O550" s="103">
        <v>52697</v>
      </c>
      <c r="P550" s="56" t="str">
        <f t="shared" si="319"/>
        <v/>
      </c>
      <c r="Q550" s="55">
        <f t="shared" si="320"/>
        <v>97.858867223769721</v>
      </c>
      <c r="R550" s="219"/>
      <c r="S550" s="220"/>
      <c r="T550" s="221"/>
      <c r="U550" s="236"/>
      <c r="V550" s="227"/>
      <c r="W550" s="288"/>
      <c r="X550" s="287"/>
    </row>
    <row r="551" spans="1:24" s="4" customFormat="1" ht="16.899999999999999" customHeight="1" thickBot="1" x14ac:dyDescent="0.3">
      <c r="A551" s="305"/>
      <c r="B551" s="46" t="str">
        <f t="shared" si="288"/>
        <v>ГБУЗ АО Областная клиническая психиатрическая больница</v>
      </c>
      <c r="C551" s="296"/>
      <c r="D551" s="19" t="str">
        <f t="shared" si="289"/>
        <v>ПМСП, не включенная в базовую программу ОМС</v>
      </c>
      <c r="E551" s="227"/>
      <c r="F551" s="46" t="str">
        <f t="shared" si="306"/>
        <v>амбулаторно</v>
      </c>
      <c r="G551" s="227"/>
      <c r="H551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</v>
      </c>
      <c r="I551" s="227"/>
      <c r="J551" s="46" t="str">
        <f t="shared" si="308"/>
        <v>психиатрия</v>
      </c>
      <c r="K551" s="69" t="s">
        <v>138</v>
      </c>
      <c r="L551" s="70" t="s">
        <v>123</v>
      </c>
      <c r="M551" s="71" t="s">
        <v>42</v>
      </c>
      <c r="N551" s="104">
        <v>39400</v>
      </c>
      <c r="O551" s="104">
        <v>29159</v>
      </c>
      <c r="P551" s="56"/>
      <c r="Q551" s="55">
        <f t="shared" si="320"/>
        <v>98.676818950930624</v>
      </c>
      <c r="R551" s="219"/>
      <c r="S551" s="220"/>
      <c r="T551" s="221"/>
      <c r="U551" s="236"/>
      <c r="V551" s="227"/>
      <c r="W551" s="288"/>
      <c r="X551" s="287"/>
    </row>
    <row r="552" spans="1:24" s="4" customFormat="1" ht="28.5" customHeight="1" thickBot="1" x14ac:dyDescent="0.3">
      <c r="A552" s="305"/>
      <c r="B552" s="46" t="str">
        <f t="shared" si="288"/>
        <v>ГБУЗ АО Областная клиническая психиатрическая больница</v>
      </c>
      <c r="C552" s="296"/>
      <c r="D552" s="19" t="str">
        <f t="shared" si="289"/>
        <v>ПМСП, не включенная в базовую программу ОМС</v>
      </c>
      <c r="E552" s="236" t="s">
        <v>142</v>
      </c>
      <c r="F552" s="46" t="str">
        <f t="shared" si="306"/>
        <v>амбулаторно</v>
      </c>
      <c r="G552" s="227" t="s">
        <v>39</v>
      </c>
      <c r="H552" s="46" t="str">
        <f t="shared" si="307"/>
        <v>Первичная медико-санитарная помощь, в части диагностики и лечения</v>
      </c>
      <c r="I552" s="236" t="s">
        <v>68</v>
      </c>
      <c r="J552" s="46" t="str">
        <f t="shared" si="308"/>
        <v>психотерапия</v>
      </c>
      <c r="K552" s="73" t="s">
        <v>133</v>
      </c>
      <c r="L552" s="73" t="s">
        <v>3</v>
      </c>
      <c r="M552" s="73" t="s">
        <v>5</v>
      </c>
      <c r="N552" s="106">
        <v>99</v>
      </c>
      <c r="O552" s="106">
        <v>100</v>
      </c>
      <c r="P552" s="54">
        <f t="shared" ref="P552" si="321">IF(AND(N552&lt;&gt;0,M552="Кач."),O552/N552*100,"")</f>
        <v>101.01010101010101</v>
      </c>
      <c r="Q552" s="54"/>
      <c r="R552" s="219">
        <f>IFERROR(AVERAGE(P552:P553),"")</f>
        <v>101.01010101010101</v>
      </c>
      <c r="S552" s="220">
        <f>AVERAGE(Q552:Q553)</f>
        <v>99.936507936507923</v>
      </c>
      <c r="T552" s="221">
        <f>IFERROR((R552*0.7+S552*0.3)*2,S552*2)</f>
        <v>201.37604617604615</v>
      </c>
      <c r="U552" s="271" t="str">
        <f>IF(T552&lt;170,"ГЗ по услуге (работе) НЕ выполнено","")&amp;IF(AND(T552&gt;=170,T552&lt;=200),"ГЗ по услуге (работе) выполнено","")&amp;IF(T552&gt;200,"ГЗ по услуге (работе) ПЕРЕвыполнено","")</f>
        <v>ГЗ по услуге (работе) ПЕРЕвыполнено</v>
      </c>
      <c r="V552" s="227"/>
      <c r="W552" s="288"/>
      <c r="X552" s="287"/>
    </row>
    <row r="553" spans="1:24" s="4" customFormat="1" ht="40.5" customHeight="1" thickBot="1" x14ac:dyDescent="0.3">
      <c r="A553" s="305"/>
      <c r="B553" s="46" t="str">
        <f t="shared" si="288"/>
        <v>ГБУЗ АО Областная клиническая психиатрическая больница</v>
      </c>
      <c r="C553" s="296"/>
      <c r="D553" s="19" t="str">
        <f t="shared" si="289"/>
        <v>ПМСП, не включенная в базовую программу ОМС</v>
      </c>
      <c r="E553" s="236"/>
      <c r="F553" s="46" t="str">
        <f t="shared" si="306"/>
        <v>амбулаторно</v>
      </c>
      <c r="G553" s="227"/>
      <c r="H553" s="46" t="str">
        <f t="shared" si="307"/>
        <v>Первичная медико-санитарная помощь, в части диагностики и лечения</v>
      </c>
      <c r="I553" s="236"/>
      <c r="J553" s="46" t="str">
        <f t="shared" si="308"/>
        <v>психотерапия</v>
      </c>
      <c r="K553" s="74" t="s">
        <v>40</v>
      </c>
      <c r="L553" s="75" t="s">
        <v>123</v>
      </c>
      <c r="M553" s="81" t="s">
        <v>42</v>
      </c>
      <c r="N553" s="195">
        <v>4200</v>
      </c>
      <c r="O553" s="104">
        <v>3148</v>
      </c>
      <c r="P553" s="56"/>
      <c r="Q553" s="55">
        <f t="shared" ref="Q553:Q570" si="322">IF(AND(N553&lt;&gt;0,M553="объем"),(O553/N553*100)/$Y$2*12,"")</f>
        <v>99.936507936507923</v>
      </c>
      <c r="R553" s="219"/>
      <c r="S553" s="220"/>
      <c r="T553" s="221"/>
      <c r="U553" s="271"/>
      <c r="V553" s="227"/>
      <c r="W553" s="288"/>
      <c r="X553" s="287"/>
    </row>
    <row r="554" spans="1:24" s="4" customFormat="1" ht="53.25" customHeight="1" thickBot="1" x14ac:dyDescent="0.3">
      <c r="A554" s="305"/>
      <c r="B554" s="46" t="str">
        <f t="shared" si="288"/>
        <v>ГБУЗ АО Областная клиническая психиатрическая больница</v>
      </c>
      <c r="C554" s="296" t="s">
        <v>130</v>
      </c>
      <c r="D554" s="19" t="str">
        <f t="shared" si="28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4" s="227" t="s">
        <v>147</v>
      </c>
      <c r="F554" s="46" t="str">
        <f t="shared" si="306"/>
        <v>Дневной стационар</v>
      </c>
      <c r="G554" s="227" t="s">
        <v>47</v>
      </c>
      <c r="H554" s="46" t="str">
        <f t="shared" si="307"/>
        <v>Не предусмотрено</v>
      </c>
      <c r="I554" s="227" t="s">
        <v>92</v>
      </c>
      <c r="J554" s="46" t="str">
        <f t="shared" si="308"/>
        <v>психиатрия</v>
      </c>
      <c r="K554" s="72" t="s">
        <v>133</v>
      </c>
      <c r="L554" s="73" t="s">
        <v>3</v>
      </c>
      <c r="M554" s="73" t="s">
        <v>5</v>
      </c>
      <c r="N554" s="106">
        <v>99</v>
      </c>
      <c r="O554" s="106">
        <v>100</v>
      </c>
      <c r="P554" s="54">
        <f t="shared" si="319"/>
        <v>101.01010101010101</v>
      </c>
      <c r="Q554" s="54"/>
      <c r="R554" s="219">
        <f>IFERROR(AVERAGE(P554:P555),"")</f>
        <v>101.01010101010101</v>
      </c>
      <c r="S554" s="220">
        <f>AVERAGE(Q554:Q555)</f>
        <v>112.7927927927928</v>
      </c>
      <c r="T554" s="221">
        <f>IFERROR((R554*0.7+S554*0.3)*2,S554*2)</f>
        <v>209.08981708981707</v>
      </c>
      <c r="U554" s="271" t="str">
        <f>IF(T554&lt;170,"ГЗ по услуге (работе) НЕ выполнено","")&amp;IF(AND(T554&gt;=170,T554&lt;=200),"ГЗ по услуге (работе) выполнено","")&amp;IF(T554&gt;200,"ГЗ по услуге (работе) ПЕРЕвыполнено","")</f>
        <v>ГЗ по услуге (работе) ПЕРЕвыполнено</v>
      </c>
      <c r="V554" s="227"/>
      <c r="W554" s="288"/>
      <c r="X554" s="287"/>
    </row>
    <row r="555" spans="1:24" s="4" customFormat="1" ht="36" customHeight="1" thickBot="1" x14ac:dyDescent="0.3">
      <c r="A555" s="305"/>
      <c r="B555" s="46" t="str">
        <f t="shared" si="288"/>
        <v>ГБУЗ АО Областная клиническая психиатрическая больница</v>
      </c>
      <c r="C555" s="296"/>
      <c r="D555" s="19" t="str">
        <f t="shared" si="28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5" s="227"/>
      <c r="F555" s="46" t="str">
        <f t="shared" si="306"/>
        <v>Дневной стационар</v>
      </c>
      <c r="G555" s="227"/>
      <c r="H555" s="46" t="str">
        <f t="shared" si="307"/>
        <v>Не предусмотрено</v>
      </c>
      <c r="I555" s="227"/>
      <c r="J555" s="46" t="str">
        <f t="shared" si="308"/>
        <v>психиатрия</v>
      </c>
      <c r="K555" s="191" t="s">
        <v>149</v>
      </c>
      <c r="L555" s="192" t="s">
        <v>123</v>
      </c>
      <c r="M555" s="193" t="s">
        <v>42</v>
      </c>
      <c r="N555" s="104">
        <v>370</v>
      </c>
      <c r="O555" s="104">
        <v>313</v>
      </c>
      <c r="P555" s="56" t="str">
        <f t="shared" si="319"/>
        <v/>
      </c>
      <c r="Q555" s="55">
        <f t="shared" si="322"/>
        <v>112.7927927927928</v>
      </c>
      <c r="R555" s="219"/>
      <c r="S555" s="220"/>
      <c r="T555" s="221"/>
      <c r="U555" s="271"/>
      <c r="V555" s="227"/>
      <c r="W555" s="288"/>
      <c r="X555" s="287"/>
    </row>
    <row r="556" spans="1:24" s="4" customFormat="1" ht="21.6" customHeight="1" thickBot="1" x14ac:dyDescent="0.3">
      <c r="A556" s="305"/>
      <c r="B556" s="46" t="str">
        <f t="shared" si="288"/>
        <v>ГБУЗ АО Областная клиническая психиатрическая больница</v>
      </c>
      <c r="C556" s="296"/>
      <c r="D556" s="19" t="str">
        <f t="shared" si="28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6" s="227" t="s">
        <v>143</v>
      </c>
      <c r="F556" s="46" t="str">
        <f t="shared" si="306"/>
        <v>стационар</v>
      </c>
      <c r="G556" s="227" t="s">
        <v>47</v>
      </c>
      <c r="H556" s="46" t="str">
        <f t="shared" si="307"/>
        <v>Не предусмотрено</v>
      </c>
      <c r="I556" s="227" t="s">
        <v>92</v>
      </c>
      <c r="J556" s="46" t="str">
        <f t="shared" si="308"/>
        <v>психиатрия</v>
      </c>
      <c r="K556" s="72" t="s">
        <v>133</v>
      </c>
      <c r="L556" s="73" t="s">
        <v>3</v>
      </c>
      <c r="M556" s="73" t="s">
        <v>5</v>
      </c>
      <c r="N556" s="106">
        <v>99</v>
      </c>
      <c r="O556" s="106">
        <v>100</v>
      </c>
      <c r="P556" s="54">
        <f t="shared" si="319"/>
        <v>101.01010101010101</v>
      </c>
      <c r="Q556" s="54"/>
      <c r="R556" s="219">
        <f>IFERROR(AVERAGE(P556:P557),"")</f>
        <v>101.01010101010101</v>
      </c>
      <c r="S556" s="220">
        <f>AVERAGE(Q556:Q557)</f>
        <v>94.401808554940814</v>
      </c>
      <c r="T556" s="221">
        <f>IFERROR((R556*0.7+S556*0.3)*2,S556*2)</f>
        <v>198.05522654710589</v>
      </c>
      <c r="U556" s="271" t="str">
        <f>IF(T556&lt;170,"ГЗ по услуге (работе) НЕ выполнено","")&amp;IF(AND(T556&gt;=170,T556&lt;=200),"ГЗ по услуге (работе) выполнено","")&amp;IF(T556&gt;200,"ГЗ по услуге (работе) ПЕРЕвыполнено","")</f>
        <v>ГЗ по услуге (работе) выполнено</v>
      </c>
      <c r="V556" s="227"/>
      <c r="W556" s="288"/>
      <c r="X556" s="287"/>
    </row>
    <row r="557" spans="1:24" s="4" customFormat="1" ht="26.45" customHeight="1" thickBot="1" x14ac:dyDescent="0.3">
      <c r="A557" s="305"/>
      <c r="B557" s="46" t="str">
        <f t="shared" si="288"/>
        <v>ГБУЗ АО Областная клиническая психиатрическая больница</v>
      </c>
      <c r="C557" s="296"/>
      <c r="D557" s="19" t="str">
        <f t="shared" si="289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57" s="227"/>
      <c r="F557" s="46" t="str">
        <f t="shared" si="306"/>
        <v>стационар</v>
      </c>
      <c r="G557" s="227"/>
      <c r="H557" s="46" t="str">
        <f t="shared" si="307"/>
        <v>Не предусмотрено</v>
      </c>
      <c r="I557" s="227"/>
      <c r="J557" s="46" t="str">
        <f t="shared" si="308"/>
        <v>психиатрия</v>
      </c>
      <c r="K557" s="74" t="s">
        <v>175</v>
      </c>
      <c r="L557" s="75" t="s">
        <v>123</v>
      </c>
      <c r="M557" s="71" t="s">
        <v>42</v>
      </c>
      <c r="N557" s="104">
        <v>5603</v>
      </c>
      <c r="O557" s="104">
        <v>3967</v>
      </c>
      <c r="P557" s="56" t="str">
        <f t="shared" si="319"/>
        <v/>
      </c>
      <c r="Q557" s="55">
        <f t="shared" si="322"/>
        <v>94.401808554940814</v>
      </c>
      <c r="R557" s="219"/>
      <c r="S557" s="220"/>
      <c r="T557" s="221"/>
      <c r="U557" s="271"/>
      <c r="V557" s="227"/>
      <c r="W557" s="288"/>
      <c r="X557" s="287"/>
    </row>
    <row r="558" spans="1:24" s="4" customFormat="1" ht="22.15" customHeight="1" thickBot="1" x14ac:dyDescent="0.3">
      <c r="A558" s="305"/>
      <c r="B558" s="46" t="str">
        <f t="shared" si="288"/>
        <v>ГБУЗ АО Областная клиническая психиатрическая больница</v>
      </c>
      <c r="C558" s="296" t="s">
        <v>193</v>
      </c>
      <c r="D558" s="19" t="str">
        <f t="shared" si="289"/>
        <v>Судебно-психиатрическая экспертиза</v>
      </c>
      <c r="E558" s="227" t="s">
        <v>142</v>
      </c>
      <c r="F558" s="46" t="str">
        <f t="shared" si="306"/>
        <v>амбулаторно</v>
      </c>
      <c r="G558" s="227" t="s">
        <v>47</v>
      </c>
      <c r="H558" s="46" t="str">
        <f t="shared" si="307"/>
        <v>Не предусмотрено</v>
      </c>
      <c r="I558" s="227" t="s">
        <v>92</v>
      </c>
      <c r="J558" s="46" t="str">
        <f t="shared" si="308"/>
        <v>психиатрия</v>
      </c>
      <c r="K558" s="87" t="s">
        <v>194</v>
      </c>
      <c r="L558" s="73" t="s">
        <v>3</v>
      </c>
      <c r="M558" s="73" t="s">
        <v>5</v>
      </c>
      <c r="N558" s="106">
        <v>99</v>
      </c>
      <c r="O558" s="106">
        <v>100</v>
      </c>
      <c r="P558" s="54">
        <f t="shared" si="319"/>
        <v>101.01010101010101</v>
      </c>
      <c r="Q558" s="54"/>
      <c r="R558" s="219">
        <f>IFERROR(AVERAGE(P558:P559),"")</f>
        <v>101.01010101010101</v>
      </c>
      <c r="S558" s="220">
        <f>AVERAGE(Q558:Q559)</f>
        <v>99.913978494623649</v>
      </c>
      <c r="T558" s="221">
        <f>IFERROR((R558*0.7+S558*0.3)*2,S558*2)</f>
        <v>201.36252851091558</v>
      </c>
      <c r="U558" s="271" t="str">
        <f>IF(T558&lt;170,"ГЗ по услуге (работе) НЕ выполнено","")&amp;IF(AND(T558&gt;=170,T558&lt;=200),"ГЗ по услуге (работе) выполнено","")&amp;IF(T558&gt;200,"ГЗ по услуге (работе) ПЕРЕвыполнено","")</f>
        <v>ГЗ по услуге (работе) ПЕРЕвыполнено</v>
      </c>
      <c r="V558" s="227"/>
      <c r="W558" s="288"/>
      <c r="X558" s="287"/>
    </row>
    <row r="559" spans="1:24" s="4" customFormat="1" ht="22.15" customHeight="1" thickBot="1" x14ac:dyDescent="0.3">
      <c r="A559" s="305"/>
      <c r="B559" s="46" t="str">
        <f t="shared" si="288"/>
        <v>ГБУЗ АО Областная клиническая психиатрическая больница</v>
      </c>
      <c r="C559" s="296"/>
      <c r="D559" s="19" t="str">
        <f t="shared" si="289"/>
        <v>Судебно-психиатрическая экспертиза</v>
      </c>
      <c r="E559" s="227"/>
      <c r="F559" s="46" t="str">
        <f t="shared" si="306"/>
        <v>амбулаторно</v>
      </c>
      <c r="G559" s="227"/>
      <c r="H559" s="46" t="str">
        <f t="shared" si="307"/>
        <v>Не предусмотрено</v>
      </c>
      <c r="I559" s="227"/>
      <c r="J559" s="46" t="str">
        <f t="shared" si="308"/>
        <v>психиатрия</v>
      </c>
      <c r="K559" s="74" t="s">
        <v>174</v>
      </c>
      <c r="L559" s="75" t="s">
        <v>123</v>
      </c>
      <c r="M559" s="81" t="s">
        <v>42</v>
      </c>
      <c r="N559" s="102">
        <v>3100</v>
      </c>
      <c r="O559" s="104">
        <v>2323</v>
      </c>
      <c r="P559" s="56" t="str">
        <f t="shared" si="319"/>
        <v/>
      </c>
      <c r="Q559" s="55">
        <f t="shared" ref="Q559" si="323">IF(AND(N559&lt;&gt;0,M559="объем"),(O559/N559*100)/$Y$2*12,"")</f>
        <v>99.913978494623649</v>
      </c>
      <c r="R559" s="219"/>
      <c r="S559" s="220"/>
      <c r="T559" s="221"/>
      <c r="U559" s="271"/>
      <c r="V559" s="227"/>
      <c r="W559" s="288"/>
      <c r="X559" s="287"/>
    </row>
    <row r="560" spans="1:24" s="4" customFormat="1" ht="21.6" customHeight="1" thickBot="1" x14ac:dyDescent="0.3">
      <c r="A560" s="305"/>
      <c r="B560" s="46" t="str">
        <f t="shared" si="288"/>
        <v>ГБУЗ АО Областная клиническая психиатрическая больница</v>
      </c>
      <c r="C560" s="296" t="s">
        <v>120</v>
      </c>
      <c r="D560" s="19" t="str">
        <f t="shared" si="28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60" s="227" t="s">
        <v>50</v>
      </c>
      <c r="F560" s="46" t="str">
        <f t="shared" si="306"/>
        <v>Вне медицинской организации</v>
      </c>
      <c r="G560" s="227" t="s">
        <v>47</v>
      </c>
      <c r="H560" s="46" t="str">
        <f t="shared" si="307"/>
        <v>Не предусмотрено</v>
      </c>
      <c r="I560" s="227" t="s">
        <v>166</v>
      </c>
      <c r="J560" s="46" t="str">
        <f t="shared" si="308"/>
        <v>Скорая, в том числе скорая специализированная, медицинская помощь (за исключением санитарно-авиационной эвакуации)</v>
      </c>
      <c r="K560" s="72" t="s">
        <v>133</v>
      </c>
      <c r="L560" s="73" t="s">
        <v>3</v>
      </c>
      <c r="M560" s="73" t="s">
        <v>5</v>
      </c>
      <c r="N560" s="106">
        <v>99</v>
      </c>
      <c r="O560" s="106">
        <v>100</v>
      </c>
      <c r="P560" s="54">
        <f t="shared" si="319"/>
        <v>101.01010101010101</v>
      </c>
      <c r="Q560" s="54"/>
      <c r="R560" s="219">
        <f>IFERROR(AVERAGE(P560:P561),"")</f>
        <v>101.01010101010101</v>
      </c>
      <c r="S560" s="220">
        <f>AVERAGE(Q560:Q561)</f>
        <v>99.794871794871796</v>
      </c>
      <c r="T560" s="221">
        <f>IFERROR((R560*0.7+S560*0.3)*2,S560*2)</f>
        <v>201.29106449106447</v>
      </c>
      <c r="U560" s="236" t="str">
        <f>IF(T560&lt;170,"ГЗ по услуге (работе) НЕ выполнено","")&amp;IF(AND(T560&gt;=170,T560&lt;=200),"ГЗ по услуге (работе) выполнено","")&amp;IF(T560&gt;200,"ГЗ по услуге (работе) ПЕРЕвыполнено","")</f>
        <v>ГЗ по услуге (работе) ПЕРЕвыполнено</v>
      </c>
      <c r="V560" s="227"/>
      <c r="W560" s="288"/>
      <c r="X560" s="287"/>
    </row>
    <row r="561" spans="1:24" s="4" customFormat="1" ht="23.45" customHeight="1" thickBot="1" x14ac:dyDescent="0.3">
      <c r="A561" s="305"/>
      <c r="B561" s="46" t="str">
        <f t="shared" si="288"/>
        <v>ГБУЗ АО Областная клиническая психиатрическая больница</v>
      </c>
      <c r="C561" s="296"/>
      <c r="D561" s="19" t="str">
        <f t="shared" si="289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561" s="227"/>
      <c r="F561" s="46" t="str">
        <f t="shared" si="306"/>
        <v>Вне медицинской организации</v>
      </c>
      <c r="G561" s="227"/>
      <c r="H561" s="46" t="str">
        <f t="shared" si="307"/>
        <v>Не предусмотрено</v>
      </c>
      <c r="I561" s="227"/>
      <c r="J561" s="46" t="str">
        <f t="shared" si="308"/>
        <v>Скорая, в том числе скорая специализированная, медицинская помощь (за исключением санитарно-авиационной эвакуации)</v>
      </c>
      <c r="K561" s="74" t="s">
        <v>44</v>
      </c>
      <c r="L561" s="70" t="s">
        <v>45</v>
      </c>
      <c r="M561" s="71" t="s">
        <v>42</v>
      </c>
      <c r="N561" s="105">
        <v>5200</v>
      </c>
      <c r="O561" s="104">
        <v>3892</v>
      </c>
      <c r="P561" s="56" t="str">
        <f t="shared" si="319"/>
        <v/>
      </c>
      <c r="Q561" s="55">
        <f t="shared" si="322"/>
        <v>99.794871794871796</v>
      </c>
      <c r="R561" s="219"/>
      <c r="S561" s="220"/>
      <c r="T561" s="221"/>
      <c r="U561" s="236"/>
      <c r="V561" s="227"/>
      <c r="W561" s="288"/>
      <c r="X561" s="287"/>
    </row>
    <row r="562" spans="1:24" s="4" customFormat="1" ht="22.9" customHeight="1" thickBot="1" x14ac:dyDescent="0.3">
      <c r="A562" s="216" t="s">
        <v>10</v>
      </c>
      <c r="B562" s="46" t="str">
        <f t="shared" si="288"/>
        <v>ГБУЗ АО Областной наркологический диспансер</v>
      </c>
      <c r="C562" s="210" t="s">
        <v>124</v>
      </c>
      <c r="D562" s="19" t="str">
        <f t="shared" si="289"/>
        <v>ПМСП, не включенная в базовую программу ОМС</v>
      </c>
      <c r="E562" s="227" t="s">
        <v>142</v>
      </c>
      <c r="F562" s="46" t="str">
        <f t="shared" si="306"/>
        <v>амбулаторно</v>
      </c>
      <c r="G562" s="227" t="s">
        <v>167</v>
      </c>
      <c r="H562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62" s="227" t="s">
        <v>289</v>
      </c>
      <c r="J562" s="46" t="str">
        <f t="shared" si="308"/>
        <v>По профилю психиатрия-наркология (в части наркологии)</v>
      </c>
      <c r="K562" s="72" t="s">
        <v>133</v>
      </c>
      <c r="L562" s="73" t="s">
        <v>3</v>
      </c>
      <c r="M562" s="73" t="s">
        <v>5</v>
      </c>
      <c r="N562" s="106">
        <v>99</v>
      </c>
      <c r="O562" s="106">
        <v>99</v>
      </c>
      <c r="P562" s="54">
        <f t="shared" si="319"/>
        <v>100</v>
      </c>
      <c r="Q562" s="54"/>
      <c r="R562" s="219">
        <f>IFERROR(AVERAGE(P562:P564),"")</f>
        <v>100</v>
      </c>
      <c r="S562" s="220">
        <f>AVERAGE(Q562:Q564)</f>
        <v>99.861466919360595</v>
      </c>
      <c r="T562" s="221">
        <f>IFERROR((R562*0.7+S562*0.3)*2,S562*2)</f>
        <v>199.91688015161634</v>
      </c>
      <c r="U562" s="236" t="str">
        <f>IF(T562&lt;170,"ГЗ по услуге (работе) НЕ выполнено","")&amp;IF(AND(T562&gt;=170,T562&lt;=200),"ГЗ по услуге (работе) выполнено","")&amp;IF(T562&gt;200,"ГЗ по услуге (работе) ПЕРЕвыполнено","")</f>
        <v>ГЗ по услуге (работе) выполнено</v>
      </c>
      <c r="V562" s="227"/>
      <c r="W562" s="213">
        <f>AVERAGE(T562:T574)</f>
        <v>202.01737335855887</v>
      </c>
      <c r="X562" s="204" t="str">
        <f>IF(W562&lt;170,"ГЗ по учреждению не выполнено","")&amp;IF(AND(W562&gt;=170,W562&lt;=200),"ГЗ по учреждению выполнено","")&amp;IF(W562&gt;200,"ГЗ по учреждению перевыполнено","")</f>
        <v>ГЗ по учреждению перевыполнено</v>
      </c>
    </row>
    <row r="563" spans="1:24" s="4" customFormat="1" ht="21" customHeight="1" thickBot="1" x14ac:dyDescent="0.3">
      <c r="A563" s="217"/>
      <c r="B563" s="46" t="str">
        <f t="shared" si="288"/>
        <v>ГБУЗ АО Областной наркологический диспансер</v>
      </c>
      <c r="C563" s="211"/>
      <c r="D563" s="19" t="str">
        <f t="shared" si="289"/>
        <v>ПМСП, не включенная в базовую программу ОМС</v>
      </c>
      <c r="E563" s="227"/>
      <c r="F563" s="46" t="str">
        <f t="shared" si="306"/>
        <v>амбулаторно</v>
      </c>
      <c r="G563" s="227"/>
      <c r="H563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63" s="227"/>
      <c r="J563" s="46" t="str">
        <f t="shared" si="308"/>
        <v>По профилю психиатрия-наркология (в части наркологии)</v>
      </c>
      <c r="K563" s="69" t="s">
        <v>40</v>
      </c>
      <c r="L563" s="70" t="s">
        <v>123</v>
      </c>
      <c r="M563" s="71" t="s">
        <v>42</v>
      </c>
      <c r="N563" s="109">
        <v>23859</v>
      </c>
      <c r="O563" s="109">
        <v>17860</v>
      </c>
      <c r="P563" s="56"/>
      <c r="Q563" s="55">
        <f t="shared" si="322"/>
        <v>99.808597733908925</v>
      </c>
      <c r="R563" s="219"/>
      <c r="S563" s="220"/>
      <c r="T563" s="221"/>
      <c r="U563" s="236"/>
      <c r="V563" s="227"/>
      <c r="W563" s="214"/>
      <c r="X563" s="205"/>
    </row>
    <row r="564" spans="1:24" s="4" customFormat="1" ht="25.9" customHeight="1" thickBot="1" x14ac:dyDescent="0.3">
      <c r="A564" s="217"/>
      <c r="B564" s="46" t="str">
        <f t="shared" ref="B564:B629" si="324">IF(A564="",B563,A564)</f>
        <v>ГБУЗ АО Областной наркологический диспансер</v>
      </c>
      <c r="C564" s="211"/>
      <c r="D564" s="19" t="str">
        <f t="shared" ref="D564:D629" si="325">IF(C564="",D563,C564)</f>
        <v>ПМСП, не включенная в базовую программу ОМС</v>
      </c>
      <c r="E564" s="227"/>
      <c r="F564" s="46" t="str">
        <f t="shared" si="306"/>
        <v>амбулаторно</v>
      </c>
      <c r="G564" s="227"/>
      <c r="H564" s="46" t="str">
        <f t="shared" si="307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психиатрия-наркология</v>
      </c>
      <c r="I564" s="227"/>
      <c r="J564" s="46" t="str">
        <f t="shared" si="308"/>
        <v>По профилю психиатрия-наркология (в части наркологии)</v>
      </c>
      <c r="K564" s="69" t="s">
        <v>138</v>
      </c>
      <c r="L564" s="70" t="s">
        <v>123</v>
      </c>
      <c r="M564" s="71" t="s">
        <v>42</v>
      </c>
      <c r="N564" s="104">
        <v>26460</v>
      </c>
      <c r="O564" s="104">
        <v>19828</v>
      </c>
      <c r="P564" s="56"/>
      <c r="Q564" s="55">
        <f t="shared" si="322"/>
        <v>99.914336104812278</v>
      </c>
      <c r="R564" s="219"/>
      <c r="S564" s="220"/>
      <c r="T564" s="221"/>
      <c r="U564" s="236"/>
      <c r="V564" s="227"/>
      <c r="W564" s="214"/>
      <c r="X564" s="205"/>
    </row>
    <row r="565" spans="1:24" s="4" customFormat="1" ht="111" customHeight="1" thickBot="1" x14ac:dyDescent="0.3">
      <c r="A565" s="217"/>
      <c r="B565" s="46" t="str">
        <f t="shared" si="324"/>
        <v>ГБУЗ АО Областной наркологический диспансер</v>
      </c>
      <c r="C565" s="211"/>
      <c r="D565" s="19" t="str">
        <f t="shared" si="325"/>
        <v>ПМСП, не включенная в базовую программу ОМС</v>
      </c>
      <c r="E565" s="222" t="s">
        <v>142</v>
      </c>
      <c r="F565" s="46" t="str">
        <f t="shared" si="306"/>
        <v>амбулаторно</v>
      </c>
      <c r="G565" s="225" t="s">
        <v>39</v>
      </c>
      <c r="H565" s="46" t="str">
        <f t="shared" si="307"/>
        <v>Первичная медико-санитарная помощь, в части диагностики и лечения</v>
      </c>
      <c r="I565" s="222" t="s">
        <v>68</v>
      </c>
      <c r="J565" s="46" t="str">
        <f t="shared" si="308"/>
        <v>психотерапия</v>
      </c>
      <c r="K565" s="73" t="s">
        <v>133</v>
      </c>
      <c r="L565" s="73" t="s">
        <v>3</v>
      </c>
      <c r="M565" s="73" t="s">
        <v>5</v>
      </c>
      <c r="N565" s="106">
        <v>99</v>
      </c>
      <c r="O565" s="106">
        <v>99</v>
      </c>
      <c r="P565" s="54">
        <f t="shared" si="319"/>
        <v>100</v>
      </c>
      <c r="Q565" s="54"/>
      <c r="R565" s="237">
        <f>IFERROR(AVERAGE(P565:P566),"")</f>
        <v>100</v>
      </c>
      <c r="S565" s="240">
        <f>AVERAGE(Q565:Q566)</f>
        <v>99.782135076252729</v>
      </c>
      <c r="T565" s="247">
        <f>IFERROR((R565*0.7+S565*0.3)*2,S565*2)</f>
        <v>199.86928104575162</v>
      </c>
      <c r="U565" s="222" t="str">
        <f>IF(T565&lt;170,"ГЗ по услуге (работе) НЕ выполнено","")&amp;IF(AND(T565&gt;=170,T565&lt;=200),"ГЗ по услуге (работе) выполнено","")&amp;IF(T565&gt;200,"ГЗ по услуге (работе) ПЕРЕвыполнено","")</f>
        <v>ГЗ по услуге (работе) выполнено</v>
      </c>
      <c r="V565" s="225"/>
      <c r="W565" s="214"/>
      <c r="X565" s="205"/>
    </row>
    <row r="566" spans="1:24" s="4" customFormat="1" ht="25.15" customHeight="1" thickBot="1" x14ac:dyDescent="0.3">
      <c r="A566" s="217"/>
      <c r="B566" s="46" t="str">
        <f t="shared" si="324"/>
        <v>ГБУЗ АО Областной наркологический диспансер</v>
      </c>
      <c r="C566" s="211"/>
      <c r="D566" s="19" t="str">
        <f t="shared" si="325"/>
        <v>ПМСП, не включенная в базовую программу ОМС</v>
      </c>
      <c r="E566" s="223"/>
      <c r="F566" s="46" t="str">
        <f t="shared" si="306"/>
        <v>амбулаторно</v>
      </c>
      <c r="G566" s="226"/>
      <c r="H566" s="46" t="str">
        <f t="shared" si="307"/>
        <v>Первичная медико-санитарная помощь, в части диагностики и лечения</v>
      </c>
      <c r="I566" s="223"/>
      <c r="J566" s="46" t="str">
        <f t="shared" si="308"/>
        <v>психотерапия</v>
      </c>
      <c r="K566" s="74" t="s">
        <v>40</v>
      </c>
      <c r="L566" s="75" t="s">
        <v>123</v>
      </c>
      <c r="M566" s="81" t="s">
        <v>42</v>
      </c>
      <c r="N566" s="102">
        <v>4896</v>
      </c>
      <c r="O566" s="104">
        <v>3664</v>
      </c>
      <c r="P566" s="56" t="str">
        <f t="shared" si="319"/>
        <v/>
      </c>
      <c r="Q566" s="55">
        <f t="shared" si="322"/>
        <v>99.782135076252729</v>
      </c>
      <c r="R566" s="238"/>
      <c r="S566" s="241"/>
      <c r="T566" s="248"/>
      <c r="U566" s="223"/>
      <c r="V566" s="226"/>
      <c r="W566" s="214"/>
      <c r="X566" s="205"/>
    </row>
    <row r="567" spans="1:24" s="4" customFormat="1" ht="20.45" customHeight="1" thickBot="1" x14ac:dyDescent="0.3">
      <c r="A567" s="217"/>
      <c r="B567" s="46" t="str">
        <f t="shared" si="324"/>
        <v>ГБУЗ АО Областной наркологический диспансер</v>
      </c>
      <c r="C567" s="296" t="s">
        <v>130</v>
      </c>
      <c r="D567" s="19" t="str">
        <f t="shared" si="32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7" s="227" t="s">
        <v>147</v>
      </c>
      <c r="F567" s="46" t="str">
        <f t="shared" si="306"/>
        <v>Дневной стационар</v>
      </c>
      <c r="G567" s="227" t="s">
        <v>47</v>
      </c>
      <c r="H567" s="46" t="str">
        <f t="shared" si="307"/>
        <v>Не предусмотрено</v>
      </c>
      <c r="I567" s="227" t="s">
        <v>289</v>
      </c>
      <c r="J567" s="46" t="str">
        <f t="shared" si="308"/>
        <v>По профилю психиатрия-наркология (в части наркологии)</v>
      </c>
      <c r="K567" s="72" t="s">
        <v>133</v>
      </c>
      <c r="L567" s="73" t="s">
        <v>3</v>
      </c>
      <c r="M567" s="73" t="s">
        <v>5</v>
      </c>
      <c r="N567" s="106">
        <v>99</v>
      </c>
      <c r="O567" s="106">
        <v>99</v>
      </c>
      <c r="P567" s="54">
        <f t="shared" si="319"/>
        <v>100</v>
      </c>
      <c r="Q567" s="54"/>
      <c r="R567" s="219">
        <f>IFERROR(AVERAGE(P567:P568),"")</f>
        <v>100</v>
      </c>
      <c r="S567" s="220">
        <f>AVERAGE(Q567:Q568)</f>
        <v>83.333333333333343</v>
      </c>
      <c r="T567" s="221">
        <f>IFERROR((R567*0.7+S567*0.3)*2,S567*2)</f>
        <v>190</v>
      </c>
      <c r="U567" s="236" t="str">
        <f>IF(T567&lt;170,"ГЗ по услуге (работе) НЕ выполнено","")&amp;IF(AND(T567&gt;=170,T567&lt;=200),"ГЗ по услуге (работе) выполнено","")&amp;IF(T567&gt;200,"ГЗ по услуге (работе) ПЕРЕвыполнено","")</f>
        <v>ГЗ по услуге (работе) выполнено</v>
      </c>
      <c r="V567" s="227"/>
      <c r="W567" s="214"/>
      <c r="X567" s="205"/>
    </row>
    <row r="568" spans="1:24" s="4" customFormat="1" ht="60" customHeight="1" thickBot="1" x14ac:dyDescent="0.3">
      <c r="A568" s="217"/>
      <c r="B568" s="46" t="str">
        <f t="shared" si="324"/>
        <v>ГБУЗ АО Областной наркологический диспансер</v>
      </c>
      <c r="C568" s="296"/>
      <c r="D568" s="19" t="str">
        <f t="shared" si="32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8" s="227"/>
      <c r="F568" s="46" t="str">
        <f t="shared" si="306"/>
        <v>Дневной стационар</v>
      </c>
      <c r="G568" s="227"/>
      <c r="H568" s="46" t="str">
        <f t="shared" si="307"/>
        <v>Не предусмотрено</v>
      </c>
      <c r="I568" s="227"/>
      <c r="J568" s="46" t="str">
        <f t="shared" si="308"/>
        <v>По профилю психиатрия-наркология (в части наркологии)</v>
      </c>
      <c r="K568" s="74" t="s">
        <v>149</v>
      </c>
      <c r="L568" s="75" t="s">
        <v>123</v>
      </c>
      <c r="M568" s="71" t="s">
        <v>42</v>
      </c>
      <c r="N568" s="104">
        <v>24</v>
      </c>
      <c r="O568" s="104">
        <v>15</v>
      </c>
      <c r="P568" s="56" t="str">
        <f t="shared" ref="P568:P673" si="326">IF(AND(N568&lt;&gt;0,M568="Кач."),O568/N568*100,"")</f>
        <v/>
      </c>
      <c r="Q568" s="55">
        <f t="shared" si="322"/>
        <v>83.333333333333343</v>
      </c>
      <c r="R568" s="219"/>
      <c r="S568" s="220"/>
      <c r="T568" s="221"/>
      <c r="U568" s="236"/>
      <c r="V568" s="227"/>
      <c r="W568" s="214"/>
      <c r="X568" s="205"/>
    </row>
    <row r="569" spans="1:24" s="4" customFormat="1" ht="25.15" customHeight="1" thickBot="1" x14ac:dyDescent="0.3">
      <c r="A569" s="217"/>
      <c r="B569" s="46" t="str">
        <f t="shared" si="324"/>
        <v>ГБУЗ АО Областной наркологический диспансер</v>
      </c>
      <c r="C569" s="296"/>
      <c r="D569" s="19" t="str">
        <f t="shared" si="32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69" s="227" t="s">
        <v>143</v>
      </c>
      <c r="F569" s="46" t="str">
        <f t="shared" si="306"/>
        <v>стационар</v>
      </c>
      <c r="G569" s="227" t="s">
        <v>47</v>
      </c>
      <c r="H569" s="46" t="str">
        <f t="shared" si="307"/>
        <v>Не предусмотрено</v>
      </c>
      <c r="I569" s="227" t="s">
        <v>289</v>
      </c>
      <c r="J569" s="46" t="str">
        <f t="shared" si="308"/>
        <v>По профилю психиатрия-наркология (в части наркологии)</v>
      </c>
      <c r="K569" s="72" t="s">
        <v>133</v>
      </c>
      <c r="L569" s="73" t="s">
        <v>3</v>
      </c>
      <c r="M569" s="73" t="s">
        <v>5</v>
      </c>
      <c r="N569" s="106">
        <v>99</v>
      </c>
      <c r="O569" s="106">
        <v>99</v>
      </c>
      <c r="P569" s="54">
        <f t="shared" si="326"/>
        <v>100</v>
      </c>
      <c r="Q569" s="54"/>
      <c r="R569" s="219">
        <f>IFERROR(AVERAGE(P569:P570),"")</f>
        <v>100</v>
      </c>
      <c r="S569" s="220">
        <f>AVERAGE(Q569:Q570)</f>
        <v>92.196798256642353</v>
      </c>
      <c r="T569" s="221">
        <f>IFERROR((R569*0.7+S569*0.3)*2,S569*2)</f>
        <v>195.31807895398541</v>
      </c>
      <c r="U569" s="236" t="str">
        <f>IF(T569&lt;170,"ГЗ по услуге (работе) НЕ выполнено","")&amp;IF(AND(T569&gt;=170,T569&lt;=200),"ГЗ по услуге (работе) выполнено","")&amp;IF(T569&gt;200,"ГЗ по услуге (работе) ПЕРЕвыполнено","")</f>
        <v>ГЗ по услуге (работе) выполнено</v>
      </c>
      <c r="V569" s="227"/>
      <c r="W569" s="214"/>
      <c r="X569" s="205"/>
    </row>
    <row r="570" spans="1:24" s="4" customFormat="1" ht="40.5" customHeight="1" thickBot="1" x14ac:dyDescent="0.3">
      <c r="A570" s="217"/>
      <c r="B570" s="46" t="str">
        <f t="shared" si="324"/>
        <v>ГБУЗ АО Областной наркологический диспансер</v>
      </c>
      <c r="C570" s="296"/>
      <c r="D570" s="19" t="str">
        <f t="shared" si="32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570" s="227"/>
      <c r="F570" s="46" t="str">
        <f t="shared" si="306"/>
        <v>стационар</v>
      </c>
      <c r="G570" s="227"/>
      <c r="H570" s="46" t="str">
        <f t="shared" si="307"/>
        <v>Не предусмотрено</v>
      </c>
      <c r="I570" s="227"/>
      <c r="J570" s="46" t="str">
        <f t="shared" si="308"/>
        <v>По профилю психиатрия-наркология (в части наркологии)</v>
      </c>
      <c r="K570" s="74" t="s">
        <v>175</v>
      </c>
      <c r="L570" s="75" t="s">
        <v>123</v>
      </c>
      <c r="M570" s="71" t="s">
        <v>42</v>
      </c>
      <c r="N570" s="104">
        <v>3977</v>
      </c>
      <c r="O570" s="104">
        <v>2750</v>
      </c>
      <c r="P570" s="56" t="str">
        <f t="shared" si="326"/>
        <v/>
      </c>
      <c r="Q570" s="55">
        <f t="shared" si="322"/>
        <v>92.196798256642353</v>
      </c>
      <c r="R570" s="219"/>
      <c r="S570" s="220"/>
      <c r="T570" s="221"/>
      <c r="U570" s="236"/>
      <c r="V570" s="227"/>
      <c r="W570" s="214"/>
      <c r="X570" s="205"/>
    </row>
    <row r="571" spans="1:24" s="4" customFormat="1" ht="21.6" customHeight="1" thickBot="1" x14ac:dyDescent="0.3">
      <c r="A571" s="217"/>
      <c r="B571" s="46" t="str">
        <f t="shared" si="324"/>
        <v>ГБУЗ АО Областной наркологический диспансер</v>
      </c>
      <c r="C571" s="262" t="s">
        <v>273</v>
      </c>
      <c r="D571" s="19" t="str">
        <f t="shared" si="32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71" s="236" t="s">
        <v>47</v>
      </c>
      <c r="F571" s="46" t="str">
        <f t="shared" si="306"/>
        <v>Не предусмотрено</v>
      </c>
      <c r="G571" s="236" t="s">
        <v>47</v>
      </c>
      <c r="H571" s="46" t="str">
        <f t="shared" si="307"/>
        <v>Не предусмотрено</v>
      </c>
      <c r="I571" s="236" t="s">
        <v>47</v>
      </c>
      <c r="J571" s="46" t="str">
        <f t="shared" si="308"/>
        <v>Не предусмотрено</v>
      </c>
      <c r="K571" s="73" t="s">
        <v>181</v>
      </c>
      <c r="L571" s="73" t="s">
        <v>3</v>
      </c>
      <c r="M571" s="73" t="s">
        <v>5</v>
      </c>
      <c r="N571" s="106">
        <v>99</v>
      </c>
      <c r="O571" s="106">
        <v>99</v>
      </c>
      <c r="P571" s="60">
        <f t="shared" si="326"/>
        <v>100</v>
      </c>
      <c r="Q571" s="60"/>
      <c r="R571" s="219">
        <f>IFERROR(AVERAGE(P571:P572),"")</f>
        <v>100</v>
      </c>
      <c r="S571" s="220">
        <f>AVERAGE(Q571:Q572)</f>
        <v>100</v>
      </c>
      <c r="T571" s="221">
        <f>IFERROR((R571*0.7+S571*0.3)*2,S571*2)</f>
        <v>200</v>
      </c>
      <c r="U571" s="236" t="str">
        <f>IF(T571&lt;170,"ГЗ по услуге (работе) НЕ выполнено","")&amp;IF(AND(T571&gt;=170,T571&lt;=200),"ГЗ по услуге (работе) выполнено","")&amp;IF(T571&gt;200,"ГЗ по услуге (работе) ПЕРЕвыполнено","")</f>
        <v>ГЗ по услуге (работе) выполнено</v>
      </c>
      <c r="V571" s="236"/>
      <c r="W571" s="214"/>
      <c r="X571" s="205"/>
    </row>
    <row r="572" spans="1:24" s="4" customFormat="1" ht="36" customHeight="1" thickBot="1" x14ac:dyDescent="0.3">
      <c r="A572" s="217"/>
      <c r="B572" s="46" t="str">
        <f t="shared" si="324"/>
        <v>ГБУЗ АО Областной наркологический диспансер</v>
      </c>
      <c r="C572" s="262"/>
      <c r="D572" s="19" t="str">
        <f t="shared" si="32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572" s="236"/>
      <c r="F572" s="46" t="str">
        <f t="shared" si="306"/>
        <v>Не предусмотрено</v>
      </c>
      <c r="G572" s="236"/>
      <c r="H572" s="46" t="str">
        <f t="shared" si="307"/>
        <v>Не предусмотрено</v>
      </c>
      <c r="I572" s="236"/>
      <c r="J572" s="46" t="str">
        <f t="shared" si="308"/>
        <v>Не предусмотрено</v>
      </c>
      <c r="K572" s="74" t="s">
        <v>179</v>
      </c>
      <c r="L572" s="86" t="s">
        <v>58</v>
      </c>
      <c r="M572" s="81" t="s">
        <v>42</v>
      </c>
      <c r="N572" s="104">
        <v>60</v>
      </c>
      <c r="O572" s="105">
        <v>45</v>
      </c>
      <c r="P572" s="61" t="str">
        <f t="shared" si="326"/>
        <v/>
      </c>
      <c r="Q572" s="62">
        <f t="shared" ref="Q572" si="327">IF(AND(N572&lt;&gt;0,M572="объем"),(O572/N572*100)/$Y$2*12,"")</f>
        <v>100</v>
      </c>
      <c r="R572" s="219"/>
      <c r="S572" s="220"/>
      <c r="T572" s="221"/>
      <c r="U572" s="236"/>
      <c r="V572" s="236"/>
      <c r="W572" s="214"/>
      <c r="X572" s="205"/>
    </row>
    <row r="573" spans="1:24" s="4" customFormat="1" ht="20.45" customHeight="1" thickBot="1" x14ac:dyDescent="0.3">
      <c r="A573" s="217"/>
      <c r="B573" s="46" t="str">
        <f t="shared" si="324"/>
        <v>ГБУЗ АО Областной наркологический диспансер</v>
      </c>
      <c r="C573" s="296" t="s">
        <v>195</v>
      </c>
      <c r="D573" s="19" t="str">
        <f t="shared" si="325"/>
        <v>Медицинское освидетельствование на состояние опьянения (алкогольного, наркотического или иного токсического)</v>
      </c>
      <c r="E573" s="227" t="s">
        <v>47</v>
      </c>
      <c r="F573" s="46" t="str">
        <f t="shared" si="306"/>
        <v>Не предусмотрено</v>
      </c>
      <c r="G573" s="227" t="s">
        <v>47</v>
      </c>
      <c r="H573" s="46" t="str">
        <f t="shared" si="307"/>
        <v>Не предусмотрено</v>
      </c>
      <c r="I573" s="227" t="s">
        <v>47</v>
      </c>
      <c r="J573" s="46" t="str">
        <f t="shared" si="308"/>
        <v>Не предусмотрено</v>
      </c>
      <c r="K573" s="85" t="s">
        <v>57</v>
      </c>
      <c r="L573" s="72" t="s">
        <v>57</v>
      </c>
      <c r="M573" s="73"/>
      <c r="N573" s="106"/>
      <c r="O573" s="106"/>
      <c r="P573" s="60" t="str">
        <f t="shared" si="326"/>
        <v/>
      </c>
      <c r="Q573" s="54"/>
      <c r="R573" s="219" t="str">
        <f>IFERROR(AVERAGE(P573:P574),"")</f>
        <v/>
      </c>
      <c r="S573" s="220">
        <f>AVERAGE(Q573:Q574)</f>
        <v>113.5</v>
      </c>
      <c r="T573" s="221">
        <f>IFERROR((R573*0.7+S573*0.3)*2,S573*2)</f>
        <v>227</v>
      </c>
      <c r="U573" s="236" t="str">
        <f>IF(T573&lt;170,"ГЗ по услуге (работе) НЕ выполнено","")&amp;IF(AND(T573&gt;=170,T573&lt;=200),"ГЗ по услуге (работе) выполнено","")&amp;IF(T573&gt;200,"ГЗ по услуге (работе) ПЕРЕвыполнено","")</f>
        <v>ГЗ по услуге (работе) ПЕРЕвыполнено</v>
      </c>
      <c r="V573" s="227"/>
      <c r="W573" s="214"/>
      <c r="X573" s="205"/>
    </row>
    <row r="574" spans="1:24" s="4" customFormat="1" ht="33" customHeight="1" thickBot="1" x14ac:dyDescent="0.3">
      <c r="A574" s="217"/>
      <c r="B574" s="46" t="str">
        <f t="shared" si="324"/>
        <v>ГБУЗ АО Областной наркологический диспансер</v>
      </c>
      <c r="C574" s="296"/>
      <c r="D574" s="19" t="str">
        <f t="shared" si="325"/>
        <v>Медицинское освидетельствование на состояние опьянения (алкогольного, наркотического или иного токсического)</v>
      </c>
      <c r="E574" s="227"/>
      <c r="F574" s="46" t="str">
        <f t="shared" si="306"/>
        <v>Не предусмотрено</v>
      </c>
      <c r="G574" s="227"/>
      <c r="H574" s="46" t="str">
        <f t="shared" si="307"/>
        <v>Не предусмотрено</v>
      </c>
      <c r="I574" s="227"/>
      <c r="J574" s="46" t="str">
        <f t="shared" si="308"/>
        <v>Не предусмотрено</v>
      </c>
      <c r="K574" s="74" t="s">
        <v>196</v>
      </c>
      <c r="L574" s="75" t="s">
        <v>58</v>
      </c>
      <c r="M574" s="71" t="s">
        <v>42</v>
      </c>
      <c r="N574" s="104">
        <v>7200</v>
      </c>
      <c r="O574" s="104">
        <v>6129</v>
      </c>
      <c r="P574" s="56"/>
      <c r="Q574" s="55">
        <f t="shared" ref="Q574" si="328">IF(AND(N574&lt;&gt;0,M574="объем"),(O574/N574*100)/$Y$2*12,"")</f>
        <v>113.5</v>
      </c>
      <c r="R574" s="219"/>
      <c r="S574" s="220"/>
      <c r="T574" s="221"/>
      <c r="U574" s="236"/>
      <c r="V574" s="227"/>
      <c r="W574" s="214"/>
      <c r="X574" s="205"/>
    </row>
    <row r="575" spans="1:24" s="4" customFormat="1" ht="33" customHeight="1" thickBot="1" x14ac:dyDescent="0.3">
      <c r="A575" s="217"/>
      <c r="B575" s="46" t="str">
        <f t="shared" si="324"/>
        <v>ГБУЗ АО Областной наркологический диспансер</v>
      </c>
      <c r="C575" s="210" t="s">
        <v>292</v>
      </c>
      <c r="D575" s="330" t="s">
        <v>292</v>
      </c>
      <c r="E575" s="227" t="s">
        <v>47</v>
      </c>
      <c r="F575" s="46" t="str">
        <f t="shared" si="306"/>
        <v>Не предусмотрено</v>
      </c>
      <c r="G575" s="227" t="s">
        <v>47</v>
      </c>
      <c r="H575" s="46" t="str">
        <f t="shared" si="307"/>
        <v>Не предусмотрено</v>
      </c>
      <c r="I575" s="227" t="s">
        <v>47</v>
      </c>
      <c r="J575" s="46" t="str">
        <f t="shared" si="308"/>
        <v>Не предусмотрено</v>
      </c>
      <c r="K575" s="85" t="s">
        <v>57</v>
      </c>
      <c r="L575" s="73" t="s">
        <v>3</v>
      </c>
      <c r="M575" s="73" t="s">
        <v>5</v>
      </c>
      <c r="N575" s="106">
        <v>99</v>
      </c>
      <c r="O575" s="106">
        <v>99</v>
      </c>
      <c r="P575" s="56">
        <f t="shared" si="326"/>
        <v>100</v>
      </c>
      <c r="Q575" s="182"/>
      <c r="R575" s="237">
        <f>IFERROR(AVERAGE(P575:P576),"")</f>
        <v>100</v>
      </c>
      <c r="S575" s="240">
        <f>AVERAGE(Q575:Q576)</f>
        <v>137.7777777777778</v>
      </c>
      <c r="T575" s="247">
        <f>IFERROR((R575*0.7+S575*0.3)*2,S575*2)</f>
        <v>222.66666666666669</v>
      </c>
      <c r="U575" s="222" t="str">
        <f>IF(T575&lt;170,"ГЗ по услуге (работе) НЕ выполнено","")&amp;IF(AND(T575&gt;=170,T575&lt;=200),"ГЗ по услуге (работе) выполнено","")&amp;IF(T575&gt;200,"ГЗ по услуге (работе) ПЕРЕвыполнено","")</f>
        <v>ГЗ по услуге (работе) ПЕРЕвыполнено</v>
      </c>
      <c r="V575" s="225"/>
      <c r="W575" s="214"/>
      <c r="X575" s="205"/>
    </row>
    <row r="576" spans="1:24" s="4" customFormat="1" ht="33" customHeight="1" thickBot="1" x14ac:dyDescent="0.3">
      <c r="A576" s="218"/>
      <c r="B576" s="46" t="str">
        <f t="shared" si="324"/>
        <v>ГБУЗ АО Областной наркологический диспансер</v>
      </c>
      <c r="C576" s="212"/>
      <c r="D576" s="331"/>
      <c r="E576" s="227"/>
      <c r="F576" s="46" t="str">
        <f t="shared" si="306"/>
        <v>Не предусмотрено</v>
      </c>
      <c r="G576" s="227"/>
      <c r="H576" s="46" t="str">
        <f t="shared" si="307"/>
        <v>Не предусмотрено</v>
      </c>
      <c r="I576" s="227"/>
      <c r="J576" s="46" t="str">
        <f t="shared" si="308"/>
        <v>Не предусмотрено</v>
      </c>
      <c r="K576" s="74" t="s">
        <v>293</v>
      </c>
      <c r="L576" s="75" t="s">
        <v>58</v>
      </c>
      <c r="M576" s="81" t="s">
        <v>42</v>
      </c>
      <c r="N576" s="104">
        <v>3000</v>
      </c>
      <c r="O576" s="104">
        <v>3100</v>
      </c>
      <c r="P576" s="56"/>
      <c r="Q576" s="182">
        <f t="shared" ref="Q576" si="329">IF(AND(N576&lt;&gt;0,M576="объем"),(O576/N576*100)/$Y$2*12,"")</f>
        <v>137.7777777777778</v>
      </c>
      <c r="R576" s="250"/>
      <c r="S576" s="251"/>
      <c r="T576" s="252"/>
      <c r="U576" s="224"/>
      <c r="V576" s="228"/>
      <c r="W576" s="215"/>
      <c r="X576" s="206"/>
    </row>
    <row r="577" spans="1:24" s="4" customFormat="1" ht="22.15" customHeight="1" thickBot="1" x14ac:dyDescent="0.3">
      <c r="A577" s="300" t="s">
        <v>270</v>
      </c>
      <c r="B577" s="46" t="str">
        <f>IF(A577="",B574,A577)</f>
        <v>ГБУЗ АО Областной клинический онкологический диспансер</v>
      </c>
      <c r="C577" s="232" t="s">
        <v>75</v>
      </c>
      <c r="D577" s="19" t="str">
        <f>IF(C577="",D574,C577)</f>
        <v>Паллиативная медицинская помощь</v>
      </c>
      <c r="E577" s="236" t="s">
        <v>143</v>
      </c>
      <c r="F577" s="46" t="str">
        <f>IF(E577="",F574,E577)</f>
        <v>стационар</v>
      </c>
      <c r="G577" s="236" t="s">
        <v>43</v>
      </c>
      <c r="H577" s="46" t="str">
        <f>IF(G577="",H574,G577)</f>
        <v>паллиативная медицинская помощь</v>
      </c>
      <c r="I577" s="236" t="s">
        <v>197</v>
      </c>
      <c r="J577" s="46" t="str">
        <f>IF(I577="",J574,I577)</f>
        <v>по профилю онкология</v>
      </c>
      <c r="K577" s="72" t="s">
        <v>133</v>
      </c>
      <c r="L577" s="72" t="s">
        <v>3</v>
      </c>
      <c r="M577" s="72" t="s">
        <v>5</v>
      </c>
      <c r="N577" s="106">
        <v>99</v>
      </c>
      <c r="O577" s="106">
        <v>99</v>
      </c>
      <c r="P577" s="54">
        <f t="shared" ref="P577" si="330">IF(AND(N577&lt;&gt;0,M577="Кач."),O577/N577*100,"")</f>
        <v>100</v>
      </c>
      <c r="Q577" s="54"/>
      <c r="R577" s="219">
        <f>IFERROR(AVERAGE(P577:P578),"")</f>
        <v>100</v>
      </c>
      <c r="S577" s="220">
        <f>AVERAGE(Q577:Q578)</f>
        <v>91.504761904761907</v>
      </c>
      <c r="T577" s="221">
        <f>IFERROR((R577*0.7+S577*0.3)*2,S577*2)</f>
        <v>194.90285714285716</v>
      </c>
      <c r="U577" s="236" t="str">
        <f>IF(T577&lt;170,"ГЗ по услуге (работе) НЕ выполнено","")&amp;IF(AND(T577&gt;=170,T577&lt;=200),"ГЗ по услуге (работе) выполнено","")&amp;IF(T577&gt;200,"ГЗ по услуге (работе) ПЕРЕвыполнено","")</f>
        <v>ГЗ по услуге (работе) выполнено</v>
      </c>
      <c r="V577" s="227"/>
      <c r="W577" s="213">
        <f>AVERAGE(T577:T582)</f>
        <v>200.36723809523809</v>
      </c>
      <c r="X577" s="339" t="str">
        <f>IF(W577&lt;170,"ГЗ по учреждению не выполнено","")&amp;IF(AND(W577&gt;=170,W577&lt;=200),"ГЗ по учреждению выполнено","")&amp;IF(W577&gt;200,"ГЗ по учреждению перевыполнено","")</f>
        <v>ГЗ по учреждению перевыполнено</v>
      </c>
    </row>
    <row r="578" spans="1:24" s="4" customFormat="1" ht="88.5" customHeight="1" thickBot="1" x14ac:dyDescent="0.3">
      <c r="A578" s="202"/>
      <c r="B578" s="46" t="str">
        <f t="shared" si="324"/>
        <v>ГБУЗ АО Областной клинический онкологический диспансер</v>
      </c>
      <c r="C578" s="233"/>
      <c r="D578" s="19" t="str">
        <f t="shared" si="325"/>
        <v>Паллиативная медицинская помощь</v>
      </c>
      <c r="E578" s="236"/>
      <c r="F578" s="46" t="str">
        <f t="shared" si="306"/>
        <v>стационар</v>
      </c>
      <c r="G578" s="236"/>
      <c r="H578" s="46" t="str">
        <f t="shared" si="307"/>
        <v>паллиативная медицинская помощь</v>
      </c>
      <c r="I578" s="236"/>
      <c r="J578" s="46" t="str">
        <f t="shared" si="308"/>
        <v>по профилю онкология</v>
      </c>
      <c r="K578" s="69" t="s">
        <v>139</v>
      </c>
      <c r="L578" s="70" t="s">
        <v>140</v>
      </c>
      <c r="M578" s="71" t="s">
        <v>42</v>
      </c>
      <c r="N578" s="105">
        <v>10500</v>
      </c>
      <c r="O578" s="104">
        <v>7206</v>
      </c>
      <c r="P578" s="56"/>
      <c r="Q578" s="55">
        <f>IF(AND(N578&lt;&gt;0,M578="объем"),(O578/N578*100)/$Y$2*12,"")</f>
        <v>91.504761904761907</v>
      </c>
      <c r="R578" s="219"/>
      <c r="S578" s="220"/>
      <c r="T578" s="221"/>
      <c r="U578" s="236"/>
      <c r="V578" s="227"/>
      <c r="W578" s="214"/>
      <c r="X578" s="340"/>
    </row>
    <row r="579" spans="1:24" s="4" customFormat="1" ht="16.899999999999999" customHeight="1" thickBot="1" x14ac:dyDescent="0.3">
      <c r="A579" s="202"/>
      <c r="B579" s="46" t="str">
        <f t="shared" si="324"/>
        <v>ГБУЗ АО Областной клинический онкологический диспансер</v>
      </c>
      <c r="C579" s="296" t="s">
        <v>98</v>
      </c>
      <c r="D579" s="19" t="str">
        <f t="shared" si="325"/>
        <v>Патологическая анатомия</v>
      </c>
      <c r="E579" s="227" t="s">
        <v>98</v>
      </c>
      <c r="F579" s="46" t="str">
        <f t="shared" si="306"/>
        <v>Патологическая анатомия</v>
      </c>
      <c r="G579" s="227" t="s">
        <v>47</v>
      </c>
      <c r="H579" s="46" t="str">
        <f t="shared" si="307"/>
        <v>Не предусмотрено</v>
      </c>
      <c r="I579" s="227" t="s">
        <v>98</v>
      </c>
      <c r="J579" s="46" t="str">
        <f t="shared" si="308"/>
        <v>Патологическая анатомия</v>
      </c>
      <c r="K579" s="73" t="s">
        <v>93</v>
      </c>
      <c r="L579" s="73" t="s">
        <v>3</v>
      </c>
      <c r="M579" s="73" t="s">
        <v>5</v>
      </c>
      <c r="N579" s="106">
        <v>100</v>
      </c>
      <c r="O579" s="106">
        <v>100</v>
      </c>
      <c r="P579" s="60">
        <f t="shared" ref="P579" si="331">IF(AND(N579&lt;&gt;0,M579="Кач."),O579/N579*100,"")</f>
        <v>100</v>
      </c>
      <c r="Q579" s="54"/>
      <c r="R579" s="219">
        <f>IFERROR(AVERAGE(P579:P580),"")</f>
        <v>100</v>
      </c>
      <c r="S579" s="220">
        <f>AVERAGE(Q579:Q580)</f>
        <v>110.33142857142857</v>
      </c>
      <c r="T579" s="221">
        <f>IFERROR((R579*0.7+S579*0.3)*2,S579*2)</f>
        <v>206.19885714285715</v>
      </c>
      <c r="U579" s="236" t="str">
        <f>IF(T579&lt;170,"ГЗ по услуге (работе) НЕ выполнено","")&amp;IF(AND(T579&gt;=170,T579&lt;=200),"ГЗ по услуге (работе) выполнено","")&amp;IF(T579&gt;200,"ГЗ по услуге (работе) ПЕРЕвыполнено","")</f>
        <v>ГЗ по услуге (работе) ПЕРЕвыполнено</v>
      </c>
      <c r="V579" s="227"/>
      <c r="W579" s="214"/>
      <c r="X579" s="340"/>
    </row>
    <row r="580" spans="1:24" s="4" customFormat="1" ht="51" customHeight="1" thickBot="1" x14ac:dyDescent="0.3">
      <c r="A580" s="202"/>
      <c r="B580" s="46" t="str">
        <f t="shared" si="324"/>
        <v>ГБУЗ АО Областной клинический онкологический диспансер</v>
      </c>
      <c r="C580" s="296"/>
      <c r="D580" s="19" t="str">
        <f t="shared" si="325"/>
        <v>Патологическая анатомия</v>
      </c>
      <c r="E580" s="227"/>
      <c r="F580" s="46" t="str">
        <f t="shared" si="306"/>
        <v>Патологическая анатомия</v>
      </c>
      <c r="G580" s="227"/>
      <c r="H580" s="46" t="str">
        <f t="shared" si="307"/>
        <v>Не предусмотрено</v>
      </c>
      <c r="I580" s="227"/>
      <c r="J580" s="46" t="str">
        <f t="shared" si="308"/>
        <v>Патологическая анатомия</v>
      </c>
      <c r="K580" s="74" t="s">
        <v>94</v>
      </c>
      <c r="L580" s="75" t="s">
        <v>41</v>
      </c>
      <c r="M580" s="71" t="s">
        <v>42</v>
      </c>
      <c r="N580" s="105">
        <v>17500</v>
      </c>
      <c r="O580" s="105">
        <v>14481</v>
      </c>
      <c r="P580" s="56" t="str">
        <f t="shared" si="326"/>
        <v/>
      </c>
      <c r="Q580" s="55">
        <f t="shared" ref="Q580:Q587" si="332">IF(AND(N580&lt;&gt;0,M580="объем"),(O580/N580*100)/$Y$2*12,"")</f>
        <v>110.33142857142857</v>
      </c>
      <c r="R580" s="219"/>
      <c r="S580" s="220"/>
      <c r="T580" s="221"/>
      <c r="U580" s="236"/>
      <c r="V580" s="227"/>
      <c r="W580" s="214"/>
      <c r="X580" s="340"/>
    </row>
    <row r="581" spans="1:24" s="4" customFormat="1" ht="24.6" customHeight="1" thickBot="1" x14ac:dyDescent="0.3">
      <c r="A581" s="202"/>
      <c r="B581" s="46" t="str">
        <f t="shared" si="324"/>
        <v>ГБУЗ АО Областной клинический онкологический диспансер</v>
      </c>
      <c r="C581" s="262" t="s">
        <v>236</v>
      </c>
      <c r="D581" s="19" t="str">
        <f t="shared" si="32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81" s="236" t="s">
        <v>305</v>
      </c>
      <c r="F581" s="46" t="str">
        <f t="shared" si="306"/>
        <v>заключение договоров</v>
      </c>
      <c r="G581" s="236" t="s">
        <v>307</v>
      </c>
      <c r="H581" s="46" t="str">
        <f t="shared" si="3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81" s="236" t="s">
        <v>306</v>
      </c>
      <c r="J581" s="46" t="str">
        <f t="shared" si="30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81" s="76" t="s">
        <v>237</v>
      </c>
      <c r="L581" s="75" t="s">
        <v>3</v>
      </c>
      <c r="M581" s="72" t="s">
        <v>5</v>
      </c>
      <c r="N581" s="106">
        <v>100</v>
      </c>
      <c r="O581" s="106">
        <v>100</v>
      </c>
      <c r="P581" s="60">
        <f t="shared" si="326"/>
        <v>100</v>
      </c>
      <c r="Q581" s="54"/>
      <c r="R581" s="219">
        <f>IFERROR(AVERAGE(P581:P582),"")</f>
        <v>100</v>
      </c>
      <c r="S581" s="220">
        <f>AVERAGE(Q581:Q582)</f>
        <v>100</v>
      </c>
      <c r="T581" s="221">
        <f>IFERROR((R581*0.7+S581*0.3)*2,S581*2)</f>
        <v>200</v>
      </c>
      <c r="U581" s="236" t="str">
        <f>IF(T581&lt;170,"ГЗ по услуге (работе) НЕ выполнено","")&amp;IF(AND(T581&gt;=170,T581&lt;=200),"ГЗ по услуге (работе) выполнено","")&amp;IF(T581&gt;200,"ГЗ по услуге (работе) ПЕРЕвыполнено","")</f>
        <v>ГЗ по услуге (работе) выполнено</v>
      </c>
      <c r="V581" s="227"/>
      <c r="W581" s="214"/>
      <c r="X581" s="340"/>
    </row>
    <row r="582" spans="1:24" s="4" customFormat="1" ht="26.45" customHeight="1" thickBot="1" x14ac:dyDescent="0.3">
      <c r="A582" s="202"/>
      <c r="B582" s="46" t="str">
        <f t="shared" si="324"/>
        <v>ГБУЗ АО Областной клинический онкологический диспансер</v>
      </c>
      <c r="C582" s="262"/>
      <c r="D582" s="19" t="str">
        <f t="shared" si="32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582" s="236"/>
      <c r="F582" s="46" t="str">
        <f t="shared" si="306"/>
        <v>заключение договоров</v>
      </c>
      <c r="G582" s="236"/>
      <c r="H582" s="46" t="str">
        <f t="shared" si="307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582" s="236"/>
      <c r="J582" s="46" t="str">
        <f t="shared" si="308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582" s="77" t="s">
        <v>247</v>
      </c>
      <c r="L582" s="75" t="s">
        <v>238</v>
      </c>
      <c r="M582" s="81" t="s">
        <v>42</v>
      </c>
      <c r="N582" s="105">
        <v>63.18</v>
      </c>
      <c r="O582" s="105">
        <v>63.18</v>
      </c>
      <c r="P582" s="56" t="str">
        <f t="shared" ref="P582:P584" si="333">IF(AND(N582&lt;&gt;0,M582="Кач."),O582/N582*100,"")</f>
        <v/>
      </c>
      <c r="Q582" s="58">
        <f>IF(AND(N582&lt;&gt;0,M582="объем"),(O582/N582*100),"")</f>
        <v>100</v>
      </c>
      <c r="R582" s="219"/>
      <c r="S582" s="220"/>
      <c r="T582" s="221"/>
      <c r="U582" s="236"/>
      <c r="V582" s="227"/>
      <c r="W582" s="214"/>
      <c r="X582" s="340"/>
    </row>
    <row r="583" spans="1:24" s="4" customFormat="1" ht="28.5" customHeight="1" thickBot="1" x14ac:dyDescent="0.3">
      <c r="A583" s="202"/>
      <c r="B583" s="46" t="str">
        <f t="shared" si="324"/>
        <v>ГБУЗ АО Областной клинический онкологический диспансер</v>
      </c>
      <c r="C583" s="232" t="s">
        <v>125</v>
      </c>
      <c r="D583" s="19" t="str">
        <f t="shared" si="325"/>
        <v>ПМСП, включенная в базовую программу ОМС</v>
      </c>
      <c r="E583" s="222" t="s">
        <v>142</v>
      </c>
      <c r="F583" s="46" t="str">
        <f t="shared" si="306"/>
        <v>амбулаторно</v>
      </c>
      <c r="G583" s="227" t="s">
        <v>47</v>
      </c>
      <c r="H583" s="46" t="str">
        <f t="shared" si="307"/>
        <v>Не предусмотрено</v>
      </c>
      <c r="I583" s="225" t="s">
        <v>246</v>
      </c>
      <c r="J583" s="46" t="str">
        <f t="shared" si="308"/>
        <v>онкология (для стомированных)</v>
      </c>
      <c r="K583" s="72" t="s">
        <v>133</v>
      </c>
      <c r="L583" s="73" t="s">
        <v>3</v>
      </c>
      <c r="M583" s="73" t="s">
        <v>5</v>
      </c>
      <c r="N583" s="106">
        <v>99</v>
      </c>
      <c r="O583" s="106">
        <v>99</v>
      </c>
      <c r="P583" s="54">
        <f t="shared" si="333"/>
        <v>100</v>
      </c>
      <c r="Q583" s="54"/>
      <c r="R583" s="219">
        <f>IFERROR(AVERAGE(P583:P584),"")</f>
        <v>100</v>
      </c>
      <c r="S583" s="220">
        <f>AVERAGE(Q583:Q584)</f>
        <v>100.57142857142858</v>
      </c>
      <c r="T583" s="221">
        <f>IFERROR((R583*0.7+S583*0.3)*2,S583*2)</f>
        <v>200.34285714285716</v>
      </c>
      <c r="U583" s="236" t="str">
        <f>IF(T583&lt;170,"ГЗ по услуге (работе) НЕ выполнено","")&amp;IF(AND(T583&gt;=170,T583&lt;=200),"ГЗ по услуге (работе) выполнено","")&amp;IF(T583&gt;200,"ГЗ по услуге (работе) ПЕРЕвыполнено","")</f>
        <v>ГЗ по услуге (работе) ПЕРЕвыполнено</v>
      </c>
      <c r="V583" s="227"/>
      <c r="W583" s="214"/>
      <c r="X583" s="340"/>
    </row>
    <row r="584" spans="1:24" s="4" customFormat="1" ht="24" customHeight="1" thickBot="1" x14ac:dyDescent="0.3">
      <c r="A584" s="203"/>
      <c r="B584" s="46" t="str">
        <f t="shared" si="324"/>
        <v>ГБУЗ АО Областной клинический онкологический диспансер</v>
      </c>
      <c r="C584" s="233"/>
      <c r="D584" s="19" t="str">
        <f t="shared" si="325"/>
        <v>ПМСП, включенная в базовую программу ОМС</v>
      </c>
      <c r="E584" s="224"/>
      <c r="F584" s="46" t="str">
        <f t="shared" ref="F584:F649" si="334">IF(E584="",F583,E584)</f>
        <v>амбулаторно</v>
      </c>
      <c r="G584" s="227"/>
      <c r="H584" s="46" t="str">
        <f t="shared" ref="H584:H649" si="335">IF(G584="",H583,G584)</f>
        <v>Не предусмотрено</v>
      </c>
      <c r="I584" s="228"/>
      <c r="J584" s="46" t="str">
        <f t="shared" ref="J584:J649" si="336">IF(I584="",J583,I584)</f>
        <v>онкология (для стомированных)</v>
      </c>
      <c r="K584" s="74" t="s">
        <v>40</v>
      </c>
      <c r="L584" s="70" t="s">
        <v>123</v>
      </c>
      <c r="M584" s="71" t="s">
        <v>42</v>
      </c>
      <c r="N584" s="104">
        <v>700</v>
      </c>
      <c r="O584" s="104">
        <v>528</v>
      </c>
      <c r="P584" s="56" t="str">
        <f t="shared" si="333"/>
        <v/>
      </c>
      <c r="Q584" s="55">
        <f t="shared" ref="Q584" si="337">IF(AND(N584&lt;&gt;0,M584="объем"),(O584/N584*100)/$Y$2*12,"")</f>
        <v>100.57142857142858</v>
      </c>
      <c r="R584" s="219"/>
      <c r="S584" s="220"/>
      <c r="T584" s="221"/>
      <c r="U584" s="236"/>
      <c r="V584" s="227"/>
      <c r="W584" s="215"/>
      <c r="X584" s="341"/>
    </row>
    <row r="585" spans="1:24" s="4" customFormat="1" ht="24" customHeight="1" thickBot="1" x14ac:dyDescent="0.3">
      <c r="A585" s="229" t="s">
        <v>11</v>
      </c>
      <c r="B585" s="46" t="str">
        <f t="shared" si="324"/>
        <v>ГБУЗ АО Областной клинический противотуберкулезный диспансер</v>
      </c>
      <c r="C585" s="296" t="s">
        <v>124</v>
      </c>
      <c r="D585" s="19" t="str">
        <f t="shared" si="325"/>
        <v>ПМСП, не включенная в базовую программу ОМС</v>
      </c>
      <c r="E585" s="227" t="s">
        <v>142</v>
      </c>
      <c r="F585" s="46" t="str">
        <f t="shared" si="334"/>
        <v>амбулаторно</v>
      </c>
      <c r="G585" s="227" t="s">
        <v>145</v>
      </c>
      <c r="H585" s="46" t="str">
        <f t="shared" si="3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5" s="227" t="s">
        <v>144</v>
      </c>
      <c r="J585" s="46" t="str">
        <f t="shared" si="336"/>
        <v>по профилю Фтизиатрия</v>
      </c>
      <c r="K585" s="72" t="s">
        <v>133</v>
      </c>
      <c r="L585" s="73" t="s">
        <v>3</v>
      </c>
      <c r="M585" s="73" t="s">
        <v>5</v>
      </c>
      <c r="N585" s="106">
        <v>99</v>
      </c>
      <c r="O585" s="106">
        <v>99</v>
      </c>
      <c r="P585" s="54">
        <f t="shared" si="326"/>
        <v>100</v>
      </c>
      <c r="Q585" s="54"/>
      <c r="R585" s="219">
        <f>IFERROR(AVERAGE(P585:P587),"")</f>
        <v>100</v>
      </c>
      <c r="S585" s="220">
        <f>AVERAGE(Q585:Q587)</f>
        <v>100.56977915305113</v>
      </c>
      <c r="T585" s="221">
        <f>IFERROR((R585*0.7+S585*0.3)*2,S585*2)</f>
        <v>200.34186749183067</v>
      </c>
      <c r="U585" s="236" t="str">
        <f>IF(T585&lt;170,"ГЗ по услуге (работе) НЕ выполнено","")&amp;IF(AND(T585&gt;=170,T585&lt;=200),"ГЗ по услуге (работе) выполнено","")&amp;IF(T585&gt;200,"ГЗ по услуге (работе) ПЕРЕвыполнено","")</f>
        <v>ГЗ по услуге (работе) ПЕРЕвыполнено</v>
      </c>
      <c r="V585" s="227"/>
      <c r="W585" s="213">
        <f>AVERAGE(T585:T607)</f>
        <v>200.96266129211207</v>
      </c>
      <c r="X585" s="204" t="str">
        <f>IF(W585&lt;170,"ГЗ по учреждению не выполнено","")&amp;IF(AND(W585&gt;=170,W585&lt;=200),"ГЗ по учреждению выполнено","")&amp;IF(W585&gt;200,"ГЗ по учреждению перевыполнено","")</f>
        <v>ГЗ по учреждению перевыполнено</v>
      </c>
    </row>
    <row r="586" spans="1:24" s="4" customFormat="1" ht="24" customHeight="1" thickBot="1" x14ac:dyDescent="0.3">
      <c r="A586" s="230"/>
      <c r="B586" s="46" t="str">
        <f t="shared" si="324"/>
        <v>ГБУЗ АО Областной клинический противотуберкулезный диспансер</v>
      </c>
      <c r="C586" s="296"/>
      <c r="D586" s="19" t="str">
        <f t="shared" si="325"/>
        <v>ПМСП, не включенная в базовую программу ОМС</v>
      </c>
      <c r="E586" s="227"/>
      <c r="F586" s="46" t="str">
        <f t="shared" si="334"/>
        <v>амбулаторно</v>
      </c>
      <c r="G586" s="227"/>
      <c r="H586" s="46" t="str">
        <f t="shared" si="3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6" s="227"/>
      <c r="J586" s="46" t="str">
        <f t="shared" si="336"/>
        <v>по профилю Фтизиатрия</v>
      </c>
      <c r="K586" s="69" t="s">
        <v>40</v>
      </c>
      <c r="L586" s="70" t="s">
        <v>123</v>
      </c>
      <c r="M586" s="71" t="s">
        <v>42</v>
      </c>
      <c r="N586" s="109">
        <v>27297</v>
      </c>
      <c r="O586" s="104">
        <v>20597</v>
      </c>
      <c r="P586" s="56" t="str">
        <f t="shared" si="326"/>
        <v/>
      </c>
      <c r="Q586" s="55">
        <f t="shared" si="332"/>
        <v>100.60690429961778</v>
      </c>
      <c r="R586" s="219"/>
      <c r="S586" s="220"/>
      <c r="T586" s="221"/>
      <c r="U586" s="236"/>
      <c r="V586" s="227"/>
      <c r="W586" s="214"/>
      <c r="X586" s="205"/>
    </row>
    <row r="587" spans="1:24" s="4" customFormat="1" ht="24" customHeight="1" thickBot="1" x14ac:dyDescent="0.3">
      <c r="A587" s="230"/>
      <c r="B587" s="46" t="str">
        <f t="shared" si="324"/>
        <v>ГБУЗ АО Областной клинический противотуберкулезный диспансер</v>
      </c>
      <c r="C587" s="296"/>
      <c r="D587" s="19" t="str">
        <f t="shared" si="325"/>
        <v>ПМСП, не включенная в базовую программу ОМС</v>
      </c>
      <c r="E587" s="227"/>
      <c r="F587" s="46" t="str">
        <f t="shared" si="334"/>
        <v>амбулаторно</v>
      </c>
      <c r="G587" s="227"/>
      <c r="H587" s="46" t="str">
        <f t="shared" si="3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7" s="227"/>
      <c r="J587" s="46" t="str">
        <f t="shared" si="336"/>
        <v>по профилю Фтизиатрия</v>
      </c>
      <c r="K587" s="69" t="s">
        <v>138</v>
      </c>
      <c r="L587" s="70" t="s">
        <v>123</v>
      </c>
      <c r="M587" s="71" t="s">
        <v>42</v>
      </c>
      <c r="N587" s="104">
        <v>17272</v>
      </c>
      <c r="O587" s="104">
        <v>13023</v>
      </c>
      <c r="P587" s="56"/>
      <c r="Q587" s="55">
        <f t="shared" si="332"/>
        <v>100.53265400648448</v>
      </c>
      <c r="R587" s="219"/>
      <c r="S587" s="220"/>
      <c r="T587" s="221"/>
      <c r="U587" s="236"/>
      <c r="V587" s="227"/>
      <c r="W587" s="214"/>
      <c r="X587" s="205"/>
    </row>
    <row r="588" spans="1:24" s="4" customFormat="1" ht="24" customHeight="1" thickBot="1" x14ac:dyDescent="0.3">
      <c r="A588" s="230"/>
      <c r="B588" s="46" t="str">
        <f t="shared" si="324"/>
        <v>ГБУЗ АО Областной клинический противотуберкулезный диспансер</v>
      </c>
      <c r="C588" s="296"/>
      <c r="D588" s="19" t="str">
        <f t="shared" si="325"/>
        <v>ПМСП, не включенная в базовую программу ОМС</v>
      </c>
      <c r="E588" s="227" t="s">
        <v>147</v>
      </c>
      <c r="F588" s="46" t="str">
        <f t="shared" si="334"/>
        <v>Дневной стационар</v>
      </c>
      <c r="G588" s="227" t="s">
        <v>145</v>
      </c>
      <c r="H588" s="46" t="str">
        <f t="shared" si="3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8" s="227" t="s">
        <v>144</v>
      </c>
      <c r="J588" s="46" t="str">
        <f t="shared" si="336"/>
        <v>по профилю Фтизиатрия</v>
      </c>
      <c r="K588" s="72" t="s">
        <v>133</v>
      </c>
      <c r="L588" s="73" t="s">
        <v>3</v>
      </c>
      <c r="M588" s="73" t="s">
        <v>5</v>
      </c>
      <c r="N588" s="106">
        <v>99</v>
      </c>
      <c r="O588" s="106">
        <v>99</v>
      </c>
      <c r="P588" s="54">
        <f t="shared" ref="P588" si="338">IF(AND(N588&lt;&gt;0,M588="Кач."),O588/N588*100,"")</f>
        <v>100</v>
      </c>
      <c r="Q588" s="54"/>
      <c r="R588" s="219">
        <f>IFERROR(AVERAGE(P588:P589),"")</f>
        <v>100</v>
      </c>
      <c r="S588" s="220">
        <f>AVERAGE(Q588:Q589)</f>
        <v>99.951760733236853</v>
      </c>
      <c r="T588" s="221">
        <f>IFERROR((R588*0.7+S588*0.3)*2,S588*2)</f>
        <v>199.97105643994212</v>
      </c>
      <c r="U588" s="236" t="str">
        <f>IF(T588&lt;170,"ГЗ по услуге (работе) НЕ выполнено","")&amp;IF(AND(T588&gt;=170,T588&lt;=200),"ГЗ по услуге (работе) выполнено","")&amp;IF(T588&gt;200,"ГЗ по услуге (работе) ПЕРЕвыполнено","")</f>
        <v>ГЗ по услуге (работе) выполнено</v>
      </c>
      <c r="V588" s="227"/>
      <c r="W588" s="214"/>
      <c r="X588" s="205"/>
    </row>
    <row r="589" spans="1:24" s="14" customFormat="1" ht="20.45" customHeight="1" thickBot="1" x14ac:dyDescent="0.3">
      <c r="A589" s="230"/>
      <c r="B589" s="46" t="str">
        <f t="shared" si="324"/>
        <v>ГБУЗ АО Областной клинический противотуберкулезный диспансер</v>
      </c>
      <c r="C589" s="296"/>
      <c r="D589" s="19" t="str">
        <f t="shared" si="325"/>
        <v>ПМСП, не включенная в базовую программу ОМС</v>
      </c>
      <c r="E589" s="227"/>
      <c r="F589" s="46" t="str">
        <f t="shared" si="334"/>
        <v>Дневной стационар</v>
      </c>
      <c r="G589" s="227"/>
      <c r="H589" s="46" t="str">
        <f t="shared" si="3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Фтизиатрия</v>
      </c>
      <c r="I589" s="227"/>
      <c r="J589" s="46" t="str">
        <f t="shared" si="336"/>
        <v>по профилю Фтизиатрия</v>
      </c>
      <c r="K589" s="74" t="s">
        <v>149</v>
      </c>
      <c r="L589" s="75" t="s">
        <v>123</v>
      </c>
      <c r="M589" s="71" t="s">
        <v>42</v>
      </c>
      <c r="N589" s="103">
        <v>691</v>
      </c>
      <c r="O589" s="104">
        <v>518</v>
      </c>
      <c r="P589" s="56"/>
      <c r="Q589" s="55">
        <f t="shared" ref="Q589:Q641" si="339">IF(AND(N589&lt;&gt;0,M589="объем"),(O589/N589*100)/$Y$2*12,"")</f>
        <v>99.951760733236853</v>
      </c>
      <c r="R589" s="219"/>
      <c r="S589" s="220"/>
      <c r="T589" s="221"/>
      <c r="U589" s="236"/>
      <c r="V589" s="227"/>
      <c r="W589" s="214"/>
      <c r="X589" s="205"/>
    </row>
    <row r="590" spans="1:24" s="4" customFormat="1" ht="21.6" customHeight="1" thickBot="1" x14ac:dyDescent="0.3">
      <c r="A590" s="230"/>
      <c r="B590" s="46" t="str">
        <f t="shared" si="324"/>
        <v>ГБУЗ АО Областной клинический противотуберкулезный диспансер</v>
      </c>
      <c r="C590" s="210" t="s">
        <v>125</v>
      </c>
      <c r="D590" s="19" t="str">
        <f t="shared" si="325"/>
        <v>ПМСП, включенная в базовую программу ОМС</v>
      </c>
      <c r="E590" s="225" t="s">
        <v>142</v>
      </c>
      <c r="F590" s="46" t="str">
        <f t="shared" si="334"/>
        <v>амбулаторно</v>
      </c>
      <c r="G590" s="225" t="s">
        <v>47</v>
      </c>
      <c r="H590" s="46" t="str">
        <f t="shared" si="335"/>
        <v>Не предусмотрено</v>
      </c>
      <c r="I590" s="227" t="s">
        <v>89</v>
      </c>
      <c r="J590" s="46" t="str">
        <f t="shared" si="336"/>
        <v>акушерство-гинекология</v>
      </c>
      <c r="K590" s="72" t="s">
        <v>133</v>
      </c>
      <c r="L590" s="73" t="s">
        <v>3</v>
      </c>
      <c r="M590" s="73" t="s">
        <v>5</v>
      </c>
      <c r="N590" s="106">
        <v>99</v>
      </c>
      <c r="O590" s="106">
        <v>99</v>
      </c>
      <c r="P590" s="54">
        <f t="shared" si="326"/>
        <v>100</v>
      </c>
      <c r="Q590" s="54"/>
      <c r="R590" s="237">
        <f>IFERROR(AVERAGE(P590:P599),"")</f>
        <v>100</v>
      </c>
      <c r="S590" s="240">
        <f>AVERAGE(Q590:Q599)</f>
        <v>99.973544312446251</v>
      </c>
      <c r="T590" s="247">
        <f>IFERROR((R590*0.7+S590*0.3)*2,S590*2)</f>
        <v>199.98412658746776</v>
      </c>
      <c r="U590" s="222" t="str">
        <f>IF(T590&lt;170,"ГЗ по услуге (работе) НЕ выполнено","")&amp;IF(AND(T590&gt;=170,T590&lt;=200),"ГЗ по услуге (работе) выполнено","")&amp;IF(T590&gt;200,"ГЗ по услуге (работе) ПЕРЕвыполнено","")</f>
        <v>ГЗ по услуге (работе) выполнено</v>
      </c>
      <c r="V590" s="225"/>
      <c r="W590" s="214"/>
      <c r="X590" s="205"/>
    </row>
    <row r="591" spans="1:24" s="4" customFormat="1" ht="69" customHeight="1" thickBot="1" x14ac:dyDescent="0.3">
      <c r="A591" s="230"/>
      <c r="B591" s="46" t="str">
        <f t="shared" si="324"/>
        <v>ГБУЗ АО Областной клинический противотуберкулезный диспансер</v>
      </c>
      <c r="C591" s="211"/>
      <c r="D591" s="19" t="str">
        <f t="shared" si="325"/>
        <v>ПМСП, включенная в базовую программу ОМС</v>
      </c>
      <c r="E591" s="226"/>
      <c r="F591" s="46" t="str">
        <f t="shared" si="334"/>
        <v>амбулаторно</v>
      </c>
      <c r="G591" s="226"/>
      <c r="H591" s="46" t="str">
        <f t="shared" si="335"/>
        <v>Не предусмотрено</v>
      </c>
      <c r="I591" s="227"/>
      <c r="J591" s="46" t="str">
        <f t="shared" si="336"/>
        <v>акушерство-гинекология</v>
      </c>
      <c r="K591" s="74" t="s">
        <v>40</v>
      </c>
      <c r="L591" s="70" t="s">
        <v>123</v>
      </c>
      <c r="M591" s="71" t="s">
        <v>42</v>
      </c>
      <c r="N591" s="104">
        <v>2857</v>
      </c>
      <c r="O591" s="104">
        <v>2142</v>
      </c>
      <c r="P591" s="56" t="str">
        <f t="shared" si="326"/>
        <v/>
      </c>
      <c r="Q591" s="55">
        <f t="shared" si="339"/>
        <v>99.964998249912497</v>
      </c>
      <c r="R591" s="238"/>
      <c r="S591" s="241"/>
      <c r="T591" s="248"/>
      <c r="U591" s="223"/>
      <c r="V591" s="226"/>
      <c r="W591" s="214"/>
      <c r="X591" s="205"/>
    </row>
    <row r="592" spans="1:24" s="4" customFormat="1" ht="58.5" customHeight="1" thickBot="1" x14ac:dyDescent="0.3">
      <c r="A592" s="230"/>
      <c r="B592" s="46" t="str">
        <f t="shared" si="324"/>
        <v>ГБУЗ АО Областной клинический противотуберкулезный диспансер</v>
      </c>
      <c r="C592" s="211"/>
      <c r="D592" s="19" t="str">
        <f t="shared" si="325"/>
        <v>ПМСП, включенная в базовую программу ОМС</v>
      </c>
      <c r="E592" s="226"/>
      <c r="F592" s="46" t="str">
        <f t="shared" si="334"/>
        <v>амбулаторно</v>
      </c>
      <c r="G592" s="226"/>
      <c r="H592" s="46" t="str">
        <f t="shared" si="335"/>
        <v>Не предусмотрено</v>
      </c>
      <c r="I592" s="227" t="s">
        <v>95</v>
      </c>
      <c r="J592" s="46" t="str">
        <f t="shared" si="336"/>
        <v>офтальмология</v>
      </c>
      <c r="K592" s="72" t="s">
        <v>133</v>
      </c>
      <c r="L592" s="73" t="s">
        <v>3</v>
      </c>
      <c r="M592" s="73" t="s">
        <v>5</v>
      </c>
      <c r="N592" s="106">
        <v>99</v>
      </c>
      <c r="O592" s="106">
        <v>99</v>
      </c>
      <c r="P592" s="54">
        <f t="shared" si="326"/>
        <v>100</v>
      </c>
      <c r="Q592" s="54"/>
      <c r="R592" s="238"/>
      <c r="S592" s="241"/>
      <c r="T592" s="248"/>
      <c r="U592" s="223"/>
      <c r="V592" s="226"/>
      <c r="W592" s="214"/>
      <c r="X592" s="205"/>
    </row>
    <row r="593" spans="1:24" s="4" customFormat="1" ht="63.75" customHeight="1" thickBot="1" x14ac:dyDescent="0.3">
      <c r="A593" s="230"/>
      <c r="B593" s="46" t="str">
        <f t="shared" si="324"/>
        <v>ГБУЗ АО Областной клинический противотуберкулезный диспансер</v>
      </c>
      <c r="C593" s="211"/>
      <c r="D593" s="19" t="str">
        <f t="shared" si="325"/>
        <v>ПМСП, включенная в базовую программу ОМС</v>
      </c>
      <c r="E593" s="226"/>
      <c r="F593" s="46" t="str">
        <f t="shared" si="334"/>
        <v>амбулаторно</v>
      </c>
      <c r="G593" s="226"/>
      <c r="H593" s="46" t="str">
        <f t="shared" si="335"/>
        <v>Не предусмотрено</v>
      </c>
      <c r="I593" s="227"/>
      <c r="J593" s="46" t="str">
        <f t="shared" si="336"/>
        <v>офтальмология</v>
      </c>
      <c r="K593" s="74" t="s">
        <v>40</v>
      </c>
      <c r="L593" s="70" t="s">
        <v>123</v>
      </c>
      <c r="M593" s="71" t="s">
        <v>42</v>
      </c>
      <c r="N593" s="104">
        <v>3403</v>
      </c>
      <c r="O593" s="104">
        <v>2552</v>
      </c>
      <c r="P593" s="56" t="str">
        <f t="shared" si="326"/>
        <v/>
      </c>
      <c r="Q593" s="55">
        <f t="shared" si="339"/>
        <v>99.990204721324304</v>
      </c>
      <c r="R593" s="238"/>
      <c r="S593" s="241"/>
      <c r="T593" s="248"/>
      <c r="U593" s="223"/>
      <c r="V593" s="226"/>
      <c r="W593" s="214"/>
      <c r="X593" s="205"/>
    </row>
    <row r="594" spans="1:24" s="4" customFormat="1" ht="22.15" customHeight="1" thickBot="1" x14ac:dyDescent="0.3">
      <c r="A594" s="230"/>
      <c r="B594" s="46" t="str">
        <f t="shared" si="324"/>
        <v>ГБУЗ АО Областной клинический противотуберкулезный диспансер</v>
      </c>
      <c r="C594" s="211"/>
      <c r="D594" s="19" t="str">
        <f t="shared" si="325"/>
        <v>ПМСП, включенная в базовую программу ОМС</v>
      </c>
      <c r="E594" s="226"/>
      <c r="F594" s="46" t="str">
        <f t="shared" si="334"/>
        <v>амбулаторно</v>
      </c>
      <c r="G594" s="226"/>
      <c r="H594" s="46" t="str">
        <f t="shared" si="335"/>
        <v>Не предусмотрено</v>
      </c>
      <c r="I594" s="227" t="s">
        <v>96</v>
      </c>
      <c r="J594" s="46" t="str">
        <f t="shared" si="336"/>
        <v>урология</v>
      </c>
      <c r="K594" s="72" t="s">
        <v>133</v>
      </c>
      <c r="L594" s="73" t="s">
        <v>3</v>
      </c>
      <c r="M594" s="73" t="s">
        <v>5</v>
      </c>
      <c r="N594" s="106">
        <v>99</v>
      </c>
      <c r="O594" s="106">
        <v>99</v>
      </c>
      <c r="P594" s="54">
        <f t="shared" si="326"/>
        <v>100</v>
      </c>
      <c r="Q594" s="54"/>
      <c r="R594" s="238"/>
      <c r="S594" s="241"/>
      <c r="T594" s="248"/>
      <c r="U594" s="223"/>
      <c r="V594" s="226"/>
      <c r="W594" s="214"/>
      <c r="X594" s="205"/>
    </row>
    <row r="595" spans="1:24" s="4" customFormat="1" ht="15.6" customHeight="1" thickBot="1" x14ac:dyDescent="0.3">
      <c r="A595" s="230"/>
      <c r="B595" s="46" t="str">
        <f t="shared" si="324"/>
        <v>ГБУЗ АО Областной клинический противотуберкулезный диспансер</v>
      </c>
      <c r="C595" s="211"/>
      <c r="D595" s="19" t="str">
        <f t="shared" si="325"/>
        <v>ПМСП, включенная в базовую программу ОМС</v>
      </c>
      <c r="E595" s="226"/>
      <c r="F595" s="46" t="str">
        <f t="shared" si="334"/>
        <v>амбулаторно</v>
      </c>
      <c r="G595" s="226"/>
      <c r="H595" s="46" t="str">
        <f t="shared" si="335"/>
        <v>Не предусмотрено</v>
      </c>
      <c r="I595" s="227"/>
      <c r="J595" s="46" t="str">
        <f t="shared" si="336"/>
        <v>урология</v>
      </c>
      <c r="K595" s="74" t="s">
        <v>40</v>
      </c>
      <c r="L595" s="70" t="s">
        <v>123</v>
      </c>
      <c r="M595" s="71" t="s">
        <v>42</v>
      </c>
      <c r="N595" s="104">
        <v>1343</v>
      </c>
      <c r="O595" s="104">
        <v>1007</v>
      </c>
      <c r="P595" s="56" t="str">
        <f t="shared" si="326"/>
        <v/>
      </c>
      <c r="Q595" s="55">
        <f t="shared" si="339"/>
        <v>99.975179945395894</v>
      </c>
      <c r="R595" s="238"/>
      <c r="S595" s="241"/>
      <c r="T595" s="248"/>
      <c r="U595" s="223"/>
      <c r="V595" s="226"/>
      <c r="W595" s="214"/>
      <c r="X595" s="205"/>
    </row>
    <row r="596" spans="1:24" s="4" customFormat="1" ht="21" customHeight="1" thickBot="1" x14ac:dyDescent="0.3">
      <c r="A596" s="230"/>
      <c r="B596" s="46" t="str">
        <f t="shared" si="324"/>
        <v>ГБУЗ АО Областной клинический противотуберкулезный диспансер</v>
      </c>
      <c r="C596" s="211"/>
      <c r="D596" s="19" t="str">
        <f t="shared" si="325"/>
        <v>ПМСП, включенная в базовую программу ОМС</v>
      </c>
      <c r="E596" s="226"/>
      <c r="F596" s="46" t="str">
        <f t="shared" si="334"/>
        <v>амбулаторно</v>
      </c>
      <c r="G596" s="226"/>
      <c r="H596" s="46" t="str">
        <f t="shared" si="335"/>
        <v>Не предусмотрено</v>
      </c>
      <c r="I596" s="227" t="s">
        <v>286</v>
      </c>
      <c r="J596" s="46" t="str">
        <f t="shared" si="336"/>
        <v>травматология</v>
      </c>
      <c r="K596" s="72" t="s">
        <v>133</v>
      </c>
      <c r="L596" s="73" t="s">
        <v>3</v>
      </c>
      <c r="M596" s="73" t="s">
        <v>5</v>
      </c>
      <c r="N596" s="106">
        <v>99</v>
      </c>
      <c r="O596" s="106">
        <v>99</v>
      </c>
      <c r="P596" s="54">
        <f>IF(AND(N596&lt;&gt;0,M596="Кач."),O596/N596*100,"")</f>
        <v>100</v>
      </c>
      <c r="Q596" s="54"/>
      <c r="R596" s="238"/>
      <c r="S596" s="241"/>
      <c r="T596" s="248"/>
      <c r="U596" s="223"/>
      <c r="V596" s="226"/>
      <c r="W596" s="214"/>
      <c r="X596" s="205"/>
    </row>
    <row r="597" spans="1:24" s="4" customFormat="1" ht="18.600000000000001" customHeight="1" thickBot="1" x14ac:dyDescent="0.3">
      <c r="A597" s="230"/>
      <c r="B597" s="46" t="str">
        <f t="shared" si="324"/>
        <v>ГБУЗ АО Областной клинический противотуберкулезный диспансер</v>
      </c>
      <c r="C597" s="211"/>
      <c r="D597" s="19" t="str">
        <f t="shared" si="325"/>
        <v>ПМСП, включенная в базовую программу ОМС</v>
      </c>
      <c r="E597" s="226"/>
      <c r="F597" s="46" t="str">
        <f t="shared" si="334"/>
        <v>амбулаторно</v>
      </c>
      <c r="G597" s="226"/>
      <c r="H597" s="46" t="str">
        <f t="shared" si="335"/>
        <v>Не предусмотрено</v>
      </c>
      <c r="I597" s="227"/>
      <c r="J597" s="46" t="str">
        <f t="shared" si="336"/>
        <v>травматология</v>
      </c>
      <c r="K597" s="74" t="s">
        <v>40</v>
      </c>
      <c r="L597" s="70" t="s">
        <v>123</v>
      </c>
      <c r="M597" s="71" t="s">
        <v>42</v>
      </c>
      <c r="N597" s="104">
        <v>2659</v>
      </c>
      <c r="O597" s="104">
        <v>1994</v>
      </c>
      <c r="P597" s="56" t="str">
        <f t="shared" ref="P597" si="340">IF(AND(N597&lt;&gt;0,M597="Кач."),O597/N597*100,"")</f>
        <v/>
      </c>
      <c r="Q597" s="55">
        <f t="shared" ref="Q597" si="341">IF(AND(N597&lt;&gt;0,M597="объем"),(O597/N597*100)/$Y$2*12,"")</f>
        <v>99.98746395888179</v>
      </c>
      <c r="R597" s="238"/>
      <c r="S597" s="241"/>
      <c r="T597" s="248"/>
      <c r="U597" s="223"/>
      <c r="V597" s="226"/>
      <c r="W597" s="214"/>
      <c r="X597" s="205"/>
    </row>
    <row r="598" spans="1:24" s="4" customFormat="1" ht="20.45" customHeight="1" thickBot="1" x14ac:dyDescent="0.3">
      <c r="A598" s="230"/>
      <c r="B598" s="46" t="str">
        <f t="shared" si="324"/>
        <v>ГБУЗ АО Областной клинический противотуберкулезный диспансер</v>
      </c>
      <c r="C598" s="211"/>
      <c r="D598" s="19" t="str">
        <f t="shared" si="325"/>
        <v>ПМСП, включенная в базовую программу ОМС</v>
      </c>
      <c r="E598" s="226"/>
      <c r="F598" s="46" t="str">
        <f t="shared" si="334"/>
        <v>амбулаторно</v>
      </c>
      <c r="G598" s="226"/>
      <c r="H598" s="46" t="str">
        <f t="shared" si="335"/>
        <v>Не предусмотрено</v>
      </c>
      <c r="I598" s="227" t="s">
        <v>97</v>
      </c>
      <c r="J598" s="46" t="str">
        <f t="shared" si="336"/>
        <v xml:space="preserve">хирургия </v>
      </c>
      <c r="K598" s="72" t="s">
        <v>133</v>
      </c>
      <c r="L598" s="73" t="s">
        <v>3</v>
      </c>
      <c r="M598" s="73" t="s">
        <v>5</v>
      </c>
      <c r="N598" s="106">
        <v>99</v>
      </c>
      <c r="O598" s="106">
        <v>99</v>
      </c>
      <c r="P598" s="54">
        <f t="shared" si="326"/>
        <v>100</v>
      </c>
      <c r="Q598" s="54"/>
      <c r="R598" s="238"/>
      <c r="S598" s="241"/>
      <c r="T598" s="248"/>
      <c r="U598" s="223"/>
      <c r="V598" s="226"/>
      <c r="W598" s="214"/>
      <c r="X598" s="205"/>
    </row>
    <row r="599" spans="1:24" s="4" customFormat="1" ht="21" customHeight="1" thickBot="1" x14ac:dyDescent="0.3">
      <c r="A599" s="230"/>
      <c r="B599" s="46" t="str">
        <f t="shared" si="324"/>
        <v>ГБУЗ АО Областной клинический противотуберкулезный диспансер</v>
      </c>
      <c r="C599" s="211"/>
      <c r="D599" s="19" t="str">
        <f t="shared" si="325"/>
        <v>ПМСП, включенная в базовую программу ОМС</v>
      </c>
      <c r="E599" s="226"/>
      <c r="F599" s="46" t="str">
        <f t="shared" si="334"/>
        <v>амбулаторно</v>
      </c>
      <c r="G599" s="226"/>
      <c r="H599" s="46" t="str">
        <f t="shared" si="335"/>
        <v>Не предусмотрено</v>
      </c>
      <c r="I599" s="227"/>
      <c r="J599" s="46" t="str">
        <f t="shared" si="336"/>
        <v xml:space="preserve">хирургия </v>
      </c>
      <c r="K599" s="74" t="s">
        <v>40</v>
      </c>
      <c r="L599" s="70" t="s">
        <v>123</v>
      </c>
      <c r="M599" s="71" t="s">
        <v>42</v>
      </c>
      <c r="N599" s="104">
        <v>1330</v>
      </c>
      <c r="O599" s="104">
        <v>997</v>
      </c>
      <c r="P599" s="56" t="str">
        <f t="shared" si="326"/>
        <v/>
      </c>
      <c r="Q599" s="55">
        <f t="shared" si="339"/>
        <v>99.949874686716811</v>
      </c>
      <c r="R599" s="250"/>
      <c r="S599" s="251"/>
      <c r="T599" s="252"/>
      <c r="U599" s="224"/>
      <c r="V599" s="228"/>
      <c r="W599" s="214"/>
      <c r="X599" s="205"/>
    </row>
    <row r="600" spans="1:24" s="4" customFormat="1" ht="28.5" customHeight="1" thickBot="1" x14ac:dyDescent="0.3">
      <c r="A600" s="230"/>
      <c r="B600" s="46" t="str">
        <f t="shared" si="324"/>
        <v>ГБУЗ АО Областной клинический противотуберкулезный диспансер</v>
      </c>
      <c r="C600" s="211"/>
      <c r="D600" s="19" t="str">
        <f t="shared" si="325"/>
        <v>ПМСП, включенная в базовую программу ОМС</v>
      </c>
      <c r="E600" s="236" t="s">
        <v>143</v>
      </c>
      <c r="F600" s="46" t="str">
        <f>IF(E600="",#REF!,E600)</f>
        <v>стационар</v>
      </c>
      <c r="G600" s="236" t="s">
        <v>47</v>
      </c>
      <c r="H600" s="46" t="str">
        <f>IF(G600="",#REF!,G600)</f>
        <v>Не предусмотрено</v>
      </c>
      <c r="I600" s="236" t="s">
        <v>144</v>
      </c>
      <c r="J600" s="46" t="str">
        <f>IF(I600="",#REF!,I600)</f>
        <v>по профилю Фтизиатрия</v>
      </c>
      <c r="K600" s="72" t="s">
        <v>133</v>
      </c>
      <c r="L600" s="73" t="s">
        <v>3</v>
      </c>
      <c r="M600" s="73" t="s">
        <v>5</v>
      </c>
      <c r="N600" s="106">
        <v>99</v>
      </c>
      <c r="O600" s="106">
        <v>99</v>
      </c>
      <c r="P600" s="54">
        <f t="shared" si="326"/>
        <v>100</v>
      </c>
      <c r="Q600" s="54"/>
      <c r="R600" s="219">
        <f>IFERROR(AVERAGE(P600:P601),"")</f>
        <v>100</v>
      </c>
      <c r="S600" s="220">
        <f>AVERAGE(Q600:Q601)</f>
        <v>107.95352993744413</v>
      </c>
      <c r="T600" s="221">
        <f>IFERROR((R600*0.7+S600*0.3)*2,S600*2)</f>
        <v>204.7721179624665</v>
      </c>
      <c r="U600" s="236" t="str">
        <f>IF(T600&lt;170,"ГЗ по услуге (работе) НЕ выполнено","")&amp;IF(AND(T600&gt;=170,T600&lt;=200),"ГЗ по услуге (работе) выполнено","")&amp;IF(T600&gt;200,"ГЗ по услуге (работе) ПЕРЕвыполнено","")</f>
        <v>ГЗ по услуге (работе) ПЕРЕвыполнено</v>
      </c>
      <c r="V600" s="227"/>
      <c r="W600" s="214"/>
      <c r="X600" s="205"/>
    </row>
    <row r="601" spans="1:24" s="4" customFormat="1" ht="23.45" customHeight="1" thickBot="1" x14ac:dyDescent="0.3">
      <c r="A601" s="230"/>
      <c r="B601" s="46" t="str">
        <f t="shared" si="324"/>
        <v>ГБУЗ АО Областной клинический противотуберкулезный диспансер</v>
      </c>
      <c r="C601" s="212"/>
      <c r="D601" s="19" t="str">
        <f t="shared" si="325"/>
        <v>ПМСП, включенная в базовую программу ОМС</v>
      </c>
      <c r="E601" s="236"/>
      <c r="F601" s="46" t="str">
        <f t="shared" si="334"/>
        <v>стационар</v>
      </c>
      <c r="G601" s="236"/>
      <c r="H601" s="46" t="str">
        <f t="shared" si="335"/>
        <v>Не предусмотрено</v>
      </c>
      <c r="I601" s="236"/>
      <c r="J601" s="46" t="str">
        <f t="shared" si="336"/>
        <v>по профилю Фтизиатрия</v>
      </c>
      <c r="K601" s="74" t="s">
        <v>175</v>
      </c>
      <c r="L601" s="75" t="s">
        <v>123</v>
      </c>
      <c r="M601" s="71" t="s">
        <v>42</v>
      </c>
      <c r="N601" s="104">
        <v>1865</v>
      </c>
      <c r="O601" s="104">
        <v>1510</v>
      </c>
      <c r="P601" s="56" t="str">
        <f t="shared" si="326"/>
        <v/>
      </c>
      <c r="Q601" s="55">
        <f t="shared" si="339"/>
        <v>107.95352993744413</v>
      </c>
      <c r="R601" s="219"/>
      <c r="S601" s="220"/>
      <c r="T601" s="221"/>
      <c r="U601" s="236"/>
      <c r="V601" s="227"/>
      <c r="W601" s="214"/>
      <c r="X601" s="205"/>
    </row>
    <row r="602" spans="1:24" s="4" customFormat="1" ht="28.5" customHeight="1" thickBot="1" x14ac:dyDescent="0.3">
      <c r="A602" s="230"/>
      <c r="B602" s="46" t="str">
        <f t="shared" si="324"/>
        <v>ГБУЗ АО Областной клинический противотуберкулезный диспансер</v>
      </c>
      <c r="C602" s="262" t="s">
        <v>90</v>
      </c>
      <c r="D602" s="19" t="str">
        <f t="shared" si="325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602" s="227" t="s">
        <v>142</v>
      </c>
      <c r="F602" s="46" t="str">
        <f t="shared" si="334"/>
        <v>амбулаторно</v>
      </c>
      <c r="G602" s="227" t="s">
        <v>47</v>
      </c>
      <c r="H602" s="46" t="str">
        <f t="shared" si="335"/>
        <v>Не предусмотрено</v>
      </c>
      <c r="I602" s="227" t="s">
        <v>47</v>
      </c>
      <c r="J602" s="46" t="str">
        <f t="shared" si="336"/>
        <v>Не предусмотрено</v>
      </c>
      <c r="K602" s="73" t="s">
        <v>91</v>
      </c>
      <c r="L602" s="73" t="s">
        <v>3</v>
      </c>
      <c r="M602" s="73" t="s">
        <v>5</v>
      </c>
      <c r="N602" s="106">
        <v>100</v>
      </c>
      <c r="O602" s="106">
        <v>100</v>
      </c>
      <c r="P602" s="54">
        <f t="shared" si="326"/>
        <v>100</v>
      </c>
      <c r="Q602" s="54"/>
      <c r="R602" s="219">
        <f>IFERROR(AVERAGE(P602:P603),"")</f>
        <v>100</v>
      </c>
      <c r="S602" s="220">
        <f>AVERAGE(Q602:Q603)</f>
        <v>100.42553191489361</v>
      </c>
      <c r="T602" s="221">
        <f>IFERROR((R602*0.7+S602*0.3)*2,S602*2)</f>
        <v>200.25531914893617</v>
      </c>
      <c r="U602" s="271" t="str">
        <f>IF(T602&lt;170,"ГЗ по услуге (работе) НЕ выполнено","")&amp;IF(AND(T602&gt;=170,T602&lt;=200),"ГЗ по услуге (работе) выполнено","")&amp;IF(T602&gt;200,"ГЗ по услуге (работе) ПЕРЕвыполнено","")</f>
        <v>ГЗ по услуге (работе) ПЕРЕвыполнено</v>
      </c>
      <c r="V602" s="227"/>
      <c r="W602" s="214"/>
      <c r="X602" s="205"/>
    </row>
    <row r="603" spans="1:24" s="4" customFormat="1" ht="46.5" customHeight="1" thickBot="1" x14ac:dyDescent="0.3">
      <c r="A603" s="230"/>
      <c r="B603" s="46" t="str">
        <f t="shared" si="324"/>
        <v>ГБУЗ АО Областной клинический противотуберкулезный диспансер</v>
      </c>
      <c r="C603" s="262"/>
      <c r="D603" s="19" t="str">
        <f t="shared" si="325"/>
        <v>Услуги по обеспечению при амбулаторном лечении лекарственными препаратами лиц, для которых соответствующее право гарантировано законодательством Российской Федерации</v>
      </c>
      <c r="E603" s="227"/>
      <c r="F603" s="46" t="str">
        <f t="shared" si="334"/>
        <v>амбулаторно</v>
      </c>
      <c r="G603" s="227"/>
      <c r="H603" s="46" t="str">
        <f t="shared" si="335"/>
        <v>Не предусмотрено</v>
      </c>
      <c r="I603" s="227"/>
      <c r="J603" s="46" t="str">
        <f t="shared" si="336"/>
        <v>Не предусмотрено</v>
      </c>
      <c r="K603" s="74" t="s">
        <v>44</v>
      </c>
      <c r="L603" s="70" t="s">
        <v>45</v>
      </c>
      <c r="M603" s="71" t="s">
        <v>42</v>
      </c>
      <c r="N603" s="102">
        <v>705</v>
      </c>
      <c r="O603" s="109">
        <v>531</v>
      </c>
      <c r="P603" s="56" t="str">
        <f t="shared" si="326"/>
        <v/>
      </c>
      <c r="Q603" s="55">
        <f t="shared" si="339"/>
        <v>100.42553191489361</v>
      </c>
      <c r="R603" s="219"/>
      <c r="S603" s="220"/>
      <c r="T603" s="221"/>
      <c r="U603" s="271"/>
      <c r="V603" s="227"/>
      <c r="W603" s="214"/>
      <c r="X603" s="205"/>
    </row>
    <row r="604" spans="1:24" s="4" customFormat="1" ht="30" customHeight="1" thickBot="1" x14ac:dyDescent="0.3">
      <c r="A604" s="230"/>
      <c r="B604" s="46" t="str">
        <f t="shared" si="324"/>
        <v>ГБУЗ АО Областной клинический противотуберкулезный диспансер</v>
      </c>
      <c r="C604" s="262" t="s">
        <v>201</v>
      </c>
      <c r="D604" s="19" t="str">
        <f t="shared" si="325"/>
        <v>Организация и проведение дезинфекции в очагах инфекционных и паразитарных заболеваний</v>
      </c>
      <c r="E604" s="227" t="s">
        <v>47</v>
      </c>
      <c r="F604" s="46" t="str">
        <f t="shared" si="334"/>
        <v>Не предусмотрено</v>
      </c>
      <c r="G604" s="227" t="s">
        <v>47</v>
      </c>
      <c r="H604" s="46" t="str">
        <f t="shared" si="335"/>
        <v>Не предусмотрено</v>
      </c>
      <c r="I604" s="227" t="s">
        <v>80</v>
      </c>
      <c r="J604" s="46" t="str">
        <f t="shared" si="336"/>
        <v>Обработка площади очагов</v>
      </c>
      <c r="K604" s="73" t="s">
        <v>81</v>
      </c>
      <c r="L604" s="73" t="s">
        <v>3</v>
      </c>
      <c r="M604" s="73" t="s">
        <v>5</v>
      </c>
      <c r="N604" s="106">
        <v>99</v>
      </c>
      <c r="O604" s="106">
        <v>99</v>
      </c>
      <c r="P604" s="54">
        <f t="shared" si="326"/>
        <v>100</v>
      </c>
      <c r="Q604" s="54"/>
      <c r="R604" s="219">
        <f>IFERROR(AVERAGE(P604:P605),"")</f>
        <v>100</v>
      </c>
      <c r="S604" s="220">
        <f>AVERAGE(Q604:Q605)</f>
        <v>100</v>
      </c>
      <c r="T604" s="221">
        <f>IFERROR((R604*0.7+S604*0.3)*2,S604*2)</f>
        <v>200</v>
      </c>
      <c r="U604" s="271" t="str">
        <f>IF(T604&lt;170,"ГЗ по услуге (работе) НЕ выполнено","")&amp;IF(AND(T604&gt;=170,T604&lt;=200),"ГЗ по услуге (работе) выполнено","")&amp;IF(T604&gt;200,"ГЗ по услуге (работе) ПЕРЕвыполнено","")</f>
        <v>ГЗ по услуге (работе) выполнено</v>
      </c>
      <c r="V604" s="227"/>
      <c r="W604" s="214"/>
      <c r="X604" s="205"/>
    </row>
    <row r="605" spans="1:24" s="4" customFormat="1" ht="32.25" customHeight="1" thickBot="1" x14ac:dyDescent="0.3">
      <c r="A605" s="230"/>
      <c r="B605" s="46" t="str">
        <f t="shared" si="324"/>
        <v>ГБУЗ АО Областной клинический противотуберкулезный диспансер</v>
      </c>
      <c r="C605" s="262"/>
      <c r="D605" s="19" t="str">
        <f t="shared" si="325"/>
        <v>Организация и проведение дезинфекции в очагах инфекционных и паразитарных заболеваний</v>
      </c>
      <c r="E605" s="227"/>
      <c r="F605" s="46" t="str">
        <f t="shared" si="334"/>
        <v>Не предусмотрено</v>
      </c>
      <c r="G605" s="227"/>
      <c r="H605" s="46" t="str">
        <f t="shared" si="335"/>
        <v>Не предусмотрено</v>
      </c>
      <c r="I605" s="227"/>
      <c r="J605" s="46" t="str">
        <f t="shared" si="336"/>
        <v>Обработка площади очагов</v>
      </c>
      <c r="K605" s="74" t="s">
        <v>83</v>
      </c>
      <c r="L605" s="75" t="s">
        <v>84</v>
      </c>
      <c r="M605" s="71" t="s">
        <v>42</v>
      </c>
      <c r="N605" s="103">
        <v>60000</v>
      </c>
      <c r="O605" s="105">
        <v>45000</v>
      </c>
      <c r="P605" s="56" t="str">
        <f t="shared" si="326"/>
        <v/>
      </c>
      <c r="Q605" s="55">
        <f t="shared" si="339"/>
        <v>100</v>
      </c>
      <c r="R605" s="219"/>
      <c r="S605" s="220"/>
      <c r="T605" s="221"/>
      <c r="U605" s="271"/>
      <c r="V605" s="227"/>
      <c r="W605" s="214"/>
      <c r="X605" s="205"/>
    </row>
    <row r="606" spans="1:24" s="4" customFormat="1" ht="22.9" customHeight="1" thickBot="1" x14ac:dyDescent="0.3">
      <c r="A606" s="230"/>
      <c r="B606" s="46" t="str">
        <f t="shared" si="324"/>
        <v>ГБУЗ АО Областной клинический противотуберкулезный диспансер</v>
      </c>
      <c r="C606" s="262"/>
      <c r="D606" s="19" t="str">
        <f t="shared" si="325"/>
        <v>Организация и проведение дезинфекции в очагах инфекционных и паразитарных заболеваний</v>
      </c>
      <c r="E606" s="227" t="s">
        <v>47</v>
      </c>
      <c r="F606" s="46" t="str">
        <f t="shared" si="334"/>
        <v>Не предусмотрено</v>
      </c>
      <c r="G606" s="227" t="s">
        <v>47</v>
      </c>
      <c r="H606" s="46" t="str">
        <f t="shared" si="335"/>
        <v>Не предусмотрено</v>
      </c>
      <c r="I606" s="227" t="s">
        <v>121</v>
      </c>
      <c r="J606" s="46" t="str">
        <f t="shared" si="336"/>
        <v>Обработка вещей из  очагов</v>
      </c>
      <c r="K606" s="73" t="s">
        <v>82</v>
      </c>
      <c r="L606" s="73" t="s">
        <v>3</v>
      </c>
      <c r="M606" s="73" t="s">
        <v>5</v>
      </c>
      <c r="N606" s="106">
        <v>99</v>
      </c>
      <c r="O606" s="106">
        <v>100</v>
      </c>
      <c r="P606" s="60">
        <f t="shared" si="326"/>
        <v>101.01010101010101</v>
      </c>
      <c r="Q606" s="54"/>
      <c r="R606" s="219">
        <f>IFERROR(AVERAGE(P606:P607),"")</f>
        <v>101.01010101010101</v>
      </c>
      <c r="S606" s="220">
        <f>AVERAGE(Q606:Q607)</f>
        <v>100</v>
      </c>
      <c r="T606" s="221">
        <f>IFERROR((R606*0.7+S606*0.3)*2,S606*2)</f>
        <v>201.4141414141414</v>
      </c>
      <c r="U606" s="271" t="str">
        <f>IF(T606&lt;170,"ГЗ по услуге (работе) НЕ выполнено","")&amp;IF(AND(T606&gt;=170,T606&lt;=200),"ГЗ по услуге (работе) выполнено","")&amp;IF(T606&gt;200,"ГЗ по услуге (работе) ПЕРЕвыполнено","")</f>
        <v>ГЗ по услуге (работе) ПЕРЕвыполнено</v>
      </c>
      <c r="V606" s="227"/>
      <c r="W606" s="214"/>
      <c r="X606" s="205"/>
    </row>
    <row r="607" spans="1:24" s="4" customFormat="1" ht="72" customHeight="1" thickBot="1" x14ac:dyDescent="0.3">
      <c r="A607" s="231"/>
      <c r="B607" s="46" t="str">
        <f t="shared" si="324"/>
        <v>ГБУЗ АО Областной клинический противотуберкулезный диспансер</v>
      </c>
      <c r="C607" s="262"/>
      <c r="D607" s="19" t="str">
        <f t="shared" si="325"/>
        <v>Организация и проведение дезинфекции в очагах инфекционных и паразитарных заболеваний</v>
      </c>
      <c r="E607" s="227"/>
      <c r="F607" s="46" t="str">
        <f t="shared" si="334"/>
        <v>Не предусмотрено</v>
      </c>
      <c r="G607" s="227"/>
      <c r="H607" s="46" t="str">
        <f t="shared" si="335"/>
        <v>Не предусмотрено</v>
      </c>
      <c r="I607" s="227"/>
      <c r="J607" s="46" t="str">
        <f t="shared" si="336"/>
        <v>Обработка вещей из  очагов</v>
      </c>
      <c r="K607" s="74" t="s">
        <v>85</v>
      </c>
      <c r="L607" s="75" t="s">
        <v>86</v>
      </c>
      <c r="M607" s="71" t="s">
        <v>42</v>
      </c>
      <c r="N607" s="103">
        <v>1000</v>
      </c>
      <c r="O607" s="105">
        <v>750</v>
      </c>
      <c r="P607" s="56" t="str">
        <f t="shared" ref="P607" si="342">IF(AND(N607&lt;&gt;0,M607="Кач."),O607/N607*100,"")</f>
        <v/>
      </c>
      <c r="Q607" s="55">
        <f t="shared" si="339"/>
        <v>100</v>
      </c>
      <c r="R607" s="219"/>
      <c r="S607" s="220"/>
      <c r="T607" s="221"/>
      <c r="U607" s="271"/>
      <c r="V607" s="227"/>
      <c r="W607" s="215"/>
      <c r="X607" s="206"/>
    </row>
    <row r="608" spans="1:24" s="4" customFormat="1" ht="28.5" customHeight="1" thickBot="1" x14ac:dyDescent="0.3">
      <c r="A608" s="307" t="s">
        <v>213</v>
      </c>
      <c r="B608" s="46" t="str">
        <f t="shared" si="324"/>
        <v>ГБУЗ АО Областной кожно-венерологический диспансер</v>
      </c>
      <c r="C608" s="296" t="s">
        <v>124</v>
      </c>
      <c r="D608" s="19" t="str">
        <f t="shared" si="325"/>
        <v>ПМСП, не включенная в базовую программу ОМС</v>
      </c>
      <c r="E608" s="227" t="s">
        <v>142</v>
      </c>
      <c r="F608" s="46" t="str">
        <f t="shared" si="334"/>
        <v>амбулаторно</v>
      </c>
      <c r="G608" s="227" t="s">
        <v>137</v>
      </c>
      <c r="H608" s="46" t="str">
        <f t="shared" si="3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8" s="227" t="s">
        <v>168</v>
      </c>
      <c r="J608" s="46" t="str">
        <f t="shared" si="336"/>
        <v>по профилю дерматовенерология (в части венерологии)</v>
      </c>
      <c r="K608" s="72" t="s">
        <v>133</v>
      </c>
      <c r="L608" s="73" t="s">
        <v>3</v>
      </c>
      <c r="M608" s="73" t="s">
        <v>5</v>
      </c>
      <c r="N608" s="106">
        <v>99</v>
      </c>
      <c r="O608" s="106">
        <v>99</v>
      </c>
      <c r="P608" s="54">
        <f>IF(AND(N608&lt;&gt;0,M608="Кач."),O608/N608*100,"")</f>
        <v>100</v>
      </c>
      <c r="Q608" s="54"/>
      <c r="R608" s="219">
        <f>IFERROR(AVERAGE(P608:P610),"")</f>
        <v>100</v>
      </c>
      <c r="S608" s="220">
        <f>AVERAGE(Q608:Q610)</f>
        <v>63.374908331624134</v>
      </c>
      <c r="T608" s="221">
        <f>IFERROR((R608*0.7+S608*0.3)*2,S608*2)</f>
        <v>178.02494499897449</v>
      </c>
      <c r="U608" s="236" t="str">
        <f>IF(T608&lt;170,"ГЗ по услуге (работе) НЕ выполнено","")&amp;IF(AND(T608&gt;=170,T608&lt;=200),"ГЗ по услуге (работе) выполнено","")&amp;IF(T608&gt;200,"ГЗ по услуге (работе) ПЕРЕвыполнено","")</f>
        <v>ГЗ по услуге (работе) выполнено</v>
      </c>
      <c r="V608" s="227"/>
      <c r="W608" s="213">
        <f>AVERAGE(T608:T621)</f>
        <v>171.29642025000203</v>
      </c>
      <c r="X608" s="204" t="str">
        <f>IF(W608&lt;170,"ГЗ по учреждению не выполнено","")&amp;IF(AND(W608&gt;=170,W608&lt;=200),"ГЗ по учреждению выполнено","")&amp;IF(W608&gt;200,"ГЗ по учреждению перевыполнено","")</f>
        <v>ГЗ по учреждению выполнено</v>
      </c>
    </row>
    <row r="609" spans="1:24" s="4" customFormat="1" ht="28.5" customHeight="1" thickBot="1" x14ac:dyDescent="0.3">
      <c r="A609" s="307"/>
      <c r="B609" s="46" t="str">
        <f t="shared" si="324"/>
        <v>ГБУЗ АО Областной кожно-венерологический диспансер</v>
      </c>
      <c r="C609" s="296"/>
      <c r="D609" s="19" t="str">
        <f t="shared" si="325"/>
        <v>ПМСП, не включенная в базовую программу ОМС</v>
      </c>
      <c r="E609" s="227"/>
      <c r="F609" s="46" t="str">
        <f t="shared" si="334"/>
        <v>амбулаторно</v>
      </c>
      <c r="G609" s="227"/>
      <c r="H609" s="46" t="str">
        <f t="shared" si="3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09" s="227"/>
      <c r="J609" s="46" t="str">
        <f t="shared" si="336"/>
        <v>по профилю дерматовенерология (в части венерологии)</v>
      </c>
      <c r="K609" s="69" t="s">
        <v>40</v>
      </c>
      <c r="L609" s="70" t="s">
        <v>123</v>
      </c>
      <c r="M609" s="71" t="s">
        <v>42</v>
      </c>
      <c r="N609" s="109">
        <v>27997</v>
      </c>
      <c r="O609" s="104">
        <v>13670</v>
      </c>
      <c r="P609" s="56"/>
      <c r="Q609" s="55">
        <f t="shared" si="339"/>
        <v>65.102213332380842</v>
      </c>
      <c r="R609" s="219"/>
      <c r="S609" s="220"/>
      <c r="T609" s="221"/>
      <c r="U609" s="236"/>
      <c r="V609" s="227"/>
      <c r="W609" s="214"/>
      <c r="X609" s="205"/>
    </row>
    <row r="610" spans="1:24" s="4" customFormat="1" ht="56.25" customHeight="1" thickBot="1" x14ac:dyDescent="0.3">
      <c r="A610" s="307"/>
      <c r="B610" s="46" t="str">
        <f t="shared" si="324"/>
        <v>ГБУЗ АО Областной кожно-венерологический диспансер</v>
      </c>
      <c r="C610" s="296"/>
      <c r="D610" s="19" t="str">
        <f t="shared" si="325"/>
        <v>ПМСП, не включенная в базовую программу ОМС</v>
      </c>
      <c r="E610" s="227"/>
      <c r="F610" s="46" t="str">
        <f t="shared" si="334"/>
        <v>амбулаторно</v>
      </c>
      <c r="G610" s="227"/>
      <c r="H610" s="46" t="str">
        <f t="shared" si="335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10" s="227"/>
      <c r="J610" s="46" t="str">
        <f t="shared" si="336"/>
        <v>по профилю дерматовенерология (в части венерологии)</v>
      </c>
      <c r="K610" s="69" t="s">
        <v>138</v>
      </c>
      <c r="L610" s="70" t="s">
        <v>123</v>
      </c>
      <c r="M610" s="71" t="s">
        <v>42</v>
      </c>
      <c r="N610" s="104">
        <v>17573</v>
      </c>
      <c r="O610" s="104">
        <v>8125</v>
      </c>
      <c r="P610" s="56"/>
      <c r="Q610" s="55">
        <f t="shared" si="339"/>
        <v>61.647603330867426</v>
      </c>
      <c r="R610" s="219"/>
      <c r="S610" s="220"/>
      <c r="T610" s="221"/>
      <c r="U610" s="236"/>
      <c r="V610" s="227"/>
      <c r="W610" s="214"/>
      <c r="X610" s="205"/>
    </row>
    <row r="611" spans="1:24" s="15" customFormat="1" ht="41.25" customHeight="1" thickBot="1" x14ac:dyDescent="0.3">
      <c r="A611" s="307"/>
      <c r="B611" s="46" t="str">
        <f t="shared" si="324"/>
        <v>ГБУЗ АО Областной кожно-венерологический диспансер</v>
      </c>
      <c r="C611" s="296"/>
      <c r="D611" s="19" t="str">
        <f t="shared" si="325"/>
        <v>ПМСП, не включенная в базовую программу ОМС</v>
      </c>
      <c r="E611" s="227" t="s">
        <v>142</v>
      </c>
      <c r="F611" s="46" t="str">
        <f t="shared" si="334"/>
        <v>амбулаторно</v>
      </c>
      <c r="G611" s="227" t="s">
        <v>39</v>
      </c>
      <c r="H611" s="46" t="str">
        <f t="shared" si="335"/>
        <v>Первичная медико-санитарная помощь, в части диагностики и лечения</v>
      </c>
      <c r="I611" s="227" t="s">
        <v>68</v>
      </c>
      <c r="J611" s="46" t="str">
        <f t="shared" si="336"/>
        <v>психотерапия</v>
      </c>
      <c r="K611" s="72" t="s">
        <v>133</v>
      </c>
      <c r="L611" s="73" t="s">
        <v>3</v>
      </c>
      <c r="M611" s="73" t="s">
        <v>5</v>
      </c>
      <c r="N611" s="106">
        <v>99</v>
      </c>
      <c r="O611" s="106">
        <v>99</v>
      </c>
      <c r="P611" s="54">
        <f t="shared" ref="P611" si="343">IF(AND(N611&lt;&gt;0,M611="Кач."),O611/N611*100,"")</f>
        <v>100</v>
      </c>
      <c r="Q611" s="54"/>
      <c r="R611" s="219">
        <f>IFERROR(AVERAGE(P611:P613),"")</f>
        <v>100</v>
      </c>
      <c r="S611" s="220">
        <f>AVERAGE(Q611:Q613)</f>
        <v>28.666666666666668</v>
      </c>
      <c r="T611" s="221">
        <f>IFERROR((R611*0.7+S611*0.3)*2,S611*2)</f>
        <v>157.19999999999999</v>
      </c>
      <c r="U611" s="271" t="str">
        <f>IF(T611&lt;170,"ГЗ по услуге (работе) НЕ выполнено","")&amp;IF(AND(T611&gt;=170,T611&lt;=200),"ГЗ по услуге (работе) выполнено","")&amp;IF(T611&gt;200,"ГЗ по услуге (работе) ПЕРЕвыполнено","")</f>
        <v>ГЗ по услуге (работе) НЕ выполнено</v>
      </c>
      <c r="V611" s="227"/>
      <c r="W611" s="214"/>
      <c r="X611" s="205"/>
    </row>
    <row r="612" spans="1:24" s="4" customFormat="1" ht="33.75" customHeight="1" thickBot="1" x14ac:dyDescent="0.3">
      <c r="A612" s="307"/>
      <c r="B612" s="46" t="str">
        <f t="shared" si="324"/>
        <v>ГБУЗ АО Областной кожно-венерологический диспансер</v>
      </c>
      <c r="C612" s="296"/>
      <c r="D612" s="19" t="str">
        <f t="shared" si="325"/>
        <v>ПМСП, не включенная в базовую программу ОМС</v>
      </c>
      <c r="E612" s="227"/>
      <c r="F612" s="46" t="str">
        <f t="shared" si="334"/>
        <v>амбулаторно</v>
      </c>
      <c r="G612" s="227"/>
      <c r="H612" s="46" t="str">
        <f t="shared" si="335"/>
        <v>Первичная медико-санитарная помощь, в части диагностики и лечения</v>
      </c>
      <c r="I612" s="227"/>
      <c r="J612" s="46" t="str">
        <f t="shared" si="336"/>
        <v>психотерапия</v>
      </c>
      <c r="K612" s="69" t="s">
        <v>40</v>
      </c>
      <c r="L612" s="70" t="s">
        <v>123</v>
      </c>
      <c r="M612" s="71" t="s">
        <v>42</v>
      </c>
      <c r="N612" s="109">
        <v>500</v>
      </c>
      <c r="O612" s="104">
        <v>195</v>
      </c>
      <c r="P612" s="56"/>
      <c r="Q612" s="127">
        <f t="shared" ref="Q612" si="344">IF(AND(N612&lt;&gt;0,M612="объем"),(O612/N612*100)/$Y$2*12,"")</f>
        <v>52</v>
      </c>
      <c r="R612" s="219"/>
      <c r="S612" s="220"/>
      <c r="T612" s="221"/>
      <c r="U612" s="271"/>
      <c r="V612" s="227"/>
      <c r="W612" s="214"/>
      <c r="X612" s="205"/>
    </row>
    <row r="613" spans="1:24" s="4" customFormat="1" ht="39.75" customHeight="1" thickBot="1" x14ac:dyDescent="0.3">
      <c r="A613" s="307"/>
      <c r="B613" s="46" t="str">
        <f t="shared" si="324"/>
        <v>ГБУЗ АО Областной кожно-венерологический диспансер</v>
      </c>
      <c r="C613" s="296"/>
      <c r="D613" s="19" t="str">
        <f t="shared" si="325"/>
        <v>ПМСП, не включенная в базовую программу ОМС</v>
      </c>
      <c r="E613" s="227"/>
      <c r="F613" s="46" t="str">
        <f t="shared" si="334"/>
        <v>амбулаторно</v>
      </c>
      <c r="G613" s="227"/>
      <c r="H613" s="46" t="str">
        <f t="shared" si="335"/>
        <v>Первичная медико-санитарная помощь, в части диагностики и лечения</v>
      </c>
      <c r="I613" s="227"/>
      <c r="J613" s="46" t="str">
        <f t="shared" si="336"/>
        <v>психотерапия</v>
      </c>
      <c r="K613" s="69" t="s">
        <v>138</v>
      </c>
      <c r="L613" s="70" t="s">
        <v>123</v>
      </c>
      <c r="M613" s="71" t="s">
        <v>42</v>
      </c>
      <c r="N613" s="109">
        <v>100</v>
      </c>
      <c r="O613" s="104">
        <v>4</v>
      </c>
      <c r="P613" s="56"/>
      <c r="Q613" s="55">
        <f t="shared" si="339"/>
        <v>5.333333333333333</v>
      </c>
      <c r="R613" s="219"/>
      <c r="S613" s="220"/>
      <c r="T613" s="221"/>
      <c r="U613" s="271"/>
      <c r="V613" s="227"/>
      <c r="W613" s="214"/>
      <c r="X613" s="205"/>
    </row>
    <row r="614" spans="1:24" s="4" customFormat="1" ht="48" customHeight="1" thickBot="1" x14ac:dyDescent="0.3">
      <c r="A614" s="307"/>
      <c r="B614" s="46" t="str">
        <f t="shared" si="324"/>
        <v>ГБУЗ АО Областной кожно-венерологический диспансер</v>
      </c>
      <c r="C614" s="296" t="s">
        <v>125</v>
      </c>
      <c r="D614" s="19" t="str">
        <f t="shared" si="325"/>
        <v>ПМСП, включенная в базовую программу ОМС</v>
      </c>
      <c r="E614" s="227" t="s">
        <v>142</v>
      </c>
      <c r="F614" s="46" t="str">
        <f t="shared" si="334"/>
        <v>амбулаторно</v>
      </c>
      <c r="G614" s="227" t="s">
        <v>47</v>
      </c>
      <c r="H614" s="46" t="str">
        <f t="shared" si="335"/>
        <v>Не предусмотрено</v>
      </c>
      <c r="I614" s="227" t="s">
        <v>96</v>
      </c>
      <c r="J614" s="46" t="str">
        <f t="shared" si="336"/>
        <v>урология</v>
      </c>
      <c r="K614" s="72" t="s">
        <v>133</v>
      </c>
      <c r="L614" s="73" t="s">
        <v>3</v>
      </c>
      <c r="M614" s="73" t="s">
        <v>5</v>
      </c>
      <c r="N614" s="106">
        <v>99</v>
      </c>
      <c r="O614" s="106">
        <v>99</v>
      </c>
      <c r="P614" s="54">
        <f t="shared" si="326"/>
        <v>100</v>
      </c>
      <c r="Q614" s="54" t="str">
        <f t="shared" si="339"/>
        <v/>
      </c>
      <c r="R614" s="219">
        <f>IFERROR(AVERAGE(P614:P615),"")</f>
        <v>100</v>
      </c>
      <c r="S614" s="220">
        <f>AVERAGE(Q614:Q615)</f>
        <v>54.601497137824751</v>
      </c>
      <c r="T614" s="221">
        <f>IFERROR((R614*0.7+S614*0.3)*2,S614*2)</f>
        <v>172.76089828269485</v>
      </c>
      <c r="U614" s="236" t="str">
        <f>IF(T614&lt;170,"ГЗ по услуге (работе) НЕ выполнено","")&amp;IF(AND(T614&gt;=170,T614&lt;=200),"ГЗ по услуге (работе) выполнено","")&amp;IF(T614&gt;200,"ГЗ по услуге (работе) ПЕРЕвыполнено","")</f>
        <v>ГЗ по услуге (работе) выполнено</v>
      </c>
      <c r="V614" s="227"/>
      <c r="W614" s="214"/>
      <c r="X614" s="205"/>
    </row>
    <row r="615" spans="1:24" s="4" customFormat="1" ht="31.5" customHeight="1" thickBot="1" x14ac:dyDescent="0.3">
      <c r="A615" s="307"/>
      <c r="B615" s="46" t="str">
        <f t="shared" si="324"/>
        <v>ГБУЗ АО Областной кожно-венерологический диспансер</v>
      </c>
      <c r="C615" s="296"/>
      <c r="D615" s="19" t="str">
        <f t="shared" si="325"/>
        <v>ПМСП, включенная в базовую программу ОМС</v>
      </c>
      <c r="E615" s="227"/>
      <c r="F615" s="46" t="str">
        <f t="shared" si="334"/>
        <v>амбулаторно</v>
      </c>
      <c r="G615" s="227"/>
      <c r="H615" s="46" t="str">
        <f t="shared" si="335"/>
        <v>Не предусмотрено</v>
      </c>
      <c r="I615" s="227"/>
      <c r="J615" s="46" t="str">
        <f t="shared" si="336"/>
        <v>урология</v>
      </c>
      <c r="K615" s="69" t="s">
        <v>40</v>
      </c>
      <c r="L615" s="70" t="s">
        <v>123</v>
      </c>
      <c r="M615" s="71" t="s">
        <v>42</v>
      </c>
      <c r="N615" s="109">
        <v>757</v>
      </c>
      <c r="O615" s="104">
        <v>310</v>
      </c>
      <c r="P615" s="56"/>
      <c r="Q615" s="55">
        <f t="shared" si="339"/>
        <v>54.601497137824751</v>
      </c>
      <c r="R615" s="219"/>
      <c r="S615" s="220"/>
      <c r="T615" s="221"/>
      <c r="U615" s="236"/>
      <c r="V615" s="227"/>
      <c r="W615" s="214"/>
      <c r="X615" s="205"/>
    </row>
    <row r="616" spans="1:24" s="4" customFormat="1" ht="31.5" customHeight="1" thickBot="1" x14ac:dyDescent="0.3">
      <c r="A616" s="307"/>
      <c r="B616" s="46" t="str">
        <f t="shared" si="324"/>
        <v>ГБУЗ АО Областной кожно-венерологический диспансер</v>
      </c>
      <c r="C616" s="296" t="s">
        <v>130</v>
      </c>
      <c r="D616" s="19" t="str">
        <f t="shared" si="32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6" s="236" t="s">
        <v>147</v>
      </c>
      <c r="F616" s="46" t="str">
        <f t="shared" si="334"/>
        <v>Дневной стационар</v>
      </c>
      <c r="G616" s="227" t="s">
        <v>47</v>
      </c>
      <c r="H616" s="46" t="str">
        <f t="shared" si="335"/>
        <v>Не предусмотрено</v>
      </c>
      <c r="I616" s="236" t="s">
        <v>168</v>
      </c>
      <c r="J616" s="46" t="str">
        <f t="shared" si="336"/>
        <v>по профилю дерматовенерология (в части венерологии)</v>
      </c>
      <c r="K616" s="72" t="s">
        <v>133</v>
      </c>
      <c r="L616" s="73" t="s">
        <v>3</v>
      </c>
      <c r="M616" s="73" t="s">
        <v>5</v>
      </c>
      <c r="N616" s="106">
        <v>99</v>
      </c>
      <c r="O616" s="106">
        <v>99</v>
      </c>
      <c r="P616" s="60">
        <f t="shared" ref="P616" si="345">IF(AND(N616&lt;&gt;0,M616="Кач."),O616/N616*100,"")</f>
        <v>100</v>
      </c>
      <c r="Q616" s="54" t="str">
        <f t="shared" si="339"/>
        <v/>
      </c>
      <c r="R616" s="219">
        <f>IFERROR(AVERAGE(P616:P617),"")</f>
        <v>100</v>
      </c>
      <c r="S616" s="220">
        <f>AVERAGE(Q616:Q617)</f>
        <v>58.792650918635168</v>
      </c>
      <c r="T616" s="221">
        <f>IFERROR((R616*0.7+S616*0.3)*2,S616*2)</f>
        <v>175.2755905511811</v>
      </c>
      <c r="U616" s="271" t="str">
        <f>IF(T616&lt;170,"ГЗ по услуге (работе) НЕ выполнено","")&amp;IF(AND(T616&gt;=170,T616&lt;=200),"ГЗ по услуге (работе) выполнено","")&amp;IF(T616&gt;200,"ГЗ по услуге (работе) ПЕРЕвыполнено","")</f>
        <v>ГЗ по услуге (работе) выполнено</v>
      </c>
      <c r="V616" s="227"/>
      <c r="W616" s="214"/>
      <c r="X616" s="205"/>
    </row>
    <row r="617" spans="1:24" s="4" customFormat="1" ht="21" customHeight="1" thickBot="1" x14ac:dyDescent="0.3">
      <c r="A617" s="307"/>
      <c r="B617" s="46" t="str">
        <f t="shared" si="324"/>
        <v>ГБУЗ АО Областной кожно-венерологический диспансер</v>
      </c>
      <c r="C617" s="296"/>
      <c r="D617" s="19" t="str">
        <f t="shared" si="32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7" s="236"/>
      <c r="F617" s="46" t="str">
        <f t="shared" si="334"/>
        <v>Дневной стационар</v>
      </c>
      <c r="G617" s="227"/>
      <c r="H617" s="46" t="str">
        <f t="shared" si="335"/>
        <v>Не предусмотрено</v>
      </c>
      <c r="I617" s="236"/>
      <c r="J617" s="46" t="str">
        <f t="shared" si="336"/>
        <v>по профилю дерматовенерология (в части венерологии)</v>
      </c>
      <c r="K617" s="74" t="s">
        <v>149</v>
      </c>
      <c r="L617" s="75" t="s">
        <v>123</v>
      </c>
      <c r="M617" s="71" t="s">
        <v>42</v>
      </c>
      <c r="N617" s="104">
        <v>254</v>
      </c>
      <c r="O617" s="104">
        <v>112</v>
      </c>
      <c r="P617" s="56"/>
      <c r="Q617" s="55">
        <f t="shared" si="339"/>
        <v>58.792650918635168</v>
      </c>
      <c r="R617" s="219"/>
      <c r="S617" s="220"/>
      <c r="T617" s="221"/>
      <c r="U617" s="271"/>
      <c r="V617" s="227"/>
      <c r="W617" s="214"/>
      <c r="X617" s="205"/>
    </row>
    <row r="618" spans="1:24" s="4" customFormat="1" ht="31.5" customHeight="1" thickBot="1" x14ac:dyDescent="0.3">
      <c r="A618" s="307"/>
      <c r="B618" s="46" t="str">
        <f t="shared" si="324"/>
        <v>ГБУЗ АО Областной кожно-венерологический диспансер</v>
      </c>
      <c r="C618" s="296"/>
      <c r="D618" s="19" t="str">
        <f t="shared" si="32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8" s="236" t="s">
        <v>143</v>
      </c>
      <c r="F618" s="46" t="str">
        <f t="shared" si="334"/>
        <v>стационар</v>
      </c>
      <c r="G618" s="236" t="s">
        <v>47</v>
      </c>
      <c r="H618" s="46" t="str">
        <f t="shared" si="335"/>
        <v>Не предусмотрено</v>
      </c>
      <c r="I618" s="236" t="s">
        <v>168</v>
      </c>
      <c r="J618" s="46" t="str">
        <f t="shared" si="336"/>
        <v>по профилю дерматовенерология (в части венерологии)</v>
      </c>
      <c r="K618" s="72" t="s">
        <v>133</v>
      </c>
      <c r="L618" s="73" t="s">
        <v>3</v>
      </c>
      <c r="M618" s="73" t="s">
        <v>5</v>
      </c>
      <c r="N618" s="106">
        <v>99</v>
      </c>
      <c r="O618" s="106">
        <v>99</v>
      </c>
      <c r="P618" s="54">
        <f>IF(AND(N618&lt;&gt;0,M618="Кач."),O618/N618*100,"")</f>
        <v>100</v>
      </c>
      <c r="Q618" s="54" t="str">
        <f t="shared" si="339"/>
        <v/>
      </c>
      <c r="R618" s="219">
        <f>IFERROR(AVERAGE(P618:P619),"")</f>
        <v>100</v>
      </c>
      <c r="S618" s="220">
        <f>AVERAGE(Q618:Q619)</f>
        <v>7.5284794452699355</v>
      </c>
      <c r="T618" s="221">
        <f>IFERROR((R618*0.7+S618*0.3)*2,S618*2)</f>
        <v>144.51708766716197</v>
      </c>
      <c r="U618" s="271" t="str">
        <f>IF(T618&lt;170,"ГЗ по услуге (работе) НЕ выполнено","")&amp;IF(AND(T618&gt;=170,T618&lt;=200),"ГЗ по услуге (работе) выполнено","")&amp;IF(T618&gt;200,"ГЗ по услуге (работе) ПЕРЕвыполнено","")</f>
        <v>ГЗ по услуге (работе) НЕ выполнено</v>
      </c>
      <c r="V618" s="227"/>
      <c r="W618" s="214"/>
      <c r="X618" s="205"/>
    </row>
    <row r="619" spans="1:24" s="4" customFormat="1" ht="15.6" customHeight="1" thickBot="1" x14ac:dyDescent="0.3">
      <c r="A619" s="307"/>
      <c r="B619" s="46" t="str">
        <f t="shared" si="324"/>
        <v>ГБУЗ АО Областной кожно-венерологический диспансер</v>
      </c>
      <c r="C619" s="296"/>
      <c r="D619" s="19" t="str">
        <f t="shared" si="325"/>
        <v>Специализированная медицинская помощь (за исключением ВМП), не включенная в базовую программу обязательного медицинского страхования</v>
      </c>
      <c r="E619" s="236"/>
      <c r="F619" s="46" t="str">
        <f t="shared" si="334"/>
        <v>стационар</v>
      </c>
      <c r="G619" s="236"/>
      <c r="H619" s="46" t="str">
        <f t="shared" si="335"/>
        <v>Не предусмотрено</v>
      </c>
      <c r="I619" s="236"/>
      <c r="J619" s="46" t="str">
        <f t="shared" si="336"/>
        <v>по профилю дерматовенерология (в части венерологии)</v>
      </c>
      <c r="K619" s="74" t="s">
        <v>149</v>
      </c>
      <c r="L619" s="75" t="s">
        <v>123</v>
      </c>
      <c r="M619" s="71" t="s">
        <v>42</v>
      </c>
      <c r="N619" s="104">
        <v>673</v>
      </c>
      <c r="O619" s="104">
        <v>38</v>
      </c>
      <c r="P619" s="56"/>
      <c r="Q619" s="55">
        <f t="shared" ref="Q619:Q630" si="346">IF(AND(N619&lt;&gt;0,M619="объем"),(O619/N619*100)/$Y$2*12,"")</f>
        <v>7.5284794452699355</v>
      </c>
      <c r="R619" s="219"/>
      <c r="S619" s="220"/>
      <c r="T619" s="221"/>
      <c r="U619" s="271"/>
      <c r="V619" s="227"/>
      <c r="W619" s="214"/>
      <c r="X619" s="205"/>
    </row>
    <row r="620" spans="1:24" s="4" customFormat="1" ht="30" customHeight="1" thickBot="1" x14ac:dyDescent="0.3">
      <c r="A620" s="307"/>
      <c r="B620" s="46" t="str">
        <f t="shared" si="324"/>
        <v>ГБУЗ АО Областной кожно-венерологический диспансер</v>
      </c>
      <c r="C620" s="262" t="s">
        <v>236</v>
      </c>
      <c r="D620" s="19" t="str">
        <f t="shared" si="32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0" s="236" t="s">
        <v>305</v>
      </c>
      <c r="F620" s="46" t="str">
        <f t="shared" si="334"/>
        <v>заключение договоров</v>
      </c>
      <c r="G620" s="236" t="s">
        <v>307</v>
      </c>
      <c r="H620" s="46" t="str">
        <f t="shared" si="33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0" s="236" t="s">
        <v>306</v>
      </c>
      <c r="J620" s="46" t="str">
        <f t="shared" si="33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0" s="76" t="s">
        <v>237</v>
      </c>
      <c r="L620" s="75" t="s">
        <v>3</v>
      </c>
      <c r="M620" s="72" t="s">
        <v>5</v>
      </c>
      <c r="N620" s="106">
        <v>100</v>
      </c>
      <c r="O620" s="106">
        <v>100</v>
      </c>
      <c r="P620" s="54">
        <f t="shared" ref="P620:P624" si="347">IF(AND(N620&lt;&gt;0,M620="Кач."),O620/N620*100,"")</f>
        <v>100</v>
      </c>
      <c r="Q620" s="54" t="str">
        <f t="shared" si="346"/>
        <v/>
      </c>
      <c r="R620" s="219">
        <f>IFERROR(AVERAGE(P620:P621),"")</f>
        <v>100</v>
      </c>
      <c r="S620" s="220">
        <f>AVERAGE(Q620:Q621)</f>
        <v>100</v>
      </c>
      <c r="T620" s="221">
        <f>IFERROR((R620*0.7+S620*0.3)*2,S620*2)</f>
        <v>200</v>
      </c>
      <c r="U620" s="271" t="str">
        <f>IF(T620&lt;170,"ГЗ по услуге (работе) НЕ выполнено","")&amp;IF(AND(T620&gt;=170,T620&lt;=200),"ГЗ по услуге (работе) выполнено","")&amp;IF(T620&gt;200,"ГЗ по услуге (работе) ПЕРЕвыполнено","")</f>
        <v>ГЗ по услуге (работе) выполнено</v>
      </c>
      <c r="V620" s="227"/>
      <c r="W620" s="214"/>
      <c r="X620" s="205"/>
    </row>
    <row r="621" spans="1:24" s="4" customFormat="1" ht="41.25" customHeight="1" thickBot="1" x14ac:dyDescent="0.3">
      <c r="A621" s="307"/>
      <c r="B621" s="46" t="str">
        <f t="shared" si="324"/>
        <v>ГБУЗ АО Областной кожно-венерологический диспансер</v>
      </c>
      <c r="C621" s="262"/>
      <c r="D621" s="19" t="str">
        <f t="shared" si="32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1" s="236"/>
      <c r="F621" s="46" t="str">
        <f t="shared" si="334"/>
        <v>заключение договоров</v>
      </c>
      <c r="G621" s="236"/>
      <c r="H621" s="46" t="str">
        <f t="shared" si="33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1" s="236"/>
      <c r="J621" s="46" t="str">
        <f t="shared" si="33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1" s="77" t="s">
        <v>247</v>
      </c>
      <c r="L621" s="75" t="s">
        <v>238</v>
      </c>
      <c r="M621" s="81" t="s">
        <v>42</v>
      </c>
      <c r="N621" s="104">
        <v>0.32</v>
      </c>
      <c r="O621" s="104">
        <v>0.32</v>
      </c>
      <c r="P621" s="56"/>
      <c r="Q621" s="200">
        <f>IF(AND(N621&lt;&gt;0,M621="объем"),(O621/N621*100),"")</f>
        <v>100</v>
      </c>
      <c r="R621" s="219"/>
      <c r="S621" s="220"/>
      <c r="T621" s="221"/>
      <c r="U621" s="271"/>
      <c r="V621" s="227"/>
      <c r="W621" s="215"/>
      <c r="X621" s="206"/>
    </row>
    <row r="622" spans="1:24" s="4" customFormat="1" ht="38.25" customHeight="1" thickBot="1" x14ac:dyDescent="0.3">
      <c r="A622" s="300" t="s">
        <v>12</v>
      </c>
      <c r="B622" s="46" t="str">
        <f t="shared" si="324"/>
        <v>ГБУЗ АО Центр крови</v>
      </c>
      <c r="C622" s="210" t="s">
        <v>46</v>
      </c>
      <c r="D622" s="19" t="str">
        <f t="shared" si="325"/>
        <v>Заготовка, хранение, транспортировка и обеспечение безопасности донорской крови и ее компонентов</v>
      </c>
      <c r="E622" s="225" t="s">
        <v>47</v>
      </c>
      <c r="F622" s="46" t="str">
        <f t="shared" si="334"/>
        <v>Не предусмотрено</v>
      </c>
      <c r="G622" s="225" t="s">
        <v>46</v>
      </c>
      <c r="H622" s="46" t="str">
        <f t="shared" si="335"/>
        <v>Заготовка, хранение, транспортировка и обеспечение безопасности донорской крови и ее компонентов</v>
      </c>
      <c r="I622" s="225" t="s">
        <v>47</v>
      </c>
      <c r="J622" s="46" t="str">
        <f t="shared" si="336"/>
        <v>Не предусмотрено</v>
      </c>
      <c r="K622" s="73" t="s">
        <v>48</v>
      </c>
      <c r="L622" s="73" t="s">
        <v>3</v>
      </c>
      <c r="M622" s="73" t="s">
        <v>5</v>
      </c>
      <c r="N622" s="106">
        <v>100</v>
      </c>
      <c r="O622" s="106">
        <v>100</v>
      </c>
      <c r="P622" s="54">
        <f t="shared" si="347"/>
        <v>100</v>
      </c>
      <c r="Q622" s="54"/>
      <c r="R622" s="219">
        <f>IFERROR(AVERAGE(P622:P623),"")</f>
        <v>100</v>
      </c>
      <c r="S622" s="220">
        <f>AVERAGE(Q622:Q623)</f>
        <v>99.87166666666667</v>
      </c>
      <c r="T622" s="221">
        <f>IFERROR((R622*0.7+S622*0.3)*2,S622*2)</f>
        <v>199.923</v>
      </c>
      <c r="U622" s="236" t="str">
        <f>IF(T622&lt;170,"ГЗ по услуге (работе) НЕ выполнено","")&amp;IF(AND(T622&gt;=170,T622&lt;=200),"ГЗ по услуге (работе) выполнено","")&amp;IF(T622&gt;200,"ГЗ по услуге (работе) ПЕРЕвыполнено","")</f>
        <v>ГЗ по услуге (работе) выполнено</v>
      </c>
      <c r="V622" s="225"/>
      <c r="W622" s="213">
        <f>AVERAGE(T622:T625)</f>
        <v>184.68372222222223</v>
      </c>
      <c r="X622" s="204" t="str">
        <f>IF(W622&lt;170,"ГЗ по учреждению не выполнено","")&amp;IF(AND(W622&gt;=170,W622&lt;=200),"ГЗ по учреждению выполнено","")&amp;IF(W622&gt;200,"ГЗ по учреждению перевыполнено","")</f>
        <v>ГЗ по учреждению выполнено</v>
      </c>
    </row>
    <row r="623" spans="1:24" s="4" customFormat="1" ht="27.6" customHeight="1" thickBot="1" x14ac:dyDescent="0.3">
      <c r="A623" s="202"/>
      <c r="B623" s="46" t="str">
        <f t="shared" si="324"/>
        <v>ГБУЗ АО Центр крови</v>
      </c>
      <c r="C623" s="211"/>
      <c r="D623" s="19" t="str">
        <f t="shared" si="325"/>
        <v>Заготовка, хранение, транспортировка и обеспечение безопасности донорской крови и ее компонентов</v>
      </c>
      <c r="E623" s="226"/>
      <c r="F623" s="46" t="str">
        <f t="shared" si="334"/>
        <v>Не предусмотрено</v>
      </c>
      <c r="G623" s="226"/>
      <c r="H623" s="46" t="str">
        <f t="shared" si="335"/>
        <v>Заготовка, хранение, транспортировка и обеспечение безопасности донорской крови и ее компонентов</v>
      </c>
      <c r="I623" s="226"/>
      <c r="J623" s="46" t="str">
        <f t="shared" si="336"/>
        <v>Не предусмотрено</v>
      </c>
      <c r="K623" s="74" t="s">
        <v>49</v>
      </c>
      <c r="L623" s="70" t="s">
        <v>123</v>
      </c>
      <c r="M623" s="71" t="s">
        <v>42</v>
      </c>
      <c r="N623" s="104">
        <v>8000</v>
      </c>
      <c r="O623" s="104">
        <v>5992.3</v>
      </c>
      <c r="P623" s="56" t="str">
        <f t="shared" si="326"/>
        <v/>
      </c>
      <c r="Q623" s="200">
        <f t="shared" si="346"/>
        <v>99.87166666666667</v>
      </c>
      <c r="R623" s="219"/>
      <c r="S623" s="220"/>
      <c r="T623" s="221"/>
      <c r="U623" s="236"/>
      <c r="V623" s="228"/>
      <c r="W623" s="214"/>
      <c r="X623" s="205"/>
    </row>
    <row r="624" spans="1:24" s="4" customFormat="1" ht="27.6" customHeight="1" thickBot="1" x14ac:dyDescent="0.3">
      <c r="A624" s="202"/>
      <c r="B624" s="46" t="str">
        <f t="shared" si="324"/>
        <v>ГБУЗ АО Центр крови</v>
      </c>
      <c r="C624" s="211"/>
      <c r="D624" s="19" t="str">
        <f t="shared" si="325"/>
        <v>Заготовка, хранение, транспортировка и обеспечение безопасности донорской крови и ее компонентов</v>
      </c>
      <c r="E624" s="226"/>
      <c r="F624" s="46" t="str">
        <f t="shared" si="334"/>
        <v>Не предусмотрено</v>
      </c>
      <c r="G624" s="226"/>
      <c r="H624" s="46" t="str">
        <f t="shared" si="335"/>
        <v>Заготовка, хранение, транспортировка и обеспечение безопасности донорской крови и ее компонентов</v>
      </c>
      <c r="I624" s="226"/>
      <c r="J624" s="46" t="str">
        <f t="shared" si="336"/>
        <v>Не предусмотрено</v>
      </c>
      <c r="K624" s="73" t="s">
        <v>48</v>
      </c>
      <c r="L624" s="73" t="s">
        <v>3</v>
      </c>
      <c r="M624" s="73" t="s">
        <v>5</v>
      </c>
      <c r="N624" s="106">
        <v>100</v>
      </c>
      <c r="O624" s="106">
        <v>100</v>
      </c>
      <c r="P624" s="56">
        <f t="shared" si="347"/>
        <v>100</v>
      </c>
      <c r="Q624" s="188"/>
      <c r="R624" s="237">
        <f>IFERROR(AVERAGE(P624:P625),"")</f>
        <v>100</v>
      </c>
      <c r="S624" s="240">
        <f>AVERAGE(Q624:Q625)</f>
        <v>49.074074074074076</v>
      </c>
      <c r="T624" s="247">
        <f>IFERROR((R624*0.7+S624*0.3)*2,S624*2)</f>
        <v>169.44444444444446</v>
      </c>
      <c r="U624" s="222" t="str">
        <f>IF(T624&lt;170,"ГЗ по услуге (работе) НЕ выполнено","")&amp;IF(AND(T624&gt;=170,T624&lt;=200),"ГЗ по услуге (работе) выполнено","")&amp;IF(T624&gt;200,"ГЗ по услуге (работе) ПЕРЕвыполнено","")</f>
        <v>ГЗ по услуге (работе) НЕ выполнено</v>
      </c>
      <c r="V624" s="225"/>
      <c r="W624" s="214">
        <f t="shared" ref="W624" si="348">AVERAGE(T624:T625)</f>
        <v>169.44444444444446</v>
      </c>
      <c r="X624" s="205"/>
    </row>
    <row r="625" spans="1:417" s="4" customFormat="1" ht="27.6" customHeight="1" thickBot="1" x14ac:dyDescent="0.3">
      <c r="A625" s="203"/>
      <c r="B625" s="46" t="str">
        <f>IF(A625="",B623,A625)</f>
        <v>ГБУЗ АО Центр крови</v>
      </c>
      <c r="C625" s="212"/>
      <c r="D625" s="19" t="str">
        <f>IF(C625="",D623,C625)</f>
        <v>Заготовка, хранение, транспортировка и обеспечение безопасности донорской крови и ее компонентов</v>
      </c>
      <c r="E625" s="228"/>
      <c r="F625" s="46" t="str">
        <f>IF(E625="",F623,E625)</f>
        <v>Не предусмотрено</v>
      </c>
      <c r="G625" s="228"/>
      <c r="H625" s="46" t="str">
        <f>IF(G625="",H623,G625)</f>
        <v>Заготовка, хранение, транспортировка и обеспечение безопасности донорской крови и ее компонентов</v>
      </c>
      <c r="I625" s="228"/>
      <c r="J625" s="46" t="str">
        <f>IF(I625="",J623,I625)</f>
        <v>Не предусмотрено</v>
      </c>
      <c r="K625" s="74" t="s">
        <v>94</v>
      </c>
      <c r="L625" s="70" t="s">
        <v>41</v>
      </c>
      <c r="M625" s="71" t="s">
        <v>42</v>
      </c>
      <c r="N625" s="104">
        <v>2700</v>
      </c>
      <c r="O625" s="104">
        <v>1325</v>
      </c>
      <c r="P625" s="56"/>
      <c r="Q625" s="200">
        <f>IF(AND(N625&lt;&gt;0,M625="объем"),(O625/N625*100),"")</f>
        <v>49.074074074074076</v>
      </c>
      <c r="R625" s="250"/>
      <c r="S625" s="251"/>
      <c r="T625" s="252"/>
      <c r="U625" s="224"/>
      <c r="V625" s="228"/>
      <c r="W625" s="215"/>
      <c r="X625" s="206"/>
    </row>
    <row r="626" spans="1:417" s="4" customFormat="1" ht="88.5" customHeight="1" thickBot="1" x14ac:dyDescent="0.3">
      <c r="A626" s="229" t="s">
        <v>269</v>
      </c>
      <c r="B626" s="46" t="str">
        <f>IF(A626="",B623,A626)</f>
        <v>ГБУЗ АО ОЦОЗ и МП</v>
      </c>
      <c r="C626" s="262" t="s">
        <v>273</v>
      </c>
      <c r="D626" s="19" t="str">
        <f>IF(C626="",D623,C626)</f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26" s="236" t="s">
        <v>47</v>
      </c>
      <c r="F626" s="46" t="str">
        <f>IF(E626="",F623,E626)</f>
        <v>Не предусмотрено</v>
      </c>
      <c r="G626" s="236" t="s">
        <v>47</v>
      </c>
      <c r="H626" s="46" t="str">
        <f>IF(G626="",H623,G626)</f>
        <v>Не предусмотрено</v>
      </c>
      <c r="I626" s="236" t="s">
        <v>47</v>
      </c>
      <c r="J626" s="46" t="str">
        <f>IF(I626="",J623,I626)</f>
        <v>Не предусмотрено</v>
      </c>
      <c r="K626" s="73" t="s">
        <v>180</v>
      </c>
      <c r="L626" s="73" t="s">
        <v>3</v>
      </c>
      <c r="M626" s="73" t="s">
        <v>5</v>
      </c>
      <c r="N626" s="106">
        <v>99</v>
      </c>
      <c r="O626" s="106">
        <v>99</v>
      </c>
      <c r="P626" s="60">
        <f t="shared" si="326"/>
        <v>100</v>
      </c>
      <c r="Q626" s="60"/>
      <c r="R626" s="219">
        <f>IFERROR(AVERAGE(P626:P627),"")</f>
        <v>100</v>
      </c>
      <c r="S626" s="220">
        <f>AVERAGE(Q626:Q627)</f>
        <v>96.181333333333328</v>
      </c>
      <c r="T626" s="221">
        <f>IFERROR((R626*0.7+S626*0.3)*2,S626*2)</f>
        <v>197.7088</v>
      </c>
      <c r="U626" s="236" t="str">
        <f>IF(T626&lt;170,"ГЗ по услуге (работе) НЕ выполнено","")&amp;IF(AND(T626&gt;=170,T626&lt;=200),"ГЗ по услуге (работе) выполнено","")&amp;IF(T626&gt;200,"ГЗ по услуге (работе) ПЕРЕвыполнено","")</f>
        <v>ГЗ по услуге (работе) выполнено</v>
      </c>
      <c r="V626" s="236"/>
      <c r="W626" s="213">
        <f>AVERAGE(T626:T632)</f>
        <v>200.14192704402515</v>
      </c>
      <c r="X626" s="204" t="str">
        <f>IF(W626&lt;170,"ГЗ по учреждению не выполнено","")&amp;IF(AND(W626&gt;=170,W626&lt;=200),"ГЗ по учреждению выполнено","")&amp;IF(W626&gt;200,"ГЗ по учреждению перевыполнено","")</f>
        <v>ГЗ по учреждению перевыполнено</v>
      </c>
    </row>
    <row r="627" spans="1:417" s="4" customFormat="1" ht="42.75" customHeight="1" thickBot="1" x14ac:dyDescent="0.3">
      <c r="A627" s="230"/>
      <c r="B627" s="46" t="str">
        <f t="shared" si="324"/>
        <v>ГБУЗ АО ОЦОЗ и МП</v>
      </c>
      <c r="C627" s="262"/>
      <c r="D627" s="19" t="str">
        <f t="shared" si="325"/>
        <v>Организация осуществления мероприятий по профилактике и формированию здорового образа жизни у граждан, проживающих на территории Астраханской области</v>
      </c>
      <c r="E627" s="236"/>
      <c r="F627" s="46" t="str">
        <f t="shared" si="334"/>
        <v>Не предусмотрено</v>
      </c>
      <c r="G627" s="236"/>
      <c r="H627" s="46" t="str">
        <f t="shared" si="335"/>
        <v>Не предусмотрено</v>
      </c>
      <c r="I627" s="236"/>
      <c r="J627" s="46" t="str">
        <f t="shared" si="336"/>
        <v>Не предусмотрено</v>
      </c>
      <c r="K627" s="74" t="s">
        <v>179</v>
      </c>
      <c r="L627" s="86" t="s">
        <v>58</v>
      </c>
      <c r="M627" s="81" t="s">
        <v>42</v>
      </c>
      <c r="N627" s="104">
        <v>12500</v>
      </c>
      <c r="O627" s="105">
        <v>9017</v>
      </c>
      <c r="P627" s="61"/>
      <c r="Q627" s="200">
        <f t="shared" si="346"/>
        <v>96.181333333333328</v>
      </c>
      <c r="R627" s="219"/>
      <c r="S627" s="220"/>
      <c r="T627" s="221"/>
      <c r="U627" s="236"/>
      <c r="V627" s="236"/>
      <c r="W627" s="214"/>
      <c r="X627" s="205"/>
    </row>
    <row r="628" spans="1:417" s="4" customFormat="1" ht="75" customHeight="1" thickBot="1" x14ac:dyDescent="0.3">
      <c r="A628" s="230"/>
      <c r="B628" s="46" t="str">
        <f t="shared" si="324"/>
        <v>ГБУЗ АО ОЦОЗ и МП</v>
      </c>
      <c r="C628" s="232" t="s">
        <v>236</v>
      </c>
      <c r="D628" s="19" t="str">
        <f t="shared" si="32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8" s="222" t="s">
        <v>305</v>
      </c>
      <c r="F628" s="46" t="str">
        <f t="shared" si="334"/>
        <v>заключение договоров</v>
      </c>
      <c r="G628" s="222" t="s">
        <v>307</v>
      </c>
      <c r="H628" s="46" t="str">
        <f t="shared" si="33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8" s="222" t="s">
        <v>306</v>
      </c>
      <c r="J628" s="46" t="str">
        <f t="shared" si="33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8" s="76" t="s">
        <v>237</v>
      </c>
      <c r="L628" s="75" t="s">
        <v>3</v>
      </c>
      <c r="M628" s="72" t="s">
        <v>5</v>
      </c>
      <c r="N628" s="106">
        <v>100</v>
      </c>
      <c r="O628" s="106">
        <v>100</v>
      </c>
      <c r="P628" s="60">
        <f t="shared" ref="P628" si="349">IF(AND(N628&lt;&gt;0,M628="Кач."),O628/N628*100,"")</f>
        <v>100</v>
      </c>
      <c r="Q628" s="60"/>
      <c r="R628" s="237">
        <f>IFERROR(AVERAGE(P628:P629),"")</f>
        <v>100</v>
      </c>
      <c r="S628" s="240">
        <f>AVERAGE(Q628:Q629)</f>
        <v>100</v>
      </c>
      <c r="T628" s="247">
        <f>IFERROR((R628*0.7+S628*0.3)*2,S628*2)</f>
        <v>200</v>
      </c>
      <c r="U628" s="222" t="str">
        <f>IF(T628&lt;170,"ГЗ по услуге (работе) НЕ выполнено","")&amp;IF(AND(T628&gt;=170,T628&lt;=200),"ГЗ по услуге (работе) выполнено","")&amp;IF(T628&gt;200,"ГЗ по услуге (работе) ПЕРЕвыполнено","")</f>
        <v>ГЗ по услуге (работе) выполнено</v>
      </c>
      <c r="V628" s="222"/>
      <c r="W628" s="214"/>
      <c r="X628" s="205"/>
    </row>
    <row r="629" spans="1:417" s="4" customFormat="1" ht="45.6" customHeight="1" thickBot="1" x14ac:dyDescent="0.3">
      <c r="A629" s="230"/>
      <c r="B629" s="46" t="str">
        <f t="shared" si="324"/>
        <v>ГБУЗ АО ОЦОЗ и МП</v>
      </c>
      <c r="C629" s="270"/>
      <c r="D629" s="19" t="str">
        <f t="shared" si="325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29" s="223"/>
      <c r="F629" s="46" t="str">
        <f t="shared" si="334"/>
        <v>заключение договоров</v>
      </c>
      <c r="G629" s="223"/>
      <c r="H629" s="46" t="str">
        <f t="shared" si="33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29" s="223"/>
      <c r="J629" s="46" t="str">
        <f t="shared" si="33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29" s="77" t="s">
        <v>247</v>
      </c>
      <c r="L629" s="75" t="s">
        <v>238</v>
      </c>
      <c r="M629" s="81" t="s">
        <v>42</v>
      </c>
      <c r="N629" s="104">
        <v>1.4</v>
      </c>
      <c r="O629" s="104">
        <v>1.4</v>
      </c>
      <c r="P629" s="61"/>
      <c r="Q629" s="200">
        <f>IF(AND(N629&lt;&gt;0,M629="объем"),(O629/N629*100),"")</f>
        <v>100</v>
      </c>
      <c r="R629" s="238"/>
      <c r="S629" s="241"/>
      <c r="T629" s="248"/>
      <c r="U629" s="223"/>
      <c r="V629" s="223"/>
      <c r="W629" s="214"/>
      <c r="X629" s="205"/>
    </row>
    <row r="630" spans="1:417" s="16" customFormat="1" ht="60.75" customHeight="1" thickBot="1" x14ac:dyDescent="0.3">
      <c r="A630" s="230"/>
      <c r="B630" s="46" t="str">
        <f t="shared" ref="B630:B697" si="350">IF(A630="",B629,A630)</f>
        <v>ГБУЗ АО ОЦОЗ и МП</v>
      </c>
      <c r="C630" s="233"/>
      <c r="D630" s="19" t="str">
        <f t="shared" ref="D630:D697" si="351">IF(C630="",D629,C630)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30" s="224"/>
      <c r="F630" s="46" t="str">
        <f t="shared" si="334"/>
        <v>заключение договоров</v>
      </c>
      <c r="G630" s="224"/>
      <c r="H630" s="46" t="str">
        <f t="shared" si="33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30" s="224"/>
      <c r="J630" s="46" t="str">
        <f t="shared" si="33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30" s="77" t="s">
        <v>262</v>
      </c>
      <c r="L630" s="70" t="s">
        <v>123</v>
      </c>
      <c r="M630" s="81" t="s">
        <v>42</v>
      </c>
      <c r="N630" s="104">
        <v>6</v>
      </c>
      <c r="O630" s="104">
        <v>6</v>
      </c>
      <c r="P630" s="150"/>
      <c r="Q630" s="152">
        <f>IF(AND(N630&lt;&gt;0,M630="объем"),(O630/N630*100),"")</f>
        <v>100</v>
      </c>
      <c r="R630" s="250"/>
      <c r="S630" s="251"/>
      <c r="T630" s="252"/>
      <c r="U630" s="224"/>
      <c r="V630" s="224"/>
      <c r="W630" s="214"/>
      <c r="X630" s="205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  <c r="GL630" s="4"/>
      <c r="GM630" s="4"/>
      <c r="GN630" s="4"/>
      <c r="GO630" s="4"/>
      <c r="GP630" s="4"/>
      <c r="GQ630" s="4"/>
      <c r="GR630" s="4"/>
      <c r="GS630" s="4"/>
      <c r="GT630" s="4"/>
      <c r="GU630" s="4"/>
      <c r="GV630" s="4"/>
      <c r="GW630" s="4"/>
      <c r="GX630" s="4"/>
      <c r="GY630" s="4"/>
      <c r="GZ630" s="4"/>
      <c r="HA630" s="4"/>
      <c r="HB630" s="4"/>
      <c r="HC630" s="4"/>
      <c r="HD630" s="4"/>
      <c r="HE630" s="4"/>
      <c r="HF630" s="4"/>
      <c r="HG630" s="4"/>
      <c r="HH630" s="4"/>
      <c r="HI630" s="4"/>
      <c r="HJ630" s="4"/>
      <c r="HK630" s="4"/>
      <c r="HL630" s="4"/>
      <c r="HM630" s="4"/>
      <c r="HN630" s="4"/>
      <c r="HO630" s="4"/>
      <c r="HP630" s="4"/>
      <c r="HQ630" s="4"/>
      <c r="HR630" s="4"/>
      <c r="HS630" s="4"/>
      <c r="HT630" s="4"/>
      <c r="HU630" s="4"/>
      <c r="HV630" s="4"/>
      <c r="HW630" s="4"/>
      <c r="HX630" s="4"/>
      <c r="HY630" s="4"/>
      <c r="HZ630" s="4"/>
      <c r="IA630" s="4"/>
      <c r="IB630" s="4"/>
      <c r="IC630" s="4"/>
      <c r="ID630" s="4"/>
      <c r="IE630" s="4"/>
      <c r="IF630" s="4"/>
      <c r="IG630" s="4"/>
      <c r="IH630" s="4"/>
      <c r="II630" s="4"/>
      <c r="IJ630" s="4"/>
      <c r="IK630" s="4"/>
      <c r="IL630" s="4"/>
      <c r="IM630" s="4"/>
      <c r="IN630" s="4"/>
      <c r="IO630" s="4"/>
      <c r="IP630" s="4"/>
      <c r="IQ630" s="4"/>
      <c r="IR630" s="4"/>
      <c r="IS630" s="4"/>
      <c r="IT630" s="4"/>
      <c r="IU630" s="4"/>
      <c r="IV630" s="4"/>
      <c r="IW630" s="4"/>
      <c r="IX630" s="4"/>
      <c r="IY630" s="4"/>
      <c r="IZ630" s="4"/>
      <c r="JA630" s="4"/>
      <c r="JB630" s="4"/>
      <c r="JC630" s="4"/>
      <c r="JD630" s="4"/>
      <c r="JE630" s="4"/>
      <c r="JF630" s="4"/>
      <c r="JG630" s="4"/>
      <c r="JH630" s="4"/>
      <c r="JI630" s="4"/>
      <c r="JJ630" s="4"/>
      <c r="JK630" s="4"/>
      <c r="JL630" s="4"/>
      <c r="JM630" s="4"/>
      <c r="JN630" s="4"/>
      <c r="JO630" s="4"/>
      <c r="JP630" s="4"/>
      <c r="JQ630" s="4"/>
      <c r="JR630" s="4"/>
      <c r="JS630" s="4"/>
      <c r="JT630" s="4"/>
      <c r="JU630" s="4"/>
      <c r="JV630" s="4"/>
      <c r="JW630" s="4"/>
      <c r="JX630" s="4"/>
      <c r="JY630" s="4"/>
      <c r="JZ630" s="4"/>
      <c r="KA630" s="4"/>
      <c r="KB630" s="4"/>
      <c r="KC630" s="4"/>
      <c r="KD630" s="4"/>
      <c r="KE630" s="4"/>
      <c r="KF630" s="4"/>
      <c r="KG630" s="4"/>
      <c r="KH630" s="4"/>
      <c r="KI630" s="4"/>
      <c r="KJ630" s="4"/>
      <c r="KK630" s="4"/>
      <c r="KL630" s="4"/>
      <c r="KM630" s="4"/>
      <c r="KN630" s="4"/>
      <c r="KO630" s="4"/>
      <c r="KP630" s="4"/>
      <c r="KQ630" s="4"/>
      <c r="KR630" s="4"/>
      <c r="KS630" s="4"/>
      <c r="KT630" s="4"/>
      <c r="KU630" s="4"/>
      <c r="KV630" s="4"/>
      <c r="KW630" s="4"/>
      <c r="KX630" s="4"/>
      <c r="KY630" s="4"/>
      <c r="KZ630" s="4"/>
      <c r="LA630" s="4"/>
      <c r="LB630" s="4"/>
      <c r="LC630" s="4"/>
      <c r="LD630" s="4"/>
      <c r="LE630" s="4"/>
      <c r="LF630" s="4"/>
      <c r="LG630" s="4"/>
      <c r="LH630" s="4"/>
      <c r="LI630" s="4"/>
      <c r="LJ630" s="4"/>
      <c r="LK630" s="4"/>
      <c r="LL630" s="4"/>
      <c r="LM630" s="4"/>
      <c r="LN630" s="4"/>
      <c r="LO630" s="4"/>
      <c r="LP630" s="4"/>
      <c r="LQ630" s="4"/>
      <c r="LR630" s="4"/>
      <c r="LS630" s="4"/>
      <c r="LT630" s="4"/>
      <c r="LU630" s="4"/>
      <c r="LV630" s="4"/>
      <c r="LW630" s="4"/>
      <c r="LX630" s="4"/>
      <c r="LY630" s="4"/>
      <c r="LZ630" s="4"/>
      <c r="MA630" s="4"/>
      <c r="MB630" s="4"/>
      <c r="MC630" s="4"/>
      <c r="MD630" s="4"/>
      <c r="ME630" s="4"/>
      <c r="MF630" s="4"/>
      <c r="MG630" s="4"/>
      <c r="MH630" s="4"/>
      <c r="MI630" s="4"/>
      <c r="MJ630" s="4"/>
      <c r="MK630" s="4"/>
      <c r="ML630" s="4"/>
      <c r="MM630" s="4"/>
      <c r="MN630" s="4"/>
      <c r="MO630" s="4"/>
      <c r="MP630" s="4"/>
      <c r="MQ630" s="4"/>
      <c r="MR630" s="4"/>
      <c r="MS630" s="4"/>
      <c r="MT630" s="4"/>
      <c r="MU630" s="4"/>
      <c r="MV630" s="4"/>
      <c r="MW630" s="4"/>
      <c r="MX630" s="4"/>
      <c r="MY630" s="4"/>
      <c r="MZ630" s="4"/>
      <c r="NA630" s="4"/>
      <c r="NB630" s="4"/>
      <c r="NC630" s="4"/>
      <c r="ND630" s="4"/>
      <c r="NE630" s="4"/>
      <c r="NF630" s="4"/>
      <c r="NG630" s="4"/>
      <c r="NH630" s="4"/>
      <c r="NI630" s="4"/>
      <c r="NJ630" s="4"/>
      <c r="NK630" s="4"/>
      <c r="NL630" s="4"/>
      <c r="NM630" s="4"/>
      <c r="NN630" s="4"/>
      <c r="NO630" s="4"/>
      <c r="NP630" s="4"/>
      <c r="NQ630" s="4"/>
      <c r="NR630" s="4"/>
      <c r="NS630" s="4"/>
      <c r="NT630" s="4"/>
      <c r="NU630" s="4"/>
      <c r="NV630" s="4"/>
      <c r="NW630" s="4"/>
      <c r="NX630" s="4"/>
      <c r="NY630" s="4"/>
      <c r="NZ630" s="4"/>
      <c r="OA630" s="4"/>
      <c r="OB630" s="4"/>
      <c r="OC630" s="4"/>
      <c r="OD630" s="4"/>
      <c r="OE630" s="4"/>
      <c r="OF630" s="4"/>
      <c r="OG630" s="4"/>
      <c r="OH630" s="4"/>
      <c r="OI630" s="4"/>
      <c r="OJ630" s="4"/>
      <c r="OK630" s="4"/>
      <c r="OL630" s="4"/>
      <c r="OM630" s="4"/>
      <c r="ON630" s="4"/>
      <c r="OO630" s="4"/>
      <c r="OP630" s="4"/>
      <c r="OQ630" s="4"/>
      <c r="OR630" s="4"/>
      <c r="OS630" s="4"/>
      <c r="OT630" s="4"/>
      <c r="OU630" s="4"/>
      <c r="OV630" s="4"/>
      <c r="OW630" s="4"/>
      <c r="OX630" s="4"/>
      <c r="OY630" s="4"/>
      <c r="OZ630" s="4"/>
      <c r="PA630" s="4"/>
    </row>
    <row r="631" spans="1:417" s="16" customFormat="1" ht="30.75" customHeight="1" thickBot="1" x14ac:dyDescent="0.3">
      <c r="A631" s="230"/>
      <c r="B631" s="234" t="str">
        <f t="shared" si="350"/>
        <v>ГБУЗ АО ОЦОЗ и МП</v>
      </c>
      <c r="C631" s="232" t="s">
        <v>124</v>
      </c>
      <c r="D631" s="19" t="str">
        <f t="shared" si="351"/>
        <v>ПМСП, не включенная в базовую программу ОМС</v>
      </c>
      <c r="E631" s="222" t="s">
        <v>142</v>
      </c>
      <c r="F631" s="46" t="str">
        <f t="shared" si="334"/>
        <v>амбулаторно</v>
      </c>
      <c r="G631" s="222" t="s">
        <v>39</v>
      </c>
      <c r="H631" s="46" t="str">
        <f t="shared" si="335"/>
        <v>Первичная медико-санитарная помощь, в части диагностики и лечения</v>
      </c>
      <c r="I631" s="222" t="s">
        <v>294</v>
      </c>
      <c r="J631" s="46" t="str">
        <f t="shared" si="336"/>
        <v>Рентгенологическая диагностика</v>
      </c>
      <c r="K631" s="72" t="s">
        <v>99</v>
      </c>
      <c r="L631" s="73" t="s">
        <v>3</v>
      </c>
      <c r="M631" s="72" t="s">
        <v>5</v>
      </c>
      <c r="N631" s="104">
        <v>99</v>
      </c>
      <c r="O631" s="104">
        <v>99</v>
      </c>
      <c r="P631" s="184">
        <f t="shared" si="326"/>
        <v>100</v>
      </c>
      <c r="Q631" s="183"/>
      <c r="R631" s="237">
        <f>IFERROR(AVERAGE(P631:P632),"")</f>
        <v>100</v>
      </c>
      <c r="S631" s="240">
        <f>AVERAGE(Q631:Q632)</f>
        <v>104.52830188679245</v>
      </c>
      <c r="T631" s="247">
        <f>IFERROR((R631*0.7+S631*0.3)*2,S631*2)</f>
        <v>202.71698113207546</v>
      </c>
      <c r="U631" s="222" t="str">
        <f>IF(T631&lt;170,"ГЗ по услуге (работе) НЕ выполнено","")&amp;IF(AND(T631&gt;=170,T631&lt;=200),"ГЗ по услуге (работе) выполнено","")&amp;IF(T631&gt;200,"ГЗ по услуге (работе) ПЕРЕвыполнено","")</f>
        <v>ГЗ по услуге (работе) ПЕРЕвыполнено</v>
      </c>
      <c r="V631" s="222"/>
      <c r="W631" s="214"/>
      <c r="X631" s="205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  <c r="GL631" s="4"/>
      <c r="GM631" s="4"/>
      <c r="GN631" s="4"/>
      <c r="GO631" s="4"/>
      <c r="GP631" s="4"/>
      <c r="GQ631" s="4"/>
      <c r="GR631" s="4"/>
      <c r="GS631" s="4"/>
      <c r="GT631" s="4"/>
      <c r="GU631" s="4"/>
      <c r="GV631" s="4"/>
      <c r="GW631" s="4"/>
      <c r="GX631" s="4"/>
      <c r="GY631" s="4"/>
      <c r="GZ631" s="4"/>
      <c r="HA631" s="4"/>
      <c r="HB631" s="4"/>
      <c r="HC631" s="4"/>
      <c r="HD631" s="4"/>
      <c r="HE631" s="4"/>
      <c r="HF631" s="4"/>
      <c r="HG631" s="4"/>
      <c r="HH631" s="4"/>
      <c r="HI631" s="4"/>
      <c r="HJ631" s="4"/>
      <c r="HK631" s="4"/>
      <c r="HL631" s="4"/>
      <c r="HM631" s="4"/>
      <c r="HN631" s="4"/>
      <c r="HO631" s="4"/>
      <c r="HP631" s="4"/>
      <c r="HQ631" s="4"/>
      <c r="HR631" s="4"/>
      <c r="HS631" s="4"/>
      <c r="HT631" s="4"/>
      <c r="HU631" s="4"/>
      <c r="HV631" s="4"/>
      <c r="HW631" s="4"/>
      <c r="HX631" s="4"/>
      <c r="HY631" s="4"/>
      <c r="HZ631" s="4"/>
      <c r="IA631" s="4"/>
      <c r="IB631" s="4"/>
      <c r="IC631" s="4"/>
      <c r="ID631" s="4"/>
      <c r="IE631" s="4"/>
      <c r="IF631" s="4"/>
      <c r="IG631" s="4"/>
      <c r="IH631" s="4"/>
      <c r="II631" s="4"/>
      <c r="IJ631" s="4"/>
      <c r="IK631" s="4"/>
      <c r="IL631" s="4"/>
      <c r="IM631" s="4"/>
      <c r="IN631" s="4"/>
      <c r="IO631" s="4"/>
      <c r="IP631" s="4"/>
      <c r="IQ631" s="4"/>
      <c r="IR631" s="4"/>
      <c r="IS631" s="4"/>
      <c r="IT631" s="4"/>
      <c r="IU631" s="4"/>
      <c r="IV631" s="4"/>
      <c r="IW631" s="4"/>
      <c r="IX631" s="4"/>
      <c r="IY631" s="4"/>
      <c r="IZ631" s="4"/>
      <c r="JA631" s="4"/>
      <c r="JB631" s="4"/>
      <c r="JC631" s="4"/>
      <c r="JD631" s="4"/>
      <c r="JE631" s="4"/>
      <c r="JF631" s="4"/>
      <c r="JG631" s="4"/>
      <c r="JH631" s="4"/>
      <c r="JI631" s="4"/>
      <c r="JJ631" s="4"/>
      <c r="JK631" s="4"/>
      <c r="JL631" s="4"/>
      <c r="JM631" s="4"/>
      <c r="JN631" s="4"/>
      <c r="JO631" s="4"/>
      <c r="JP631" s="4"/>
      <c r="JQ631" s="4"/>
      <c r="JR631" s="4"/>
      <c r="JS631" s="4"/>
      <c r="JT631" s="4"/>
      <c r="JU631" s="4"/>
      <c r="JV631" s="4"/>
      <c r="JW631" s="4"/>
      <c r="JX631" s="4"/>
      <c r="JY631" s="4"/>
      <c r="JZ631" s="4"/>
      <c r="KA631" s="4"/>
      <c r="KB631" s="4"/>
      <c r="KC631" s="4"/>
      <c r="KD631" s="4"/>
      <c r="KE631" s="4"/>
      <c r="KF631" s="4"/>
      <c r="KG631" s="4"/>
      <c r="KH631" s="4"/>
      <c r="KI631" s="4"/>
      <c r="KJ631" s="4"/>
      <c r="KK631" s="4"/>
      <c r="KL631" s="4"/>
      <c r="KM631" s="4"/>
      <c r="KN631" s="4"/>
      <c r="KO631" s="4"/>
      <c r="KP631" s="4"/>
      <c r="KQ631" s="4"/>
      <c r="KR631" s="4"/>
      <c r="KS631" s="4"/>
      <c r="KT631" s="4"/>
      <c r="KU631" s="4"/>
      <c r="KV631" s="4"/>
      <c r="KW631" s="4"/>
      <c r="KX631" s="4"/>
      <c r="KY631" s="4"/>
      <c r="KZ631" s="4"/>
      <c r="LA631" s="4"/>
      <c r="LB631" s="4"/>
      <c r="LC631" s="4"/>
      <c r="LD631" s="4"/>
      <c r="LE631" s="4"/>
      <c r="LF631" s="4"/>
      <c r="LG631" s="4"/>
      <c r="LH631" s="4"/>
      <c r="LI631" s="4"/>
      <c r="LJ631" s="4"/>
      <c r="LK631" s="4"/>
      <c r="LL631" s="4"/>
      <c r="LM631" s="4"/>
      <c r="LN631" s="4"/>
      <c r="LO631" s="4"/>
      <c r="LP631" s="4"/>
      <c r="LQ631" s="4"/>
      <c r="LR631" s="4"/>
      <c r="LS631" s="4"/>
      <c r="LT631" s="4"/>
      <c r="LU631" s="4"/>
      <c r="LV631" s="4"/>
      <c r="LW631" s="4"/>
      <c r="LX631" s="4"/>
      <c r="LY631" s="4"/>
      <c r="LZ631" s="4"/>
      <c r="MA631" s="4"/>
      <c r="MB631" s="4"/>
      <c r="MC631" s="4"/>
      <c r="MD631" s="4"/>
      <c r="ME631" s="4"/>
      <c r="MF631" s="4"/>
      <c r="MG631" s="4"/>
      <c r="MH631" s="4"/>
      <c r="MI631" s="4"/>
      <c r="MJ631" s="4"/>
      <c r="MK631" s="4"/>
      <c r="ML631" s="4"/>
      <c r="MM631" s="4"/>
      <c r="MN631" s="4"/>
      <c r="MO631" s="4"/>
      <c r="MP631" s="4"/>
      <c r="MQ631" s="4"/>
      <c r="MR631" s="4"/>
      <c r="MS631" s="4"/>
      <c r="MT631" s="4"/>
      <c r="MU631" s="4"/>
      <c r="MV631" s="4"/>
      <c r="MW631" s="4"/>
      <c r="MX631" s="4"/>
      <c r="MY631" s="4"/>
      <c r="MZ631" s="4"/>
      <c r="NA631" s="4"/>
      <c r="NB631" s="4"/>
      <c r="NC631" s="4"/>
      <c r="ND631" s="4"/>
      <c r="NE631" s="4"/>
      <c r="NF631" s="4"/>
      <c r="NG631" s="4"/>
      <c r="NH631" s="4"/>
      <c r="NI631" s="4"/>
      <c r="NJ631" s="4"/>
      <c r="NK631" s="4"/>
      <c r="NL631" s="4"/>
      <c r="NM631" s="4"/>
      <c r="NN631" s="4"/>
      <c r="NO631" s="4"/>
      <c r="NP631" s="4"/>
      <c r="NQ631" s="4"/>
      <c r="NR631" s="4"/>
      <c r="NS631" s="4"/>
      <c r="NT631" s="4"/>
      <c r="NU631" s="4"/>
      <c r="NV631" s="4"/>
      <c r="NW631" s="4"/>
      <c r="NX631" s="4"/>
      <c r="NY631" s="4"/>
      <c r="NZ631" s="4"/>
      <c r="OA631" s="4"/>
      <c r="OB631" s="4"/>
      <c r="OC631" s="4"/>
      <c r="OD631" s="4"/>
      <c r="OE631" s="4"/>
      <c r="OF631" s="4"/>
      <c r="OG631" s="4"/>
      <c r="OH631" s="4"/>
      <c r="OI631" s="4"/>
      <c r="OJ631" s="4"/>
      <c r="OK631" s="4"/>
      <c r="OL631" s="4"/>
      <c r="OM631" s="4"/>
      <c r="ON631" s="4"/>
      <c r="OO631" s="4"/>
      <c r="OP631" s="4"/>
      <c r="OQ631" s="4"/>
      <c r="OR631" s="4"/>
      <c r="OS631" s="4"/>
      <c r="OT631" s="4"/>
      <c r="OU631" s="4"/>
      <c r="OV631" s="4"/>
      <c r="OW631" s="4"/>
      <c r="OX631" s="4"/>
      <c r="OY631" s="4"/>
      <c r="OZ631" s="4"/>
      <c r="PA631" s="4"/>
    </row>
    <row r="632" spans="1:417" s="16" customFormat="1" ht="33.75" customHeight="1" thickBot="1" x14ac:dyDescent="0.3">
      <c r="A632" s="231"/>
      <c r="B632" s="235"/>
      <c r="C632" s="233"/>
      <c r="D632" s="19" t="str">
        <f t="shared" si="351"/>
        <v>ПМСП, не включенная в базовую программу ОМС</v>
      </c>
      <c r="E632" s="224"/>
      <c r="F632" s="46" t="str">
        <f t="shared" si="334"/>
        <v>амбулаторно</v>
      </c>
      <c r="G632" s="224"/>
      <c r="H632" s="46" t="str">
        <f t="shared" si="335"/>
        <v>Первичная медико-санитарная помощь, в части диагностики и лечения</v>
      </c>
      <c r="I632" s="224"/>
      <c r="J632" s="46" t="str">
        <f t="shared" si="336"/>
        <v>Рентгенологическая диагностика</v>
      </c>
      <c r="K632" s="185" t="s">
        <v>295</v>
      </c>
      <c r="L632" s="88" t="s">
        <v>41</v>
      </c>
      <c r="M632" s="81" t="s">
        <v>42</v>
      </c>
      <c r="N632" s="104">
        <v>1060</v>
      </c>
      <c r="O632" s="104">
        <v>831</v>
      </c>
      <c r="P632" s="184"/>
      <c r="Q632" s="183">
        <f t="shared" si="339"/>
        <v>104.52830188679245</v>
      </c>
      <c r="R632" s="250"/>
      <c r="S632" s="251"/>
      <c r="T632" s="252"/>
      <c r="U632" s="224"/>
      <c r="V632" s="224"/>
      <c r="W632" s="215"/>
      <c r="X632" s="206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  <c r="GL632" s="4"/>
      <c r="GM632" s="4"/>
      <c r="GN632" s="4"/>
      <c r="GO632" s="4"/>
      <c r="GP632" s="4"/>
      <c r="GQ632" s="4"/>
      <c r="GR632" s="4"/>
      <c r="GS632" s="4"/>
      <c r="GT632" s="4"/>
      <c r="GU632" s="4"/>
      <c r="GV632" s="4"/>
      <c r="GW632" s="4"/>
      <c r="GX632" s="4"/>
      <c r="GY632" s="4"/>
      <c r="GZ632" s="4"/>
      <c r="HA632" s="4"/>
      <c r="HB632" s="4"/>
      <c r="HC632" s="4"/>
      <c r="HD632" s="4"/>
      <c r="HE632" s="4"/>
      <c r="HF632" s="4"/>
      <c r="HG632" s="4"/>
      <c r="HH632" s="4"/>
      <c r="HI632" s="4"/>
      <c r="HJ632" s="4"/>
      <c r="HK632" s="4"/>
      <c r="HL632" s="4"/>
      <c r="HM632" s="4"/>
      <c r="HN632" s="4"/>
      <c r="HO632" s="4"/>
      <c r="HP632" s="4"/>
      <c r="HQ632" s="4"/>
      <c r="HR632" s="4"/>
      <c r="HS632" s="4"/>
      <c r="HT632" s="4"/>
      <c r="HU632" s="4"/>
      <c r="HV632" s="4"/>
      <c r="HW632" s="4"/>
      <c r="HX632" s="4"/>
      <c r="HY632" s="4"/>
      <c r="HZ632" s="4"/>
      <c r="IA632" s="4"/>
      <c r="IB632" s="4"/>
      <c r="IC632" s="4"/>
      <c r="ID632" s="4"/>
      <c r="IE632" s="4"/>
      <c r="IF632" s="4"/>
      <c r="IG632" s="4"/>
      <c r="IH632" s="4"/>
      <c r="II632" s="4"/>
      <c r="IJ632" s="4"/>
      <c r="IK632" s="4"/>
      <c r="IL632" s="4"/>
      <c r="IM632" s="4"/>
      <c r="IN632" s="4"/>
      <c r="IO632" s="4"/>
      <c r="IP632" s="4"/>
      <c r="IQ632" s="4"/>
      <c r="IR632" s="4"/>
      <c r="IS632" s="4"/>
      <c r="IT632" s="4"/>
      <c r="IU632" s="4"/>
      <c r="IV632" s="4"/>
      <c r="IW632" s="4"/>
      <c r="IX632" s="4"/>
      <c r="IY632" s="4"/>
      <c r="IZ632" s="4"/>
      <c r="JA632" s="4"/>
      <c r="JB632" s="4"/>
      <c r="JC632" s="4"/>
      <c r="JD632" s="4"/>
      <c r="JE632" s="4"/>
      <c r="JF632" s="4"/>
      <c r="JG632" s="4"/>
      <c r="JH632" s="4"/>
      <c r="JI632" s="4"/>
      <c r="JJ632" s="4"/>
      <c r="JK632" s="4"/>
      <c r="JL632" s="4"/>
      <c r="JM632" s="4"/>
      <c r="JN632" s="4"/>
      <c r="JO632" s="4"/>
      <c r="JP632" s="4"/>
      <c r="JQ632" s="4"/>
      <c r="JR632" s="4"/>
      <c r="JS632" s="4"/>
      <c r="JT632" s="4"/>
      <c r="JU632" s="4"/>
      <c r="JV632" s="4"/>
      <c r="JW632" s="4"/>
      <c r="JX632" s="4"/>
      <c r="JY632" s="4"/>
      <c r="JZ632" s="4"/>
      <c r="KA632" s="4"/>
      <c r="KB632" s="4"/>
      <c r="KC632" s="4"/>
      <c r="KD632" s="4"/>
      <c r="KE632" s="4"/>
      <c r="KF632" s="4"/>
      <c r="KG632" s="4"/>
      <c r="KH632" s="4"/>
      <c r="KI632" s="4"/>
      <c r="KJ632" s="4"/>
      <c r="KK632" s="4"/>
      <c r="KL632" s="4"/>
      <c r="KM632" s="4"/>
      <c r="KN632" s="4"/>
      <c r="KO632" s="4"/>
      <c r="KP632" s="4"/>
      <c r="KQ632" s="4"/>
      <c r="KR632" s="4"/>
      <c r="KS632" s="4"/>
      <c r="KT632" s="4"/>
      <c r="KU632" s="4"/>
      <c r="KV632" s="4"/>
      <c r="KW632" s="4"/>
      <c r="KX632" s="4"/>
      <c r="KY632" s="4"/>
      <c r="KZ632" s="4"/>
      <c r="LA632" s="4"/>
      <c r="LB632" s="4"/>
      <c r="LC632" s="4"/>
      <c r="LD632" s="4"/>
      <c r="LE632" s="4"/>
      <c r="LF632" s="4"/>
      <c r="LG632" s="4"/>
      <c r="LH632" s="4"/>
      <c r="LI632" s="4"/>
      <c r="LJ632" s="4"/>
      <c r="LK632" s="4"/>
      <c r="LL632" s="4"/>
      <c r="LM632" s="4"/>
      <c r="LN632" s="4"/>
      <c r="LO632" s="4"/>
      <c r="LP632" s="4"/>
      <c r="LQ632" s="4"/>
      <c r="LR632" s="4"/>
      <c r="LS632" s="4"/>
      <c r="LT632" s="4"/>
      <c r="LU632" s="4"/>
      <c r="LV632" s="4"/>
      <c r="LW632" s="4"/>
      <c r="LX632" s="4"/>
      <c r="LY632" s="4"/>
      <c r="LZ632" s="4"/>
      <c r="MA632" s="4"/>
      <c r="MB632" s="4"/>
      <c r="MC632" s="4"/>
      <c r="MD632" s="4"/>
      <c r="ME632" s="4"/>
      <c r="MF632" s="4"/>
      <c r="MG632" s="4"/>
      <c r="MH632" s="4"/>
      <c r="MI632" s="4"/>
      <c r="MJ632" s="4"/>
      <c r="MK632" s="4"/>
      <c r="ML632" s="4"/>
      <c r="MM632" s="4"/>
      <c r="MN632" s="4"/>
      <c r="MO632" s="4"/>
      <c r="MP632" s="4"/>
      <c r="MQ632" s="4"/>
      <c r="MR632" s="4"/>
      <c r="MS632" s="4"/>
      <c r="MT632" s="4"/>
      <c r="MU632" s="4"/>
      <c r="MV632" s="4"/>
      <c r="MW632" s="4"/>
      <c r="MX632" s="4"/>
      <c r="MY632" s="4"/>
      <c r="MZ632" s="4"/>
      <c r="NA632" s="4"/>
      <c r="NB632" s="4"/>
      <c r="NC632" s="4"/>
      <c r="ND632" s="4"/>
      <c r="NE632" s="4"/>
      <c r="NF632" s="4"/>
      <c r="NG632" s="4"/>
      <c r="NH632" s="4"/>
      <c r="NI632" s="4"/>
      <c r="NJ632" s="4"/>
      <c r="NK632" s="4"/>
      <c r="NL632" s="4"/>
      <c r="NM632" s="4"/>
      <c r="NN632" s="4"/>
      <c r="NO632" s="4"/>
      <c r="NP632" s="4"/>
      <c r="NQ632" s="4"/>
      <c r="NR632" s="4"/>
      <c r="NS632" s="4"/>
      <c r="NT632" s="4"/>
      <c r="NU632" s="4"/>
      <c r="NV632" s="4"/>
      <c r="NW632" s="4"/>
      <c r="NX632" s="4"/>
      <c r="NY632" s="4"/>
      <c r="NZ632" s="4"/>
      <c r="OA632" s="4"/>
      <c r="OB632" s="4"/>
      <c r="OC632" s="4"/>
      <c r="OD632" s="4"/>
      <c r="OE632" s="4"/>
      <c r="OF632" s="4"/>
      <c r="OG632" s="4"/>
      <c r="OH632" s="4"/>
      <c r="OI632" s="4"/>
      <c r="OJ632" s="4"/>
      <c r="OK632" s="4"/>
      <c r="OL632" s="4"/>
      <c r="OM632" s="4"/>
      <c r="ON632" s="4"/>
      <c r="OO632" s="4"/>
      <c r="OP632" s="4"/>
      <c r="OQ632" s="4"/>
      <c r="OR632" s="4"/>
      <c r="OS632" s="4"/>
      <c r="OT632" s="4"/>
      <c r="OU632" s="4"/>
      <c r="OV632" s="4"/>
      <c r="OW632" s="4"/>
      <c r="OX632" s="4"/>
      <c r="OY632" s="4"/>
      <c r="OZ632" s="4"/>
      <c r="PA632" s="4"/>
    </row>
    <row r="633" spans="1:417" s="16" customFormat="1" ht="31.9" customHeight="1" thickBot="1" x14ac:dyDescent="0.3">
      <c r="A633" s="307" t="s">
        <v>13</v>
      </c>
      <c r="B633" s="46" t="str">
        <f>IF(A633="",B630,A633)</f>
        <v>ГБУЗ АО Патологоанатомическое бюро</v>
      </c>
      <c r="C633" s="296" t="s">
        <v>98</v>
      </c>
      <c r="D633" s="19" t="str">
        <f>IF(C633="",D630,C633)</f>
        <v>Патологическая анатомия</v>
      </c>
      <c r="E633" s="227" t="s">
        <v>98</v>
      </c>
      <c r="F633" s="46" t="str">
        <f>IF(E633="",F630,E633)</f>
        <v>Патологическая анатомия</v>
      </c>
      <c r="G633" s="227" t="s">
        <v>47</v>
      </c>
      <c r="H633" s="46" t="str">
        <f>IF(G633="",H630,G633)</f>
        <v>Не предусмотрено</v>
      </c>
      <c r="I633" s="227" t="s">
        <v>47</v>
      </c>
      <c r="J633" s="46" t="str">
        <f>IF(I633="",J630,I633)</f>
        <v>Не предусмотрено</v>
      </c>
      <c r="K633" s="72" t="s">
        <v>99</v>
      </c>
      <c r="L633" s="73" t="s">
        <v>3</v>
      </c>
      <c r="M633" s="73" t="s">
        <v>5</v>
      </c>
      <c r="N633" s="106">
        <v>100</v>
      </c>
      <c r="O633" s="106">
        <v>100</v>
      </c>
      <c r="P633" s="54">
        <f t="shared" si="326"/>
        <v>100</v>
      </c>
      <c r="Q633" s="54"/>
      <c r="R633" s="237">
        <f>IFERROR(AVERAGE(P633:P636),"")</f>
        <v>100</v>
      </c>
      <c r="S633" s="240">
        <f>AVERAGE(Q633:Q636)</f>
        <v>70.134146341463406</v>
      </c>
      <c r="T633" s="247">
        <f>IFERROR((R633*0.7+S633*0.3)*2,S633*2)</f>
        <v>182.08048780487803</v>
      </c>
      <c r="U633" s="222" t="str">
        <f>IF(T633&lt;170,"ГЗ по услуге (работе) НЕ выполнено","")&amp;IF(AND(T633&gt;=170,T633&lt;=200),"ГЗ по услуге (работе) выполнено","")&amp;IF(T633&gt;200,"ГЗ по услуге (работе) ПЕРЕвыполнено","")</f>
        <v>ГЗ по услуге (работе) выполнено</v>
      </c>
      <c r="V633" s="222"/>
      <c r="W633" s="288">
        <f>AVERAGE(T633:T636)</f>
        <v>182.08048780487803</v>
      </c>
      <c r="X633" s="287" t="str">
        <f>IF(W633&lt;170,"ГЗ по учреждению не выполнено","")&amp;IF(AND(W633&gt;=170,W633&lt;=200),"ГЗ по учреждению выполнено","")&amp;IF(W633&gt;200,"ГЗ по учреждению перевыполнено","")</f>
        <v>ГЗ по учреждению выполнено</v>
      </c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  <c r="GL633" s="4"/>
      <c r="GM633" s="4"/>
      <c r="GN633" s="4"/>
      <c r="GO633" s="4"/>
      <c r="GP633" s="4"/>
      <c r="GQ633" s="4"/>
      <c r="GR633" s="4"/>
      <c r="GS633" s="4"/>
      <c r="GT633" s="4"/>
      <c r="GU633" s="4"/>
      <c r="GV633" s="4"/>
      <c r="GW633" s="4"/>
      <c r="GX633" s="4"/>
      <c r="GY633" s="4"/>
      <c r="GZ633" s="4"/>
      <c r="HA633" s="4"/>
      <c r="HB633" s="4"/>
      <c r="HC633" s="4"/>
      <c r="HD633" s="4"/>
      <c r="HE633" s="4"/>
      <c r="HF633" s="4"/>
      <c r="HG633" s="4"/>
      <c r="HH633" s="4"/>
      <c r="HI633" s="4"/>
      <c r="HJ633" s="4"/>
      <c r="HK633" s="4"/>
      <c r="HL633" s="4"/>
      <c r="HM633" s="4"/>
      <c r="HN633" s="4"/>
      <c r="HO633" s="4"/>
      <c r="HP633" s="4"/>
      <c r="HQ633" s="4"/>
      <c r="HR633" s="4"/>
      <c r="HS633" s="4"/>
      <c r="HT633" s="4"/>
      <c r="HU633" s="4"/>
      <c r="HV633" s="4"/>
      <c r="HW633" s="4"/>
      <c r="HX633" s="4"/>
      <c r="HY633" s="4"/>
      <c r="HZ633" s="4"/>
      <c r="IA633" s="4"/>
      <c r="IB633" s="4"/>
      <c r="IC633" s="4"/>
      <c r="ID633" s="4"/>
      <c r="IE633" s="4"/>
      <c r="IF633" s="4"/>
      <c r="IG633" s="4"/>
      <c r="IH633" s="4"/>
      <c r="II633" s="4"/>
      <c r="IJ633" s="4"/>
      <c r="IK633" s="4"/>
      <c r="IL633" s="4"/>
      <c r="IM633" s="4"/>
      <c r="IN633" s="4"/>
      <c r="IO633" s="4"/>
      <c r="IP633" s="4"/>
      <c r="IQ633" s="4"/>
      <c r="IR633" s="4"/>
      <c r="IS633" s="4"/>
      <c r="IT633" s="4"/>
      <c r="IU633" s="4"/>
      <c r="IV633" s="4"/>
      <c r="IW633" s="4"/>
      <c r="IX633" s="4"/>
      <c r="IY633" s="4"/>
      <c r="IZ633" s="4"/>
      <c r="JA633" s="4"/>
      <c r="JB633" s="4"/>
      <c r="JC633" s="4"/>
      <c r="JD633" s="4"/>
      <c r="JE633" s="4"/>
      <c r="JF633" s="4"/>
      <c r="JG633" s="4"/>
      <c r="JH633" s="4"/>
      <c r="JI633" s="4"/>
      <c r="JJ633" s="4"/>
      <c r="JK633" s="4"/>
      <c r="JL633" s="4"/>
      <c r="JM633" s="4"/>
      <c r="JN633" s="4"/>
      <c r="JO633" s="4"/>
      <c r="JP633" s="4"/>
      <c r="JQ633" s="4"/>
      <c r="JR633" s="4"/>
      <c r="JS633" s="4"/>
      <c r="JT633" s="4"/>
      <c r="JU633" s="4"/>
      <c r="JV633" s="4"/>
      <c r="JW633" s="4"/>
      <c r="JX633" s="4"/>
      <c r="JY633" s="4"/>
      <c r="JZ633" s="4"/>
      <c r="KA633" s="4"/>
      <c r="KB633" s="4"/>
      <c r="KC633" s="4"/>
      <c r="KD633" s="4"/>
      <c r="KE633" s="4"/>
      <c r="KF633" s="4"/>
      <c r="KG633" s="4"/>
      <c r="KH633" s="4"/>
      <c r="KI633" s="4"/>
      <c r="KJ633" s="4"/>
      <c r="KK633" s="4"/>
      <c r="KL633" s="4"/>
      <c r="KM633" s="4"/>
      <c r="KN633" s="4"/>
      <c r="KO633" s="4"/>
      <c r="KP633" s="4"/>
      <c r="KQ633" s="4"/>
      <c r="KR633" s="4"/>
      <c r="KS633" s="4"/>
      <c r="KT633" s="4"/>
      <c r="KU633" s="4"/>
      <c r="KV633" s="4"/>
      <c r="KW633" s="4"/>
      <c r="KX633" s="4"/>
      <c r="KY633" s="4"/>
      <c r="KZ633" s="4"/>
      <c r="LA633" s="4"/>
      <c r="LB633" s="4"/>
      <c r="LC633" s="4"/>
      <c r="LD633" s="4"/>
      <c r="LE633" s="4"/>
      <c r="LF633" s="4"/>
      <c r="LG633" s="4"/>
      <c r="LH633" s="4"/>
      <c r="LI633" s="4"/>
      <c r="LJ633" s="4"/>
      <c r="LK633" s="4"/>
      <c r="LL633" s="4"/>
      <c r="LM633" s="4"/>
      <c r="LN633" s="4"/>
      <c r="LO633" s="4"/>
      <c r="LP633" s="4"/>
      <c r="LQ633" s="4"/>
      <c r="LR633" s="4"/>
      <c r="LS633" s="4"/>
      <c r="LT633" s="4"/>
      <c r="LU633" s="4"/>
      <c r="LV633" s="4"/>
      <c r="LW633" s="4"/>
      <c r="LX633" s="4"/>
      <c r="LY633" s="4"/>
      <c r="LZ633" s="4"/>
      <c r="MA633" s="4"/>
      <c r="MB633" s="4"/>
      <c r="MC633" s="4"/>
      <c r="MD633" s="4"/>
      <c r="ME633" s="4"/>
      <c r="MF633" s="4"/>
      <c r="MG633" s="4"/>
      <c r="MH633" s="4"/>
      <c r="MI633" s="4"/>
      <c r="MJ633" s="4"/>
      <c r="MK633" s="4"/>
      <c r="ML633" s="4"/>
      <c r="MM633" s="4"/>
      <c r="MN633" s="4"/>
      <c r="MO633" s="4"/>
      <c r="MP633" s="4"/>
      <c r="MQ633" s="4"/>
      <c r="MR633" s="4"/>
      <c r="MS633" s="4"/>
      <c r="MT633" s="4"/>
      <c r="MU633" s="4"/>
      <c r="MV633" s="4"/>
      <c r="MW633" s="4"/>
      <c r="MX633" s="4"/>
      <c r="MY633" s="4"/>
      <c r="MZ633" s="4"/>
      <c r="NA633" s="4"/>
      <c r="NB633" s="4"/>
      <c r="NC633" s="4"/>
      <c r="ND633" s="4"/>
      <c r="NE633" s="4"/>
      <c r="NF633" s="4"/>
      <c r="NG633" s="4"/>
      <c r="NH633" s="4"/>
      <c r="NI633" s="4"/>
      <c r="NJ633" s="4"/>
      <c r="NK633" s="4"/>
      <c r="NL633" s="4"/>
      <c r="NM633" s="4"/>
      <c r="NN633" s="4"/>
      <c r="NO633" s="4"/>
      <c r="NP633" s="4"/>
      <c r="NQ633" s="4"/>
      <c r="NR633" s="4"/>
      <c r="NS633" s="4"/>
      <c r="NT633" s="4"/>
      <c r="NU633" s="4"/>
      <c r="NV633" s="4"/>
      <c r="NW633" s="4"/>
      <c r="NX633" s="4"/>
      <c r="NY633" s="4"/>
      <c r="NZ633" s="4"/>
      <c r="OA633" s="4"/>
      <c r="OB633" s="4"/>
      <c r="OC633" s="4"/>
      <c r="OD633" s="4"/>
      <c r="OE633" s="4"/>
      <c r="OF633" s="4"/>
      <c r="OG633" s="4"/>
      <c r="OH633" s="4"/>
      <c r="OI633" s="4"/>
      <c r="OJ633" s="4"/>
      <c r="OK633" s="4"/>
      <c r="OL633" s="4"/>
      <c r="OM633" s="4"/>
      <c r="ON633" s="4"/>
      <c r="OO633" s="4"/>
      <c r="OP633" s="4"/>
      <c r="OQ633" s="4"/>
      <c r="OR633" s="4"/>
      <c r="OS633" s="4"/>
      <c r="OT633" s="4"/>
      <c r="OU633" s="4"/>
      <c r="OV633" s="4"/>
      <c r="OW633" s="4"/>
      <c r="OX633" s="4"/>
      <c r="OY633" s="4"/>
      <c r="OZ633" s="4"/>
      <c r="PA633" s="4"/>
    </row>
    <row r="634" spans="1:417" s="16" customFormat="1" ht="74.25" customHeight="1" thickBot="1" x14ac:dyDescent="0.3">
      <c r="A634" s="307"/>
      <c r="B634" s="46" t="str">
        <f t="shared" si="350"/>
        <v>ГБУЗ АО Патологоанатомическое бюро</v>
      </c>
      <c r="C634" s="296"/>
      <c r="D634" s="19" t="str">
        <f t="shared" si="351"/>
        <v>Патологическая анатомия</v>
      </c>
      <c r="E634" s="227"/>
      <c r="F634" s="46" t="str">
        <f t="shared" si="334"/>
        <v>Патологическая анатомия</v>
      </c>
      <c r="G634" s="227"/>
      <c r="H634" s="46" t="str">
        <f t="shared" si="335"/>
        <v>Не предусмотрено</v>
      </c>
      <c r="I634" s="227"/>
      <c r="J634" s="46" t="str">
        <f t="shared" si="336"/>
        <v>Не предусмотрено</v>
      </c>
      <c r="K634" s="69" t="s">
        <v>188</v>
      </c>
      <c r="L634" s="88" t="s">
        <v>41</v>
      </c>
      <c r="M634" s="71" t="s">
        <v>42</v>
      </c>
      <c r="N634" s="104">
        <v>41000</v>
      </c>
      <c r="O634" s="103">
        <v>26179</v>
      </c>
      <c r="P634" s="56" t="str">
        <f t="shared" si="326"/>
        <v/>
      </c>
      <c r="Q634" s="55">
        <f t="shared" si="339"/>
        <v>85.134959349593487</v>
      </c>
      <c r="R634" s="238"/>
      <c r="S634" s="241"/>
      <c r="T634" s="248"/>
      <c r="U634" s="223"/>
      <c r="V634" s="223"/>
      <c r="W634" s="288"/>
      <c r="X634" s="287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  <c r="GL634" s="4"/>
      <c r="GM634" s="4"/>
      <c r="GN634" s="4"/>
      <c r="GO634" s="4"/>
      <c r="GP634" s="4"/>
      <c r="GQ634" s="4"/>
      <c r="GR634" s="4"/>
      <c r="GS634" s="4"/>
      <c r="GT634" s="4"/>
      <c r="GU634" s="4"/>
      <c r="GV634" s="4"/>
      <c r="GW634" s="4"/>
      <c r="GX634" s="4"/>
      <c r="GY634" s="4"/>
      <c r="GZ634" s="4"/>
      <c r="HA634" s="4"/>
      <c r="HB634" s="4"/>
      <c r="HC634" s="4"/>
      <c r="HD634" s="4"/>
      <c r="HE634" s="4"/>
      <c r="HF634" s="4"/>
      <c r="HG634" s="4"/>
      <c r="HH634" s="4"/>
      <c r="HI634" s="4"/>
      <c r="HJ634" s="4"/>
      <c r="HK634" s="4"/>
      <c r="HL634" s="4"/>
      <c r="HM634" s="4"/>
      <c r="HN634" s="4"/>
      <c r="HO634" s="4"/>
      <c r="HP634" s="4"/>
      <c r="HQ634" s="4"/>
      <c r="HR634" s="4"/>
      <c r="HS634" s="4"/>
      <c r="HT634" s="4"/>
      <c r="HU634" s="4"/>
      <c r="HV634" s="4"/>
      <c r="HW634" s="4"/>
      <c r="HX634" s="4"/>
      <c r="HY634" s="4"/>
      <c r="HZ634" s="4"/>
      <c r="IA634" s="4"/>
      <c r="IB634" s="4"/>
      <c r="IC634" s="4"/>
      <c r="ID634" s="4"/>
      <c r="IE634" s="4"/>
      <c r="IF634" s="4"/>
      <c r="IG634" s="4"/>
      <c r="IH634" s="4"/>
      <c r="II634" s="4"/>
      <c r="IJ634" s="4"/>
      <c r="IK634" s="4"/>
      <c r="IL634" s="4"/>
      <c r="IM634" s="4"/>
      <c r="IN634" s="4"/>
      <c r="IO634" s="4"/>
      <c r="IP634" s="4"/>
      <c r="IQ634" s="4"/>
      <c r="IR634" s="4"/>
      <c r="IS634" s="4"/>
      <c r="IT634" s="4"/>
      <c r="IU634" s="4"/>
      <c r="IV634" s="4"/>
      <c r="IW634" s="4"/>
      <c r="IX634" s="4"/>
      <c r="IY634" s="4"/>
      <c r="IZ634" s="4"/>
      <c r="JA634" s="4"/>
      <c r="JB634" s="4"/>
      <c r="JC634" s="4"/>
      <c r="JD634" s="4"/>
      <c r="JE634" s="4"/>
      <c r="JF634" s="4"/>
      <c r="JG634" s="4"/>
      <c r="JH634" s="4"/>
      <c r="JI634" s="4"/>
      <c r="JJ634" s="4"/>
      <c r="JK634" s="4"/>
      <c r="JL634" s="4"/>
      <c r="JM634" s="4"/>
      <c r="JN634" s="4"/>
      <c r="JO634" s="4"/>
      <c r="JP634" s="4"/>
      <c r="JQ634" s="4"/>
      <c r="JR634" s="4"/>
      <c r="JS634" s="4"/>
      <c r="JT634" s="4"/>
      <c r="JU634" s="4"/>
      <c r="JV634" s="4"/>
      <c r="JW634" s="4"/>
      <c r="JX634" s="4"/>
      <c r="JY634" s="4"/>
      <c r="JZ634" s="4"/>
      <c r="KA634" s="4"/>
      <c r="KB634" s="4"/>
      <c r="KC634" s="4"/>
      <c r="KD634" s="4"/>
      <c r="KE634" s="4"/>
      <c r="KF634" s="4"/>
      <c r="KG634" s="4"/>
      <c r="KH634" s="4"/>
      <c r="KI634" s="4"/>
      <c r="KJ634" s="4"/>
      <c r="KK634" s="4"/>
      <c r="KL634" s="4"/>
      <c r="KM634" s="4"/>
      <c r="KN634" s="4"/>
      <c r="KO634" s="4"/>
      <c r="KP634" s="4"/>
      <c r="KQ634" s="4"/>
      <c r="KR634" s="4"/>
      <c r="KS634" s="4"/>
      <c r="KT634" s="4"/>
      <c r="KU634" s="4"/>
      <c r="KV634" s="4"/>
      <c r="KW634" s="4"/>
      <c r="KX634" s="4"/>
      <c r="KY634" s="4"/>
      <c r="KZ634" s="4"/>
      <c r="LA634" s="4"/>
      <c r="LB634" s="4"/>
      <c r="LC634" s="4"/>
      <c r="LD634" s="4"/>
      <c r="LE634" s="4"/>
      <c r="LF634" s="4"/>
      <c r="LG634" s="4"/>
      <c r="LH634" s="4"/>
      <c r="LI634" s="4"/>
      <c r="LJ634" s="4"/>
      <c r="LK634" s="4"/>
      <c r="LL634" s="4"/>
      <c r="LM634" s="4"/>
      <c r="LN634" s="4"/>
      <c r="LO634" s="4"/>
      <c r="LP634" s="4"/>
      <c r="LQ634" s="4"/>
      <c r="LR634" s="4"/>
      <c r="LS634" s="4"/>
      <c r="LT634" s="4"/>
      <c r="LU634" s="4"/>
      <c r="LV634" s="4"/>
      <c r="LW634" s="4"/>
      <c r="LX634" s="4"/>
      <c r="LY634" s="4"/>
      <c r="LZ634" s="4"/>
      <c r="MA634" s="4"/>
      <c r="MB634" s="4"/>
      <c r="MC634" s="4"/>
      <c r="MD634" s="4"/>
      <c r="ME634" s="4"/>
      <c r="MF634" s="4"/>
      <c r="MG634" s="4"/>
      <c r="MH634" s="4"/>
      <c r="MI634" s="4"/>
      <c r="MJ634" s="4"/>
      <c r="MK634" s="4"/>
      <c r="ML634" s="4"/>
      <c r="MM634" s="4"/>
      <c r="MN634" s="4"/>
      <c r="MO634" s="4"/>
      <c r="MP634" s="4"/>
      <c r="MQ634" s="4"/>
      <c r="MR634" s="4"/>
      <c r="MS634" s="4"/>
      <c r="MT634" s="4"/>
      <c r="MU634" s="4"/>
      <c r="MV634" s="4"/>
      <c r="MW634" s="4"/>
      <c r="MX634" s="4"/>
      <c r="MY634" s="4"/>
      <c r="MZ634" s="4"/>
      <c r="NA634" s="4"/>
      <c r="NB634" s="4"/>
      <c r="NC634" s="4"/>
      <c r="ND634" s="4"/>
      <c r="NE634" s="4"/>
      <c r="NF634" s="4"/>
      <c r="NG634" s="4"/>
      <c r="NH634" s="4"/>
      <c r="NI634" s="4"/>
      <c r="NJ634" s="4"/>
      <c r="NK634" s="4"/>
      <c r="NL634" s="4"/>
      <c r="NM634" s="4"/>
      <c r="NN634" s="4"/>
      <c r="NO634" s="4"/>
      <c r="NP634" s="4"/>
      <c r="NQ634" s="4"/>
      <c r="NR634" s="4"/>
      <c r="NS634" s="4"/>
      <c r="NT634" s="4"/>
      <c r="NU634" s="4"/>
      <c r="NV634" s="4"/>
      <c r="NW634" s="4"/>
      <c r="NX634" s="4"/>
      <c r="NY634" s="4"/>
      <c r="NZ634" s="4"/>
      <c r="OA634" s="4"/>
      <c r="OB634" s="4"/>
      <c r="OC634" s="4"/>
      <c r="OD634" s="4"/>
      <c r="OE634" s="4"/>
      <c r="OF634" s="4"/>
      <c r="OG634" s="4"/>
      <c r="OH634" s="4"/>
      <c r="OI634" s="4"/>
      <c r="OJ634" s="4"/>
      <c r="OK634" s="4"/>
      <c r="OL634" s="4"/>
      <c r="OM634" s="4"/>
      <c r="ON634" s="4"/>
      <c r="OO634" s="4"/>
      <c r="OP634" s="4"/>
      <c r="OQ634" s="4"/>
      <c r="OR634" s="4"/>
      <c r="OS634" s="4"/>
      <c r="OT634" s="4"/>
      <c r="OU634" s="4"/>
      <c r="OV634" s="4"/>
      <c r="OW634" s="4"/>
      <c r="OX634" s="4"/>
      <c r="OY634" s="4"/>
      <c r="OZ634" s="4"/>
      <c r="PA634" s="4"/>
    </row>
    <row r="635" spans="1:417" s="16" customFormat="1" ht="39.75" customHeight="1" thickBot="1" x14ac:dyDescent="0.3">
      <c r="A635" s="307"/>
      <c r="B635" s="46" t="str">
        <f t="shared" si="350"/>
        <v>ГБУЗ АО Патологоанатомическое бюро</v>
      </c>
      <c r="C635" s="296"/>
      <c r="D635" s="19" t="str">
        <f t="shared" si="351"/>
        <v>Патологическая анатомия</v>
      </c>
      <c r="E635" s="227" t="s">
        <v>98</v>
      </c>
      <c r="F635" s="46" t="str">
        <f t="shared" si="334"/>
        <v>Патологическая анатомия</v>
      </c>
      <c r="G635" s="227" t="s">
        <v>47</v>
      </c>
      <c r="H635" s="46" t="str">
        <f t="shared" si="335"/>
        <v>Не предусмотрено</v>
      </c>
      <c r="I635" s="227" t="s">
        <v>47</v>
      </c>
      <c r="J635" s="46" t="str">
        <f t="shared" si="336"/>
        <v>Не предусмотрено</v>
      </c>
      <c r="K635" s="72" t="s">
        <v>99</v>
      </c>
      <c r="L635" s="73" t="s">
        <v>3</v>
      </c>
      <c r="M635" s="73" t="s">
        <v>5</v>
      </c>
      <c r="N635" s="106">
        <v>100</v>
      </c>
      <c r="O635" s="106">
        <v>100</v>
      </c>
      <c r="P635" s="54">
        <f t="shared" si="326"/>
        <v>100</v>
      </c>
      <c r="Q635" s="54"/>
      <c r="R635" s="238"/>
      <c r="S635" s="241"/>
      <c r="T635" s="248"/>
      <c r="U635" s="223"/>
      <c r="V635" s="223"/>
      <c r="W635" s="288"/>
      <c r="X635" s="287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  <c r="GL635" s="4"/>
      <c r="GM635" s="4"/>
      <c r="GN635" s="4"/>
      <c r="GO635" s="4"/>
      <c r="GP635" s="4"/>
      <c r="GQ635" s="4"/>
      <c r="GR635" s="4"/>
      <c r="GS635" s="4"/>
      <c r="GT635" s="4"/>
      <c r="GU635" s="4"/>
      <c r="GV635" s="4"/>
      <c r="GW635" s="4"/>
      <c r="GX635" s="4"/>
      <c r="GY635" s="4"/>
      <c r="GZ635" s="4"/>
      <c r="HA635" s="4"/>
      <c r="HB635" s="4"/>
      <c r="HC635" s="4"/>
      <c r="HD635" s="4"/>
      <c r="HE635" s="4"/>
      <c r="HF635" s="4"/>
      <c r="HG635" s="4"/>
      <c r="HH635" s="4"/>
      <c r="HI635" s="4"/>
      <c r="HJ635" s="4"/>
      <c r="HK635" s="4"/>
      <c r="HL635" s="4"/>
      <c r="HM635" s="4"/>
      <c r="HN635" s="4"/>
      <c r="HO635" s="4"/>
      <c r="HP635" s="4"/>
      <c r="HQ635" s="4"/>
      <c r="HR635" s="4"/>
      <c r="HS635" s="4"/>
      <c r="HT635" s="4"/>
      <c r="HU635" s="4"/>
      <c r="HV635" s="4"/>
      <c r="HW635" s="4"/>
      <c r="HX635" s="4"/>
      <c r="HY635" s="4"/>
      <c r="HZ635" s="4"/>
      <c r="IA635" s="4"/>
      <c r="IB635" s="4"/>
      <c r="IC635" s="4"/>
      <c r="ID635" s="4"/>
      <c r="IE635" s="4"/>
      <c r="IF635" s="4"/>
      <c r="IG635" s="4"/>
      <c r="IH635" s="4"/>
      <c r="II635" s="4"/>
      <c r="IJ635" s="4"/>
      <c r="IK635" s="4"/>
      <c r="IL635" s="4"/>
      <c r="IM635" s="4"/>
      <c r="IN635" s="4"/>
      <c r="IO635" s="4"/>
      <c r="IP635" s="4"/>
      <c r="IQ635" s="4"/>
      <c r="IR635" s="4"/>
      <c r="IS635" s="4"/>
      <c r="IT635" s="4"/>
      <c r="IU635" s="4"/>
      <c r="IV635" s="4"/>
      <c r="IW635" s="4"/>
      <c r="IX635" s="4"/>
      <c r="IY635" s="4"/>
      <c r="IZ635" s="4"/>
      <c r="JA635" s="4"/>
      <c r="JB635" s="4"/>
      <c r="JC635" s="4"/>
      <c r="JD635" s="4"/>
      <c r="JE635" s="4"/>
      <c r="JF635" s="4"/>
      <c r="JG635" s="4"/>
      <c r="JH635" s="4"/>
      <c r="JI635" s="4"/>
      <c r="JJ635" s="4"/>
      <c r="JK635" s="4"/>
      <c r="JL635" s="4"/>
      <c r="JM635" s="4"/>
      <c r="JN635" s="4"/>
      <c r="JO635" s="4"/>
      <c r="JP635" s="4"/>
      <c r="JQ635" s="4"/>
      <c r="JR635" s="4"/>
      <c r="JS635" s="4"/>
      <c r="JT635" s="4"/>
      <c r="JU635" s="4"/>
      <c r="JV635" s="4"/>
      <c r="JW635" s="4"/>
      <c r="JX635" s="4"/>
      <c r="JY635" s="4"/>
      <c r="JZ635" s="4"/>
      <c r="KA635" s="4"/>
      <c r="KB635" s="4"/>
      <c r="KC635" s="4"/>
      <c r="KD635" s="4"/>
      <c r="KE635" s="4"/>
      <c r="KF635" s="4"/>
      <c r="KG635" s="4"/>
      <c r="KH635" s="4"/>
      <c r="KI635" s="4"/>
      <c r="KJ635" s="4"/>
      <c r="KK635" s="4"/>
      <c r="KL635" s="4"/>
      <c r="KM635" s="4"/>
      <c r="KN635" s="4"/>
      <c r="KO635" s="4"/>
      <c r="KP635" s="4"/>
      <c r="KQ635" s="4"/>
      <c r="KR635" s="4"/>
      <c r="KS635" s="4"/>
      <c r="KT635" s="4"/>
      <c r="KU635" s="4"/>
      <c r="KV635" s="4"/>
      <c r="KW635" s="4"/>
      <c r="KX635" s="4"/>
      <c r="KY635" s="4"/>
      <c r="KZ635" s="4"/>
      <c r="LA635" s="4"/>
      <c r="LB635" s="4"/>
      <c r="LC635" s="4"/>
      <c r="LD635" s="4"/>
      <c r="LE635" s="4"/>
      <c r="LF635" s="4"/>
      <c r="LG635" s="4"/>
      <c r="LH635" s="4"/>
      <c r="LI635" s="4"/>
      <c r="LJ635" s="4"/>
      <c r="LK635" s="4"/>
      <c r="LL635" s="4"/>
      <c r="LM635" s="4"/>
      <c r="LN635" s="4"/>
      <c r="LO635" s="4"/>
      <c r="LP635" s="4"/>
      <c r="LQ635" s="4"/>
      <c r="LR635" s="4"/>
      <c r="LS635" s="4"/>
      <c r="LT635" s="4"/>
      <c r="LU635" s="4"/>
      <c r="LV635" s="4"/>
      <c r="LW635" s="4"/>
      <c r="LX635" s="4"/>
      <c r="LY635" s="4"/>
      <c r="LZ635" s="4"/>
      <c r="MA635" s="4"/>
      <c r="MB635" s="4"/>
      <c r="MC635" s="4"/>
      <c r="MD635" s="4"/>
      <c r="ME635" s="4"/>
      <c r="MF635" s="4"/>
      <c r="MG635" s="4"/>
      <c r="MH635" s="4"/>
      <c r="MI635" s="4"/>
      <c r="MJ635" s="4"/>
      <c r="MK635" s="4"/>
      <c r="ML635" s="4"/>
      <c r="MM635" s="4"/>
      <c r="MN635" s="4"/>
      <c r="MO635" s="4"/>
      <c r="MP635" s="4"/>
      <c r="MQ635" s="4"/>
      <c r="MR635" s="4"/>
      <c r="MS635" s="4"/>
      <c r="MT635" s="4"/>
      <c r="MU635" s="4"/>
      <c r="MV635" s="4"/>
      <c r="MW635" s="4"/>
      <c r="MX635" s="4"/>
      <c r="MY635" s="4"/>
      <c r="MZ635" s="4"/>
      <c r="NA635" s="4"/>
      <c r="NB635" s="4"/>
      <c r="NC635" s="4"/>
      <c r="ND635" s="4"/>
      <c r="NE635" s="4"/>
      <c r="NF635" s="4"/>
      <c r="NG635" s="4"/>
      <c r="NH635" s="4"/>
      <c r="NI635" s="4"/>
      <c r="NJ635" s="4"/>
      <c r="NK635" s="4"/>
      <c r="NL635" s="4"/>
      <c r="NM635" s="4"/>
      <c r="NN635" s="4"/>
      <c r="NO635" s="4"/>
      <c r="NP635" s="4"/>
      <c r="NQ635" s="4"/>
      <c r="NR635" s="4"/>
      <c r="NS635" s="4"/>
      <c r="NT635" s="4"/>
      <c r="NU635" s="4"/>
      <c r="NV635" s="4"/>
      <c r="NW635" s="4"/>
      <c r="NX635" s="4"/>
      <c r="NY635" s="4"/>
      <c r="NZ635" s="4"/>
      <c r="OA635" s="4"/>
      <c r="OB635" s="4"/>
      <c r="OC635" s="4"/>
      <c r="OD635" s="4"/>
      <c r="OE635" s="4"/>
      <c r="OF635" s="4"/>
      <c r="OG635" s="4"/>
      <c r="OH635" s="4"/>
      <c r="OI635" s="4"/>
      <c r="OJ635" s="4"/>
      <c r="OK635" s="4"/>
      <c r="OL635" s="4"/>
      <c r="OM635" s="4"/>
      <c r="ON635" s="4"/>
      <c r="OO635" s="4"/>
      <c r="OP635" s="4"/>
      <c r="OQ635" s="4"/>
      <c r="OR635" s="4"/>
      <c r="OS635" s="4"/>
      <c r="OT635" s="4"/>
      <c r="OU635" s="4"/>
      <c r="OV635" s="4"/>
      <c r="OW635" s="4"/>
      <c r="OX635" s="4"/>
      <c r="OY635" s="4"/>
      <c r="OZ635" s="4"/>
      <c r="PA635" s="4"/>
    </row>
    <row r="636" spans="1:417" s="16" customFormat="1" ht="39.75" customHeight="1" thickBot="1" x14ac:dyDescent="0.3">
      <c r="A636" s="307"/>
      <c r="B636" s="46" t="str">
        <f t="shared" si="350"/>
        <v>ГБУЗ АО Патологоанатомическое бюро</v>
      </c>
      <c r="C636" s="296"/>
      <c r="D636" s="19" t="str">
        <f t="shared" si="351"/>
        <v>Патологическая анатомия</v>
      </c>
      <c r="E636" s="227"/>
      <c r="F636" s="46" t="str">
        <f t="shared" si="334"/>
        <v>Патологическая анатомия</v>
      </c>
      <c r="G636" s="227"/>
      <c r="H636" s="46" t="str">
        <f t="shared" si="335"/>
        <v>Не предусмотрено</v>
      </c>
      <c r="I636" s="227"/>
      <c r="J636" s="46" t="str">
        <f t="shared" si="336"/>
        <v>Не предусмотрено</v>
      </c>
      <c r="K636" s="69" t="s">
        <v>100</v>
      </c>
      <c r="L636" s="88" t="s">
        <v>41</v>
      </c>
      <c r="M636" s="71" t="s">
        <v>42</v>
      </c>
      <c r="N636" s="104">
        <v>6000</v>
      </c>
      <c r="O636" s="103">
        <v>2481</v>
      </c>
      <c r="P636" s="56" t="str">
        <f t="shared" si="326"/>
        <v/>
      </c>
      <c r="Q636" s="55">
        <f t="shared" si="339"/>
        <v>55.133333333333326</v>
      </c>
      <c r="R636" s="250"/>
      <c r="S636" s="251"/>
      <c r="T636" s="252"/>
      <c r="U636" s="224"/>
      <c r="V636" s="224"/>
      <c r="W636" s="288"/>
      <c r="X636" s="287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  <c r="GL636" s="4"/>
      <c r="GM636" s="4"/>
      <c r="GN636" s="4"/>
      <c r="GO636" s="4"/>
      <c r="GP636" s="4"/>
      <c r="GQ636" s="4"/>
      <c r="GR636" s="4"/>
      <c r="GS636" s="4"/>
      <c r="GT636" s="4"/>
      <c r="GU636" s="4"/>
      <c r="GV636" s="4"/>
      <c r="GW636" s="4"/>
      <c r="GX636" s="4"/>
      <c r="GY636" s="4"/>
      <c r="GZ636" s="4"/>
      <c r="HA636" s="4"/>
      <c r="HB636" s="4"/>
      <c r="HC636" s="4"/>
      <c r="HD636" s="4"/>
      <c r="HE636" s="4"/>
      <c r="HF636" s="4"/>
      <c r="HG636" s="4"/>
      <c r="HH636" s="4"/>
      <c r="HI636" s="4"/>
      <c r="HJ636" s="4"/>
      <c r="HK636" s="4"/>
      <c r="HL636" s="4"/>
      <c r="HM636" s="4"/>
      <c r="HN636" s="4"/>
      <c r="HO636" s="4"/>
      <c r="HP636" s="4"/>
      <c r="HQ636" s="4"/>
      <c r="HR636" s="4"/>
      <c r="HS636" s="4"/>
      <c r="HT636" s="4"/>
      <c r="HU636" s="4"/>
      <c r="HV636" s="4"/>
      <c r="HW636" s="4"/>
      <c r="HX636" s="4"/>
      <c r="HY636" s="4"/>
      <c r="HZ636" s="4"/>
      <c r="IA636" s="4"/>
      <c r="IB636" s="4"/>
      <c r="IC636" s="4"/>
      <c r="ID636" s="4"/>
      <c r="IE636" s="4"/>
      <c r="IF636" s="4"/>
      <c r="IG636" s="4"/>
      <c r="IH636" s="4"/>
      <c r="II636" s="4"/>
      <c r="IJ636" s="4"/>
      <c r="IK636" s="4"/>
      <c r="IL636" s="4"/>
      <c r="IM636" s="4"/>
      <c r="IN636" s="4"/>
      <c r="IO636" s="4"/>
      <c r="IP636" s="4"/>
      <c r="IQ636" s="4"/>
      <c r="IR636" s="4"/>
      <c r="IS636" s="4"/>
      <c r="IT636" s="4"/>
      <c r="IU636" s="4"/>
      <c r="IV636" s="4"/>
      <c r="IW636" s="4"/>
      <c r="IX636" s="4"/>
      <c r="IY636" s="4"/>
      <c r="IZ636" s="4"/>
      <c r="JA636" s="4"/>
      <c r="JB636" s="4"/>
      <c r="JC636" s="4"/>
      <c r="JD636" s="4"/>
      <c r="JE636" s="4"/>
      <c r="JF636" s="4"/>
      <c r="JG636" s="4"/>
      <c r="JH636" s="4"/>
      <c r="JI636" s="4"/>
      <c r="JJ636" s="4"/>
      <c r="JK636" s="4"/>
      <c r="JL636" s="4"/>
      <c r="JM636" s="4"/>
      <c r="JN636" s="4"/>
      <c r="JO636" s="4"/>
      <c r="JP636" s="4"/>
      <c r="JQ636" s="4"/>
      <c r="JR636" s="4"/>
      <c r="JS636" s="4"/>
      <c r="JT636" s="4"/>
      <c r="JU636" s="4"/>
      <c r="JV636" s="4"/>
      <c r="JW636" s="4"/>
      <c r="JX636" s="4"/>
      <c r="JY636" s="4"/>
      <c r="JZ636" s="4"/>
      <c r="KA636" s="4"/>
      <c r="KB636" s="4"/>
      <c r="KC636" s="4"/>
      <c r="KD636" s="4"/>
      <c r="KE636" s="4"/>
      <c r="KF636" s="4"/>
      <c r="KG636" s="4"/>
      <c r="KH636" s="4"/>
      <c r="KI636" s="4"/>
      <c r="KJ636" s="4"/>
      <c r="KK636" s="4"/>
      <c r="KL636" s="4"/>
      <c r="KM636" s="4"/>
      <c r="KN636" s="4"/>
      <c r="KO636" s="4"/>
      <c r="KP636" s="4"/>
      <c r="KQ636" s="4"/>
      <c r="KR636" s="4"/>
      <c r="KS636" s="4"/>
      <c r="KT636" s="4"/>
      <c r="KU636" s="4"/>
      <c r="KV636" s="4"/>
      <c r="KW636" s="4"/>
      <c r="KX636" s="4"/>
      <c r="KY636" s="4"/>
      <c r="KZ636" s="4"/>
      <c r="LA636" s="4"/>
      <c r="LB636" s="4"/>
      <c r="LC636" s="4"/>
      <c r="LD636" s="4"/>
      <c r="LE636" s="4"/>
      <c r="LF636" s="4"/>
      <c r="LG636" s="4"/>
      <c r="LH636" s="4"/>
      <c r="LI636" s="4"/>
      <c r="LJ636" s="4"/>
      <c r="LK636" s="4"/>
      <c r="LL636" s="4"/>
      <c r="LM636" s="4"/>
      <c r="LN636" s="4"/>
      <c r="LO636" s="4"/>
      <c r="LP636" s="4"/>
      <c r="LQ636" s="4"/>
      <c r="LR636" s="4"/>
      <c r="LS636" s="4"/>
      <c r="LT636" s="4"/>
      <c r="LU636" s="4"/>
      <c r="LV636" s="4"/>
      <c r="LW636" s="4"/>
      <c r="LX636" s="4"/>
      <c r="LY636" s="4"/>
      <c r="LZ636" s="4"/>
      <c r="MA636" s="4"/>
      <c r="MB636" s="4"/>
      <c r="MC636" s="4"/>
      <c r="MD636" s="4"/>
      <c r="ME636" s="4"/>
      <c r="MF636" s="4"/>
      <c r="MG636" s="4"/>
      <c r="MH636" s="4"/>
      <c r="MI636" s="4"/>
      <c r="MJ636" s="4"/>
      <c r="MK636" s="4"/>
      <c r="ML636" s="4"/>
      <c r="MM636" s="4"/>
      <c r="MN636" s="4"/>
      <c r="MO636" s="4"/>
      <c r="MP636" s="4"/>
      <c r="MQ636" s="4"/>
      <c r="MR636" s="4"/>
      <c r="MS636" s="4"/>
      <c r="MT636" s="4"/>
      <c r="MU636" s="4"/>
      <c r="MV636" s="4"/>
      <c r="MW636" s="4"/>
      <c r="MX636" s="4"/>
      <c r="MY636" s="4"/>
      <c r="MZ636" s="4"/>
      <c r="NA636" s="4"/>
      <c r="NB636" s="4"/>
      <c r="NC636" s="4"/>
      <c r="ND636" s="4"/>
      <c r="NE636" s="4"/>
      <c r="NF636" s="4"/>
      <c r="NG636" s="4"/>
      <c r="NH636" s="4"/>
      <c r="NI636" s="4"/>
      <c r="NJ636" s="4"/>
      <c r="NK636" s="4"/>
      <c r="NL636" s="4"/>
      <c r="NM636" s="4"/>
      <c r="NN636" s="4"/>
      <c r="NO636" s="4"/>
      <c r="NP636" s="4"/>
      <c r="NQ636" s="4"/>
      <c r="NR636" s="4"/>
      <c r="NS636" s="4"/>
      <c r="NT636" s="4"/>
      <c r="NU636" s="4"/>
      <c r="NV636" s="4"/>
      <c r="NW636" s="4"/>
      <c r="NX636" s="4"/>
      <c r="NY636" s="4"/>
      <c r="NZ636" s="4"/>
      <c r="OA636" s="4"/>
      <c r="OB636" s="4"/>
      <c r="OC636" s="4"/>
      <c r="OD636" s="4"/>
      <c r="OE636" s="4"/>
      <c r="OF636" s="4"/>
      <c r="OG636" s="4"/>
      <c r="OH636" s="4"/>
      <c r="OI636" s="4"/>
      <c r="OJ636" s="4"/>
      <c r="OK636" s="4"/>
      <c r="OL636" s="4"/>
      <c r="OM636" s="4"/>
      <c r="ON636" s="4"/>
      <c r="OO636" s="4"/>
      <c r="OP636" s="4"/>
      <c r="OQ636" s="4"/>
      <c r="OR636" s="4"/>
      <c r="OS636" s="4"/>
      <c r="OT636" s="4"/>
      <c r="OU636" s="4"/>
      <c r="OV636" s="4"/>
      <c r="OW636" s="4"/>
      <c r="OX636" s="4"/>
      <c r="OY636" s="4"/>
      <c r="OZ636" s="4"/>
      <c r="PA636" s="4"/>
    </row>
    <row r="637" spans="1:417" s="4" customFormat="1" ht="45" customHeight="1" thickBot="1" x14ac:dyDescent="0.3">
      <c r="A637" s="306" t="s">
        <v>77</v>
      </c>
      <c r="B637" s="46" t="str">
        <f t="shared" si="350"/>
        <v>ГБУЗ АО Городская поликлиника №1</v>
      </c>
      <c r="C637" s="262" t="s">
        <v>124</v>
      </c>
      <c r="D637" s="19" t="str">
        <f t="shared" si="351"/>
        <v>ПМСП, не включенная в базовую программу ОМС</v>
      </c>
      <c r="E637" s="236" t="s">
        <v>142</v>
      </c>
      <c r="F637" s="46" t="str">
        <f t="shared" si="334"/>
        <v>амбулаторно</v>
      </c>
      <c r="G637" s="236" t="s">
        <v>39</v>
      </c>
      <c r="H637" s="46" t="str">
        <f t="shared" si="335"/>
        <v>Первичная медико-санитарная помощь, в части диагностики и лечения</v>
      </c>
      <c r="I637" s="236" t="s">
        <v>68</v>
      </c>
      <c r="J637" s="46" t="str">
        <f t="shared" si="336"/>
        <v>психотерапия</v>
      </c>
      <c r="K637" s="73" t="s">
        <v>133</v>
      </c>
      <c r="L637" s="73" t="s">
        <v>3</v>
      </c>
      <c r="M637" s="73" t="s">
        <v>5</v>
      </c>
      <c r="N637" s="106">
        <v>99</v>
      </c>
      <c r="O637" s="106">
        <v>99</v>
      </c>
      <c r="P637" s="60">
        <f t="shared" si="326"/>
        <v>100</v>
      </c>
      <c r="Q637" s="60"/>
      <c r="R637" s="219">
        <f>IFERROR(AVERAGE(P637:P639),"")</f>
        <v>100</v>
      </c>
      <c r="S637" s="220">
        <f>AVERAGE(Q637:Q639)</f>
        <v>100.1037037037037</v>
      </c>
      <c r="T637" s="221">
        <f>IFERROR((R637*0.7+S637*0.3)*2,S637*2)</f>
        <v>200.0622222222222</v>
      </c>
      <c r="U637" s="236" t="str">
        <f>IF(T637&lt;170,"ГЗ по услуге (работе) НЕ выполнено","")&amp;IF(AND(T637&gt;=170,T637&lt;=200),"ГЗ по услуге (работе) выполнено","")&amp;IF(T637&gt;200,"ГЗ по услуге (работе) ПЕРЕвыполнено","")</f>
        <v>ГЗ по услуге (работе) ПЕРЕвыполнено</v>
      </c>
      <c r="V637" s="236"/>
      <c r="W637" s="213">
        <f>AVERAGE(T637:T645)</f>
        <v>199.61834239482519</v>
      </c>
      <c r="X637" s="204" t="str">
        <f>IF(W637&lt;170,"ГЗ по учреждению не выполнено","")&amp;IF(AND(W637&gt;=170,W637&lt;=200),"ГЗ по учреждению выполнено","")&amp;IF(W637&gt;200,"ГЗ по учреждению перевыполнено","")</f>
        <v>ГЗ по учреждению выполнено</v>
      </c>
    </row>
    <row r="638" spans="1:417" s="4" customFormat="1" ht="24.6" customHeight="1" thickBot="1" x14ac:dyDescent="0.3">
      <c r="A638" s="306"/>
      <c r="B638" s="46" t="str">
        <f t="shared" si="350"/>
        <v>ГБУЗ АО Городская поликлиника №1</v>
      </c>
      <c r="C638" s="262"/>
      <c r="D638" s="19" t="str">
        <f t="shared" si="351"/>
        <v>ПМСП, не включенная в базовую программу ОМС</v>
      </c>
      <c r="E638" s="236"/>
      <c r="F638" s="46" t="str">
        <f t="shared" si="334"/>
        <v>амбулаторно</v>
      </c>
      <c r="G638" s="236"/>
      <c r="H638" s="46" t="str">
        <f t="shared" si="335"/>
        <v>Первичная медико-санитарная помощь, в части диагностики и лечения</v>
      </c>
      <c r="I638" s="236"/>
      <c r="J638" s="46" t="str">
        <f t="shared" si="336"/>
        <v>психотерапия</v>
      </c>
      <c r="K638" s="74" t="s">
        <v>40</v>
      </c>
      <c r="L638" s="75" t="s">
        <v>123</v>
      </c>
      <c r="M638" s="81" t="s">
        <v>42</v>
      </c>
      <c r="N638" s="104">
        <v>4000</v>
      </c>
      <c r="O638" s="102">
        <v>3004</v>
      </c>
      <c r="P638" s="135" t="str">
        <f t="shared" ref="P638" si="352">IF(AND(N638&lt;&gt;0,M638="Кач."),O638/N638*100,"")</f>
        <v/>
      </c>
      <c r="Q638" s="131">
        <f t="shared" ref="Q638" si="353">IF(AND(N638&lt;&gt;0,M638="объем"),(O638/N638*100)/$Y$2*12,"")</f>
        <v>100.13333333333333</v>
      </c>
      <c r="R638" s="219"/>
      <c r="S638" s="220"/>
      <c r="T638" s="221"/>
      <c r="U638" s="236"/>
      <c r="V638" s="236"/>
      <c r="W638" s="214"/>
      <c r="X638" s="205"/>
    </row>
    <row r="639" spans="1:417" s="4" customFormat="1" ht="42" customHeight="1" thickBot="1" x14ac:dyDescent="0.3">
      <c r="A639" s="306"/>
      <c r="B639" s="46" t="str">
        <f t="shared" si="350"/>
        <v>ГБУЗ АО Городская поликлиника №1</v>
      </c>
      <c r="C639" s="262"/>
      <c r="D639" s="19" t="str">
        <f t="shared" si="351"/>
        <v>ПМСП, не включенная в базовую программу ОМС</v>
      </c>
      <c r="E639" s="236"/>
      <c r="F639" s="46" t="str">
        <f t="shared" si="334"/>
        <v>амбулаторно</v>
      </c>
      <c r="G639" s="236"/>
      <c r="H639" s="46" t="str">
        <f t="shared" si="335"/>
        <v>Первичная медико-санитарная помощь, в части диагностики и лечения</v>
      </c>
      <c r="I639" s="236"/>
      <c r="J639" s="46" t="str">
        <f t="shared" si="336"/>
        <v>психотерапия</v>
      </c>
      <c r="K639" s="74" t="s">
        <v>138</v>
      </c>
      <c r="L639" s="75" t="s">
        <v>123</v>
      </c>
      <c r="M639" s="81" t="s">
        <v>42</v>
      </c>
      <c r="N639" s="104">
        <v>1800</v>
      </c>
      <c r="O639" s="104">
        <v>1351</v>
      </c>
      <c r="P639" s="61" t="str">
        <f t="shared" si="326"/>
        <v/>
      </c>
      <c r="Q639" s="62">
        <f t="shared" si="339"/>
        <v>100.07407407407408</v>
      </c>
      <c r="R639" s="219"/>
      <c r="S639" s="220"/>
      <c r="T639" s="221"/>
      <c r="U639" s="236"/>
      <c r="V639" s="236"/>
      <c r="W639" s="214"/>
      <c r="X639" s="205"/>
    </row>
    <row r="640" spans="1:417" s="4" customFormat="1" ht="25.9" customHeight="1" thickBot="1" x14ac:dyDescent="0.3">
      <c r="A640" s="306"/>
      <c r="B640" s="46" t="str">
        <f t="shared" si="350"/>
        <v>ГБУЗ АО Городская поликлиника №1</v>
      </c>
      <c r="C640" s="232" t="s">
        <v>75</v>
      </c>
      <c r="D640" s="19" t="str">
        <f t="shared" si="351"/>
        <v>Паллиативная медицинская помощь</v>
      </c>
      <c r="E640" s="236" t="s">
        <v>258</v>
      </c>
      <c r="F640" s="46" t="str">
        <f t="shared" si="334"/>
        <v>амбулаторно на дому</v>
      </c>
      <c r="G640" s="236" t="s">
        <v>75</v>
      </c>
      <c r="H640" s="46" t="str">
        <f t="shared" si="335"/>
        <v>Паллиативная медицинская помощь</v>
      </c>
      <c r="I640" s="227" t="s">
        <v>47</v>
      </c>
      <c r="J640" s="46" t="str">
        <f t="shared" si="336"/>
        <v>Не предусмотрено</v>
      </c>
      <c r="K640" s="73" t="s">
        <v>133</v>
      </c>
      <c r="L640" s="73" t="s">
        <v>3</v>
      </c>
      <c r="M640" s="73" t="s">
        <v>5</v>
      </c>
      <c r="N640" s="106">
        <v>99</v>
      </c>
      <c r="O640" s="106">
        <v>99</v>
      </c>
      <c r="P640" s="60">
        <f t="shared" si="326"/>
        <v>100</v>
      </c>
      <c r="Q640" s="60"/>
      <c r="R640" s="219">
        <f>IFERROR(AVERAGE(P640:P641),"")</f>
        <v>100</v>
      </c>
      <c r="S640" s="220">
        <f>AVERAGE(Q640:Q641)</f>
        <v>100.05461496450027</v>
      </c>
      <c r="T640" s="221">
        <f>IFERROR((R640*0.7+S640*0.3)*2,S640*2)</f>
        <v>200.03276897870018</v>
      </c>
      <c r="U640" s="236" t="str">
        <f>IF(T640&lt;170,"ГЗ по услуге (работе) НЕ выполнено","")&amp;IF(AND(T640&gt;=170,T640&lt;=200),"ГЗ по услуге (работе) выполнено","")&amp;IF(T640&gt;200,"ГЗ по услуге (работе) ПЕРЕвыполнено","")</f>
        <v>ГЗ по услуге (работе) ПЕРЕвыполнено</v>
      </c>
      <c r="V640" s="236"/>
      <c r="W640" s="214"/>
      <c r="X640" s="205"/>
    </row>
    <row r="641" spans="1:417" s="14" customFormat="1" ht="28.5" customHeight="1" thickBot="1" x14ac:dyDescent="0.3">
      <c r="A641" s="306"/>
      <c r="B641" s="46" t="str">
        <f t="shared" si="350"/>
        <v>ГБУЗ АО Городская поликлиника №1</v>
      </c>
      <c r="C641" s="270"/>
      <c r="D641" s="19" t="str">
        <f t="shared" si="351"/>
        <v>Паллиативная медицинская помощь</v>
      </c>
      <c r="E641" s="236"/>
      <c r="F641" s="46" t="str">
        <f t="shared" si="334"/>
        <v>амбулаторно на дому</v>
      </c>
      <c r="G641" s="236"/>
      <c r="H641" s="46" t="str">
        <f t="shared" si="335"/>
        <v>Паллиативная медицинская помощь</v>
      </c>
      <c r="I641" s="227"/>
      <c r="J641" s="46" t="str">
        <f t="shared" si="336"/>
        <v>Не предусмотрено</v>
      </c>
      <c r="K641" s="74" t="s">
        <v>40</v>
      </c>
      <c r="L641" s="75" t="s">
        <v>123</v>
      </c>
      <c r="M641" s="81" t="s">
        <v>42</v>
      </c>
      <c r="N641" s="104">
        <v>1831</v>
      </c>
      <c r="O641" s="102">
        <v>1374</v>
      </c>
      <c r="P641" s="61" t="str">
        <f t="shared" si="326"/>
        <v/>
      </c>
      <c r="Q641" s="62">
        <f t="shared" si="339"/>
        <v>100.05461496450027</v>
      </c>
      <c r="R641" s="219"/>
      <c r="S641" s="220"/>
      <c r="T641" s="221"/>
      <c r="U641" s="236"/>
      <c r="V641" s="236"/>
      <c r="W641" s="214"/>
      <c r="X641" s="205"/>
    </row>
    <row r="642" spans="1:417" s="4" customFormat="1" ht="28.5" customHeight="1" thickBot="1" x14ac:dyDescent="0.3">
      <c r="A642" s="306"/>
      <c r="B642" s="46" t="str">
        <f t="shared" si="350"/>
        <v>ГБУЗ АО Городская поликлиника №1</v>
      </c>
      <c r="C642" s="270"/>
      <c r="D642" s="19" t="str">
        <f t="shared" si="351"/>
        <v>Паллиативная медицинская помощь</v>
      </c>
      <c r="E642" s="222" t="s">
        <v>245</v>
      </c>
      <c r="F642" s="46" t="str">
        <f t="shared" si="334"/>
        <v>Дневной стационар (на дому)</v>
      </c>
      <c r="G642" s="222" t="s">
        <v>75</v>
      </c>
      <c r="H642" s="46" t="str">
        <f t="shared" si="335"/>
        <v>Паллиативная медицинская помощь</v>
      </c>
      <c r="I642" s="225" t="s">
        <v>47</v>
      </c>
      <c r="J642" s="46" t="str">
        <f t="shared" si="336"/>
        <v>Не предусмотрено</v>
      </c>
      <c r="K642" s="73" t="s">
        <v>133</v>
      </c>
      <c r="L642" s="73" t="s">
        <v>3</v>
      </c>
      <c r="M642" s="73" t="s">
        <v>5</v>
      </c>
      <c r="N642" s="106">
        <v>99</v>
      </c>
      <c r="O642" s="106">
        <v>99</v>
      </c>
      <c r="P642" s="130">
        <f t="shared" ref="P642" si="354">IF(AND(N642&lt;&gt;0,M642="Кач."),O642/N642*100,"")</f>
        <v>100</v>
      </c>
      <c r="Q642" s="130"/>
      <c r="R642" s="219">
        <f>IFERROR(AVERAGE(P642:P643),"")</f>
        <v>100</v>
      </c>
      <c r="S642" s="220">
        <f>AVERAGE(Q642:Q643)</f>
        <v>97.297297297297291</v>
      </c>
      <c r="T642" s="221">
        <f>IFERROR((R642*0.7+S642*0.3)*2,S642*2)</f>
        <v>198.37837837837839</v>
      </c>
      <c r="U642" s="236" t="str">
        <f>IF(T642&lt;170,"ГЗ по услуге (работе) НЕ выполнено","")&amp;IF(AND(T642&gt;=170,T642&lt;=200),"ГЗ по услуге (работе) выполнено","")&amp;IF(T642&gt;200,"ГЗ по услуге (работе) ПЕРЕвыполнено","")</f>
        <v>ГЗ по услуге (работе) выполнено</v>
      </c>
      <c r="V642" s="236"/>
      <c r="W642" s="214"/>
      <c r="X642" s="205"/>
    </row>
    <row r="643" spans="1:417" s="16" customFormat="1" ht="28.5" customHeight="1" thickBot="1" x14ac:dyDescent="0.3">
      <c r="A643" s="306"/>
      <c r="B643" s="46" t="str">
        <f t="shared" si="350"/>
        <v>ГБУЗ АО Городская поликлиника №1</v>
      </c>
      <c r="C643" s="233"/>
      <c r="D643" s="19" t="str">
        <f t="shared" si="351"/>
        <v>Паллиативная медицинская помощь</v>
      </c>
      <c r="E643" s="224"/>
      <c r="F643" s="46" t="str">
        <f t="shared" si="334"/>
        <v>Дневной стационар (на дому)</v>
      </c>
      <c r="G643" s="224"/>
      <c r="H643" s="46" t="str">
        <f t="shared" si="335"/>
        <v>Паллиативная медицинская помощь</v>
      </c>
      <c r="I643" s="228"/>
      <c r="J643" s="46" t="str">
        <f t="shared" si="336"/>
        <v>Не предусмотрено</v>
      </c>
      <c r="K643" s="74" t="s">
        <v>149</v>
      </c>
      <c r="L643" s="75" t="s">
        <v>123</v>
      </c>
      <c r="M643" s="81" t="s">
        <v>42</v>
      </c>
      <c r="N643" s="104">
        <v>111</v>
      </c>
      <c r="O643" s="104">
        <v>81</v>
      </c>
      <c r="P643" s="61" t="str">
        <f t="shared" ref="P643" si="355">IF(AND(N643&lt;&gt;0,M643="Кач."),O643/N643*100,"")</f>
        <v/>
      </c>
      <c r="Q643" s="62">
        <f t="shared" ref="Q643" si="356">IF(AND(N643&lt;&gt;0,M643="объем"),(O643/N643*100)/$Y$2*12,"")</f>
        <v>97.297297297297291</v>
      </c>
      <c r="R643" s="219"/>
      <c r="S643" s="220"/>
      <c r="T643" s="221"/>
      <c r="U643" s="236"/>
      <c r="V643" s="236"/>
      <c r="W643" s="214"/>
      <c r="X643" s="205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  <c r="GL643" s="4"/>
      <c r="GM643" s="4"/>
      <c r="GN643" s="4"/>
      <c r="GO643" s="4"/>
      <c r="GP643" s="4"/>
      <c r="GQ643" s="4"/>
      <c r="GR643" s="4"/>
      <c r="GS643" s="4"/>
      <c r="GT643" s="4"/>
      <c r="GU643" s="4"/>
      <c r="GV643" s="4"/>
      <c r="GW643" s="4"/>
      <c r="GX643" s="4"/>
      <c r="GY643" s="4"/>
      <c r="GZ643" s="4"/>
      <c r="HA643" s="4"/>
      <c r="HB643" s="4"/>
      <c r="HC643" s="4"/>
      <c r="HD643" s="4"/>
      <c r="HE643" s="4"/>
      <c r="HF643" s="4"/>
      <c r="HG643" s="4"/>
      <c r="HH643" s="4"/>
      <c r="HI643" s="4"/>
      <c r="HJ643" s="4"/>
      <c r="HK643" s="4"/>
      <c r="HL643" s="4"/>
      <c r="HM643" s="4"/>
      <c r="HN643" s="4"/>
      <c r="HO643" s="4"/>
      <c r="HP643" s="4"/>
      <c r="HQ643" s="4"/>
      <c r="HR643" s="4"/>
      <c r="HS643" s="4"/>
      <c r="HT643" s="4"/>
      <c r="HU643" s="4"/>
      <c r="HV643" s="4"/>
      <c r="HW643" s="4"/>
      <c r="HX643" s="4"/>
      <c r="HY643" s="4"/>
      <c r="HZ643" s="4"/>
      <c r="IA643" s="4"/>
      <c r="IB643" s="4"/>
      <c r="IC643" s="4"/>
      <c r="ID643" s="4"/>
      <c r="IE643" s="4"/>
      <c r="IF643" s="4"/>
      <c r="IG643" s="4"/>
      <c r="IH643" s="4"/>
      <c r="II643" s="4"/>
      <c r="IJ643" s="4"/>
      <c r="IK643" s="4"/>
      <c r="IL643" s="4"/>
      <c r="IM643" s="4"/>
      <c r="IN643" s="4"/>
      <c r="IO643" s="4"/>
      <c r="IP643" s="4"/>
      <c r="IQ643" s="4"/>
      <c r="IR643" s="4"/>
      <c r="IS643" s="4"/>
      <c r="IT643" s="4"/>
      <c r="IU643" s="4"/>
      <c r="IV643" s="4"/>
      <c r="IW643" s="4"/>
      <c r="IX643" s="4"/>
      <c r="IY643" s="4"/>
      <c r="IZ643" s="4"/>
      <c r="JA643" s="4"/>
      <c r="JB643" s="4"/>
      <c r="JC643" s="4"/>
      <c r="JD643" s="4"/>
      <c r="JE643" s="4"/>
      <c r="JF643" s="4"/>
      <c r="JG643" s="4"/>
      <c r="JH643" s="4"/>
      <c r="JI643" s="4"/>
      <c r="JJ643" s="4"/>
      <c r="JK643" s="4"/>
      <c r="JL643" s="4"/>
      <c r="JM643" s="4"/>
      <c r="JN643" s="4"/>
      <c r="JO643" s="4"/>
      <c r="JP643" s="4"/>
      <c r="JQ643" s="4"/>
      <c r="JR643" s="4"/>
      <c r="JS643" s="4"/>
      <c r="JT643" s="4"/>
      <c r="JU643" s="4"/>
      <c r="JV643" s="4"/>
      <c r="JW643" s="4"/>
      <c r="JX643" s="4"/>
      <c r="JY643" s="4"/>
      <c r="JZ643" s="4"/>
      <c r="KA643" s="4"/>
      <c r="KB643" s="4"/>
      <c r="KC643" s="4"/>
      <c r="KD643" s="4"/>
      <c r="KE643" s="4"/>
      <c r="KF643" s="4"/>
      <c r="KG643" s="4"/>
      <c r="KH643" s="4"/>
      <c r="KI643" s="4"/>
      <c r="KJ643" s="4"/>
      <c r="KK643" s="4"/>
      <c r="KL643" s="4"/>
      <c r="KM643" s="4"/>
      <c r="KN643" s="4"/>
      <c r="KO643" s="4"/>
      <c r="KP643" s="4"/>
      <c r="KQ643" s="4"/>
      <c r="KR643" s="4"/>
      <c r="KS643" s="4"/>
      <c r="KT643" s="4"/>
      <c r="KU643" s="4"/>
      <c r="KV643" s="4"/>
      <c r="KW643" s="4"/>
      <c r="KX643" s="4"/>
      <c r="KY643" s="4"/>
      <c r="KZ643" s="4"/>
      <c r="LA643" s="4"/>
      <c r="LB643" s="4"/>
      <c r="LC643" s="4"/>
      <c r="LD643" s="4"/>
      <c r="LE643" s="4"/>
      <c r="LF643" s="4"/>
      <c r="LG643" s="4"/>
      <c r="LH643" s="4"/>
      <c r="LI643" s="4"/>
      <c r="LJ643" s="4"/>
      <c r="LK643" s="4"/>
      <c r="LL643" s="4"/>
      <c r="LM643" s="4"/>
      <c r="LN643" s="4"/>
      <c r="LO643" s="4"/>
      <c r="LP643" s="4"/>
      <c r="LQ643" s="4"/>
      <c r="LR643" s="4"/>
      <c r="LS643" s="4"/>
      <c r="LT643" s="4"/>
      <c r="LU643" s="4"/>
      <c r="LV643" s="4"/>
      <c r="LW643" s="4"/>
      <c r="LX643" s="4"/>
      <c r="LY643" s="4"/>
      <c r="LZ643" s="4"/>
      <c r="MA643" s="4"/>
      <c r="MB643" s="4"/>
      <c r="MC643" s="4"/>
      <c r="MD643" s="4"/>
      <c r="ME643" s="4"/>
      <c r="MF643" s="4"/>
      <c r="MG643" s="4"/>
      <c r="MH643" s="4"/>
      <c r="MI643" s="4"/>
      <c r="MJ643" s="4"/>
      <c r="MK643" s="4"/>
      <c r="ML643" s="4"/>
      <c r="MM643" s="4"/>
      <c r="MN643" s="4"/>
      <c r="MO643" s="4"/>
      <c r="MP643" s="4"/>
      <c r="MQ643" s="4"/>
      <c r="MR643" s="4"/>
      <c r="MS643" s="4"/>
      <c r="MT643" s="4"/>
      <c r="MU643" s="4"/>
      <c r="MV643" s="4"/>
      <c r="MW643" s="4"/>
      <c r="MX643" s="4"/>
      <c r="MY643" s="4"/>
      <c r="MZ643" s="4"/>
      <c r="NA643" s="4"/>
      <c r="NB643" s="4"/>
      <c r="NC643" s="4"/>
      <c r="ND643" s="4"/>
      <c r="NE643" s="4"/>
      <c r="NF643" s="4"/>
      <c r="NG643" s="4"/>
      <c r="NH643" s="4"/>
      <c r="NI643" s="4"/>
      <c r="NJ643" s="4"/>
      <c r="NK643" s="4"/>
      <c r="NL643" s="4"/>
      <c r="NM643" s="4"/>
      <c r="NN643" s="4"/>
      <c r="NO643" s="4"/>
      <c r="NP643" s="4"/>
      <c r="NQ643" s="4"/>
      <c r="NR643" s="4"/>
      <c r="NS643" s="4"/>
      <c r="NT643" s="4"/>
      <c r="NU643" s="4"/>
      <c r="NV643" s="4"/>
      <c r="NW643" s="4"/>
      <c r="NX643" s="4"/>
      <c r="NY643" s="4"/>
      <c r="NZ643" s="4"/>
      <c r="OA643" s="4"/>
      <c r="OB643" s="4"/>
      <c r="OC643" s="4"/>
      <c r="OD643" s="4"/>
      <c r="OE643" s="4"/>
      <c r="OF643" s="4"/>
      <c r="OG643" s="4"/>
      <c r="OH643" s="4"/>
      <c r="OI643" s="4"/>
      <c r="OJ643" s="4"/>
      <c r="OK643" s="4"/>
      <c r="OL643" s="4"/>
      <c r="OM643" s="4"/>
      <c r="ON643" s="4"/>
      <c r="OO643" s="4"/>
      <c r="OP643" s="4"/>
      <c r="OQ643" s="4"/>
      <c r="OR643" s="4"/>
      <c r="OS643" s="4"/>
      <c r="OT643" s="4"/>
      <c r="OU643" s="4"/>
      <c r="OV643" s="4"/>
      <c r="OW643" s="4"/>
      <c r="OX643" s="4"/>
      <c r="OY643" s="4"/>
      <c r="OZ643" s="4"/>
      <c r="PA643" s="4"/>
    </row>
    <row r="644" spans="1:417" s="16" customFormat="1" ht="28.5" customHeight="1" thickBot="1" x14ac:dyDescent="0.3">
      <c r="A644" s="306"/>
      <c r="B644" s="46" t="str">
        <f t="shared" si="350"/>
        <v>ГБУЗ АО Городская поликлиника №1</v>
      </c>
      <c r="C644" s="262" t="s">
        <v>236</v>
      </c>
      <c r="D644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4" s="236" t="s">
        <v>305</v>
      </c>
      <c r="F644" s="46" t="str">
        <f t="shared" si="334"/>
        <v>заключение договоров</v>
      </c>
      <c r="G644" s="222" t="s">
        <v>307</v>
      </c>
      <c r="H644" s="46" t="str">
        <f t="shared" si="33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4" s="222" t="s">
        <v>306</v>
      </c>
      <c r="J644" s="46" t="str">
        <f t="shared" si="33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4" s="76" t="s">
        <v>237</v>
      </c>
      <c r="L644" s="75" t="s">
        <v>3</v>
      </c>
      <c r="M644" s="72" t="s">
        <v>5</v>
      </c>
      <c r="N644" s="106">
        <v>100</v>
      </c>
      <c r="O644" s="106">
        <v>100</v>
      </c>
      <c r="P644" s="60">
        <f t="shared" ref="P644:P645" si="357">IF(AND(N644&lt;&gt;0,M644="Кач."),O644/N644*100,"")</f>
        <v>100</v>
      </c>
      <c r="Q644" s="60"/>
      <c r="R644" s="219">
        <f>IFERROR(AVERAGE(P644:P645),"")</f>
        <v>100</v>
      </c>
      <c r="S644" s="220">
        <f>AVERAGE(Q644:Q645)</f>
        <v>100</v>
      </c>
      <c r="T644" s="221">
        <f>IFERROR((R644*0.7+S644*0.3)*2,S644*2)</f>
        <v>200</v>
      </c>
      <c r="U644" s="236" t="str">
        <f>IF(T644&lt;170,"ГЗ по услуге (работе) НЕ выполнено","")&amp;IF(AND(T644&gt;=170,T644&lt;=200),"ГЗ по услуге (работе) выполнено","")&amp;IF(T644&gt;200,"ГЗ по услуге (работе) ПЕРЕвыполнено","")</f>
        <v>ГЗ по услуге (работе) выполнено</v>
      </c>
      <c r="V644" s="236"/>
      <c r="W644" s="214"/>
      <c r="X644" s="205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  <c r="GL644" s="4"/>
      <c r="GM644" s="4"/>
      <c r="GN644" s="4"/>
      <c r="GO644" s="4"/>
      <c r="GP644" s="4"/>
      <c r="GQ644" s="4"/>
      <c r="GR644" s="4"/>
      <c r="GS644" s="4"/>
      <c r="GT644" s="4"/>
      <c r="GU644" s="4"/>
      <c r="GV644" s="4"/>
      <c r="GW644" s="4"/>
      <c r="GX644" s="4"/>
      <c r="GY644" s="4"/>
      <c r="GZ644" s="4"/>
      <c r="HA644" s="4"/>
      <c r="HB644" s="4"/>
      <c r="HC644" s="4"/>
      <c r="HD644" s="4"/>
      <c r="HE644" s="4"/>
      <c r="HF644" s="4"/>
      <c r="HG644" s="4"/>
      <c r="HH644" s="4"/>
      <c r="HI644" s="4"/>
      <c r="HJ644" s="4"/>
      <c r="HK644" s="4"/>
      <c r="HL644" s="4"/>
      <c r="HM644" s="4"/>
      <c r="HN644" s="4"/>
      <c r="HO644" s="4"/>
      <c r="HP644" s="4"/>
      <c r="HQ644" s="4"/>
      <c r="HR644" s="4"/>
      <c r="HS644" s="4"/>
      <c r="HT644" s="4"/>
      <c r="HU644" s="4"/>
      <c r="HV644" s="4"/>
      <c r="HW644" s="4"/>
      <c r="HX644" s="4"/>
      <c r="HY644" s="4"/>
      <c r="HZ644" s="4"/>
      <c r="IA644" s="4"/>
      <c r="IB644" s="4"/>
      <c r="IC644" s="4"/>
      <c r="ID644" s="4"/>
      <c r="IE644" s="4"/>
      <c r="IF644" s="4"/>
      <c r="IG644" s="4"/>
      <c r="IH644" s="4"/>
      <c r="II644" s="4"/>
      <c r="IJ644" s="4"/>
      <c r="IK644" s="4"/>
      <c r="IL644" s="4"/>
      <c r="IM644" s="4"/>
      <c r="IN644" s="4"/>
      <c r="IO644" s="4"/>
      <c r="IP644" s="4"/>
      <c r="IQ644" s="4"/>
      <c r="IR644" s="4"/>
      <c r="IS644" s="4"/>
      <c r="IT644" s="4"/>
      <c r="IU644" s="4"/>
      <c r="IV644" s="4"/>
      <c r="IW644" s="4"/>
      <c r="IX644" s="4"/>
      <c r="IY644" s="4"/>
      <c r="IZ644" s="4"/>
      <c r="JA644" s="4"/>
      <c r="JB644" s="4"/>
      <c r="JC644" s="4"/>
      <c r="JD644" s="4"/>
      <c r="JE644" s="4"/>
      <c r="JF644" s="4"/>
      <c r="JG644" s="4"/>
      <c r="JH644" s="4"/>
      <c r="JI644" s="4"/>
      <c r="JJ644" s="4"/>
      <c r="JK644" s="4"/>
      <c r="JL644" s="4"/>
      <c r="JM644" s="4"/>
      <c r="JN644" s="4"/>
      <c r="JO644" s="4"/>
      <c r="JP644" s="4"/>
      <c r="JQ644" s="4"/>
      <c r="JR644" s="4"/>
      <c r="JS644" s="4"/>
      <c r="JT644" s="4"/>
      <c r="JU644" s="4"/>
      <c r="JV644" s="4"/>
      <c r="JW644" s="4"/>
      <c r="JX644" s="4"/>
      <c r="JY644" s="4"/>
      <c r="JZ644" s="4"/>
      <c r="KA644" s="4"/>
      <c r="KB644" s="4"/>
      <c r="KC644" s="4"/>
      <c r="KD644" s="4"/>
      <c r="KE644" s="4"/>
      <c r="KF644" s="4"/>
      <c r="KG644" s="4"/>
      <c r="KH644" s="4"/>
      <c r="KI644" s="4"/>
      <c r="KJ644" s="4"/>
      <c r="KK644" s="4"/>
      <c r="KL644" s="4"/>
      <c r="KM644" s="4"/>
      <c r="KN644" s="4"/>
      <c r="KO644" s="4"/>
      <c r="KP644" s="4"/>
      <c r="KQ644" s="4"/>
      <c r="KR644" s="4"/>
      <c r="KS644" s="4"/>
      <c r="KT644" s="4"/>
      <c r="KU644" s="4"/>
      <c r="KV644" s="4"/>
      <c r="KW644" s="4"/>
      <c r="KX644" s="4"/>
      <c r="KY644" s="4"/>
      <c r="KZ644" s="4"/>
      <c r="LA644" s="4"/>
      <c r="LB644" s="4"/>
      <c r="LC644" s="4"/>
      <c r="LD644" s="4"/>
      <c r="LE644" s="4"/>
      <c r="LF644" s="4"/>
      <c r="LG644" s="4"/>
      <c r="LH644" s="4"/>
      <c r="LI644" s="4"/>
      <c r="LJ644" s="4"/>
      <c r="LK644" s="4"/>
      <c r="LL644" s="4"/>
      <c r="LM644" s="4"/>
      <c r="LN644" s="4"/>
      <c r="LO644" s="4"/>
      <c r="LP644" s="4"/>
      <c r="LQ644" s="4"/>
      <c r="LR644" s="4"/>
      <c r="LS644" s="4"/>
      <c r="LT644" s="4"/>
      <c r="LU644" s="4"/>
      <c r="LV644" s="4"/>
      <c r="LW644" s="4"/>
      <c r="LX644" s="4"/>
      <c r="LY644" s="4"/>
      <c r="LZ644" s="4"/>
      <c r="MA644" s="4"/>
      <c r="MB644" s="4"/>
      <c r="MC644" s="4"/>
      <c r="MD644" s="4"/>
      <c r="ME644" s="4"/>
      <c r="MF644" s="4"/>
      <c r="MG644" s="4"/>
      <c r="MH644" s="4"/>
      <c r="MI644" s="4"/>
      <c r="MJ644" s="4"/>
      <c r="MK644" s="4"/>
      <c r="ML644" s="4"/>
      <c r="MM644" s="4"/>
      <c r="MN644" s="4"/>
      <c r="MO644" s="4"/>
      <c r="MP644" s="4"/>
      <c r="MQ644" s="4"/>
      <c r="MR644" s="4"/>
      <c r="MS644" s="4"/>
      <c r="MT644" s="4"/>
      <c r="MU644" s="4"/>
      <c r="MV644" s="4"/>
      <c r="MW644" s="4"/>
      <c r="MX644" s="4"/>
      <c r="MY644" s="4"/>
      <c r="MZ644" s="4"/>
      <c r="NA644" s="4"/>
      <c r="NB644" s="4"/>
      <c r="NC644" s="4"/>
      <c r="ND644" s="4"/>
      <c r="NE644" s="4"/>
      <c r="NF644" s="4"/>
      <c r="NG644" s="4"/>
      <c r="NH644" s="4"/>
      <c r="NI644" s="4"/>
      <c r="NJ644" s="4"/>
      <c r="NK644" s="4"/>
      <c r="NL644" s="4"/>
      <c r="NM644" s="4"/>
      <c r="NN644" s="4"/>
      <c r="NO644" s="4"/>
      <c r="NP644" s="4"/>
      <c r="NQ644" s="4"/>
      <c r="NR644" s="4"/>
      <c r="NS644" s="4"/>
      <c r="NT644" s="4"/>
      <c r="NU644" s="4"/>
      <c r="NV644" s="4"/>
      <c r="NW644" s="4"/>
      <c r="NX644" s="4"/>
      <c r="NY644" s="4"/>
      <c r="NZ644" s="4"/>
      <c r="OA644" s="4"/>
      <c r="OB644" s="4"/>
      <c r="OC644" s="4"/>
      <c r="OD644" s="4"/>
      <c r="OE644" s="4"/>
      <c r="OF644" s="4"/>
      <c r="OG644" s="4"/>
      <c r="OH644" s="4"/>
      <c r="OI644" s="4"/>
      <c r="OJ644" s="4"/>
      <c r="OK644" s="4"/>
      <c r="OL644" s="4"/>
      <c r="OM644" s="4"/>
      <c r="ON644" s="4"/>
      <c r="OO644" s="4"/>
      <c r="OP644" s="4"/>
      <c r="OQ644" s="4"/>
      <c r="OR644" s="4"/>
      <c r="OS644" s="4"/>
      <c r="OT644" s="4"/>
      <c r="OU644" s="4"/>
      <c r="OV644" s="4"/>
      <c r="OW644" s="4"/>
      <c r="OX644" s="4"/>
      <c r="OY644" s="4"/>
      <c r="OZ644" s="4"/>
      <c r="PA644" s="4"/>
    </row>
    <row r="645" spans="1:417" s="16" customFormat="1" ht="28.5" customHeight="1" thickBot="1" x14ac:dyDescent="0.3">
      <c r="A645" s="306"/>
      <c r="B645" s="46" t="str">
        <f t="shared" si="350"/>
        <v>ГБУЗ АО Городская поликлиника №1</v>
      </c>
      <c r="C645" s="262"/>
      <c r="D645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45" s="236"/>
      <c r="F645" s="46" t="str">
        <f t="shared" si="334"/>
        <v>заключение договоров</v>
      </c>
      <c r="G645" s="224"/>
      <c r="H645" s="46" t="str">
        <f t="shared" si="335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45" s="224"/>
      <c r="J645" s="46" t="str">
        <f t="shared" si="336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45" s="77" t="s">
        <v>247</v>
      </c>
      <c r="L645" s="75" t="s">
        <v>238</v>
      </c>
      <c r="M645" s="81" t="s">
        <v>42</v>
      </c>
      <c r="N645" s="104">
        <v>2.79</v>
      </c>
      <c r="O645" s="104">
        <v>2.79</v>
      </c>
      <c r="P645" s="61" t="str">
        <f t="shared" si="357"/>
        <v/>
      </c>
      <c r="Q645" s="58">
        <f>IF(AND(N645&lt;&gt;0,M645="объем"),(O645/N645*100),"")</f>
        <v>100</v>
      </c>
      <c r="R645" s="219"/>
      <c r="S645" s="220"/>
      <c r="T645" s="221"/>
      <c r="U645" s="236"/>
      <c r="V645" s="236"/>
      <c r="W645" s="215"/>
      <c r="X645" s="206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  <c r="GL645" s="4"/>
      <c r="GM645" s="4"/>
      <c r="GN645" s="4"/>
      <c r="GO645" s="4"/>
      <c r="GP645" s="4"/>
      <c r="GQ645" s="4"/>
      <c r="GR645" s="4"/>
      <c r="GS645" s="4"/>
      <c r="GT645" s="4"/>
      <c r="GU645" s="4"/>
      <c r="GV645" s="4"/>
      <c r="GW645" s="4"/>
      <c r="GX645" s="4"/>
      <c r="GY645" s="4"/>
      <c r="GZ645" s="4"/>
      <c r="HA645" s="4"/>
      <c r="HB645" s="4"/>
      <c r="HC645" s="4"/>
      <c r="HD645" s="4"/>
      <c r="HE645" s="4"/>
      <c r="HF645" s="4"/>
      <c r="HG645" s="4"/>
      <c r="HH645" s="4"/>
      <c r="HI645" s="4"/>
      <c r="HJ645" s="4"/>
      <c r="HK645" s="4"/>
      <c r="HL645" s="4"/>
      <c r="HM645" s="4"/>
      <c r="HN645" s="4"/>
      <c r="HO645" s="4"/>
      <c r="HP645" s="4"/>
      <c r="HQ645" s="4"/>
      <c r="HR645" s="4"/>
      <c r="HS645" s="4"/>
      <c r="HT645" s="4"/>
      <c r="HU645" s="4"/>
      <c r="HV645" s="4"/>
      <c r="HW645" s="4"/>
      <c r="HX645" s="4"/>
      <c r="HY645" s="4"/>
      <c r="HZ645" s="4"/>
      <c r="IA645" s="4"/>
      <c r="IB645" s="4"/>
      <c r="IC645" s="4"/>
      <c r="ID645" s="4"/>
      <c r="IE645" s="4"/>
      <c r="IF645" s="4"/>
      <c r="IG645" s="4"/>
      <c r="IH645" s="4"/>
      <c r="II645" s="4"/>
      <c r="IJ645" s="4"/>
      <c r="IK645" s="4"/>
      <c r="IL645" s="4"/>
      <c r="IM645" s="4"/>
      <c r="IN645" s="4"/>
      <c r="IO645" s="4"/>
      <c r="IP645" s="4"/>
      <c r="IQ645" s="4"/>
      <c r="IR645" s="4"/>
      <c r="IS645" s="4"/>
      <c r="IT645" s="4"/>
      <c r="IU645" s="4"/>
      <c r="IV645" s="4"/>
      <c r="IW645" s="4"/>
      <c r="IX645" s="4"/>
      <c r="IY645" s="4"/>
      <c r="IZ645" s="4"/>
      <c r="JA645" s="4"/>
      <c r="JB645" s="4"/>
      <c r="JC645" s="4"/>
      <c r="JD645" s="4"/>
      <c r="JE645" s="4"/>
      <c r="JF645" s="4"/>
      <c r="JG645" s="4"/>
      <c r="JH645" s="4"/>
      <c r="JI645" s="4"/>
      <c r="JJ645" s="4"/>
      <c r="JK645" s="4"/>
      <c r="JL645" s="4"/>
      <c r="JM645" s="4"/>
      <c r="JN645" s="4"/>
      <c r="JO645" s="4"/>
      <c r="JP645" s="4"/>
      <c r="JQ645" s="4"/>
      <c r="JR645" s="4"/>
      <c r="JS645" s="4"/>
      <c r="JT645" s="4"/>
      <c r="JU645" s="4"/>
      <c r="JV645" s="4"/>
      <c r="JW645" s="4"/>
      <c r="JX645" s="4"/>
      <c r="JY645" s="4"/>
      <c r="JZ645" s="4"/>
      <c r="KA645" s="4"/>
      <c r="KB645" s="4"/>
      <c r="KC645" s="4"/>
      <c r="KD645" s="4"/>
      <c r="KE645" s="4"/>
      <c r="KF645" s="4"/>
      <c r="KG645" s="4"/>
      <c r="KH645" s="4"/>
      <c r="KI645" s="4"/>
      <c r="KJ645" s="4"/>
      <c r="KK645" s="4"/>
      <c r="KL645" s="4"/>
      <c r="KM645" s="4"/>
      <c r="KN645" s="4"/>
      <c r="KO645" s="4"/>
      <c r="KP645" s="4"/>
      <c r="KQ645" s="4"/>
      <c r="KR645" s="4"/>
      <c r="KS645" s="4"/>
      <c r="KT645" s="4"/>
      <c r="KU645" s="4"/>
      <c r="KV645" s="4"/>
      <c r="KW645" s="4"/>
      <c r="KX645" s="4"/>
      <c r="KY645" s="4"/>
      <c r="KZ645" s="4"/>
      <c r="LA645" s="4"/>
      <c r="LB645" s="4"/>
      <c r="LC645" s="4"/>
      <c r="LD645" s="4"/>
      <c r="LE645" s="4"/>
      <c r="LF645" s="4"/>
      <c r="LG645" s="4"/>
      <c r="LH645" s="4"/>
      <c r="LI645" s="4"/>
      <c r="LJ645" s="4"/>
      <c r="LK645" s="4"/>
      <c r="LL645" s="4"/>
      <c r="LM645" s="4"/>
      <c r="LN645" s="4"/>
      <c r="LO645" s="4"/>
      <c r="LP645" s="4"/>
      <c r="LQ645" s="4"/>
      <c r="LR645" s="4"/>
      <c r="LS645" s="4"/>
      <c r="LT645" s="4"/>
      <c r="LU645" s="4"/>
      <c r="LV645" s="4"/>
      <c r="LW645" s="4"/>
      <c r="LX645" s="4"/>
      <c r="LY645" s="4"/>
      <c r="LZ645" s="4"/>
      <c r="MA645" s="4"/>
      <c r="MB645" s="4"/>
      <c r="MC645" s="4"/>
      <c r="MD645" s="4"/>
      <c r="ME645" s="4"/>
      <c r="MF645" s="4"/>
      <c r="MG645" s="4"/>
      <c r="MH645" s="4"/>
      <c r="MI645" s="4"/>
      <c r="MJ645" s="4"/>
      <c r="MK645" s="4"/>
      <c r="ML645" s="4"/>
      <c r="MM645" s="4"/>
      <c r="MN645" s="4"/>
      <c r="MO645" s="4"/>
      <c r="MP645" s="4"/>
      <c r="MQ645" s="4"/>
      <c r="MR645" s="4"/>
      <c r="MS645" s="4"/>
      <c r="MT645" s="4"/>
      <c r="MU645" s="4"/>
      <c r="MV645" s="4"/>
      <c r="MW645" s="4"/>
      <c r="MX645" s="4"/>
      <c r="MY645" s="4"/>
      <c r="MZ645" s="4"/>
      <c r="NA645" s="4"/>
      <c r="NB645" s="4"/>
      <c r="NC645" s="4"/>
      <c r="ND645" s="4"/>
      <c r="NE645" s="4"/>
      <c r="NF645" s="4"/>
      <c r="NG645" s="4"/>
      <c r="NH645" s="4"/>
      <c r="NI645" s="4"/>
      <c r="NJ645" s="4"/>
      <c r="NK645" s="4"/>
      <c r="NL645" s="4"/>
      <c r="NM645" s="4"/>
      <c r="NN645" s="4"/>
      <c r="NO645" s="4"/>
      <c r="NP645" s="4"/>
      <c r="NQ645" s="4"/>
      <c r="NR645" s="4"/>
      <c r="NS645" s="4"/>
      <c r="NT645" s="4"/>
      <c r="NU645" s="4"/>
      <c r="NV645" s="4"/>
      <c r="NW645" s="4"/>
      <c r="NX645" s="4"/>
      <c r="NY645" s="4"/>
      <c r="NZ645" s="4"/>
      <c r="OA645" s="4"/>
      <c r="OB645" s="4"/>
      <c r="OC645" s="4"/>
      <c r="OD645" s="4"/>
      <c r="OE645" s="4"/>
      <c r="OF645" s="4"/>
      <c r="OG645" s="4"/>
      <c r="OH645" s="4"/>
      <c r="OI645" s="4"/>
      <c r="OJ645" s="4"/>
      <c r="OK645" s="4"/>
      <c r="OL645" s="4"/>
      <c r="OM645" s="4"/>
      <c r="ON645" s="4"/>
      <c r="OO645" s="4"/>
      <c r="OP645" s="4"/>
      <c r="OQ645" s="4"/>
      <c r="OR645" s="4"/>
      <c r="OS645" s="4"/>
      <c r="OT645" s="4"/>
      <c r="OU645" s="4"/>
      <c r="OV645" s="4"/>
      <c r="OW645" s="4"/>
      <c r="OX645" s="4"/>
      <c r="OY645" s="4"/>
      <c r="OZ645" s="4"/>
      <c r="PA645" s="4"/>
    </row>
    <row r="646" spans="1:417" s="16" customFormat="1" ht="28.5" customHeight="1" thickBot="1" x14ac:dyDescent="0.3">
      <c r="A646" s="305" t="s">
        <v>198</v>
      </c>
      <c r="B646" s="46" t="str">
        <f t="shared" si="350"/>
        <v>ГБУЗ АО Городская поликлиника №2</v>
      </c>
      <c r="C646" s="262" t="s">
        <v>75</v>
      </c>
      <c r="D646" s="19" t="str">
        <f t="shared" si="351"/>
        <v>Паллиативная медицинская помощь</v>
      </c>
      <c r="E646" s="222" t="s">
        <v>142</v>
      </c>
      <c r="F646" s="46" t="str">
        <f t="shared" si="334"/>
        <v>амбулаторно</v>
      </c>
      <c r="G646" s="222" t="s">
        <v>47</v>
      </c>
      <c r="H646" s="46" t="str">
        <f t="shared" si="335"/>
        <v>Не предусмотрено</v>
      </c>
      <c r="I646" s="222" t="s">
        <v>75</v>
      </c>
      <c r="J646" s="46" t="str">
        <f t="shared" si="336"/>
        <v>Паллиативная медицинская помощь</v>
      </c>
      <c r="K646" s="73" t="s">
        <v>133</v>
      </c>
      <c r="L646" s="73" t="s">
        <v>3</v>
      </c>
      <c r="M646" s="73" t="s">
        <v>5</v>
      </c>
      <c r="N646" s="106">
        <v>99</v>
      </c>
      <c r="O646" s="106">
        <v>99</v>
      </c>
      <c r="P646" s="60">
        <f t="shared" ref="P646:P649" si="358">IF(AND(N646&lt;&gt;0,M646="Кач."),O646/N646*100,"")</f>
        <v>100</v>
      </c>
      <c r="Q646" s="60"/>
      <c r="R646" s="219">
        <f>IFERROR(AVERAGE(P646:P647),"")</f>
        <v>100</v>
      </c>
      <c r="S646" s="220">
        <f>AVERAGE(Q646:Q647)</f>
        <v>100.18975332068311</v>
      </c>
      <c r="T646" s="221">
        <f>IFERROR((R646*0.7+S646*0.3)*2,S646*2)</f>
        <v>200.11385199240988</v>
      </c>
      <c r="U646" s="271" t="str">
        <f>IF(T646&lt;170,"ГЗ по услуге (работе) НЕ выполнено","")&amp;IF(AND(T646&gt;=170,T646&lt;=200),"ГЗ по услуге (работе) выполнено","")&amp;IF(T646&gt;200,"ГЗ по услуге (работе) ПЕРЕвыполнено","")</f>
        <v>ГЗ по услуге (работе) ПЕРЕвыполнено</v>
      </c>
      <c r="V646" s="236"/>
      <c r="W646" s="213">
        <f>AVERAGE(T646:T654)</f>
        <v>199.23927567027877</v>
      </c>
      <c r="X646" s="204" t="str">
        <f>IF(W646&lt;170,"ГЗ по учреждению не выполнено","")&amp;IF(AND(W646&gt;=170,W646&lt;=200),"ГЗ по учреждению выполнено","")&amp;IF(W646&gt;200,"ГЗ по учреждению перевыполнено","")</f>
        <v>ГЗ по учреждению выполнено</v>
      </c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  <c r="GL646" s="4"/>
      <c r="GM646" s="4"/>
      <c r="GN646" s="4"/>
      <c r="GO646" s="4"/>
      <c r="GP646" s="4"/>
      <c r="GQ646" s="4"/>
      <c r="GR646" s="4"/>
      <c r="GS646" s="4"/>
      <c r="GT646" s="4"/>
      <c r="GU646" s="4"/>
      <c r="GV646" s="4"/>
      <c r="GW646" s="4"/>
      <c r="GX646" s="4"/>
      <c r="GY646" s="4"/>
      <c r="GZ646" s="4"/>
      <c r="HA646" s="4"/>
      <c r="HB646" s="4"/>
      <c r="HC646" s="4"/>
      <c r="HD646" s="4"/>
      <c r="HE646" s="4"/>
      <c r="HF646" s="4"/>
      <c r="HG646" s="4"/>
      <c r="HH646" s="4"/>
      <c r="HI646" s="4"/>
      <c r="HJ646" s="4"/>
      <c r="HK646" s="4"/>
      <c r="HL646" s="4"/>
      <c r="HM646" s="4"/>
      <c r="HN646" s="4"/>
      <c r="HO646" s="4"/>
      <c r="HP646" s="4"/>
      <c r="HQ646" s="4"/>
      <c r="HR646" s="4"/>
      <c r="HS646" s="4"/>
      <c r="HT646" s="4"/>
      <c r="HU646" s="4"/>
      <c r="HV646" s="4"/>
      <c r="HW646" s="4"/>
      <c r="HX646" s="4"/>
      <c r="HY646" s="4"/>
      <c r="HZ646" s="4"/>
      <c r="IA646" s="4"/>
      <c r="IB646" s="4"/>
      <c r="IC646" s="4"/>
      <c r="ID646" s="4"/>
      <c r="IE646" s="4"/>
      <c r="IF646" s="4"/>
      <c r="IG646" s="4"/>
      <c r="IH646" s="4"/>
      <c r="II646" s="4"/>
      <c r="IJ646" s="4"/>
      <c r="IK646" s="4"/>
      <c r="IL646" s="4"/>
      <c r="IM646" s="4"/>
      <c r="IN646" s="4"/>
      <c r="IO646" s="4"/>
      <c r="IP646" s="4"/>
      <c r="IQ646" s="4"/>
      <c r="IR646" s="4"/>
      <c r="IS646" s="4"/>
      <c r="IT646" s="4"/>
      <c r="IU646" s="4"/>
      <c r="IV646" s="4"/>
      <c r="IW646" s="4"/>
      <c r="IX646" s="4"/>
      <c r="IY646" s="4"/>
      <c r="IZ646" s="4"/>
      <c r="JA646" s="4"/>
      <c r="JB646" s="4"/>
      <c r="JC646" s="4"/>
      <c r="JD646" s="4"/>
      <c r="JE646" s="4"/>
      <c r="JF646" s="4"/>
      <c r="JG646" s="4"/>
      <c r="JH646" s="4"/>
      <c r="JI646" s="4"/>
      <c r="JJ646" s="4"/>
      <c r="JK646" s="4"/>
      <c r="JL646" s="4"/>
      <c r="JM646" s="4"/>
      <c r="JN646" s="4"/>
      <c r="JO646" s="4"/>
      <c r="JP646" s="4"/>
      <c r="JQ646" s="4"/>
      <c r="JR646" s="4"/>
      <c r="JS646" s="4"/>
      <c r="JT646" s="4"/>
      <c r="JU646" s="4"/>
      <c r="JV646" s="4"/>
      <c r="JW646" s="4"/>
      <c r="JX646" s="4"/>
      <c r="JY646" s="4"/>
      <c r="JZ646" s="4"/>
      <c r="KA646" s="4"/>
      <c r="KB646" s="4"/>
      <c r="KC646" s="4"/>
      <c r="KD646" s="4"/>
      <c r="KE646" s="4"/>
      <c r="KF646" s="4"/>
      <c r="KG646" s="4"/>
      <c r="KH646" s="4"/>
      <c r="KI646" s="4"/>
      <c r="KJ646" s="4"/>
      <c r="KK646" s="4"/>
      <c r="KL646" s="4"/>
      <c r="KM646" s="4"/>
      <c r="KN646" s="4"/>
      <c r="KO646" s="4"/>
      <c r="KP646" s="4"/>
      <c r="KQ646" s="4"/>
      <c r="KR646" s="4"/>
      <c r="KS646" s="4"/>
      <c r="KT646" s="4"/>
      <c r="KU646" s="4"/>
      <c r="KV646" s="4"/>
      <c r="KW646" s="4"/>
      <c r="KX646" s="4"/>
      <c r="KY646" s="4"/>
      <c r="KZ646" s="4"/>
      <c r="LA646" s="4"/>
      <c r="LB646" s="4"/>
      <c r="LC646" s="4"/>
      <c r="LD646" s="4"/>
      <c r="LE646" s="4"/>
      <c r="LF646" s="4"/>
      <c r="LG646" s="4"/>
      <c r="LH646" s="4"/>
      <c r="LI646" s="4"/>
      <c r="LJ646" s="4"/>
      <c r="LK646" s="4"/>
      <c r="LL646" s="4"/>
      <c r="LM646" s="4"/>
      <c r="LN646" s="4"/>
      <c r="LO646" s="4"/>
      <c r="LP646" s="4"/>
      <c r="LQ646" s="4"/>
      <c r="LR646" s="4"/>
      <c r="LS646" s="4"/>
      <c r="LT646" s="4"/>
      <c r="LU646" s="4"/>
      <c r="LV646" s="4"/>
      <c r="LW646" s="4"/>
      <c r="LX646" s="4"/>
      <c r="LY646" s="4"/>
      <c r="LZ646" s="4"/>
      <c r="MA646" s="4"/>
      <c r="MB646" s="4"/>
      <c r="MC646" s="4"/>
      <c r="MD646" s="4"/>
      <c r="ME646" s="4"/>
      <c r="MF646" s="4"/>
      <c r="MG646" s="4"/>
      <c r="MH646" s="4"/>
      <c r="MI646" s="4"/>
      <c r="MJ646" s="4"/>
      <c r="MK646" s="4"/>
      <c r="ML646" s="4"/>
      <c r="MM646" s="4"/>
      <c r="MN646" s="4"/>
      <c r="MO646" s="4"/>
      <c r="MP646" s="4"/>
      <c r="MQ646" s="4"/>
      <c r="MR646" s="4"/>
      <c r="MS646" s="4"/>
      <c r="MT646" s="4"/>
      <c r="MU646" s="4"/>
      <c r="MV646" s="4"/>
      <c r="MW646" s="4"/>
      <c r="MX646" s="4"/>
      <c r="MY646" s="4"/>
      <c r="MZ646" s="4"/>
      <c r="NA646" s="4"/>
      <c r="NB646" s="4"/>
      <c r="NC646" s="4"/>
      <c r="ND646" s="4"/>
      <c r="NE646" s="4"/>
      <c r="NF646" s="4"/>
      <c r="NG646" s="4"/>
      <c r="NH646" s="4"/>
      <c r="NI646" s="4"/>
      <c r="NJ646" s="4"/>
      <c r="NK646" s="4"/>
      <c r="NL646" s="4"/>
      <c r="NM646" s="4"/>
      <c r="NN646" s="4"/>
      <c r="NO646" s="4"/>
      <c r="NP646" s="4"/>
      <c r="NQ646" s="4"/>
      <c r="NR646" s="4"/>
      <c r="NS646" s="4"/>
      <c r="NT646" s="4"/>
      <c r="NU646" s="4"/>
      <c r="NV646" s="4"/>
      <c r="NW646" s="4"/>
      <c r="NX646" s="4"/>
      <c r="NY646" s="4"/>
      <c r="NZ646" s="4"/>
      <c r="OA646" s="4"/>
      <c r="OB646" s="4"/>
      <c r="OC646" s="4"/>
      <c r="OD646" s="4"/>
      <c r="OE646" s="4"/>
      <c r="OF646" s="4"/>
      <c r="OG646" s="4"/>
      <c r="OH646" s="4"/>
      <c r="OI646" s="4"/>
      <c r="OJ646" s="4"/>
      <c r="OK646" s="4"/>
      <c r="OL646" s="4"/>
      <c r="OM646" s="4"/>
      <c r="ON646" s="4"/>
      <c r="OO646" s="4"/>
      <c r="OP646" s="4"/>
      <c r="OQ646" s="4"/>
      <c r="OR646" s="4"/>
      <c r="OS646" s="4"/>
      <c r="OT646" s="4"/>
      <c r="OU646" s="4"/>
      <c r="OV646" s="4"/>
      <c r="OW646" s="4"/>
      <c r="OX646" s="4"/>
      <c r="OY646" s="4"/>
      <c r="OZ646" s="4"/>
      <c r="PA646" s="4"/>
    </row>
    <row r="647" spans="1:417" s="16" customFormat="1" ht="46.5" customHeight="1" thickBot="1" x14ac:dyDescent="0.3">
      <c r="A647" s="305"/>
      <c r="B647" s="46" t="str">
        <f t="shared" si="350"/>
        <v>ГБУЗ АО Городская поликлиника №2</v>
      </c>
      <c r="C647" s="262"/>
      <c r="D647" s="19" t="str">
        <f t="shared" si="351"/>
        <v>Паллиативная медицинская помощь</v>
      </c>
      <c r="E647" s="224"/>
      <c r="F647" s="46" t="str">
        <f t="shared" si="334"/>
        <v>амбулаторно</v>
      </c>
      <c r="G647" s="224"/>
      <c r="H647" s="46" t="str">
        <f t="shared" si="335"/>
        <v>Не предусмотрено</v>
      </c>
      <c r="I647" s="224"/>
      <c r="J647" s="46" t="str">
        <f t="shared" si="336"/>
        <v>Паллиативная медицинская помощь</v>
      </c>
      <c r="K647" s="74" t="s">
        <v>40</v>
      </c>
      <c r="L647" s="75" t="s">
        <v>123</v>
      </c>
      <c r="M647" s="81" t="s">
        <v>42</v>
      </c>
      <c r="N647" s="104">
        <v>2108</v>
      </c>
      <c r="O647" s="104">
        <v>1584</v>
      </c>
      <c r="P647" s="61" t="str">
        <f t="shared" si="358"/>
        <v/>
      </c>
      <c r="Q647" s="62">
        <f t="shared" ref="Q647:Q649" si="359">IF(AND(N647&lt;&gt;0,M647="объем"),(O647/N647*100)/$Y$2*12,"")</f>
        <v>100.18975332068311</v>
      </c>
      <c r="R647" s="219"/>
      <c r="S647" s="220"/>
      <c r="T647" s="221"/>
      <c r="U647" s="271"/>
      <c r="V647" s="236"/>
      <c r="W647" s="214"/>
      <c r="X647" s="205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  <c r="GL647" s="4"/>
      <c r="GM647" s="4"/>
      <c r="GN647" s="4"/>
      <c r="GO647" s="4"/>
      <c r="GP647" s="4"/>
      <c r="GQ647" s="4"/>
      <c r="GR647" s="4"/>
      <c r="GS647" s="4"/>
      <c r="GT647" s="4"/>
      <c r="GU647" s="4"/>
      <c r="GV647" s="4"/>
      <c r="GW647" s="4"/>
      <c r="GX647" s="4"/>
      <c r="GY647" s="4"/>
      <c r="GZ647" s="4"/>
      <c r="HA647" s="4"/>
      <c r="HB647" s="4"/>
      <c r="HC647" s="4"/>
      <c r="HD647" s="4"/>
      <c r="HE647" s="4"/>
      <c r="HF647" s="4"/>
      <c r="HG647" s="4"/>
      <c r="HH647" s="4"/>
      <c r="HI647" s="4"/>
      <c r="HJ647" s="4"/>
      <c r="HK647" s="4"/>
      <c r="HL647" s="4"/>
      <c r="HM647" s="4"/>
      <c r="HN647" s="4"/>
      <c r="HO647" s="4"/>
      <c r="HP647" s="4"/>
      <c r="HQ647" s="4"/>
      <c r="HR647" s="4"/>
      <c r="HS647" s="4"/>
      <c r="HT647" s="4"/>
      <c r="HU647" s="4"/>
      <c r="HV647" s="4"/>
      <c r="HW647" s="4"/>
      <c r="HX647" s="4"/>
      <c r="HY647" s="4"/>
      <c r="HZ647" s="4"/>
      <c r="IA647" s="4"/>
      <c r="IB647" s="4"/>
      <c r="IC647" s="4"/>
      <c r="ID647" s="4"/>
      <c r="IE647" s="4"/>
      <c r="IF647" s="4"/>
      <c r="IG647" s="4"/>
      <c r="IH647" s="4"/>
      <c r="II647" s="4"/>
      <c r="IJ647" s="4"/>
      <c r="IK647" s="4"/>
      <c r="IL647" s="4"/>
      <c r="IM647" s="4"/>
      <c r="IN647" s="4"/>
      <c r="IO647" s="4"/>
      <c r="IP647" s="4"/>
      <c r="IQ647" s="4"/>
      <c r="IR647" s="4"/>
      <c r="IS647" s="4"/>
      <c r="IT647" s="4"/>
      <c r="IU647" s="4"/>
      <c r="IV647" s="4"/>
      <c r="IW647" s="4"/>
      <c r="IX647" s="4"/>
      <c r="IY647" s="4"/>
      <c r="IZ647" s="4"/>
      <c r="JA647" s="4"/>
      <c r="JB647" s="4"/>
      <c r="JC647" s="4"/>
      <c r="JD647" s="4"/>
      <c r="JE647" s="4"/>
      <c r="JF647" s="4"/>
      <c r="JG647" s="4"/>
      <c r="JH647" s="4"/>
      <c r="JI647" s="4"/>
      <c r="JJ647" s="4"/>
      <c r="JK647" s="4"/>
      <c r="JL647" s="4"/>
      <c r="JM647" s="4"/>
      <c r="JN647" s="4"/>
      <c r="JO647" s="4"/>
      <c r="JP647" s="4"/>
      <c r="JQ647" s="4"/>
      <c r="JR647" s="4"/>
      <c r="JS647" s="4"/>
      <c r="JT647" s="4"/>
      <c r="JU647" s="4"/>
      <c r="JV647" s="4"/>
      <c r="JW647" s="4"/>
      <c r="JX647" s="4"/>
      <c r="JY647" s="4"/>
      <c r="JZ647" s="4"/>
      <c r="KA647" s="4"/>
      <c r="KB647" s="4"/>
      <c r="KC647" s="4"/>
      <c r="KD647" s="4"/>
      <c r="KE647" s="4"/>
      <c r="KF647" s="4"/>
      <c r="KG647" s="4"/>
      <c r="KH647" s="4"/>
      <c r="KI647" s="4"/>
      <c r="KJ647" s="4"/>
      <c r="KK647" s="4"/>
      <c r="KL647" s="4"/>
      <c r="KM647" s="4"/>
      <c r="KN647" s="4"/>
      <c r="KO647" s="4"/>
      <c r="KP647" s="4"/>
      <c r="KQ647" s="4"/>
      <c r="KR647" s="4"/>
      <c r="KS647" s="4"/>
      <c r="KT647" s="4"/>
      <c r="KU647" s="4"/>
      <c r="KV647" s="4"/>
      <c r="KW647" s="4"/>
      <c r="KX647" s="4"/>
      <c r="KY647" s="4"/>
      <c r="KZ647" s="4"/>
      <c r="LA647" s="4"/>
      <c r="LB647" s="4"/>
      <c r="LC647" s="4"/>
      <c r="LD647" s="4"/>
      <c r="LE647" s="4"/>
      <c r="LF647" s="4"/>
      <c r="LG647" s="4"/>
      <c r="LH647" s="4"/>
      <c r="LI647" s="4"/>
      <c r="LJ647" s="4"/>
      <c r="LK647" s="4"/>
      <c r="LL647" s="4"/>
      <c r="LM647" s="4"/>
      <c r="LN647" s="4"/>
      <c r="LO647" s="4"/>
      <c r="LP647" s="4"/>
      <c r="LQ647" s="4"/>
      <c r="LR647" s="4"/>
      <c r="LS647" s="4"/>
      <c r="LT647" s="4"/>
      <c r="LU647" s="4"/>
      <c r="LV647" s="4"/>
      <c r="LW647" s="4"/>
      <c r="LX647" s="4"/>
      <c r="LY647" s="4"/>
      <c r="LZ647" s="4"/>
      <c r="MA647" s="4"/>
      <c r="MB647" s="4"/>
      <c r="MC647" s="4"/>
      <c r="MD647" s="4"/>
      <c r="ME647" s="4"/>
      <c r="MF647" s="4"/>
      <c r="MG647" s="4"/>
      <c r="MH647" s="4"/>
      <c r="MI647" s="4"/>
      <c r="MJ647" s="4"/>
      <c r="MK647" s="4"/>
      <c r="ML647" s="4"/>
      <c r="MM647" s="4"/>
      <c r="MN647" s="4"/>
      <c r="MO647" s="4"/>
      <c r="MP647" s="4"/>
      <c r="MQ647" s="4"/>
      <c r="MR647" s="4"/>
      <c r="MS647" s="4"/>
      <c r="MT647" s="4"/>
      <c r="MU647" s="4"/>
      <c r="MV647" s="4"/>
      <c r="MW647" s="4"/>
      <c r="MX647" s="4"/>
      <c r="MY647" s="4"/>
      <c r="MZ647" s="4"/>
      <c r="NA647" s="4"/>
      <c r="NB647" s="4"/>
      <c r="NC647" s="4"/>
      <c r="ND647" s="4"/>
      <c r="NE647" s="4"/>
      <c r="NF647" s="4"/>
      <c r="NG647" s="4"/>
      <c r="NH647" s="4"/>
      <c r="NI647" s="4"/>
      <c r="NJ647" s="4"/>
      <c r="NK647" s="4"/>
      <c r="NL647" s="4"/>
      <c r="NM647" s="4"/>
      <c r="NN647" s="4"/>
      <c r="NO647" s="4"/>
      <c r="NP647" s="4"/>
      <c r="NQ647" s="4"/>
      <c r="NR647" s="4"/>
      <c r="NS647" s="4"/>
      <c r="NT647" s="4"/>
      <c r="NU647" s="4"/>
      <c r="NV647" s="4"/>
      <c r="NW647" s="4"/>
      <c r="NX647" s="4"/>
      <c r="NY647" s="4"/>
      <c r="NZ647" s="4"/>
      <c r="OA647" s="4"/>
      <c r="OB647" s="4"/>
      <c r="OC647" s="4"/>
      <c r="OD647" s="4"/>
      <c r="OE647" s="4"/>
      <c r="OF647" s="4"/>
      <c r="OG647" s="4"/>
      <c r="OH647" s="4"/>
      <c r="OI647" s="4"/>
      <c r="OJ647" s="4"/>
      <c r="OK647" s="4"/>
      <c r="OL647" s="4"/>
      <c r="OM647" s="4"/>
      <c r="ON647" s="4"/>
      <c r="OO647" s="4"/>
      <c r="OP647" s="4"/>
      <c r="OQ647" s="4"/>
      <c r="OR647" s="4"/>
      <c r="OS647" s="4"/>
      <c r="OT647" s="4"/>
      <c r="OU647" s="4"/>
      <c r="OV647" s="4"/>
      <c r="OW647" s="4"/>
      <c r="OX647" s="4"/>
      <c r="OY647" s="4"/>
      <c r="OZ647" s="4"/>
      <c r="PA647" s="4"/>
    </row>
    <row r="648" spans="1:417" s="16" customFormat="1" ht="87" customHeight="1" thickBot="1" x14ac:dyDescent="0.3">
      <c r="A648" s="305"/>
      <c r="B648" s="46" t="str">
        <f t="shared" si="350"/>
        <v>ГБУЗ АО Городская поликлиника №2</v>
      </c>
      <c r="C648" s="262"/>
      <c r="D648" s="19" t="str">
        <f t="shared" si="351"/>
        <v>Паллиативная медицинская помощь</v>
      </c>
      <c r="E648" s="222" t="s">
        <v>245</v>
      </c>
      <c r="F648" s="46" t="str">
        <f t="shared" si="334"/>
        <v>Дневной стационар (на дому)</v>
      </c>
      <c r="G648" s="222" t="s">
        <v>47</v>
      </c>
      <c r="H648" s="46" t="str">
        <f t="shared" si="335"/>
        <v>Не предусмотрено</v>
      </c>
      <c r="I648" s="222" t="s">
        <v>75</v>
      </c>
      <c r="J648" s="46" t="str">
        <f t="shared" si="336"/>
        <v>Паллиативная медицинская помощь</v>
      </c>
      <c r="K648" s="73" t="s">
        <v>133</v>
      </c>
      <c r="L648" s="73" t="s">
        <v>3</v>
      </c>
      <c r="M648" s="73" t="s">
        <v>5</v>
      </c>
      <c r="N648" s="106">
        <v>99</v>
      </c>
      <c r="O648" s="106">
        <v>99</v>
      </c>
      <c r="P648" s="138">
        <f t="shared" ref="P648" si="360">IF(AND(N648&lt;&gt;0,M648="Кач."),O648/N648*100,"")</f>
        <v>100</v>
      </c>
      <c r="Q648" s="138"/>
      <c r="R648" s="219">
        <f>IFERROR(AVERAGE(P648:P649),"")</f>
        <v>100</v>
      </c>
      <c r="S648" s="220">
        <f>AVERAGE(Q648:Q649)</f>
        <v>104.68319559228652</v>
      </c>
      <c r="T648" s="221">
        <f>IFERROR((R648*0.7+S648*0.3)*2,S648*2)</f>
        <v>202.80991735537191</v>
      </c>
      <c r="U648" s="271" t="str">
        <f>IF(T648&lt;170,"ГЗ по услуге (работе) НЕ выполнено","")&amp;IF(AND(T648&gt;=170,T648&lt;=200),"ГЗ по услуге (работе) выполнено","")&amp;IF(T648&gt;200,"ГЗ по услуге (работе) ПЕРЕвыполнено","")</f>
        <v>ГЗ по услуге (работе) ПЕРЕвыполнено</v>
      </c>
      <c r="V648" s="236"/>
      <c r="W648" s="214"/>
      <c r="X648" s="205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  <c r="GL648" s="4"/>
      <c r="GM648" s="4"/>
      <c r="GN648" s="4"/>
      <c r="GO648" s="4"/>
      <c r="GP648" s="4"/>
      <c r="GQ648" s="4"/>
      <c r="GR648" s="4"/>
      <c r="GS648" s="4"/>
      <c r="GT648" s="4"/>
      <c r="GU648" s="4"/>
      <c r="GV648" s="4"/>
      <c r="GW648" s="4"/>
      <c r="GX648" s="4"/>
      <c r="GY648" s="4"/>
      <c r="GZ648" s="4"/>
      <c r="HA648" s="4"/>
      <c r="HB648" s="4"/>
      <c r="HC648" s="4"/>
      <c r="HD648" s="4"/>
      <c r="HE648" s="4"/>
      <c r="HF648" s="4"/>
      <c r="HG648" s="4"/>
      <c r="HH648" s="4"/>
      <c r="HI648" s="4"/>
      <c r="HJ648" s="4"/>
      <c r="HK648" s="4"/>
      <c r="HL648" s="4"/>
      <c r="HM648" s="4"/>
      <c r="HN648" s="4"/>
      <c r="HO648" s="4"/>
      <c r="HP648" s="4"/>
      <c r="HQ648" s="4"/>
      <c r="HR648" s="4"/>
      <c r="HS648" s="4"/>
      <c r="HT648" s="4"/>
      <c r="HU648" s="4"/>
      <c r="HV648" s="4"/>
      <c r="HW648" s="4"/>
      <c r="HX648" s="4"/>
      <c r="HY648" s="4"/>
      <c r="HZ648" s="4"/>
      <c r="IA648" s="4"/>
      <c r="IB648" s="4"/>
      <c r="IC648" s="4"/>
      <c r="ID648" s="4"/>
      <c r="IE648" s="4"/>
      <c r="IF648" s="4"/>
      <c r="IG648" s="4"/>
      <c r="IH648" s="4"/>
      <c r="II648" s="4"/>
      <c r="IJ648" s="4"/>
      <c r="IK648" s="4"/>
      <c r="IL648" s="4"/>
      <c r="IM648" s="4"/>
      <c r="IN648" s="4"/>
      <c r="IO648" s="4"/>
      <c r="IP648" s="4"/>
      <c r="IQ648" s="4"/>
      <c r="IR648" s="4"/>
      <c r="IS648" s="4"/>
      <c r="IT648" s="4"/>
      <c r="IU648" s="4"/>
      <c r="IV648" s="4"/>
      <c r="IW648" s="4"/>
      <c r="IX648" s="4"/>
      <c r="IY648" s="4"/>
      <c r="IZ648" s="4"/>
      <c r="JA648" s="4"/>
      <c r="JB648" s="4"/>
      <c r="JC648" s="4"/>
      <c r="JD648" s="4"/>
      <c r="JE648" s="4"/>
      <c r="JF648" s="4"/>
      <c r="JG648" s="4"/>
      <c r="JH648" s="4"/>
      <c r="JI648" s="4"/>
      <c r="JJ648" s="4"/>
      <c r="JK648" s="4"/>
      <c r="JL648" s="4"/>
      <c r="JM648" s="4"/>
      <c r="JN648" s="4"/>
      <c r="JO648" s="4"/>
      <c r="JP648" s="4"/>
      <c r="JQ648" s="4"/>
      <c r="JR648" s="4"/>
      <c r="JS648" s="4"/>
      <c r="JT648" s="4"/>
      <c r="JU648" s="4"/>
      <c r="JV648" s="4"/>
      <c r="JW648" s="4"/>
      <c r="JX648" s="4"/>
      <c r="JY648" s="4"/>
      <c r="JZ648" s="4"/>
      <c r="KA648" s="4"/>
      <c r="KB648" s="4"/>
      <c r="KC648" s="4"/>
      <c r="KD648" s="4"/>
      <c r="KE648" s="4"/>
      <c r="KF648" s="4"/>
      <c r="KG648" s="4"/>
      <c r="KH648" s="4"/>
      <c r="KI648" s="4"/>
      <c r="KJ648" s="4"/>
      <c r="KK648" s="4"/>
      <c r="KL648" s="4"/>
      <c r="KM648" s="4"/>
      <c r="KN648" s="4"/>
      <c r="KO648" s="4"/>
      <c r="KP648" s="4"/>
      <c r="KQ648" s="4"/>
      <c r="KR648" s="4"/>
      <c r="KS648" s="4"/>
      <c r="KT648" s="4"/>
      <c r="KU648" s="4"/>
      <c r="KV648" s="4"/>
      <c r="KW648" s="4"/>
      <c r="KX648" s="4"/>
      <c r="KY648" s="4"/>
      <c r="KZ648" s="4"/>
      <c r="LA648" s="4"/>
      <c r="LB648" s="4"/>
      <c r="LC648" s="4"/>
      <c r="LD648" s="4"/>
      <c r="LE648" s="4"/>
      <c r="LF648" s="4"/>
      <c r="LG648" s="4"/>
      <c r="LH648" s="4"/>
      <c r="LI648" s="4"/>
      <c r="LJ648" s="4"/>
      <c r="LK648" s="4"/>
      <c r="LL648" s="4"/>
      <c r="LM648" s="4"/>
      <c r="LN648" s="4"/>
      <c r="LO648" s="4"/>
      <c r="LP648" s="4"/>
      <c r="LQ648" s="4"/>
      <c r="LR648" s="4"/>
      <c r="LS648" s="4"/>
      <c r="LT648" s="4"/>
      <c r="LU648" s="4"/>
      <c r="LV648" s="4"/>
      <c r="LW648" s="4"/>
      <c r="LX648" s="4"/>
      <c r="LY648" s="4"/>
      <c r="LZ648" s="4"/>
      <c r="MA648" s="4"/>
      <c r="MB648" s="4"/>
      <c r="MC648" s="4"/>
      <c r="MD648" s="4"/>
      <c r="ME648" s="4"/>
      <c r="MF648" s="4"/>
      <c r="MG648" s="4"/>
      <c r="MH648" s="4"/>
      <c r="MI648" s="4"/>
      <c r="MJ648" s="4"/>
      <c r="MK648" s="4"/>
      <c r="ML648" s="4"/>
      <c r="MM648" s="4"/>
      <c r="MN648" s="4"/>
      <c r="MO648" s="4"/>
      <c r="MP648" s="4"/>
      <c r="MQ648" s="4"/>
      <c r="MR648" s="4"/>
      <c r="MS648" s="4"/>
      <c r="MT648" s="4"/>
      <c r="MU648" s="4"/>
      <c r="MV648" s="4"/>
      <c r="MW648" s="4"/>
      <c r="MX648" s="4"/>
      <c r="MY648" s="4"/>
      <c r="MZ648" s="4"/>
      <c r="NA648" s="4"/>
      <c r="NB648" s="4"/>
      <c r="NC648" s="4"/>
      <c r="ND648" s="4"/>
      <c r="NE648" s="4"/>
      <c r="NF648" s="4"/>
      <c r="NG648" s="4"/>
      <c r="NH648" s="4"/>
      <c r="NI648" s="4"/>
      <c r="NJ648" s="4"/>
      <c r="NK648" s="4"/>
      <c r="NL648" s="4"/>
      <c r="NM648" s="4"/>
      <c r="NN648" s="4"/>
      <c r="NO648" s="4"/>
      <c r="NP648" s="4"/>
      <c r="NQ648" s="4"/>
      <c r="NR648" s="4"/>
      <c r="NS648" s="4"/>
      <c r="NT648" s="4"/>
      <c r="NU648" s="4"/>
      <c r="NV648" s="4"/>
      <c r="NW648" s="4"/>
      <c r="NX648" s="4"/>
      <c r="NY648" s="4"/>
      <c r="NZ648" s="4"/>
      <c r="OA648" s="4"/>
      <c r="OB648" s="4"/>
      <c r="OC648" s="4"/>
      <c r="OD648" s="4"/>
      <c r="OE648" s="4"/>
      <c r="OF648" s="4"/>
      <c r="OG648" s="4"/>
      <c r="OH648" s="4"/>
      <c r="OI648" s="4"/>
      <c r="OJ648" s="4"/>
      <c r="OK648" s="4"/>
      <c r="OL648" s="4"/>
      <c r="OM648" s="4"/>
      <c r="ON648" s="4"/>
      <c r="OO648" s="4"/>
      <c r="OP648" s="4"/>
      <c r="OQ648" s="4"/>
      <c r="OR648" s="4"/>
      <c r="OS648" s="4"/>
      <c r="OT648" s="4"/>
      <c r="OU648" s="4"/>
      <c r="OV648" s="4"/>
      <c r="OW648" s="4"/>
      <c r="OX648" s="4"/>
      <c r="OY648" s="4"/>
      <c r="OZ648" s="4"/>
      <c r="PA648" s="4"/>
    </row>
    <row r="649" spans="1:417" s="16" customFormat="1" ht="28.5" customHeight="1" thickBot="1" x14ac:dyDescent="0.3">
      <c r="A649" s="305"/>
      <c r="B649" s="46" t="str">
        <f t="shared" si="350"/>
        <v>ГБУЗ АО Городская поликлиника №2</v>
      </c>
      <c r="C649" s="262"/>
      <c r="D649" s="19" t="str">
        <f t="shared" si="351"/>
        <v>Паллиативная медицинская помощь</v>
      </c>
      <c r="E649" s="224"/>
      <c r="F649" s="46" t="str">
        <f t="shared" si="334"/>
        <v>Дневной стационар (на дому)</v>
      </c>
      <c r="G649" s="224"/>
      <c r="H649" s="46" t="str">
        <f t="shared" si="335"/>
        <v>Не предусмотрено</v>
      </c>
      <c r="I649" s="224"/>
      <c r="J649" s="46" t="str">
        <f t="shared" si="336"/>
        <v>Паллиативная медицинская помощь</v>
      </c>
      <c r="K649" s="74" t="s">
        <v>149</v>
      </c>
      <c r="L649" s="70" t="s">
        <v>123</v>
      </c>
      <c r="M649" s="71" t="s">
        <v>42</v>
      </c>
      <c r="N649" s="104">
        <v>121</v>
      </c>
      <c r="O649" s="104">
        <v>95</v>
      </c>
      <c r="P649" s="61" t="str">
        <f t="shared" si="358"/>
        <v/>
      </c>
      <c r="Q649" s="62">
        <f t="shared" si="359"/>
        <v>104.68319559228652</v>
      </c>
      <c r="R649" s="219"/>
      <c r="S649" s="220"/>
      <c r="T649" s="221"/>
      <c r="U649" s="271"/>
      <c r="V649" s="236"/>
      <c r="W649" s="214"/>
      <c r="X649" s="205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  <c r="GL649" s="4"/>
      <c r="GM649" s="4"/>
      <c r="GN649" s="4"/>
      <c r="GO649" s="4"/>
      <c r="GP649" s="4"/>
      <c r="GQ649" s="4"/>
      <c r="GR649" s="4"/>
      <c r="GS649" s="4"/>
      <c r="GT649" s="4"/>
      <c r="GU649" s="4"/>
      <c r="GV649" s="4"/>
      <c r="GW649" s="4"/>
      <c r="GX649" s="4"/>
      <c r="GY649" s="4"/>
      <c r="GZ649" s="4"/>
      <c r="HA649" s="4"/>
      <c r="HB649" s="4"/>
      <c r="HC649" s="4"/>
      <c r="HD649" s="4"/>
      <c r="HE649" s="4"/>
      <c r="HF649" s="4"/>
      <c r="HG649" s="4"/>
      <c r="HH649" s="4"/>
      <c r="HI649" s="4"/>
      <c r="HJ649" s="4"/>
      <c r="HK649" s="4"/>
      <c r="HL649" s="4"/>
      <c r="HM649" s="4"/>
      <c r="HN649" s="4"/>
      <c r="HO649" s="4"/>
      <c r="HP649" s="4"/>
      <c r="HQ649" s="4"/>
      <c r="HR649" s="4"/>
      <c r="HS649" s="4"/>
      <c r="HT649" s="4"/>
      <c r="HU649" s="4"/>
      <c r="HV649" s="4"/>
      <c r="HW649" s="4"/>
      <c r="HX649" s="4"/>
      <c r="HY649" s="4"/>
      <c r="HZ649" s="4"/>
      <c r="IA649" s="4"/>
      <c r="IB649" s="4"/>
      <c r="IC649" s="4"/>
      <c r="ID649" s="4"/>
      <c r="IE649" s="4"/>
      <c r="IF649" s="4"/>
      <c r="IG649" s="4"/>
      <c r="IH649" s="4"/>
      <c r="II649" s="4"/>
      <c r="IJ649" s="4"/>
      <c r="IK649" s="4"/>
      <c r="IL649" s="4"/>
      <c r="IM649" s="4"/>
      <c r="IN649" s="4"/>
      <c r="IO649" s="4"/>
      <c r="IP649" s="4"/>
      <c r="IQ649" s="4"/>
      <c r="IR649" s="4"/>
      <c r="IS649" s="4"/>
      <c r="IT649" s="4"/>
      <c r="IU649" s="4"/>
      <c r="IV649" s="4"/>
      <c r="IW649" s="4"/>
      <c r="IX649" s="4"/>
      <c r="IY649" s="4"/>
      <c r="IZ649" s="4"/>
      <c r="JA649" s="4"/>
      <c r="JB649" s="4"/>
      <c r="JC649" s="4"/>
      <c r="JD649" s="4"/>
      <c r="JE649" s="4"/>
      <c r="JF649" s="4"/>
      <c r="JG649" s="4"/>
      <c r="JH649" s="4"/>
      <c r="JI649" s="4"/>
      <c r="JJ649" s="4"/>
      <c r="JK649" s="4"/>
      <c r="JL649" s="4"/>
      <c r="JM649" s="4"/>
      <c r="JN649" s="4"/>
      <c r="JO649" s="4"/>
      <c r="JP649" s="4"/>
      <c r="JQ649" s="4"/>
      <c r="JR649" s="4"/>
      <c r="JS649" s="4"/>
      <c r="JT649" s="4"/>
      <c r="JU649" s="4"/>
      <c r="JV649" s="4"/>
      <c r="JW649" s="4"/>
      <c r="JX649" s="4"/>
      <c r="JY649" s="4"/>
      <c r="JZ649" s="4"/>
      <c r="KA649" s="4"/>
      <c r="KB649" s="4"/>
      <c r="KC649" s="4"/>
      <c r="KD649" s="4"/>
      <c r="KE649" s="4"/>
      <c r="KF649" s="4"/>
      <c r="KG649" s="4"/>
      <c r="KH649" s="4"/>
      <c r="KI649" s="4"/>
      <c r="KJ649" s="4"/>
      <c r="KK649" s="4"/>
      <c r="KL649" s="4"/>
      <c r="KM649" s="4"/>
      <c r="KN649" s="4"/>
      <c r="KO649" s="4"/>
      <c r="KP649" s="4"/>
      <c r="KQ649" s="4"/>
      <c r="KR649" s="4"/>
      <c r="KS649" s="4"/>
      <c r="KT649" s="4"/>
      <c r="KU649" s="4"/>
      <c r="KV649" s="4"/>
      <c r="KW649" s="4"/>
      <c r="KX649" s="4"/>
      <c r="KY649" s="4"/>
      <c r="KZ649" s="4"/>
      <c r="LA649" s="4"/>
      <c r="LB649" s="4"/>
      <c r="LC649" s="4"/>
      <c r="LD649" s="4"/>
      <c r="LE649" s="4"/>
      <c r="LF649" s="4"/>
      <c r="LG649" s="4"/>
      <c r="LH649" s="4"/>
      <c r="LI649" s="4"/>
      <c r="LJ649" s="4"/>
      <c r="LK649" s="4"/>
      <c r="LL649" s="4"/>
      <c r="LM649" s="4"/>
      <c r="LN649" s="4"/>
      <c r="LO649" s="4"/>
      <c r="LP649" s="4"/>
      <c r="LQ649" s="4"/>
      <c r="LR649" s="4"/>
      <c r="LS649" s="4"/>
      <c r="LT649" s="4"/>
      <c r="LU649" s="4"/>
      <c r="LV649" s="4"/>
      <c r="LW649" s="4"/>
      <c r="LX649" s="4"/>
      <c r="LY649" s="4"/>
      <c r="LZ649" s="4"/>
      <c r="MA649" s="4"/>
      <c r="MB649" s="4"/>
      <c r="MC649" s="4"/>
      <c r="MD649" s="4"/>
      <c r="ME649" s="4"/>
      <c r="MF649" s="4"/>
      <c r="MG649" s="4"/>
      <c r="MH649" s="4"/>
      <c r="MI649" s="4"/>
      <c r="MJ649" s="4"/>
      <c r="MK649" s="4"/>
      <c r="ML649" s="4"/>
      <c r="MM649" s="4"/>
      <c r="MN649" s="4"/>
      <c r="MO649" s="4"/>
      <c r="MP649" s="4"/>
      <c r="MQ649" s="4"/>
      <c r="MR649" s="4"/>
      <c r="MS649" s="4"/>
      <c r="MT649" s="4"/>
      <c r="MU649" s="4"/>
      <c r="MV649" s="4"/>
      <c r="MW649" s="4"/>
      <c r="MX649" s="4"/>
      <c r="MY649" s="4"/>
      <c r="MZ649" s="4"/>
      <c r="NA649" s="4"/>
      <c r="NB649" s="4"/>
      <c r="NC649" s="4"/>
      <c r="ND649" s="4"/>
      <c r="NE649" s="4"/>
      <c r="NF649" s="4"/>
      <c r="NG649" s="4"/>
      <c r="NH649" s="4"/>
      <c r="NI649" s="4"/>
      <c r="NJ649" s="4"/>
      <c r="NK649" s="4"/>
      <c r="NL649" s="4"/>
      <c r="NM649" s="4"/>
      <c r="NN649" s="4"/>
      <c r="NO649" s="4"/>
      <c r="NP649" s="4"/>
      <c r="NQ649" s="4"/>
      <c r="NR649" s="4"/>
      <c r="NS649" s="4"/>
      <c r="NT649" s="4"/>
      <c r="NU649" s="4"/>
      <c r="NV649" s="4"/>
      <c r="NW649" s="4"/>
      <c r="NX649" s="4"/>
      <c r="NY649" s="4"/>
      <c r="NZ649" s="4"/>
      <c r="OA649" s="4"/>
      <c r="OB649" s="4"/>
      <c r="OC649" s="4"/>
      <c r="OD649" s="4"/>
      <c r="OE649" s="4"/>
      <c r="OF649" s="4"/>
      <c r="OG649" s="4"/>
      <c r="OH649" s="4"/>
      <c r="OI649" s="4"/>
      <c r="OJ649" s="4"/>
      <c r="OK649" s="4"/>
      <c r="OL649" s="4"/>
      <c r="OM649" s="4"/>
      <c r="ON649" s="4"/>
      <c r="OO649" s="4"/>
      <c r="OP649" s="4"/>
      <c r="OQ649" s="4"/>
      <c r="OR649" s="4"/>
      <c r="OS649" s="4"/>
      <c r="OT649" s="4"/>
      <c r="OU649" s="4"/>
      <c r="OV649" s="4"/>
      <c r="OW649" s="4"/>
      <c r="OX649" s="4"/>
      <c r="OY649" s="4"/>
      <c r="OZ649" s="4"/>
      <c r="PA649" s="4"/>
    </row>
    <row r="650" spans="1:417" s="16" customFormat="1" ht="28.5" customHeight="1" thickBot="1" x14ac:dyDescent="0.3">
      <c r="A650" s="305"/>
      <c r="B650" s="46" t="str">
        <f t="shared" si="350"/>
        <v>ГБУЗ АО Городская поликлиника №2</v>
      </c>
      <c r="C650" s="210" t="s">
        <v>124</v>
      </c>
      <c r="D650" s="19" t="str">
        <f t="shared" si="351"/>
        <v>ПМСП, не включенная в базовую программу ОМС</v>
      </c>
      <c r="E650" s="225" t="s">
        <v>142</v>
      </c>
      <c r="F650" s="46" t="str">
        <f t="shared" ref="F650:F715" si="361">IF(E650="",F649,E650)</f>
        <v>амбулаторно</v>
      </c>
      <c r="G650" s="225" t="s">
        <v>39</v>
      </c>
      <c r="H650" s="46" t="str">
        <f t="shared" ref="H650:H715" si="362">IF(G650="",H649,G650)</f>
        <v>Первичная медико-санитарная помощь, в части диагностики и лечения</v>
      </c>
      <c r="I650" s="225" t="s">
        <v>68</v>
      </c>
      <c r="J650" s="46" t="str">
        <f t="shared" ref="J650:J715" si="363">IF(I650="",J649,I650)</f>
        <v>психотерапия</v>
      </c>
      <c r="K650" s="72" t="s">
        <v>133</v>
      </c>
      <c r="L650" s="73" t="s">
        <v>3</v>
      </c>
      <c r="M650" s="73" t="s">
        <v>5</v>
      </c>
      <c r="N650" s="106">
        <v>99</v>
      </c>
      <c r="O650" s="106">
        <v>99</v>
      </c>
      <c r="P650" s="54">
        <f>IF(AND(N650&lt;&gt;0,M650="Кач."),O650/N650*100,"")</f>
        <v>100</v>
      </c>
      <c r="Q650" s="60"/>
      <c r="R650" s="237">
        <f>IFERROR(AVERAGE(P650:P652),"")</f>
        <v>100</v>
      </c>
      <c r="S650" s="240">
        <f>AVERAGE(Q650:Q652)</f>
        <v>90.055555555555543</v>
      </c>
      <c r="T650" s="247">
        <f>IFERROR((R650*0.7+S650*0.3)*2,S650*2)</f>
        <v>194.03333333333333</v>
      </c>
      <c r="U650" s="274" t="str">
        <f>IF(T650&lt;170,"ГЗ по услуге (работе) НЕ выполнено","")&amp;IF(AND(T650&gt;=170,T650&lt;=200),"ГЗ по услуге (работе) выполнено","")&amp;IF(T650&gt;200,"ГЗ по услуге (работе) ПЕРЕвыполнено","")</f>
        <v>ГЗ по услуге (работе) выполнено</v>
      </c>
      <c r="V650" s="222"/>
      <c r="W650" s="214"/>
      <c r="X650" s="205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  <c r="GL650" s="4"/>
      <c r="GM650" s="4"/>
      <c r="GN650" s="4"/>
      <c r="GO650" s="4"/>
      <c r="GP650" s="4"/>
      <c r="GQ650" s="4"/>
      <c r="GR650" s="4"/>
      <c r="GS650" s="4"/>
      <c r="GT650" s="4"/>
      <c r="GU650" s="4"/>
      <c r="GV650" s="4"/>
      <c r="GW650" s="4"/>
      <c r="GX650" s="4"/>
      <c r="GY650" s="4"/>
      <c r="GZ650" s="4"/>
      <c r="HA650" s="4"/>
      <c r="HB650" s="4"/>
      <c r="HC650" s="4"/>
      <c r="HD650" s="4"/>
      <c r="HE650" s="4"/>
      <c r="HF650" s="4"/>
      <c r="HG650" s="4"/>
      <c r="HH650" s="4"/>
      <c r="HI650" s="4"/>
      <c r="HJ650" s="4"/>
      <c r="HK650" s="4"/>
      <c r="HL650" s="4"/>
      <c r="HM650" s="4"/>
      <c r="HN650" s="4"/>
      <c r="HO650" s="4"/>
      <c r="HP650" s="4"/>
      <c r="HQ650" s="4"/>
      <c r="HR650" s="4"/>
      <c r="HS650" s="4"/>
      <c r="HT650" s="4"/>
      <c r="HU650" s="4"/>
      <c r="HV650" s="4"/>
      <c r="HW650" s="4"/>
      <c r="HX650" s="4"/>
      <c r="HY650" s="4"/>
      <c r="HZ650" s="4"/>
      <c r="IA650" s="4"/>
      <c r="IB650" s="4"/>
      <c r="IC650" s="4"/>
      <c r="ID650" s="4"/>
      <c r="IE650" s="4"/>
      <c r="IF650" s="4"/>
      <c r="IG650" s="4"/>
      <c r="IH650" s="4"/>
      <c r="II650" s="4"/>
      <c r="IJ650" s="4"/>
      <c r="IK650" s="4"/>
      <c r="IL650" s="4"/>
      <c r="IM650" s="4"/>
      <c r="IN650" s="4"/>
      <c r="IO650" s="4"/>
      <c r="IP650" s="4"/>
      <c r="IQ650" s="4"/>
      <c r="IR650" s="4"/>
      <c r="IS650" s="4"/>
      <c r="IT650" s="4"/>
      <c r="IU650" s="4"/>
      <c r="IV650" s="4"/>
      <c r="IW650" s="4"/>
      <c r="IX650" s="4"/>
      <c r="IY650" s="4"/>
      <c r="IZ650" s="4"/>
      <c r="JA650" s="4"/>
      <c r="JB650" s="4"/>
      <c r="JC650" s="4"/>
      <c r="JD650" s="4"/>
      <c r="JE650" s="4"/>
      <c r="JF650" s="4"/>
      <c r="JG650" s="4"/>
      <c r="JH650" s="4"/>
      <c r="JI650" s="4"/>
      <c r="JJ650" s="4"/>
      <c r="JK650" s="4"/>
      <c r="JL650" s="4"/>
      <c r="JM650" s="4"/>
      <c r="JN650" s="4"/>
      <c r="JO650" s="4"/>
      <c r="JP650" s="4"/>
      <c r="JQ650" s="4"/>
      <c r="JR650" s="4"/>
      <c r="JS650" s="4"/>
      <c r="JT650" s="4"/>
      <c r="JU650" s="4"/>
      <c r="JV650" s="4"/>
      <c r="JW650" s="4"/>
      <c r="JX650" s="4"/>
      <c r="JY650" s="4"/>
      <c r="JZ650" s="4"/>
      <c r="KA650" s="4"/>
      <c r="KB650" s="4"/>
      <c r="KC650" s="4"/>
      <c r="KD650" s="4"/>
      <c r="KE650" s="4"/>
      <c r="KF650" s="4"/>
      <c r="KG650" s="4"/>
      <c r="KH650" s="4"/>
      <c r="KI650" s="4"/>
      <c r="KJ650" s="4"/>
      <c r="KK650" s="4"/>
      <c r="KL650" s="4"/>
      <c r="KM650" s="4"/>
      <c r="KN650" s="4"/>
      <c r="KO650" s="4"/>
      <c r="KP650" s="4"/>
      <c r="KQ650" s="4"/>
      <c r="KR650" s="4"/>
      <c r="KS650" s="4"/>
      <c r="KT650" s="4"/>
      <c r="KU650" s="4"/>
      <c r="KV650" s="4"/>
      <c r="KW650" s="4"/>
      <c r="KX650" s="4"/>
      <c r="KY650" s="4"/>
      <c r="KZ650" s="4"/>
      <c r="LA650" s="4"/>
      <c r="LB650" s="4"/>
      <c r="LC650" s="4"/>
      <c r="LD650" s="4"/>
      <c r="LE650" s="4"/>
      <c r="LF650" s="4"/>
      <c r="LG650" s="4"/>
      <c r="LH650" s="4"/>
      <c r="LI650" s="4"/>
      <c r="LJ650" s="4"/>
      <c r="LK650" s="4"/>
      <c r="LL650" s="4"/>
      <c r="LM650" s="4"/>
      <c r="LN650" s="4"/>
      <c r="LO650" s="4"/>
      <c r="LP650" s="4"/>
      <c r="LQ650" s="4"/>
      <c r="LR650" s="4"/>
      <c r="LS650" s="4"/>
      <c r="LT650" s="4"/>
      <c r="LU650" s="4"/>
      <c r="LV650" s="4"/>
      <c r="LW650" s="4"/>
      <c r="LX650" s="4"/>
      <c r="LY650" s="4"/>
      <c r="LZ650" s="4"/>
      <c r="MA650" s="4"/>
      <c r="MB650" s="4"/>
      <c r="MC650" s="4"/>
      <c r="MD650" s="4"/>
      <c r="ME650" s="4"/>
      <c r="MF650" s="4"/>
      <c r="MG650" s="4"/>
      <c r="MH650" s="4"/>
      <c r="MI650" s="4"/>
      <c r="MJ650" s="4"/>
      <c r="MK650" s="4"/>
      <c r="ML650" s="4"/>
      <c r="MM650" s="4"/>
      <c r="MN650" s="4"/>
      <c r="MO650" s="4"/>
      <c r="MP650" s="4"/>
      <c r="MQ650" s="4"/>
      <c r="MR650" s="4"/>
      <c r="MS650" s="4"/>
      <c r="MT650" s="4"/>
      <c r="MU650" s="4"/>
      <c r="MV650" s="4"/>
      <c r="MW650" s="4"/>
      <c r="MX650" s="4"/>
      <c r="MY650" s="4"/>
      <c r="MZ650" s="4"/>
      <c r="NA650" s="4"/>
      <c r="NB650" s="4"/>
      <c r="NC650" s="4"/>
      <c r="ND650" s="4"/>
      <c r="NE650" s="4"/>
      <c r="NF650" s="4"/>
      <c r="NG650" s="4"/>
      <c r="NH650" s="4"/>
      <c r="NI650" s="4"/>
      <c r="NJ650" s="4"/>
      <c r="NK650" s="4"/>
      <c r="NL650" s="4"/>
      <c r="NM650" s="4"/>
      <c r="NN650" s="4"/>
      <c r="NO650" s="4"/>
      <c r="NP650" s="4"/>
      <c r="NQ650" s="4"/>
      <c r="NR650" s="4"/>
      <c r="NS650" s="4"/>
      <c r="NT650" s="4"/>
      <c r="NU650" s="4"/>
      <c r="NV650" s="4"/>
      <c r="NW650" s="4"/>
      <c r="NX650" s="4"/>
      <c r="NY650" s="4"/>
      <c r="NZ650" s="4"/>
      <c r="OA650" s="4"/>
      <c r="OB650" s="4"/>
      <c r="OC650" s="4"/>
      <c r="OD650" s="4"/>
      <c r="OE650" s="4"/>
      <c r="OF650" s="4"/>
      <c r="OG650" s="4"/>
      <c r="OH650" s="4"/>
      <c r="OI650" s="4"/>
      <c r="OJ650" s="4"/>
      <c r="OK650" s="4"/>
      <c r="OL650" s="4"/>
      <c r="OM650" s="4"/>
      <c r="ON650" s="4"/>
      <c r="OO650" s="4"/>
      <c r="OP650" s="4"/>
      <c r="OQ650" s="4"/>
      <c r="OR650" s="4"/>
      <c r="OS650" s="4"/>
      <c r="OT650" s="4"/>
      <c r="OU650" s="4"/>
      <c r="OV650" s="4"/>
      <c r="OW650" s="4"/>
      <c r="OX650" s="4"/>
      <c r="OY650" s="4"/>
      <c r="OZ650" s="4"/>
      <c r="PA650" s="4"/>
    </row>
    <row r="651" spans="1:417" s="16" customFormat="1" ht="28.5" customHeight="1" thickBot="1" x14ac:dyDescent="0.3">
      <c r="A651" s="305"/>
      <c r="B651" s="46" t="str">
        <f t="shared" si="350"/>
        <v>ГБУЗ АО Городская поликлиника №2</v>
      </c>
      <c r="C651" s="211"/>
      <c r="D651" s="19" t="str">
        <f t="shared" si="351"/>
        <v>ПМСП, не включенная в базовую программу ОМС</v>
      </c>
      <c r="E651" s="226"/>
      <c r="F651" s="46" t="str">
        <f t="shared" si="361"/>
        <v>амбулаторно</v>
      </c>
      <c r="G651" s="226"/>
      <c r="H651" s="46" t="str">
        <f t="shared" si="362"/>
        <v>Первичная медико-санитарная помощь, в части диагностики и лечения</v>
      </c>
      <c r="I651" s="226"/>
      <c r="J651" s="46" t="str">
        <f t="shared" si="363"/>
        <v>психотерапия</v>
      </c>
      <c r="K651" s="74" t="s">
        <v>40</v>
      </c>
      <c r="L651" s="70" t="s">
        <v>123</v>
      </c>
      <c r="M651" s="71" t="s">
        <v>42</v>
      </c>
      <c r="N651" s="104">
        <v>3000</v>
      </c>
      <c r="O651" s="103">
        <v>2065</v>
      </c>
      <c r="P651" s="56" t="str">
        <f t="shared" ref="P651" si="364">IF(AND(N651&lt;&gt;0,M651="Кач."),O651/N651*100,"")</f>
        <v/>
      </c>
      <c r="Q651" s="62">
        <f t="shared" ref="Q651" si="365">IF(AND(N651&lt;&gt;0,M651="объем"),(O651/N651*100)/$Y$2*12,"")</f>
        <v>91.777777777777771</v>
      </c>
      <c r="R651" s="238"/>
      <c r="S651" s="241"/>
      <c r="T651" s="248"/>
      <c r="U651" s="275"/>
      <c r="V651" s="223"/>
      <c r="W651" s="214"/>
      <c r="X651" s="205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/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  <c r="FU651" s="4"/>
      <c r="FV651" s="4"/>
      <c r="FW651" s="4"/>
      <c r="FX651" s="4"/>
      <c r="FY651" s="4"/>
      <c r="FZ651" s="4"/>
      <c r="GA651" s="4"/>
      <c r="GB651" s="4"/>
      <c r="GC651" s="4"/>
      <c r="GD651" s="4"/>
      <c r="GE651" s="4"/>
      <c r="GF651" s="4"/>
      <c r="GG651" s="4"/>
      <c r="GH651" s="4"/>
      <c r="GI651" s="4"/>
      <c r="GJ651" s="4"/>
      <c r="GK651" s="4"/>
      <c r="GL651" s="4"/>
      <c r="GM651" s="4"/>
      <c r="GN651" s="4"/>
      <c r="GO651" s="4"/>
      <c r="GP651" s="4"/>
      <c r="GQ651" s="4"/>
      <c r="GR651" s="4"/>
      <c r="GS651" s="4"/>
      <c r="GT651" s="4"/>
      <c r="GU651" s="4"/>
      <c r="GV651" s="4"/>
      <c r="GW651" s="4"/>
      <c r="GX651" s="4"/>
      <c r="GY651" s="4"/>
      <c r="GZ651" s="4"/>
      <c r="HA651" s="4"/>
      <c r="HB651" s="4"/>
      <c r="HC651" s="4"/>
      <c r="HD651" s="4"/>
      <c r="HE651" s="4"/>
      <c r="HF651" s="4"/>
      <c r="HG651" s="4"/>
      <c r="HH651" s="4"/>
      <c r="HI651" s="4"/>
      <c r="HJ651" s="4"/>
      <c r="HK651" s="4"/>
      <c r="HL651" s="4"/>
      <c r="HM651" s="4"/>
      <c r="HN651" s="4"/>
      <c r="HO651" s="4"/>
      <c r="HP651" s="4"/>
      <c r="HQ651" s="4"/>
      <c r="HR651" s="4"/>
      <c r="HS651" s="4"/>
      <c r="HT651" s="4"/>
      <c r="HU651" s="4"/>
      <c r="HV651" s="4"/>
      <c r="HW651" s="4"/>
      <c r="HX651" s="4"/>
      <c r="HY651" s="4"/>
      <c r="HZ651" s="4"/>
      <c r="IA651" s="4"/>
      <c r="IB651" s="4"/>
      <c r="IC651" s="4"/>
      <c r="ID651" s="4"/>
      <c r="IE651" s="4"/>
      <c r="IF651" s="4"/>
      <c r="IG651" s="4"/>
      <c r="IH651" s="4"/>
      <c r="II651" s="4"/>
      <c r="IJ651" s="4"/>
      <c r="IK651" s="4"/>
      <c r="IL651" s="4"/>
      <c r="IM651" s="4"/>
      <c r="IN651" s="4"/>
      <c r="IO651" s="4"/>
      <c r="IP651" s="4"/>
      <c r="IQ651" s="4"/>
      <c r="IR651" s="4"/>
      <c r="IS651" s="4"/>
      <c r="IT651" s="4"/>
      <c r="IU651" s="4"/>
      <c r="IV651" s="4"/>
      <c r="IW651" s="4"/>
      <c r="IX651" s="4"/>
      <c r="IY651" s="4"/>
      <c r="IZ651" s="4"/>
      <c r="JA651" s="4"/>
      <c r="JB651" s="4"/>
      <c r="JC651" s="4"/>
      <c r="JD651" s="4"/>
      <c r="JE651" s="4"/>
      <c r="JF651" s="4"/>
      <c r="JG651" s="4"/>
      <c r="JH651" s="4"/>
      <c r="JI651" s="4"/>
      <c r="JJ651" s="4"/>
      <c r="JK651" s="4"/>
      <c r="JL651" s="4"/>
      <c r="JM651" s="4"/>
      <c r="JN651" s="4"/>
      <c r="JO651" s="4"/>
      <c r="JP651" s="4"/>
      <c r="JQ651" s="4"/>
      <c r="JR651" s="4"/>
      <c r="JS651" s="4"/>
      <c r="JT651" s="4"/>
      <c r="JU651" s="4"/>
      <c r="JV651" s="4"/>
      <c r="JW651" s="4"/>
      <c r="JX651" s="4"/>
      <c r="JY651" s="4"/>
      <c r="JZ651" s="4"/>
      <c r="KA651" s="4"/>
      <c r="KB651" s="4"/>
      <c r="KC651" s="4"/>
      <c r="KD651" s="4"/>
      <c r="KE651" s="4"/>
      <c r="KF651" s="4"/>
      <c r="KG651" s="4"/>
      <c r="KH651" s="4"/>
      <c r="KI651" s="4"/>
      <c r="KJ651" s="4"/>
      <c r="KK651" s="4"/>
      <c r="KL651" s="4"/>
      <c r="KM651" s="4"/>
      <c r="KN651" s="4"/>
      <c r="KO651" s="4"/>
      <c r="KP651" s="4"/>
      <c r="KQ651" s="4"/>
      <c r="KR651" s="4"/>
      <c r="KS651" s="4"/>
      <c r="KT651" s="4"/>
      <c r="KU651" s="4"/>
      <c r="KV651" s="4"/>
      <c r="KW651" s="4"/>
      <c r="KX651" s="4"/>
      <c r="KY651" s="4"/>
      <c r="KZ651" s="4"/>
      <c r="LA651" s="4"/>
      <c r="LB651" s="4"/>
      <c r="LC651" s="4"/>
      <c r="LD651" s="4"/>
      <c r="LE651" s="4"/>
      <c r="LF651" s="4"/>
      <c r="LG651" s="4"/>
      <c r="LH651" s="4"/>
      <c r="LI651" s="4"/>
      <c r="LJ651" s="4"/>
      <c r="LK651" s="4"/>
      <c r="LL651" s="4"/>
      <c r="LM651" s="4"/>
      <c r="LN651" s="4"/>
      <c r="LO651" s="4"/>
      <c r="LP651" s="4"/>
      <c r="LQ651" s="4"/>
      <c r="LR651" s="4"/>
      <c r="LS651" s="4"/>
      <c r="LT651" s="4"/>
      <c r="LU651" s="4"/>
      <c r="LV651" s="4"/>
      <c r="LW651" s="4"/>
      <c r="LX651" s="4"/>
      <c r="LY651" s="4"/>
      <c r="LZ651" s="4"/>
      <c r="MA651" s="4"/>
      <c r="MB651" s="4"/>
      <c r="MC651" s="4"/>
      <c r="MD651" s="4"/>
      <c r="ME651" s="4"/>
      <c r="MF651" s="4"/>
      <c r="MG651" s="4"/>
      <c r="MH651" s="4"/>
      <c r="MI651" s="4"/>
      <c r="MJ651" s="4"/>
      <c r="MK651" s="4"/>
      <c r="ML651" s="4"/>
      <c r="MM651" s="4"/>
      <c r="MN651" s="4"/>
      <c r="MO651" s="4"/>
      <c r="MP651" s="4"/>
      <c r="MQ651" s="4"/>
      <c r="MR651" s="4"/>
      <c r="MS651" s="4"/>
      <c r="MT651" s="4"/>
      <c r="MU651" s="4"/>
      <c r="MV651" s="4"/>
      <c r="MW651" s="4"/>
      <c r="MX651" s="4"/>
      <c r="MY651" s="4"/>
      <c r="MZ651" s="4"/>
      <c r="NA651" s="4"/>
      <c r="NB651" s="4"/>
      <c r="NC651" s="4"/>
      <c r="ND651" s="4"/>
      <c r="NE651" s="4"/>
      <c r="NF651" s="4"/>
      <c r="NG651" s="4"/>
      <c r="NH651" s="4"/>
      <c r="NI651" s="4"/>
      <c r="NJ651" s="4"/>
      <c r="NK651" s="4"/>
      <c r="NL651" s="4"/>
      <c r="NM651" s="4"/>
      <c r="NN651" s="4"/>
      <c r="NO651" s="4"/>
      <c r="NP651" s="4"/>
      <c r="NQ651" s="4"/>
      <c r="NR651" s="4"/>
      <c r="NS651" s="4"/>
      <c r="NT651" s="4"/>
      <c r="NU651" s="4"/>
      <c r="NV651" s="4"/>
      <c r="NW651" s="4"/>
      <c r="NX651" s="4"/>
      <c r="NY651" s="4"/>
      <c r="NZ651" s="4"/>
      <c r="OA651" s="4"/>
      <c r="OB651" s="4"/>
      <c r="OC651" s="4"/>
      <c r="OD651" s="4"/>
      <c r="OE651" s="4"/>
      <c r="OF651" s="4"/>
      <c r="OG651" s="4"/>
      <c r="OH651" s="4"/>
      <c r="OI651" s="4"/>
      <c r="OJ651" s="4"/>
      <c r="OK651" s="4"/>
      <c r="OL651" s="4"/>
      <c r="OM651" s="4"/>
      <c r="ON651" s="4"/>
      <c r="OO651" s="4"/>
      <c r="OP651" s="4"/>
      <c r="OQ651" s="4"/>
      <c r="OR651" s="4"/>
      <c r="OS651" s="4"/>
      <c r="OT651" s="4"/>
      <c r="OU651" s="4"/>
      <c r="OV651" s="4"/>
      <c r="OW651" s="4"/>
      <c r="OX651" s="4"/>
      <c r="OY651" s="4"/>
      <c r="OZ651" s="4"/>
      <c r="PA651" s="4"/>
    </row>
    <row r="652" spans="1:417" s="16" customFormat="1" ht="28.5" customHeight="1" thickBot="1" x14ac:dyDescent="0.3">
      <c r="A652" s="305"/>
      <c r="B652" s="46" t="str">
        <f t="shared" si="350"/>
        <v>ГБУЗ АО Городская поликлиника №2</v>
      </c>
      <c r="C652" s="212"/>
      <c r="D652" s="19" t="str">
        <f t="shared" si="351"/>
        <v>ПМСП, не включенная в базовую программу ОМС</v>
      </c>
      <c r="E652" s="228"/>
      <c r="F652" s="46" t="str">
        <f t="shared" si="361"/>
        <v>амбулаторно</v>
      </c>
      <c r="G652" s="228"/>
      <c r="H652" s="46" t="str">
        <f t="shared" si="362"/>
        <v>Первичная медико-санитарная помощь, в части диагностики и лечения</v>
      </c>
      <c r="I652" s="228"/>
      <c r="J652" s="46" t="str">
        <f t="shared" si="363"/>
        <v>психотерапия</v>
      </c>
      <c r="K652" s="74" t="s">
        <v>138</v>
      </c>
      <c r="L652" s="70" t="s">
        <v>123</v>
      </c>
      <c r="M652" s="71" t="s">
        <v>42</v>
      </c>
      <c r="N652" s="104">
        <v>800</v>
      </c>
      <c r="O652" s="103">
        <v>530</v>
      </c>
      <c r="P652" s="56" t="str">
        <f t="shared" ref="P652" si="366">IF(AND(N652&lt;&gt;0,M652="Кач."),O652/N652*100,"")</f>
        <v/>
      </c>
      <c r="Q652" s="116">
        <f t="shared" ref="Q652" si="367">IF(AND(N652&lt;&gt;0,M652="объем"),(O652/N652*100)/$Y$2*12,"")</f>
        <v>88.333333333333329</v>
      </c>
      <c r="R652" s="250"/>
      <c r="S652" s="251"/>
      <c r="T652" s="252"/>
      <c r="U652" s="276"/>
      <c r="V652" s="224"/>
      <c r="W652" s="214"/>
      <c r="X652" s="205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/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/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  <c r="FU652" s="4"/>
      <c r="FV652" s="4"/>
      <c r="FW652" s="4"/>
      <c r="FX652" s="4"/>
      <c r="FY652" s="4"/>
      <c r="FZ652" s="4"/>
      <c r="GA652" s="4"/>
      <c r="GB652" s="4"/>
      <c r="GC652" s="4"/>
      <c r="GD652" s="4"/>
      <c r="GE652" s="4"/>
      <c r="GF652" s="4"/>
      <c r="GG652" s="4"/>
      <c r="GH652" s="4"/>
      <c r="GI652" s="4"/>
      <c r="GJ652" s="4"/>
      <c r="GK652" s="4"/>
      <c r="GL652" s="4"/>
      <c r="GM652" s="4"/>
      <c r="GN652" s="4"/>
      <c r="GO652" s="4"/>
      <c r="GP652" s="4"/>
      <c r="GQ652" s="4"/>
      <c r="GR652" s="4"/>
      <c r="GS652" s="4"/>
      <c r="GT652" s="4"/>
      <c r="GU652" s="4"/>
      <c r="GV652" s="4"/>
      <c r="GW652" s="4"/>
      <c r="GX652" s="4"/>
      <c r="GY652" s="4"/>
      <c r="GZ652" s="4"/>
      <c r="HA652" s="4"/>
      <c r="HB652" s="4"/>
      <c r="HC652" s="4"/>
      <c r="HD652" s="4"/>
      <c r="HE652" s="4"/>
      <c r="HF652" s="4"/>
      <c r="HG652" s="4"/>
      <c r="HH652" s="4"/>
      <c r="HI652" s="4"/>
      <c r="HJ652" s="4"/>
      <c r="HK652" s="4"/>
      <c r="HL652" s="4"/>
      <c r="HM652" s="4"/>
      <c r="HN652" s="4"/>
      <c r="HO652" s="4"/>
      <c r="HP652" s="4"/>
      <c r="HQ652" s="4"/>
      <c r="HR652" s="4"/>
      <c r="HS652" s="4"/>
      <c r="HT652" s="4"/>
      <c r="HU652" s="4"/>
      <c r="HV652" s="4"/>
      <c r="HW652" s="4"/>
      <c r="HX652" s="4"/>
      <c r="HY652" s="4"/>
      <c r="HZ652" s="4"/>
      <c r="IA652" s="4"/>
      <c r="IB652" s="4"/>
      <c r="IC652" s="4"/>
      <c r="ID652" s="4"/>
      <c r="IE652" s="4"/>
      <c r="IF652" s="4"/>
      <c r="IG652" s="4"/>
      <c r="IH652" s="4"/>
      <c r="II652" s="4"/>
      <c r="IJ652" s="4"/>
      <c r="IK652" s="4"/>
      <c r="IL652" s="4"/>
      <c r="IM652" s="4"/>
      <c r="IN652" s="4"/>
      <c r="IO652" s="4"/>
      <c r="IP652" s="4"/>
      <c r="IQ652" s="4"/>
      <c r="IR652" s="4"/>
      <c r="IS652" s="4"/>
      <c r="IT652" s="4"/>
      <c r="IU652" s="4"/>
      <c r="IV652" s="4"/>
      <c r="IW652" s="4"/>
      <c r="IX652" s="4"/>
      <c r="IY652" s="4"/>
      <c r="IZ652" s="4"/>
      <c r="JA652" s="4"/>
      <c r="JB652" s="4"/>
      <c r="JC652" s="4"/>
      <c r="JD652" s="4"/>
      <c r="JE652" s="4"/>
      <c r="JF652" s="4"/>
      <c r="JG652" s="4"/>
      <c r="JH652" s="4"/>
      <c r="JI652" s="4"/>
      <c r="JJ652" s="4"/>
      <c r="JK652" s="4"/>
      <c r="JL652" s="4"/>
      <c r="JM652" s="4"/>
      <c r="JN652" s="4"/>
      <c r="JO652" s="4"/>
      <c r="JP652" s="4"/>
      <c r="JQ652" s="4"/>
      <c r="JR652" s="4"/>
      <c r="JS652" s="4"/>
      <c r="JT652" s="4"/>
      <c r="JU652" s="4"/>
      <c r="JV652" s="4"/>
      <c r="JW652" s="4"/>
      <c r="JX652" s="4"/>
      <c r="JY652" s="4"/>
      <c r="JZ652" s="4"/>
      <c r="KA652" s="4"/>
      <c r="KB652" s="4"/>
      <c r="KC652" s="4"/>
      <c r="KD652" s="4"/>
      <c r="KE652" s="4"/>
      <c r="KF652" s="4"/>
      <c r="KG652" s="4"/>
      <c r="KH652" s="4"/>
      <c r="KI652" s="4"/>
      <c r="KJ652" s="4"/>
      <c r="KK652" s="4"/>
      <c r="KL652" s="4"/>
      <c r="KM652" s="4"/>
      <c r="KN652" s="4"/>
      <c r="KO652" s="4"/>
      <c r="KP652" s="4"/>
      <c r="KQ652" s="4"/>
      <c r="KR652" s="4"/>
      <c r="KS652" s="4"/>
      <c r="KT652" s="4"/>
      <c r="KU652" s="4"/>
      <c r="KV652" s="4"/>
      <c r="KW652" s="4"/>
      <c r="KX652" s="4"/>
      <c r="KY652" s="4"/>
      <c r="KZ652" s="4"/>
      <c r="LA652" s="4"/>
      <c r="LB652" s="4"/>
      <c r="LC652" s="4"/>
      <c r="LD652" s="4"/>
      <c r="LE652" s="4"/>
      <c r="LF652" s="4"/>
      <c r="LG652" s="4"/>
      <c r="LH652" s="4"/>
      <c r="LI652" s="4"/>
      <c r="LJ652" s="4"/>
      <c r="LK652" s="4"/>
      <c r="LL652" s="4"/>
      <c r="LM652" s="4"/>
      <c r="LN652" s="4"/>
      <c r="LO652" s="4"/>
      <c r="LP652" s="4"/>
      <c r="LQ652" s="4"/>
      <c r="LR652" s="4"/>
      <c r="LS652" s="4"/>
      <c r="LT652" s="4"/>
      <c r="LU652" s="4"/>
      <c r="LV652" s="4"/>
      <c r="LW652" s="4"/>
      <c r="LX652" s="4"/>
      <c r="LY652" s="4"/>
      <c r="LZ652" s="4"/>
      <c r="MA652" s="4"/>
      <c r="MB652" s="4"/>
      <c r="MC652" s="4"/>
      <c r="MD652" s="4"/>
      <c r="ME652" s="4"/>
      <c r="MF652" s="4"/>
      <c r="MG652" s="4"/>
      <c r="MH652" s="4"/>
      <c r="MI652" s="4"/>
      <c r="MJ652" s="4"/>
      <c r="MK652" s="4"/>
      <c r="ML652" s="4"/>
      <c r="MM652" s="4"/>
      <c r="MN652" s="4"/>
      <c r="MO652" s="4"/>
      <c r="MP652" s="4"/>
      <c r="MQ652" s="4"/>
      <c r="MR652" s="4"/>
      <c r="MS652" s="4"/>
      <c r="MT652" s="4"/>
      <c r="MU652" s="4"/>
      <c r="MV652" s="4"/>
      <c r="MW652" s="4"/>
      <c r="MX652" s="4"/>
      <c r="MY652" s="4"/>
      <c r="MZ652" s="4"/>
      <c r="NA652" s="4"/>
      <c r="NB652" s="4"/>
      <c r="NC652" s="4"/>
      <c r="ND652" s="4"/>
      <c r="NE652" s="4"/>
      <c r="NF652" s="4"/>
      <c r="NG652" s="4"/>
      <c r="NH652" s="4"/>
      <c r="NI652" s="4"/>
      <c r="NJ652" s="4"/>
      <c r="NK652" s="4"/>
      <c r="NL652" s="4"/>
      <c r="NM652" s="4"/>
      <c r="NN652" s="4"/>
      <c r="NO652" s="4"/>
      <c r="NP652" s="4"/>
      <c r="NQ652" s="4"/>
      <c r="NR652" s="4"/>
      <c r="NS652" s="4"/>
      <c r="NT652" s="4"/>
      <c r="NU652" s="4"/>
      <c r="NV652" s="4"/>
      <c r="NW652" s="4"/>
      <c r="NX652" s="4"/>
      <c r="NY652" s="4"/>
      <c r="NZ652" s="4"/>
      <c r="OA652" s="4"/>
      <c r="OB652" s="4"/>
      <c r="OC652" s="4"/>
      <c r="OD652" s="4"/>
      <c r="OE652" s="4"/>
      <c r="OF652" s="4"/>
      <c r="OG652" s="4"/>
      <c r="OH652" s="4"/>
      <c r="OI652" s="4"/>
      <c r="OJ652" s="4"/>
      <c r="OK652" s="4"/>
      <c r="OL652" s="4"/>
      <c r="OM652" s="4"/>
      <c r="ON652" s="4"/>
      <c r="OO652" s="4"/>
      <c r="OP652" s="4"/>
      <c r="OQ652" s="4"/>
      <c r="OR652" s="4"/>
      <c r="OS652" s="4"/>
      <c r="OT652" s="4"/>
      <c r="OU652" s="4"/>
      <c r="OV652" s="4"/>
      <c r="OW652" s="4"/>
      <c r="OX652" s="4"/>
      <c r="OY652" s="4"/>
      <c r="OZ652" s="4"/>
      <c r="PA652" s="4"/>
    </row>
    <row r="653" spans="1:417" s="16" customFormat="1" ht="40.5" customHeight="1" thickBot="1" x14ac:dyDescent="0.3">
      <c r="A653" s="305"/>
      <c r="B653" s="46" t="str">
        <f t="shared" si="350"/>
        <v>ГБУЗ АО Городская поликлиника №2</v>
      </c>
      <c r="C653" s="262" t="s">
        <v>236</v>
      </c>
      <c r="D653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3" s="236" t="s">
        <v>305</v>
      </c>
      <c r="F653" s="46" t="str">
        <f t="shared" si="361"/>
        <v>заключение договоров</v>
      </c>
      <c r="G653" s="222" t="s">
        <v>307</v>
      </c>
      <c r="H653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3" s="222" t="s">
        <v>306</v>
      </c>
      <c r="J653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3" s="76" t="s">
        <v>237</v>
      </c>
      <c r="L653" s="75" t="s">
        <v>3</v>
      </c>
      <c r="M653" s="72" t="s">
        <v>5</v>
      </c>
      <c r="N653" s="106">
        <v>100</v>
      </c>
      <c r="O653" s="106">
        <v>100</v>
      </c>
      <c r="P653" s="54">
        <f>IF(AND(N653&lt;&gt;0,M653="Кач."),O653/N653*100,"")</f>
        <v>100</v>
      </c>
      <c r="Q653" s="60"/>
      <c r="R653" s="219">
        <f>IFERROR(AVERAGE(P653:P654),"")</f>
        <v>100</v>
      </c>
      <c r="S653" s="220">
        <f>AVERAGE(Q653:Q654)</f>
        <v>100</v>
      </c>
      <c r="T653" s="221">
        <f>IFERROR((R653*0.7+S653*0.3)*2,S653*2)</f>
        <v>200</v>
      </c>
      <c r="U653" s="271" t="str">
        <f>IF(T653&lt;170,"ГЗ по услуге (работе) НЕ выполнено","")&amp;IF(AND(T653&gt;=170,T653&lt;=200),"ГЗ по услуге (работе) выполнено","")&amp;IF(T653&gt;200,"ГЗ по услуге (работе) ПЕРЕвыполнено","")</f>
        <v>ГЗ по услуге (работе) выполнено</v>
      </c>
      <c r="V653" s="236"/>
      <c r="W653" s="214"/>
      <c r="X653" s="205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/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  <c r="FU653" s="4"/>
      <c r="FV653" s="4"/>
      <c r="FW653" s="4"/>
      <c r="FX653" s="4"/>
      <c r="FY653" s="4"/>
      <c r="FZ653" s="4"/>
      <c r="GA653" s="4"/>
      <c r="GB653" s="4"/>
      <c r="GC653" s="4"/>
      <c r="GD653" s="4"/>
      <c r="GE653" s="4"/>
      <c r="GF653" s="4"/>
      <c r="GG653" s="4"/>
      <c r="GH653" s="4"/>
      <c r="GI653" s="4"/>
      <c r="GJ653" s="4"/>
      <c r="GK653" s="4"/>
      <c r="GL653" s="4"/>
      <c r="GM653" s="4"/>
      <c r="GN653" s="4"/>
      <c r="GO653" s="4"/>
      <c r="GP653" s="4"/>
      <c r="GQ653" s="4"/>
      <c r="GR653" s="4"/>
      <c r="GS653" s="4"/>
      <c r="GT653" s="4"/>
      <c r="GU653" s="4"/>
      <c r="GV653" s="4"/>
      <c r="GW653" s="4"/>
      <c r="GX653" s="4"/>
      <c r="GY653" s="4"/>
      <c r="GZ653" s="4"/>
      <c r="HA653" s="4"/>
      <c r="HB653" s="4"/>
      <c r="HC653" s="4"/>
      <c r="HD653" s="4"/>
      <c r="HE653" s="4"/>
      <c r="HF653" s="4"/>
      <c r="HG653" s="4"/>
      <c r="HH653" s="4"/>
      <c r="HI653" s="4"/>
      <c r="HJ653" s="4"/>
      <c r="HK653" s="4"/>
      <c r="HL653" s="4"/>
      <c r="HM653" s="4"/>
      <c r="HN653" s="4"/>
      <c r="HO653" s="4"/>
      <c r="HP653" s="4"/>
      <c r="HQ653" s="4"/>
      <c r="HR653" s="4"/>
      <c r="HS653" s="4"/>
      <c r="HT653" s="4"/>
      <c r="HU653" s="4"/>
      <c r="HV653" s="4"/>
      <c r="HW653" s="4"/>
      <c r="HX653" s="4"/>
      <c r="HY653" s="4"/>
      <c r="HZ653" s="4"/>
      <c r="IA653" s="4"/>
      <c r="IB653" s="4"/>
      <c r="IC653" s="4"/>
      <c r="ID653" s="4"/>
      <c r="IE653" s="4"/>
      <c r="IF653" s="4"/>
      <c r="IG653" s="4"/>
      <c r="IH653" s="4"/>
      <c r="II653" s="4"/>
      <c r="IJ653" s="4"/>
      <c r="IK653" s="4"/>
      <c r="IL653" s="4"/>
      <c r="IM653" s="4"/>
      <c r="IN653" s="4"/>
      <c r="IO653" s="4"/>
      <c r="IP653" s="4"/>
      <c r="IQ653" s="4"/>
      <c r="IR653" s="4"/>
      <c r="IS653" s="4"/>
      <c r="IT653" s="4"/>
      <c r="IU653" s="4"/>
      <c r="IV653" s="4"/>
      <c r="IW653" s="4"/>
      <c r="IX653" s="4"/>
      <c r="IY653" s="4"/>
      <c r="IZ653" s="4"/>
      <c r="JA653" s="4"/>
      <c r="JB653" s="4"/>
      <c r="JC653" s="4"/>
      <c r="JD653" s="4"/>
      <c r="JE653" s="4"/>
      <c r="JF653" s="4"/>
      <c r="JG653" s="4"/>
      <c r="JH653" s="4"/>
      <c r="JI653" s="4"/>
      <c r="JJ653" s="4"/>
      <c r="JK653" s="4"/>
      <c r="JL653" s="4"/>
      <c r="JM653" s="4"/>
      <c r="JN653" s="4"/>
      <c r="JO653" s="4"/>
      <c r="JP653" s="4"/>
      <c r="JQ653" s="4"/>
      <c r="JR653" s="4"/>
      <c r="JS653" s="4"/>
      <c r="JT653" s="4"/>
      <c r="JU653" s="4"/>
      <c r="JV653" s="4"/>
      <c r="JW653" s="4"/>
      <c r="JX653" s="4"/>
      <c r="JY653" s="4"/>
      <c r="JZ653" s="4"/>
      <c r="KA653" s="4"/>
      <c r="KB653" s="4"/>
      <c r="KC653" s="4"/>
      <c r="KD653" s="4"/>
      <c r="KE653" s="4"/>
      <c r="KF653" s="4"/>
      <c r="KG653" s="4"/>
      <c r="KH653" s="4"/>
      <c r="KI653" s="4"/>
      <c r="KJ653" s="4"/>
      <c r="KK653" s="4"/>
      <c r="KL653" s="4"/>
      <c r="KM653" s="4"/>
      <c r="KN653" s="4"/>
      <c r="KO653" s="4"/>
      <c r="KP653" s="4"/>
      <c r="KQ653" s="4"/>
      <c r="KR653" s="4"/>
      <c r="KS653" s="4"/>
      <c r="KT653" s="4"/>
      <c r="KU653" s="4"/>
      <c r="KV653" s="4"/>
      <c r="KW653" s="4"/>
      <c r="KX653" s="4"/>
      <c r="KY653" s="4"/>
      <c r="KZ653" s="4"/>
      <c r="LA653" s="4"/>
      <c r="LB653" s="4"/>
      <c r="LC653" s="4"/>
      <c r="LD653" s="4"/>
      <c r="LE653" s="4"/>
      <c r="LF653" s="4"/>
      <c r="LG653" s="4"/>
      <c r="LH653" s="4"/>
      <c r="LI653" s="4"/>
      <c r="LJ653" s="4"/>
      <c r="LK653" s="4"/>
      <c r="LL653" s="4"/>
      <c r="LM653" s="4"/>
      <c r="LN653" s="4"/>
      <c r="LO653" s="4"/>
      <c r="LP653" s="4"/>
      <c r="LQ653" s="4"/>
      <c r="LR653" s="4"/>
      <c r="LS653" s="4"/>
      <c r="LT653" s="4"/>
      <c r="LU653" s="4"/>
      <c r="LV653" s="4"/>
      <c r="LW653" s="4"/>
      <c r="LX653" s="4"/>
      <c r="LY653" s="4"/>
      <c r="LZ653" s="4"/>
      <c r="MA653" s="4"/>
      <c r="MB653" s="4"/>
      <c r="MC653" s="4"/>
      <c r="MD653" s="4"/>
      <c r="ME653" s="4"/>
      <c r="MF653" s="4"/>
      <c r="MG653" s="4"/>
      <c r="MH653" s="4"/>
      <c r="MI653" s="4"/>
      <c r="MJ653" s="4"/>
      <c r="MK653" s="4"/>
      <c r="ML653" s="4"/>
      <c r="MM653" s="4"/>
      <c r="MN653" s="4"/>
      <c r="MO653" s="4"/>
      <c r="MP653" s="4"/>
      <c r="MQ653" s="4"/>
      <c r="MR653" s="4"/>
      <c r="MS653" s="4"/>
      <c r="MT653" s="4"/>
      <c r="MU653" s="4"/>
      <c r="MV653" s="4"/>
      <c r="MW653" s="4"/>
      <c r="MX653" s="4"/>
      <c r="MY653" s="4"/>
      <c r="MZ653" s="4"/>
      <c r="NA653" s="4"/>
      <c r="NB653" s="4"/>
      <c r="NC653" s="4"/>
      <c r="ND653" s="4"/>
      <c r="NE653" s="4"/>
      <c r="NF653" s="4"/>
      <c r="NG653" s="4"/>
      <c r="NH653" s="4"/>
      <c r="NI653" s="4"/>
      <c r="NJ653" s="4"/>
      <c r="NK653" s="4"/>
      <c r="NL653" s="4"/>
      <c r="NM653" s="4"/>
      <c r="NN653" s="4"/>
      <c r="NO653" s="4"/>
      <c r="NP653" s="4"/>
      <c r="NQ653" s="4"/>
      <c r="NR653" s="4"/>
      <c r="NS653" s="4"/>
      <c r="NT653" s="4"/>
      <c r="NU653" s="4"/>
      <c r="NV653" s="4"/>
      <c r="NW653" s="4"/>
      <c r="NX653" s="4"/>
      <c r="NY653" s="4"/>
      <c r="NZ653" s="4"/>
      <c r="OA653" s="4"/>
      <c r="OB653" s="4"/>
      <c r="OC653" s="4"/>
      <c r="OD653" s="4"/>
      <c r="OE653" s="4"/>
      <c r="OF653" s="4"/>
      <c r="OG653" s="4"/>
      <c r="OH653" s="4"/>
      <c r="OI653" s="4"/>
      <c r="OJ653" s="4"/>
      <c r="OK653" s="4"/>
      <c r="OL653" s="4"/>
      <c r="OM653" s="4"/>
      <c r="ON653" s="4"/>
      <c r="OO653" s="4"/>
      <c r="OP653" s="4"/>
      <c r="OQ653" s="4"/>
      <c r="OR653" s="4"/>
      <c r="OS653" s="4"/>
      <c r="OT653" s="4"/>
      <c r="OU653" s="4"/>
      <c r="OV653" s="4"/>
      <c r="OW653" s="4"/>
      <c r="OX653" s="4"/>
      <c r="OY653" s="4"/>
      <c r="OZ653" s="4"/>
      <c r="PA653" s="4"/>
    </row>
    <row r="654" spans="1:417" s="16" customFormat="1" ht="22.15" customHeight="1" thickBot="1" x14ac:dyDescent="0.3">
      <c r="A654" s="305"/>
      <c r="B654" s="46" t="str">
        <f t="shared" si="350"/>
        <v>ГБУЗ АО Городская поликлиника №2</v>
      </c>
      <c r="C654" s="262"/>
      <c r="D654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54" s="236"/>
      <c r="F654" s="46" t="str">
        <f t="shared" si="361"/>
        <v>заключение договоров</v>
      </c>
      <c r="G654" s="224"/>
      <c r="H654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54" s="224"/>
      <c r="J654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54" s="77" t="s">
        <v>247</v>
      </c>
      <c r="L654" s="75" t="s">
        <v>238</v>
      </c>
      <c r="M654" s="71" t="s">
        <v>42</v>
      </c>
      <c r="N654" s="104">
        <v>6.4</v>
      </c>
      <c r="O654" s="104">
        <v>6.4</v>
      </c>
      <c r="P654" s="56" t="str">
        <f t="shared" ref="P654" si="368">IF(AND(N654&lt;&gt;0,M654="Кач."),O654/N654*100,"")</f>
        <v/>
      </c>
      <c r="Q654" s="58">
        <f>IF(AND(N654&lt;&gt;0,M654="объем"),(O654/N654*100),"")</f>
        <v>100</v>
      </c>
      <c r="R654" s="219"/>
      <c r="S654" s="220"/>
      <c r="T654" s="221"/>
      <c r="U654" s="271"/>
      <c r="V654" s="236"/>
      <c r="W654" s="215"/>
      <c r="X654" s="206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/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/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/>
      <c r="FH654" s="4"/>
      <c r="FI654" s="4"/>
      <c r="FJ654" s="4"/>
      <c r="FK654" s="4"/>
      <c r="FL654" s="4"/>
      <c r="FM654" s="4"/>
      <c r="FN654" s="4"/>
      <c r="FO654" s="4"/>
      <c r="FP654" s="4"/>
      <c r="FQ654" s="4"/>
      <c r="FR654" s="4"/>
      <c r="FS654" s="4"/>
      <c r="FT654" s="4"/>
      <c r="FU654" s="4"/>
      <c r="FV654" s="4"/>
      <c r="FW654" s="4"/>
      <c r="FX654" s="4"/>
      <c r="FY654" s="4"/>
      <c r="FZ654" s="4"/>
      <c r="GA654" s="4"/>
      <c r="GB654" s="4"/>
      <c r="GC654" s="4"/>
      <c r="GD654" s="4"/>
      <c r="GE654" s="4"/>
      <c r="GF654" s="4"/>
      <c r="GG654" s="4"/>
      <c r="GH654" s="4"/>
      <c r="GI654" s="4"/>
      <c r="GJ654" s="4"/>
      <c r="GK654" s="4"/>
      <c r="GL654" s="4"/>
      <c r="GM654" s="4"/>
      <c r="GN654" s="4"/>
      <c r="GO654" s="4"/>
      <c r="GP654" s="4"/>
      <c r="GQ654" s="4"/>
      <c r="GR654" s="4"/>
      <c r="GS654" s="4"/>
      <c r="GT654" s="4"/>
      <c r="GU654" s="4"/>
      <c r="GV654" s="4"/>
      <c r="GW654" s="4"/>
      <c r="GX654" s="4"/>
      <c r="GY654" s="4"/>
      <c r="GZ654" s="4"/>
      <c r="HA654" s="4"/>
      <c r="HB654" s="4"/>
      <c r="HC654" s="4"/>
      <c r="HD654" s="4"/>
      <c r="HE654" s="4"/>
      <c r="HF654" s="4"/>
      <c r="HG654" s="4"/>
      <c r="HH654" s="4"/>
      <c r="HI654" s="4"/>
      <c r="HJ654" s="4"/>
      <c r="HK654" s="4"/>
      <c r="HL654" s="4"/>
      <c r="HM654" s="4"/>
      <c r="HN654" s="4"/>
      <c r="HO654" s="4"/>
      <c r="HP654" s="4"/>
      <c r="HQ654" s="4"/>
      <c r="HR654" s="4"/>
      <c r="HS654" s="4"/>
      <c r="HT654" s="4"/>
      <c r="HU654" s="4"/>
      <c r="HV654" s="4"/>
      <c r="HW654" s="4"/>
      <c r="HX654" s="4"/>
      <c r="HY654" s="4"/>
      <c r="HZ654" s="4"/>
      <c r="IA654" s="4"/>
      <c r="IB654" s="4"/>
      <c r="IC654" s="4"/>
      <c r="ID654" s="4"/>
      <c r="IE654" s="4"/>
      <c r="IF654" s="4"/>
      <c r="IG654" s="4"/>
      <c r="IH654" s="4"/>
      <c r="II654" s="4"/>
      <c r="IJ654" s="4"/>
      <c r="IK654" s="4"/>
      <c r="IL654" s="4"/>
      <c r="IM654" s="4"/>
      <c r="IN654" s="4"/>
      <c r="IO654" s="4"/>
      <c r="IP654" s="4"/>
      <c r="IQ654" s="4"/>
      <c r="IR654" s="4"/>
      <c r="IS654" s="4"/>
      <c r="IT654" s="4"/>
      <c r="IU654" s="4"/>
      <c r="IV654" s="4"/>
      <c r="IW654" s="4"/>
      <c r="IX654" s="4"/>
      <c r="IY654" s="4"/>
      <c r="IZ654" s="4"/>
      <c r="JA654" s="4"/>
      <c r="JB654" s="4"/>
      <c r="JC654" s="4"/>
      <c r="JD654" s="4"/>
      <c r="JE654" s="4"/>
      <c r="JF654" s="4"/>
      <c r="JG654" s="4"/>
      <c r="JH654" s="4"/>
      <c r="JI654" s="4"/>
      <c r="JJ654" s="4"/>
      <c r="JK654" s="4"/>
      <c r="JL654" s="4"/>
      <c r="JM654" s="4"/>
      <c r="JN654" s="4"/>
      <c r="JO654" s="4"/>
      <c r="JP654" s="4"/>
      <c r="JQ654" s="4"/>
      <c r="JR654" s="4"/>
      <c r="JS654" s="4"/>
      <c r="JT654" s="4"/>
      <c r="JU654" s="4"/>
      <c r="JV654" s="4"/>
      <c r="JW654" s="4"/>
      <c r="JX654" s="4"/>
      <c r="JY654" s="4"/>
      <c r="JZ654" s="4"/>
      <c r="KA654" s="4"/>
      <c r="KB654" s="4"/>
      <c r="KC654" s="4"/>
      <c r="KD654" s="4"/>
      <c r="KE654" s="4"/>
      <c r="KF654" s="4"/>
      <c r="KG654" s="4"/>
      <c r="KH654" s="4"/>
      <c r="KI654" s="4"/>
      <c r="KJ654" s="4"/>
      <c r="KK654" s="4"/>
      <c r="KL654" s="4"/>
      <c r="KM654" s="4"/>
      <c r="KN654" s="4"/>
      <c r="KO654" s="4"/>
      <c r="KP654" s="4"/>
      <c r="KQ654" s="4"/>
      <c r="KR654" s="4"/>
      <c r="KS654" s="4"/>
      <c r="KT654" s="4"/>
      <c r="KU654" s="4"/>
      <c r="KV654" s="4"/>
      <c r="KW654" s="4"/>
      <c r="KX654" s="4"/>
      <c r="KY654" s="4"/>
      <c r="KZ654" s="4"/>
      <c r="LA654" s="4"/>
      <c r="LB654" s="4"/>
      <c r="LC654" s="4"/>
      <c r="LD654" s="4"/>
      <c r="LE654" s="4"/>
      <c r="LF654" s="4"/>
      <c r="LG654" s="4"/>
      <c r="LH654" s="4"/>
      <c r="LI654" s="4"/>
      <c r="LJ654" s="4"/>
      <c r="LK654" s="4"/>
      <c r="LL654" s="4"/>
      <c r="LM654" s="4"/>
      <c r="LN654" s="4"/>
      <c r="LO654" s="4"/>
      <c r="LP654" s="4"/>
      <c r="LQ654" s="4"/>
      <c r="LR654" s="4"/>
      <c r="LS654" s="4"/>
      <c r="LT654" s="4"/>
      <c r="LU654" s="4"/>
      <c r="LV654" s="4"/>
      <c r="LW654" s="4"/>
      <c r="LX654" s="4"/>
      <c r="LY654" s="4"/>
      <c r="LZ654" s="4"/>
      <c r="MA654" s="4"/>
      <c r="MB654" s="4"/>
      <c r="MC654" s="4"/>
      <c r="MD654" s="4"/>
      <c r="ME654" s="4"/>
      <c r="MF654" s="4"/>
      <c r="MG654" s="4"/>
      <c r="MH654" s="4"/>
      <c r="MI654" s="4"/>
      <c r="MJ654" s="4"/>
      <c r="MK654" s="4"/>
      <c r="ML654" s="4"/>
      <c r="MM654" s="4"/>
      <c r="MN654" s="4"/>
      <c r="MO654" s="4"/>
      <c r="MP654" s="4"/>
      <c r="MQ654" s="4"/>
      <c r="MR654" s="4"/>
      <c r="MS654" s="4"/>
      <c r="MT654" s="4"/>
      <c r="MU654" s="4"/>
      <c r="MV654" s="4"/>
      <c r="MW654" s="4"/>
      <c r="MX654" s="4"/>
      <c r="MY654" s="4"/>
      <c r="MZ654" s="4"/>
      <c r="NA654" s="4"/>
      <c r="NB654" s="4"/>
      <c r="NC654" s="4"/>
      <c r="ND654" s="4"/>
      <c r="NE654" s="4"/>
      <c r="NF654" s="4"/>
      <c r="NG654" s="4"/>
      <c r="NH654" s="4"/>
      <c r="NI654" s="4"/>
      <c r="NJ654" s="4"/>
      <c r="NK654" s="4"/>
      <c r="NL654" s="4"/>
      <c r="NM654" s="4"/>
      <c r="NN654" s="4"/>
      <c r="NO654" s="4"/>
      <c r="NP654" s="4"/>
      <c r="NQ654" s="4"/>
      <c r="NR654" s="4"/>
      <c r="NS654" s="4"/>
      <c r="NT654" s="4"/>
      <c r="NU654" s="4"/>
      <c r="NV654" s="4"/>
      <c r="NW654" s="4"/>
      <c r="NX654" s="4"/>
      <c r="NY654" s="4"/>
      <c r="NZ654" s="4"/>
      <c r="OA654" s="4"/>
      <c r="OB654" s="4"/>
      <c r="OC654" s="4"/>
      <c r="OD654" s="4"/>
      <c r="OE654" s="4"/>
      <c r="OF654" s="4"/>
      <c r="OG654" s="4"/>
      <c r="OH654" s="4"/>
      <c r="OI654" s="4"/>
      <c r="OJ654" s="4"/>
      <c r="OK654" s="4"/>
      <c r="OL654" s="4"/>
      <c r="OM654" s="4"/>
      <c r="ON654" s="4"/>
      <c r="OO654" s="4"/>
      <c r="OP654" s="4"/>
      <c r="OQ654" s="4"/>
      <c r="OR654" s="4"/>
      <c r="OS654" s="4"/>
      <c r="OT654" s="4"/>
      <c r="OU654" s="4"/>
      <c r="OV654" s="4"/>
      <c r="OW654" s="4"/>
      <c r="OX654" s="4"/>
      <c r="OY654" s="4"/>
      <c r="OZ654" s="4"/>
      <c r="PA654" s="4"/>
    </row>
    <row r="655" spans="1:417" s="16" customFormat="1" ht="28.5" customHeight="1" thickBot="1" x14ac:dyDescent="0.3">
      <c r="A655" s="217" t="s">
        <v>199</v>
      </c>
      <c r="B655" s="46" t="str">
        <f t="shared" si="350"/>
        <v>ГБУЗ АО Городская поликлиника №3</v>
      </c>
      <c r="C655" s="262" t="s">
        <v>75</v>
      </c>
      <c r="D655" s="19" t="str">
        <f t="shared" si="351"/>
        <v>Паллиативная медицинская помощь</v>
      </c>
      <c r="E655" s="222" t="s">
        <v>142</v>
      </c>
      <c r="F655" s="46" t="str">
        <f t="shared" si="361"/>
        <v>амбулаторно</v>
      </c>
      <c r="G655" s="222" t="s">
        <v>47</v>
      </c>
      <c r="H655" s="46" t="str">
        <f t="shared" si="362"/>
        <v>Не предусмотрено</v>
      </c>
      <c r="I655" s="222" t="s">
        <v>75</v>
      </c>
      <c r="J655" s="46" t="str">
        <f t="shared" si="363"/>
        <v>Паллиативная медицинская помощь</v>
      </c>
      <c r="K655" s="73" t="s">
        <v>133</v>
      </c>
      <c r="L655" s="73" t="s">
        <v>3</v>
      </c>
      <c r="M655" s="73" t="s">
        <v>5</v>
      </c>
      <c r="N655" s="106">
        <v>99</v>
      </c>
      <c r="O655" s="106">
        <v>99</v>
      </c>
      <c r="P655" s="95">
        <f>IF(AND(N655&lt;&gt;0,M655="Кач."),O655/N655*100,"")</f>
        <v>100</v>
      </c>
      <c r="Q655" s="60"/>
      <c r="R655" s="219">
        <f>IFERROR(AVERAGE(P655:P656),"")</f>
        <v>100</v>
      </c>
      <c r="S655" s="220">
        <f>AVERAGE(Q655:Q656)</f>
        <v>99.48503827418233</v>
      </c>
      <c r="T655" s="221">
        <f>IFERROR((R655*0.7+S655*0.3)*2,S655*2)</f>
        <v>199.69102296450939</v>
      </c>
      <c r="U655" s="271" t="str">
        <f>IF(T655&lt;170,"ГЗ по услуге (работе) НЕ выполнено","")&amp;IF(AND(T655&gt;=170,T655&lt;=200),"ГЗ по услуге (работе) выполнено","")&amp;IF(T655&gt;200,"ГЗ по услуге (работе) ПЕРЕвыполнено","")</f>
        <v>ГЗ по услуге (работе) выполнено</v>
      </c>
      <c r="V655" s="236"/>
      <c r="W655" s="213">
        <f>AVERAGE(T655:T662)</f>
        <v>199.34504145541305</v>
      </c>
      <c r="X655" s="204" t="str">
        <f t="shared" ref="X655" si="369">IF(W655&lt;170,"ГЗ по учреждению не выполнено","")&amp;IF(AND(W655&gt;=170,W655&lt;=200),"ГЗ по учреждению выполнено","")&amp;IF(W655&gt;200,"ГЗ по учреждению перевыполнено","")</f>
        <v>ГЗ по учреждению выполнено</v>
      </c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/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/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/>
      <c r="FH655" s="4"/>
      <c r="FI655" s="4"/>
      <c r="FJ655" s="4"/>
      <c r="FK655" s="4"/>
      <c r="FL655" s="4"/>
      <c r="FM655" s="4"/>
      <c r="FN655" s="4"/>
      <c r="FO655" s="4"/>
      <c r="FP655" s="4"/>
      <c r="FQ655" s="4"/>
      <c r="FR655" s="4"/>
      <c r="FS655" s="4"/>
      <c r="FT655" s="4"/>
      <c r="FU655" s="4"/>
      <c r="FV655" s="4"/>
      <c r="FW655" s="4"/>
      <c r="FX655" s="4"/>
      <c r="FY655" s="4"/>
      <c r="FZ655" s="4"/>
      <c r="GA655" s="4"/>
      <c r="GB655" s="4"/>
      <c r="GC655" s="4"/>
      <c r="GD655" s="4"/>
      <c r="GE655" s="4"/>
      <c r="GF655" s="4"/>
      <c r="GG655" s="4"/>
      <c r="GH655" s="4"/>
      <c r="GI655" s="4"/>
      <c r="GJ655" s="4"/>
      <c r="GK655" s="4"/>
      <c r="GL655" s="4"/>
      <c r="GM655" s="4"/>
      <c r="GN655" s="4"/>
      <c r="GO655" s="4"/>
      <c r="GP655" s="4"/>
      <c r="GQ655" s="4"/>
      <c r="GR655" s="4"/>
      <c r="GS655" s="4"/>
      <c r="GT655" s="4"/>
      <c r="GU655" s="4"/>
      <c r="GV655" s="4"/>
      <c r="GW655" s="4"/>
      <c r="GX655" s="4"/>
      <c r="GY655" s="4"/>
      <c r="GZ655" s="4"/>
      <c r="HA655" s="4"/>
      <c r="HB655" s="4"/>
      <c r="HC655" s="4"/>
      <c r="HD655" s="4"/>
      <c r="HE655" s="4"/>
      <c r="HF655" s="4"/>
      <c r="HG655" s="4"/>
      <c r="HH655" s="4"/>
      <c r="HI655" s="4"/>
      <c r="HJ655" s="4"/>
      <c r="HK655" s="4"/>
      <c r="HL655" s="4"/>
      <c r="HM655" s="4"/>
      <c r="HN655" s="4"/>
      <c r="HO655" s="4"/>
      <c r="HP655" s="4"/>
      <c r="HQ655" s="4"/>
      <c r="HR655" s="4"/>
      <c r="HS655" s="4"/>
      <c r="HT655" s="4"/>
      <c r="HU655" s="4"/>
      <c r="HV655" s="4"/>
      <c r="HW655" s="4"/>
      <c r="HX655" s="4"/>
      <c r="HY655" s="4"/>
      <c r="HZ655" s="4"/>
      <c r="IA655" s="4"/>
      <c r="IB655" s="4"/>
      <c r="IC655" s="4"/>
      <c r="ID655" s="4"/>
      <c r="IE655" s="4"/>
      <c r="IF655" s="4"/>
      <c r="IG655" s="4"/>
      <c r="IH655" s="4"/>
      <c r="II655" s="4"/>
      <c r="IJ655" s="4"/>
      <c r="IK655" s="4"/>
      <c r="IL655" s="4"/>
      <c r="IM655" s="4"/>
      <c r="IN655" s="4"/>
      <c r="IO655" s="4"/>
      <c r="IP655" s="4"/>
      <c r="IQ655" s="4"/>
      <c r="IR655" s="4"/>
      <c r="IS655" s="4"/>
      <c r="IT655" s="4"/>
      <c r="IU655" s="4"/>
      <c r="IV655" s="4"/>
      <c r="IW655" s="4"/>
      <c r="IX655" s="4"/>
      <c r="IY655" s="4"/>
      <c r="IZ655" s="4"/>
      <c r="JA655" s="4"/>
      <c r="JB655" s="4"/>
      <c r="JC655" s="4"/>
      <c r="JD655" s="4"/>
      <c r="JE655" s="4"/>
      <c r="JF655" s="4"/>
      <c r="JG655" s="4"/>
      <c r="JH655" s="4"/>
      <c r="JI655" s="4"/>
      <c r="JJ655" s="4"/>
      <c r="JK655" s="4"/>
      <c r="JL655" s="4"/>
      <c r="JM655" s="4"/>
      <c r="JN655" s="4"/>
      <c r="JO655" s="4"/>
      <c r="JP655" s="4"/>
      <c r="JQ655" s="4"/>
      <c r="JR655" s="4"/>
      <c r="JS655" s="4"/>
      <c r="JT655" s="4"/>
      <c r="JU655" s="4"/>
      <c r="JV655" s="4"/>
      <c r="JW655" s="4"/>
      <c r="JX655" s="4"/>
      <c r="JY655" s="4"/>
      <c r="JZ655" s="4"/>
      <c r="KA655" s="4"/>
      <c r="KB655" s="4"/>
      <c r="KC655" s="4"/>
      <c r="KD655" s="4"/>
      <c r="KE655" s="4"/>
      <c r="KF655" s="4"/>
      <c r="KG655" s="4"/>
      <c r="KH655" s="4"/>
      <c r="KI655" s="4"/>
      <c r="KJ655" s="4"/>
      <c r="KK655" s="4"/>
      <c r="KL655" s="4"/>
      <c r="KM655" s="4"/>
      <c r="KN655" s="4"/>
      <c r="KO655" s="4"/>
      <c r="KP655" s="4"/>
      <c r="KQ655" s="4"/>
      <c r="KR655" s="4"/>
      <c r="KS655" s="4"/>
      <c r="KT655" s="4"/>
      <c r="KU655" s="4"/>
      <c r="KV655" s="4"/>
      <c r="KW655" s="4"/>
      <c r="KX655" s="4"/>
      <c r="KY655" s="4"/>
      <c r="KZ655" s="4"/>
      <c r="LA655" s="4"/>
      <c r="LB655" s="4"/>
      <c r="LC655" s="4"/>
      <c r="LD655" s="4"/>
      <c r="LE655" s="4"/>
      <c r="LF655" s="4"/>
      <c r="LG655" s="4"/>
      <c r="LH655" s="4"/>
      <c r="LI655" s="4"/>
      <c r="LJ655" s="4"/>
      <c r="LK655" s="4"/>
      <c r="LL655" s="4"/>
      <c r="LM655" s="4"/>
      <c r="LN655" s="4"/>
      <c r="LO655" s="4"/>
      <c r="LP655" s="4"/>
      <c r="LQ655" s="4"/>
      <c r="LR655" s="4"/>
      <c r="LS655" s="4"/>
      <c r="LT655" s="4"/>
      <c r="LU655" s="4"/>
      <c r="LV655" s="4"/>
      <c r="LW655" s="4"/>
      <c r="LX655" s="4"/>
      <c r="LY655" s="4"/>
      <c r="LZ655" s="4"/>
      <c r="MA655" s="4"/>
      <c r="MB655" s="4"/>
      <c r="MC655" s="4"/>
      <c r="MD655" s="4"/>
      <c r="ME655" s="4"/>
      <c r="MF655" s="4"/>
      <c r="MG655" s="4"/>
      <c r="MH655" s="4"/>
      <c r="MI655" s="4"/>
      <c r="MJ655" s="4"/>
      <c r="MK655" s="4"/>
      <c r="ML655" s="4"/>
      <c r="MM655" s="4"/>
      <c r="MN655" s="4"/>
      <c r="MO655" s="4"/>
      <c r="MP655" s="4"/>
      <c r="MQ655" s="4"/>
      <c r="MR655" s="4"/>
      <c r="MS655" s="4"/>
      <c r="MT655" s="4"/>
      <c r="MU655" s="4"/>
      <c r="MV655" s="4"/>
      <c r="MW655" s="4"/>
      <c r="MX655" s="4"/>
      <c r="MY655" s="4"/>
      <c r="MZ655" s="4"/>
      <c r="NA655" s="4"/>
      <c r="NB655" s="4"/>
      <c r="NC655" s="4"/>
      <c r="ND655" s="4"/>
      <c r="NE655" s="4"/>
      <c r="NF655" s="4"/>
      <c r="NG655" s="4"/>
      <c r="NH655" s="4"/>
      <c r="NI655" s="4"/>
      <c r="NJ655" s="4"/>
      <c r="NK655" s="4"/>
      <c r="NL655" s="4"/>
      <c r="NM655" s="4"/>
      <c r="NN655" s="4"/>
      <c r="NO655" s="4"/>
      <c r="NP655" s="4"/>
      <c r="NQ655" s="4"/>
      <c r="NR655" s="4"/>
      <c r="NS655" s="4"/>
      <c r="NT655" s="4"/>
      <c r="NU655" s="4"/>
      <c r="NV655" s="4"/>
      <c r="NW655" s="4"/>
      <c r="NX655" s="4"/>
      <c r="NY655" s="4"/>
      <c r="NZ655" s="4"/>
      <c r="OA655" s="4"/>
      <c r="OB655" s="4"/>
      <c r="OC655" s="4"/>
      <c r="OD655" s="4"/>
      <c r="OE655" s="4"/>
      <c r="OF655" s="4"/>
      <c r="OG655" s="4"/>
      <c r="OH655" s="4"/>
      <c r="OI655" s="4"/>
      <c r="OJ655" s="4"/>
      <c r="OK655" s="4"/>
      <c r="OL655" s="4"/>
      <c r="OM655" s="4"/>
      <c r="ON655" s="4"/>
      <c r="OO655" s="4"/>
      <c r="OP655" s="4"/>
      <c r="OQ655" s="4"/>
      <c r="OR655" s="4"/>
      <c r="OS655" s="4"/>
      <c r="OT655" s="4"/>
      <c r="OU655" s="4"/>
      <c r="OV655" s="4"/>
      <c r="OW655" s="4"/>
      <c r="OX655" s="4"/>
      <c r="OY655" s="4"/>
      <c r="OZ655" s="4"/>
      <c r="PA655" s="4"/>
    </row>
    <row r="656" spans="1:417" s="16" customFormat="1" ht="28.5" customHeight="1" thickBot="1" x14ac:dyDescent="0.3">
      <c r="A656" s="217"/>
      <c r="B656" s="46" t="str">
        <f t="shared" si="350"/>
        <v>ГБУЗ АО Городская поликлиника №3</v>
      </c>
      <c r="C656" s="262"/>
      <c r="D656" s="19" t="str">
        <f t="shared" si="351"/>
        <v>Паллиативная медицинская помощь</v>
      </c>
      <c r="E656" s="224"/>
      <c r="F656" s="46" t="str">
        <f t="shared" si="361"/>
        <v>амбулаторно</v>
      </c>
      <c r="G656" s="224"/>
      <c r="H656" s="46" t="str">
        <f t="shared" si="362"/>
        <v>Не предусмотрено</v>
      </c>
      <c r="I656" s="224"/>
      <c r="J656" s="46" t="str">
        <f t="shared" si="363"/>
        <v>Паллиативная медицинская помощь</v>
      </c>
      <c r="K656" s="74" t="s">
        <v>40</v>
      </c>
      <c r="L656" s="75" t="s">
        <v>123</v>
      </c>
      <c r="M656" s="81" t="s">
        <v>42</v>
      </c>
      <c r="N656" s="104">
        <v>2395</v>
      </c>
      <c r="O656" s="104">
        <v>1787</v>
      </c>
      <c r="P656" s="56" t="str">
        <f t="shared" ref="P656" si="370">IF(AND(N656&lt;&gt;0,M656="Кач."),O656/N656*100,"")</f>
        <v/>
      </c>
      <c r="Q656" s="62">
        <f t="shared" ref="Q656" si="371">IF(AND(N656&lt;&gt;0,M656="объем"),(O656/N656*100)/$Y$2*12,"")</f>
        <v>99.48503827418233</v>
      </c>
      <c r="R656" s="219"/>
      <c r="S656" s="220"/>
      <c r="T656" s="221"/>
      <c r="U656" s="271"/>
      <c r="V656" s="236"/>
      <c r="W656" s="214"/>
      <c r="X656" s="205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/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/>
      <c r="FH656" s="4"/>
      <c r="FI656" s="4"/>
      <c r="FJ656" s="4"/>
      <c r="FK656" s="4"/>
      <c r="FL656" s="4"/>
      <c r="FM656" s="4"/>
      <c r="FN656" s="4"/>
      <c r="FO656" s="4"/>
      <c r="FP656" s="4"/>
      <c r="FQ656" s="4"/>
      <c r="FR656" s="4"/>
      <c r="FS656" s="4"/>
      <c r="FT656" s="4"/>
      <c r="FU656" s="4"/>
      <c r="FV656" s="4"/>
      <c r="FW656" s="4"/>
      <c r="FX656" s="4"/>
      <c r="FY656" s="4"/>
      <c r="FZ656" s="4"/>
      <c r="GA656" s="4"/>
      <c r="GB656" s="4"/>
      <c r="GC656" s="4"/>
      <c r="GD656" s="4"/>
      <c r="GE656" s="4"/>
      <c r="GF656" s="4"/>
      <c r="GG656" s="4"/>
      <c r="GH656" s="4"/>
      <c r="GI656" s="4"/>
      <c r="GJ656" s="4"/>
      <c r="GK656" s="4"/>
      <c r="GL656" s="4"/>
      <c r="GM656" s="4"/>
      <c r="GN656" s="4"/>
      <c r="GO656" s="4"/>
      <c r="GP656" s="4"/>
      <c r="GQ656" s="4"/>
      <c r="GR656" s="4"/>
      <c r="GS656" s="4"/>
      <c r="GT656" s="4"/>
      <c r="GU656" s="4"/>
      <c r="GV656" s="4"/>
      <c r="GW656" s="4"/>
      <c r="GX656" s="4"/>
      <c r="GY656" s="4"/>
      <c r="GZ656" s="4"/>
      <c r="HA656" s="4"/>
      <c r="HB656" s="4"/>
      <c r="HC656" s="4"/>
      <c r="HD656" s="4"/>
      <c r="HE656" s="4"/>
      <c r="HF656" s="4"/>
      <c r="HG656" s="4"/>
      <c r="HH656" s="4"/>
      <c r="HI656" s="4"/>
      <c r="HJ656" s="4"/>
      <c r="HK656" s="4"/>
      <c r="HL656" s="4"/>
      <c r="HM656" s="4"/>
      <c r="HN656" s="4"/>
      <c r="HO656" s="4"/>
      <c r="HP656" s="4"/>
      <c r="HQ656" s="4"/>
      <c r="HR656" s="4"/>
      <c r="HS656" s="4"/>
      <c r="HT656" s="4"/>
      <c r="HU656" s="4"/>
      <c r="HV656" s="4"/>
      <c r="HW656" s="4"/>
      <c r="HX656" s="4"/>
      <c r="HY656" s="4"/>
      <c r="HZ656" s="4"/>
      <c r="IA656" s="4"/>
      <c r="IB656" s="4"/>
      <c r="IC656" s="4"/>
      <c r="ID656" s="4"/>
      <c r="IE656" s="4"/>
      <c r="IF656" s="4"/>
      <c r="IG656" s="4"/>
      <c r="IH656" s="4"/>
      <c r="II656" s="4"/>
      <c r="IJ656" s="4"/>
      <c r="IK656" s="4"/>
      <c r="IL656" s="4"/>
      <c r="IM656" s="4"/>
      <c r="IN656" s="4"/>
      <c r="IO656" s="4"/>
      <c r="IP656" s="4"/>
      <c r="IQ656" s="4"/>
      <c r="IR656" s="4"/>
      <c r="IS656" s="4"/>
      <c r="IT656" s="4"/>
      <c r="IU656" s="4"/>
      <c r="IV656" s="4"/>
      <c r="IW656" s="4"/>
      <c r="IX656" s="4"/>
      <c r="IY656" s="4"/>
      <c r="IZ656" s="4"/>
      <c r="JA656" s="4"/>
      <c r="JB656" s="4"/>
      <c r="JC656" s="4"/>
      <c r="JD656" s="4"/>
      <c r="JE656" s="4"/>
      <c r="JF656" s="4"/>
      <c r="JG656" s="4"/>
      <c r="JH656" s="4"/>
      <c r="JI656" s="4"/>
      <c r="JJ656" s="4"/>
      <c r="JK656" s="4"/>
      <c r="JL656" s="4"/>
      <c r="JM656" s="4"/>
      <c r="JN656" s="4"/>
      <c r="JO656" s="4"/>
      <c r="JP656" s="4"/>
      <c r="JQ656" s="4"/>
      <c r="JR656" s="4"/>
      <c r="JS656" s="4"/>
      <c r="JT656" s="4"/>
      <c r="JU656" s="4"/>
      <c r="JV656" s="4"/>
      <c r="JW656" s="4"/>
      <c r="JX656" s="4"/>
      <c r="JY656" s="4"/>
      <c r="JZ656" s="4"/>
      <c r="KA656" s="4"/>
      <c r="KB656" s="4"/>
      <c r="KC656" s="4"/>
      <c r="KD656" s="4"/>
      <c r="KE656" s="4"/>
      <c r="KF656" s="4"/>
      <c r="KG656" s="4"/>
      <c r="KH656" s="4"/>
      <c r="KI656" s="4"/>
      <c r="KJ656" s="4"/>
      <c r="KK656" s="4"/>
      <c r="KL656" s="4"/>
      <c r="KM656" s="4"/>
      <c r="KN656" s="4"/>
      <c r="KO656" s="4"/>
      <c r="KP656" s="4"/>
      <c r="KQ656" s="4"/>
      <c r="KR656" s="4"/>
      <c r="KS656" s="4"/>
      <c r="KT656" s="4"/>
      <c r="KU656" s="4"/>
      <c r="KV656" s="4"/>
      <c r="KW656" s="4"/>
      <c r="KX656" s="4"/>
      <c r="KY656" s="4"/>
      <c r="KZ656" s="4"/>
      <c r="LA656" s="4"/>
      <c r="LB656" s="4"/>
      <c r="LC656" s="4"/>
      <c r="LD656" s="4"/>
      <c r="LE656" s="4"/>
      <c r="LF656" s="4"/>
      <c r="LG656" s="4"/>
      <c r="LH656" s="4"/>
      <c r="LI656" s="4"/>
      <c r="LJ656" s="4"/>
      <c r="LK656" s="4"/>
      <c r="LL656" s="4"/>
      <c r="LM656" s="4"/>
      <c r="LN656" s="4"/>
      <c r="LO656" s="4"/>
      <c r="LP656" s="4"/>
      <c r="LQ656" s="4"/>
      <c r="LR656" s="4"/>
      <c r="LS656" s="4"/>
      <c r="LT656" s="4"/>
      <c r="LU656" s="4"/>
      <c r="LV656" s="4"/>
      <c r="LW656" s="4"/>
      <c r="LX656" s="4"/>
      <c r="LY656" s="4"/>
      <c r="LZ656" s="4"/>
      <c r="MA656" s="4"/>
      <c r="MB656" s="4"/>
      <c r="MC656" s="4"/>
      <c r="MD656" s="4"/>
      <c r="ME656" s="4"/>
      <c r="MF656" s="4"/>
      <c r="MG656" s="4"/>
      <c r="MH656" s="4"/>
      <c r="MI656" s="4"/>
      <c r="MJ656" s="4"/>
      <c r="MK656" s="4"/>
      <c r="ML656" s="4"/>
      <c r="MM656" s="4"/>
      <c r="MN656" s="4"/>
      <c r="MO656" s="4"/>
      <c r="MP656" s="4"/>
      <c r="MQ656" s="4"/>
      <c r="MR656" s="4"/>
      <c r="MS656" s="4"/>
      <c r="MT656" s="4"/>
      <c r="MU656" s="4"/>
      <c r="MV656" s="4"/>
      <c r="MW656" s="4"/>
      <c r="MX656" s="4"/>
      <c r="MY656" s="4"/>
      <c r="MZ656" s="4"/>
      <c r="NA656" s="4"/>
      <c r="NB656" s="4"/>
      <c r="NC656" s="4"/>
      <c r="ND656" s="4"/>
      <c r="NE656" s="4"/>
      <c r="NF656" s="4"/>
      <c r="NG656" s="4"/>
      <c r="NH656" s="4"/>
      <c r="NI656" s="4"/>
      <c r="NJ656" s="4"/>
      <c r="NK656" s="4"/>
      <c r="NL656" s="4"/>
      <c r="NM656" s="4"/>
      <c r="NN656" s="4"/>
      <c r="NO656" s="4"/>
      <c r="NP656" s="4"/>
      <c r="NQ656" s="4"/>
      <c r="NR656" s="4"/>
      <c r="NS656" s="4"/>
      <c r="NT656" s="4"/>
      <c r="NU656" s="4"/>
      <c r="NV656" s="4"/>
      <c r="NW656" s="4"/>
      <c r="NX656" s="4"/>
      <c r="NY656" s="4"/>
      <c r="NZ656" s="4"/>
      <c r="OA656" s="4"/>
      <c r="OB656" s="4"/>
      <c r="OC656" s="4"/>
      <c r="OD656" s="4"/>
      <c r="OE656" s="4"/>
      <c r="OF656" s="4"/>
      <c r="OG656" s="4"/>
      <c r="OH656" s="4"/>
      <c r="OI656" s="4"/>
      <c r="OJ656" s="4"/>
      <c r="OK656" s="4"/>
      <c r="OL656" s="4"/>
      <c r="OM656" s="4"/>
      <c r="ON656" s="4"/>
      <c r="OO656" s="4"/>
      <c r="OP656" s="4"/>
      <c r="OQ656" s="4"/>
      <c r="OR656" s="4"/>
      <c r="OS656" s="4"/>
      <c r="OT656" s="4"/>
      <c r="OU656" s="4"/>
      <c r="OV656" s="4"/>
      <c r="OW656" s="4"/>
      <c r="OX656" s="4"/>
      <c r="OY656" s="4"/>
      <c r="OZ656" s="4"/>
      <c r="PA656" s="4"/>
    </row>
    <row r="657" spans="1:417" s="16" customFormat="1" ht="82.5" customHeight="1" thickBot="1" x14ac:dyDescent="0.3">
      <c r="A657" s="217"/>
      <c r="B657" s="46" t="str">
        <f t="shared" si="350"/>
        <v>ГБУЗ АО Городская поликлиника №3</v>
      </c>
      <c r="C657" s="262"/>
      <c r="D657" s="19" t="str">
        <f t="shared" si="351"/>
        <v>Паллиативная медицинская помощь</v>
      </c>
      <c r="E657" s="222" t="s">
        <v>245</v>
      </c>
      <c r="F657" s="46" t="str">
        <f t="shared" si="361"/>
        <v>Дневной стационар (на дому)</v>
      </c>
      <c r="G657" s="222" t="s">
        <v>47</v>
      </c>
      <c r="H657" s="46" t="str">
        <f t="shared" si="362"/>
        <v>Не предусмотрено</v>
      </c>
      <c r="I657" s="222" t="s">
        <v>75</v>
      </c>
      <c r="J657" s="46" t="str">
        <f t="shared" si="363"/>
        <v>Паллиативная медицинская помощь</v>
      </c>
      <c r="K657" s="73" t="s">
        <v>133</v>
      </c>
      <c r="L657" s="73" t="s">
        <v>3</v>
      </c>
      <c r="M657" s="73" t="s">
        <v>5</v>
      </c>
      <c r="N657" s="106">
        <v>99</v>
      </c>
      <c r="O657" s="106">
        <v>99</v>
      </c>
      <c r="P657" s="139">
        <f>IF(AND(N657&lt;&gt;0,M657="Кач."),O657/N657*100,"")</f>
        <v>100</v>
      </c>
      <c r="Q657" s="138"/>
      <c r="R657" s="219">
        <f>IFERROR(AVERAGE(P657:P658),"")</f>
        <v>100</v>
      </c>
      <c r="S657" s="220">
        <f>AVERAGE(Q657:Q658)</f>
        <v>98.095238095238102</v>
      </c>
      <c r="T657" s="221">
        <f>IFERROR((R657*0.7+S657*0.3)*2,S657*2)</f>
        <v>198.85714285714286</v>
      </c>
      <c r="U657" s="271" t="str">
        <f>IF(T657&lt;170,"ГЗ по услуге (работе) НЕ выполнено","")&amp;IF(AND(T657&gt;=170,T657&lt;=200),"ГЗ по услуге (работе) выполнено","")&amp;IF(T657&gt;200,"ГЗ по услуге (работе) ПЕРЕвыполнено","")</f>
        <v>ГЗ по услуге (работе) выполнено</v>
      </c>
      <c r="V657" s="236"/>
      <c r="W657" s="214"/>
      <c r="X657" s="205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/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/>
      <c r="FH657" s="4"/>
      <c r="FI657" s="4"/>
      <c r="FJ657" s="4"/>
      <c r="FK657" s="4"/>
      <c r="FL657" s="4"/>
      <c r="FM657" s="4"/>
      <c r="FN657" s="4"/>
      <c r="FO657" s="4"/>
      <c r="FP657" s="4"/>
      <c r="FQ657" s="4"/>
      <c r="FR657" s="4"/>
      <c r="FS657" s="4"/>
      <c r="FT657" s="4"/>
      <c r="FU657" s="4"/>
      <c r="FV657" s="4"/>
      <c r="FW657" s="4"/>
      <c r="FX657" s="4"/>
      <c r="FY657" s="4"/>
      <c r="FZ657" s="4"/>
      <c r="GA657" s="4"/>
      <c r="GB657" s="4"/>
      <c r="GC657" s="4"/>
      <c r="GD657" s="4"/>
      <c r="GE657" s="4"/>
      <c r="GF657" s="4"/>
      <c r="GG657" s="4"/>
      <c r="GH657" s="4"/>
      <c r="GI657" s="4"/>
      <c r="GJ657" s="4"/>
      <c r="GK657" s="4"/>
      <c r="GL657" s="4"/>
      <c r="GM657" s="4"/>
      <c r="GN657" s="4"/>
      <c r="GO657" s="4"/>
      <c r="GP657" s="4"/>
      <c r="GQ657" s="4"/>
      <c r="GR657" s="4"/>
      <c r="GS657" s="4"/>
      <c r="GT657" s="4"/>
      <c r="GU657" s="4"/>
      <c r="GV657" s="4"/>
      <c r="GW657" s="4"/>
      <c r="GX657" s="4"/>
      <c r="GY657" s="4"/>
      <c r="GZ657" s="4"/>
      <c r="HA657" s="4"/>
      <c r="HB657" s="4"/>
      <c r="HC657" s="4"/>
      <c r="HD657" s="4"/>
      <c r="HE657" s="4"/>
      <c r="HF657" s="4"/>
      <c r="HG657" s="4"/>
      <c r="HH657" s="4"/>
      <c r="HI657" s="4"/>
      <c r="HJ657" s="4"/>
      <c r="HK657" s="4"/>
      <c r="HL657" s="4"/>
      <c r="HM657" s="4"/>
      <c r="HN657" s="4"/>
      <c r="HO657" s="4"/>
      <c r="HP657" s="4"/>
      <c r="HQ657" s="4"/>
      <c r="HR657" s="4"/>
      <c r="HS657" s="4"/>
      <c r="HT657" s="4"/>
      <c r="HU657" s="4"/>
      <c r="HV657" s="4"/>
      <c r="HW657" s="4"/>
      <c r="HX657" s="4"/>
      <c r="HY657" s="4"/>
      <c r="HZ657" s="4"/>
      <c r="IA657" s="4"/>
      <c r="IB657" s="4"/>
      <c r="IC657" s="4"/>
      <c r="ID657" s="4"/>
      <c r="IE657" s="4"/>
      <c r="IF657" s="4"/>
      <c r="IG657" s="4"/>
      <c r="IH657" s="4"/>
      <c r="II657" s="4"/>
      <c r="IJ657" s="4"/>
      <c r="IK657" s="4"/>
      <c r="IL657" s="4"/>
      <c r="IM657" s="4"/>
      <c r="IN657" s="4"/>
      <c r="IO657" s="4"/>
      <c r="IP657" s="4"/>
      <c r="IQ657" s="4"/>
      <c r="IR657" s="4"/>
      <c r="IS657" s="4"/>
      <c r="IT657" s="4"/>
      <c r="IU657" s="4"/>
      <c r="IV657" s="4"/>
      <c r="IW657" s="4"/>
      <c r="IX657" s="4"/>
      <c r="IY657" s="4"/>
      <c r="IZ657" s="4"/>
      <c r="JA657" s="4"/>
      <c r="JB657" s="4"/>
      <c r="JC657" s="4"/>
      <c r="JD657" s="4"/>
      <c r="JE657" s="4"/>
      <c r="JF657" s="4"/>
      <c r="JG657" s="4"/>
      <c r="JH657" s="4"/>
      <c r="JI657" s="4"/>
      <c r="JJ657" s="4"/>
      <c r="JK657" s="4"/>
      <c r="JL657" s="4"/>
      <c r="JM657" s="4"/>
      <c r="JN657" s="4"/>
      <c r="JO657" s="4"/>
      <c r="JP657" s="4"/>
      <c r="JQ657" s="4"/>
      <c r="JR657" s="4"/>
      <c r="JS657" s="4"/>
      <c r="JT657" s="4"/>
      <c r="JU657" s="4"/>
      <c r="JV657" s="4"/>
      <c r="JW657" s="4"/>
      <c r="JX657" s="4"/>
      <c r="JY657" s="4"/>
      <c r="JZ657" s="4"/>
      <c r="KA657" s="4"/>
      <c r="KB657" s="4"/>
      <c r="KC657" s="4"/>
      <c r="KD657" s="4"/>
      <c r="KE657" s="4"/>
      <c r="KF657" s="4"/>
      <c r="KG657" s="4"/>
      <c r="KH657" s="4"/>
      <c r="KI657" s="4"/>
      <c r="KJ657" s="4"/>
      <c r="KK657" s="4"/>
      <c r="KL657" s="4"/>
      <c r="KM657" s="4"/>
      <c r="KN657" s="4"/>
      <c r="KO657" s="4"/>
      <c r="KP657" s="4"/>
      <c r="KQ657" s="4"/>
      <c r="KR657" s="4"/>
      <c r="KS657" s="4"/>
      <c r="KT657" s="4"/>
      <c r="KU657" s="4"/>
      <c r="KV657" s="4"/>
      <c r="KW657" s="4"/>
      <c r="KX657" s="4"/>
      <c r="KY657" s="4"/>
      <c r="KZ657" s="4"/>
      <c r="LA657" s="4"/>
      <c r="LB657" s="4"/>
      <c r="LC657" s="4"/>
      <c r="LD657" s="4"/>
      <c r="LE657" s="4"/>
      <c r="LF657" s="4"/>
      <c r="LG657" s="4"/>
      <c r="LH657" s="4"/>
      <c r="LI657" s="4"/>
      <c r="LJ657" s="4"/>
      <c r="LK657" s="4"/>
      <c r="LL657" s="4"/>
      <c r="LM657" s="4"/>
      <c r="LN657" s="4"/>
      <c r="LO657" s="4"/>
      <c r="LP657" s="4"/>
      <c r="LQ657" s="4"/>
      <c r="LR657" s="4"/>
      <c r="LS657" s="4"/>
      <c r="LT657" s="4"/>
      <c r="LU657" s="4"/>
      <c r="LV657" s="4"/>
      <c r="LW657" s="4"/>
      <c r="LX657" s="4"/>
      <c r="LY657" s="4"/>
      <c r="LZ657" s="4"/>
      <c r="MA657" s="4"/>
      <c r="MB657" s="4"/>
      <c r="MC657" s="4"/>
      <c r="MD657" s="4"/>
      <c r="ME657" s="4"/>
      <c r="MF657" s="4"/>
      <c r="MG657" s="4"/>
      <c r="MH657" s="4"/>
      <c r="MI657" s="4"/>
      <c r="MJ657" s="4"/>
      <c r="MK657" s="4"/>
      <c r="ML657" s="4"/>
      <c r="MM657" s="4"/>
      <c r="MN657" s="4"/>
      <c r="MO657" s="4"/>
      <c r="MP657" s="4"/>
      <c r="MQ657" s="4"/>
      <c r="MR657" s="4"/>
      <c r="MS657" s="4"/>
      <c r="MT657" s="4"/>
      <c r="MU657" s="4"/>
      <c r="MV657" s="4"/>
      <c r="MW657" s="4"/>
      <c r="MX657" s="4"/>
      <c r="MY657" s="4"/>
      <c r="MZ657" s="4"/>
      <c r="NA657" s="4"/>
      <c r="NB657" s="4"/>
      <c r="NC657" s="4"/>
      <c r="ND657" s="4"/>
      <c r="NE657" s="4"/>
      <c r="NF657" s="4"/>
      <c r="NG657" s="4"/>
      <c r="NH657" s="4"/>
      <c r="NI657" s="4"/>
      <c r="NJ657" s="4"/>
      <c r="NK657" s="4"/>
      <c r="NL657" s="4"/>
      <c r="NM657" s="4"/>
      <c r="NN657" s="4"/>
      <c r="NO657" s="4"/>
      <c r="NP657" s="4"/>
      <c r="NQ657" s="4"/>
      <c r="NR657" s="4"/>
      <c r="NS657" s="4"/>
      <c r="NT657" s="4"/>
      <c r="NU657" s="4"/>
      <c r="NV657" s="4"/>
      <c r="NW657" s="4"/>
      <c r="NX657" s="4"/>
      <c r="NY657" s="4"/>
      <c r="NZ657" s="4"/>
      <c r="OA657" s="4"/>
      <c r="OB657" s="4"/>
      <c r="OC657" s="4"/>
      <c r="OD657" s="4"/>
      <c r="OE657" s="4"/>
      <c r="OF657" s="4"/>
      <c r="OG657" s="4"/>
      <c r="OH657" s="4"/>
      <c r="OI657" s="4"/>
      <c r="OJ657" s="4"/>
      <c r="OK657" s="4"/>
      <c r="OL657" s="4"/>
      <c r="OM657" s="4"/>
      <c r="ON657" s="4"/>
      <c r="OO657" s="4"/>
      <c r="OP657" s="4"/>
      <c r="OQ657" s="4"/>
      <c r="OR657" s="4"/>
      <c r="OS657" s="4"/>
      <c r="OT657" s="4"/>
      <c r="OU657" s="4"/>
      <c r="OV657" s="4"/>
      <c r="OW657" s="4"/>
      <c r="OX657" s="4"/>
      <c r="OY657" s="4"/>
      <c r="OZ657" s="4"/>
      <c r="PA657" s="4"/>
    </row>
    <row r="658" spans="1:417" s="31" customFormat="1" ht="28.5" customHeight="1" thickBot="1" x14ac:dyDescent="0.3">
      <c r="A658" s="217"/>
      <c r="B658" s="46" t="str">
        <f t="shared" si="350"/>
        <v>ГБУЗ АО Городская поликлиника №3</v>
      </c>
      <c r="C658" s="262"/>
      <c r="D658" s="19" t="str">
        <f t="shared" si="351"/>
        <v>Паллиативная медицинская помощь</v>
      </c>
      <c r="E658" s="224"/>
      <c r="F658" s="46" t="str">
        <f t="shared" si="361"/>
        <v>Дневной стационар (на дому)</v>
      </c>
      <c r="G658" s="224"/>
      <c r="H658" s="46" t="str">
        <f t="shared" si="362"/>
        <v>Не предусмотрено</v>
      </c>
      <c r="I658" s="224"/>
      <c r="J658" s="46" t="str">
        <f t="shared" si="363"/>
        <v>Паллиативная медицинская помощь</v>
      </c>
      <c r="K658" s="74" t="s">
        <v>149</v>
      </c>
      <c r="L658" s="70" t="s">
        <v>123</v>
      </c>
      <c r="M658" s="71" t="s">
        <v>42</v>
      </c>
      <c r="N658" s="104">
        <v>140</v>
      </c>
      <c r="O658" s="104">
        <v>103</v>
      </c>
      <c r="P658" s="56" t="str">
        <f t="shared" ref="P658" si="372">IF(AND(N658&lt;&gt;0,M658="Кач."),O658/N658*100,"")</f>
        <v/>
      </c>
      <c r="Q658" s="62">
        <f t="shared" ref="Q658" si="373">IF(AND(N658&lt;&gt;0,M658="объем"),(O658/N658*100)/$Y$2*12,"")</f>
        <v>98.095238095238102</v>
      </c>
      <c r="R658" s="219"/>
      <c r="S658" s="220"/>
      <c r="T658" s="221"/>
      <c r="U658" s="271"/>
      <c r="V658" s="236"/>
      <c r="W658" s="214"/>
      <c r="X658" s="205"/>
      <c r="Y658" s="51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40"/>
      <c r="AY658" s="40"/>
      <c r="AZ658" s="40"/>
      <c r="BA658" s="40"/>
      <c r="BB658" s="40"/>
      <c r="BC658" s="40"/>
      <c r="BD658" s="40"/>
      <c r="BE658" s="40"/>
      <c r="BF658" s="40"/>
      <c r="BG658" s="40"/>
      <c r="BH658" s="40"/>
      <c r="BI658" s="40"/>
      <c r="BJ658" s="40"/>
      <c r="BK658" s="40"/>
      <c r="BL658" s="40"/>
      <c r="BM658" s="40"/>
      <c r="BN658" s="40"/>
      <c r="BO658" s="40"/>
      <c r="BP658" s="40"/>
      <c r="BQ658" s="40"/>
      <c r="BR658" s="40"/>
      <c r="BS658" s="40"/>
      <c r="BT658" s="40"/>
      <c r="BU658" s="40"/>
      <c r="BV658" s="40"/>
      <c r="BW658" s="40"/>
      <c r="BX658" s="40"/>
      <c r="BY658" s="40"/>
      <c r="BZ658" s="40"/>
      <c r="CA658" s="40"/>
      <c r="CB658" s="40"/>
      <c r="CC658" s="40"/>
      <c r="CD658" s="40"/>
      <c r="CE658" s="40"/>
      <c r="CF658" s="40"/>
      <c r="CG658" s="40"/>
      <c r="CH658" s="40"/>
      <c r="CI658" s="40"/>
      <c r="CJ658" s="40"/>
      <c r="CK658" s="40"/>
      <c r="CL658" s="40"/>
      <c r="CM658" s="40"/>
      <c r="CN658" s="40"/>
      <c r="CO658" s="40"/>
      <c r="CP658" s="40"/>
      <c r="CQ658" s="40"/>
      <c r="CR658" s="40"/>
      <c r="CS658" s="40"/>
      <c r="CT658" s="40"/>
      <c r="CU658" s="40"/>
      <c r="CV658" s="40"/>
      <c r="CW658" s="40"/>
      <c r="CX658" s="40"/>
      <c r="CY658" s="40"/>
      <c r="CZ658" s="40"/>
      <c r="DA658" s="40"/>
      <c r="DB658" s="40"/>
      <c r="DC658" s="40"/>
      <c r="DD658" s="40"/>
      <c r="DE658" s="40"/>
      <c r="DF658" s="40"/>
      <c r="DG658" s="40"/>
      <c r="DH658" s="40"/>
      <c r="DI658" s="40"/>
      <c r="DJ658" s="40"/>
      <c r="DK658" s="40"/>
      <c r="DL658" s="40"/>
      <c r="DM658" s="40"/>
      <c r="DN658" s="40"/>
      <c r="DO658" s="40"/>
      <c r="DP658" s="40"/>
      <c r="DQ658" s="40"/>
      <c r="DR658" s="40"/>
      <c r="DS658" s="40"/>
      <c r="DT658" s="40"/>
      <c r="DU658" s="40"/>
      <c r="DV658" s="40"/>
      <c r="DW658" s="40"/>
      <c r="DX658" s="40"/>
      <c r="DY658" s="40"/>
      <c r="DZ658" s="40"/>
      <c r="EA658" s="40"/>
      <c r="EB658" s="40"/>
      <c r="EC658" s="40"/>
      <c r="ED658" s="40"/>
      <c r="EE658" s="40"/>
      <c r="EF658" s="40"/>
      <c r="EG658" s="40"/>
      <c r="EH658" s="40"/>
      <c r="EI658" s="40"/>
      <c r="EJ658" s="40"/>
      <c r="EK658" s="40"/>
      <c r="EL658" s="40"/>
      <c r="EM658" s="40"/>
      <c r="EN658" s="40"/>
      <c r="EO658" s="40"/>
      <c r="EP658" s="40"/>
      <c r="EQ658" s="40"/>
      <c r="ER658" s="40"/>
      <c r="ES658" s="40"/>
      <c r="ET658" s="40"/>
      <c r="EU658" s="40"/>
      <c r="EV658" s="40"/>
      <c r="EW658" s="40"/>
      <c r="EX658" s="40"/>
      <c r="EY658" s="40"/>
      <c r="EZ658" s="40"/>
      <c r="FA658" s="40"/>
      <c r="FB658" s="40"/>
      <c r="FC658" s="40"/>
      <c r="FD658" s="40"/>
      <c r="FE658" s="40"/>
      <c r="FF658" s="40"/>
      <c r="FG658" s="40"/>
      <c r="FH658" s="40"/>
      <c r="FI658" s="40"/>
      <c r="FJ658" s="40"/>
      <c r="FK658" s="40"/>
      <c r="FL658" s="40"/>
      <c r="FM658" s="40"/>
      <c r="FN658" s="40"/>
      <c r="FO658" s="40"/>
      <c r="FP658" s="40"/>
      <c r="FQ658" s="40"/>
      <c r="FR658" s="40"/>
      <c r="FS658" s="40"/>
      <c r="FT658" s="40"/>
      <c r="FU658" s="40"/>
      <c r="FV658" s="40"/>
      <c r="FW658" s="40"/>
      <c r="FX658" s="40"/>
      <c r="FY658" s="40"/>
      <c r="FZ658" s="40"/>
      <c r="GA658" s="40"/>
      <c r="GB658" s="40"/>
      <c r="GC658" s="40"/>
      <c r="GD658" s="40"/>
      <c r="GE658" s="40"/>
      <c r="GF658" s="40"/>
      <c r="GG658" s="40"/>
      <c r="GH658" s="40"/>
      <c r="GI658" s="40"/>
      <c r="GJ658" s="40"/>
      <c r="GK658" s="40"/>
      <c r="GL658" s="40"/>
      <c r="GM658" s="40"/>
      <c r="GN658" s="40"/>
      <c r="GO658" s="40"/>
      <c r="GP658" s="40"/>
      <c r="GQ658" s="40"/>
      <c r="GR658" s="40"/>
      <c r="GS658" s="40"/>
      <c r="GT658" s="40"/>
      <c r="GU658" s="40"/>
      <c r="GV658" s="40"/>
      <c r="GW658" s="40"/>
      <c r="GX658" s="40"/>
      <c r="GY658" s="40"/>
      <c r="GZ658" s="40"/>
      <c r="HA658" s="40"/>
      <c r="HB658" s="40"/>
      <c r="HC658" s="40"/>
      <c r="HD658" s="40"/>
      <c r="HE658" s="40"/>
      <c r="HF658" s="40"/>
      <c r="HG658" s="40"/>
      <c r="HH658" s="40"/>
      <c r="HI658" s="40"/>
      <c r="HJ658" s="40"/>
      <c r="HK658" s="40"/>
      <c r="HL658" s="40"/>
      <c r="HM658" s="40"/>
      <c r="HN658" s="40"/>
      <c r="HO658" s="40"/>
      <c r="HP658" s="40"/>
      <c r="HQ658" s="40"/>
      <c r="HR658" s="40"/>
      <c r="HS658" s="40"/>
      <c r="HT658" s="40"/>
      <c r="HU658" s="40"/>
      <c r="HV658" s="40"/>
      <c r="HW658" s="40"/>
      <c r="HX658" s="40"/>
      <c r="HY658" s="40"/>
      <c r="HZ658" s="40"/>
      <c r="IA658" s="40"/>
      <c r="IB658" s="40"/>
      <c r="IC658" s="40"/>
      <c r="ID658" s="40"/>
      <c r="IE658" s="40"/>
      <c r="IF658" s="40"/>
      <c r="IG658" s="40"/>
      <c r="IH658" s="40"/>
      <c r="II658" s="40"/>
      <c r="IJ658" s="40"/>
      <c r="IK658" s="40"/>
      <c r="IL658" s="40"/>
      <c r="IM658" s="40"/>
      <c r="IN658" s="40"/>
      <c r="IO658" s="40"/>
      <c r="IP658" s="40"/>
      <c r="IQ658" s="40"/>
      <c r="IR658" s="40"/>
      <c r="IS658" s="40"/>
      <c r="IT658" s="40"/>
      <c r="IU658" s="40"/>
      <c r="IV658" s="40"/>
      <c r="IW658" s="40"/>
      <c r="IX658" s="40"/>
      <c r="IY658" s="40"/>
      <c r="IZ658" s="40"/>
      <c r="JA658" s="40"/>
      <c r="JB658" s="40"/>
      <c r="JC658" s="40"/>
      <c r="JD658" s="40"/>
      <c r="JE658" s="40"/>
      <c r="JF658" s="40"/>
      <c r="JG658" s="40"/>
      <c r="JH658" s="40"/>
      <c r="JI658" s="40"/>
      <c r="JJ658" s="40"/>
      <c r="JK658" s="40"/>
      <c r="JL658" s="40"/>
      <c r="JM658" s="40"/>
      <c r="JN658" s="40"/>
      <c r="JO658" s="40"/>
      <c r="JP658" s="40"/>
      <c r="JQ658" s="40"/>
      <c r="JR658" s="40"/>
      <c r="JS658" s="40"/>
      <c r="JT658" s="40"/>
      <c r="JU658" s="40"/>
      <c r="JV658" s="40"/>
      <c r="JW658" s="40"/>
      <c r="JX658" s="40"/>
      <c r="JY658" s="40"/>
      <c r="JZ658" s="40"/>
      <c r="KA658" s="40"/>
      <c r="KB658" s="40"/>
      <c r="KC658" s="40"/>
      <c r="KD658" s="40"/>
      <c r="KE658" s="40"/>
      <c r="KF658" s="40"/>
      <c r="KG658" s="40"/>
      <c r="KH658" s="40"/>
      <c r="KI658" s="40"/>
      <c r="KJ658" s="40"/>
      <c r="KK658" s="40"/>
      <c r="KL658" s="40"/>
      <c r="KM658" s="40"/>
      <c r="KN658" s="40"/>
      <c r="KO658" s="40"/>
      <c r="KP658" s="40"/>
      <c r="KQ658" s="40"/>
      <c r="KR658" s="40"/>
      <c r="KS658" s="40"/>
      <c r="KT658" s="40"/>
      <c r="KU658" s="40"/>
      <c r="KV658" s="40"/>
      <c r="KW658" s="40"/>
      <c r="KX658" s="40"/>
      <c r="KY658" s="40"/>
      <c r="KZ658" s="40"/>
      <c r="LA658" s="40"/>
      <c r="LB658" s="40"/>
      <c r="LC658" s="40"/>
      <c r="LD658" s="40"/>
      <c r="LE658" s="40"/>
      <c r="LF658" s="40"/>
      <c r="LG658" s="40"/>
      <c r="LH658" s="40"/>
      <c r="LI658" s="40"/>
      <c r="LJ658" s="40"/>
      <c r="LK658" s="40"/>
      <c r="LL658" s="40"/>
      <c r="LM658" s="40"/>
      <c r="LN658" s="40"/>
      <c r="LO658" s="40"/>
      <c r="LP658" s="40"/>
      <c r="LQ658" s="40"/>
      <c r="LR658" s="40"/>
      <c r="LS658" s="40"/>
      <c r="LT658" s="40"/>
      <c r="LU658" s="40"/>
      <c r="LV658" s="40"/>
      <c r="LW658" s="40"/>
      <c r="LX658" s="40"/>
      <c r="LY658" s="40"/>
      <c r="LZ658" s="40"/>
      <c r="MA658" s="40"/>
      <c r="MB658" s="40"/>
      <c r="MC658" s="40"/>
      <c r="MD658" s="40"/>
      <c r="ME658" s="40"/>
      <c r="MF658" s="40"/>
      <c r="MG658" s="40"/>
      <c r="MH658" s="40"/>
      <c r="MI658" s="40"/>
      <c r="MJ658" s="40"/>
      <c r="MK658" s="40"/>
      <c r="ML658" s="40"/>
      <c r="MM658" s="40"/>
      <c r="MN658" s="40"/>
      <c r="MO658" s="40"/>
      <c r="MP658" s="40"/>
      <c r="MQ658" s="40"/>
      <c r="MR658" s="40"/>
      <c r="MS658" s="40"/>
      <c r="MT658" s="40"/>
      <c r="MU658" s="40"/>
      <c r="MV658" s="40"/>
      <c r="MW658" s="40"/>
      <c r="MX658" s="40"/>
      <c r="MY658" s="40"/>
      <c r="MZ658" s="40"/>
      <c r="NA658" s="40"/>
      <c r="NB658" s="40"/>
      <c r="NC658" s="40"/>
      <c r="ND658" s="40"/>
      <c r="NE658" s="40"/>
      <c r="NF658" s="40"/>
      <c r="NG658" s="40"/>
      <c r="NH658" s="40"/>
      <c r="NI658" s="40"/>
      <c r="NJ658" s="40"/>
      <c r="NK658" s="40"/>
      <c r="NL658" s="40"/>
      <c r="NM658" s="40"/>
      <c r="NN658" s="40"/>
      <c r="NO658" s="40"/>
      <c r="NP658" s="40"/>
      <c r="NQ658" s="40"/>
      <c r="NR658" s="40"/>
      <c r="NS658" s="40"/>
      <c r="NT658" s="40"/>
      <c r="NU658" s="40"/>
      <c r="NV658" s="40"/>
      <c r="NW658" s="40"/>
      <c r="NX658" s="40"/>
      <c r="NY658" s="40"/>
      <c r="NZ658" s="40"/>
      <c r="OA658" s="40"/>
      <c r="OB658" s="40"/>
      <c r="OC658" s="40"/>
      <c r="OD658" s="40"/>
      <c r="OE658" s="40"/>
      <c r="OF658" s="40"/>
      <c r="OG658" s="40"/>
      <c r="OH658" s="40"/>
      <c r="OI658" s="40"/>
      <c r="OJ658" s="40"/>
      <c r="OK658" s="40"/>
      <c r="OL658" s="40"/>
      <c r="OM658" s="40"/>
      <c r="ON658" s="40"/>
      <c r="OO658" s="40"/>
      <c r="OP658" s="40"/>
      <c r="OQ658" s="40"/>
      <c r="OR658" s="40"/>
      <c r="OS658" s="40"/>
      <c r="OT658" s="40"/>
      <c r="OU658" s="40"/>
      <c r="OV658" s="40"/>
      <c r="OW658" s="40"/>
      <c r="OX658" s="40"/>
      <c r="OY658" s="40"/>
      <c r="OZ658" s="40"/>
      <c r="PA658" s="40"/>
    </row>
    <row r="659" spans="1:417" s="16" customFormat="1" ht="28.5" customHeight="1" thickBot="1" x14ac:dyDescent="0.3">
      <c r="A659" s="217"/>
      <c r="B659" s="46" t="str">
        <f t="shared" si="350"/>
        <v>ГБУЗ АО Городская поликлиника №3</v>
      </c>
      <c r="C659" s="232" t="s">
        <v>250</v>
      </c>
      <c r="D659" s="19" t="str">
        <f t="shared" si="351"/>
        <v>Осуществление записи на прием к врачу с использованием единого номера Call-центра</v>
      </c>
      <c r="E659" s="236" t="s">
        <v>251</v>
      </c>
      <c r="F659" s="46" t="str">
        <f t="shared" si="361"/>
        <v>В устной форме по единому номеру телефона Call-центра</v>
      </c>
      <c r="G659" s="310" t="s">
        <v>253</v>
      </c>
      <c r="H659" s="46" t="str">
        <f t="shared" si="362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59" s="236" t="s">
        <v>47</v>
      </c>
      <c r="J659" s="46" t="str">
        <f t="shared" si="363"/>
        <v>Не предусмотрено</v>
      </c>
      <c r="K659" s="73" t="s">
        <v>91</v>
      </c>
      <c r="L659" s="73" t="s">
        <v>3</v>
      </c>
      <c r="M659" s="73" t="s">
        <v>5</v>
      </c>
      <c r="N659" s="106">
        <v>100</v>
      </c>
      <c r="O659" s="106">
        <v>100</v>
      </c>
      <c r="P659" s="95">
        <f>IF(AND(N659&lt;&gt;0,M659="Кач."),O659/N659*100,"")</f>
        <v>100</v>
      </c>
      <c r="Q659" s="60"/>
      <c r="R659" s="219">
        <f>IFERROR(AVERAGE(P659:P660),"")</f>
        <v>100</v>
      </c>
      <c r="S659" s="220">
        <f>AVERAGE(Q659:Q660)</f>
        <v>98.053333333333342</v>
      </c>
      <c r="T659" s="221">
        <f>IFERROR((R659*0.7+S659*0.3)*2,S659*2)</f>
        <v>198.83199999999999</v>
      </c>
      <c r="U659" s="271" t="str">
        <f>IF(T659&lt;170,"ГЗ по услуге (работе) НЕ выполнено","")&amp;IF(AND(T659&gt;=170,T659&lt;=200),"ГЗ по услуге (работе) выполнено","")&amp;IF(T659&gt;200,"ГЗ по услуге (работе) ПЕРЕвыполнено","")</f>
        <v>ГЗ по услуге (работе) выполнено</v>
      </c>
      <c r="V659" s="236"/>
      <c r="W659" s="214"/>
      <c r="X659" s="205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/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/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  <c r="FU659" s="4"/>
      <c r="FV659" s="4"/>
      <c r="FW659" s="4"/>
      <c r="FX659" s="4"/>
      <c r="FY659" s="4"/>
      <c r="FZ659" s="4"/>
      <c r="GA659" s="4"/>
      <c r="GB659" s="4"/>
      <c r="GC659" s="4"/>
      <c r="GD659" s="4"/>
      <c r="GE659" s="4"/>
      <c r="GF659" s="4"/>
      <c r="GG659" s="4"/>
      <c r="GH659" s="4"/>
      <c r="GI659" s="4"/>
      <c r="GJ659" s="4"/>
      <c r="GK659" s="4"/>
      <c r="GL659" s="4"/>
      <c r="GM659" s="4"/>
      <c r="GN659" s="4"/>
      <c r="GO659" s="4"/>
      <c r="GP659" s="4"/>
      <c r="GQ659" s="4"/>
      <c r="GR659" s="4"/>
      <c r="GS659" s="4"/>
      <c r="GT659" s="4"/>
      <c r="GU659" s="4"/>
      <c r="GV659" s="4"/>
      <c r="GW659" s="4"/>
      <c r="GX659" s="4"/>
      <c r="GY659" s="4"/>
      <c r="GZ659" s="4"/>
      <c r="HA659" s="4"/>
      <c r="HB659" s="4"/>
      <c r="HC659" s="4"/>
      <c r="HD659" s="4"/>
      <c r="HE659" s="4"/>
      <c r="HF659" s="4"/>
      <c r="HG659" s="4"/>
      <c r="HH659" s="4"/>
      <c r="HI659" s="4"/>
      <c r="HJ659" s="4"/>
      <c r="HK659" s="4"/>
      <c r="HL659" s="4"/>
      <c r="HM659" s="4"/>
      <c r="HN659" s="4"/>
      <c r="HO659" s="4"/>
      <c r="HP659" s="4"/>
      <c r="HQ659" s="4"/>
      <c r="HR659" s="4"/>
      <c r="HS659" s="4"/>
      <c r="HT659" s="4"/>
      <c r="HU659" s="4"/>
      <c r="HV659" s="4"/>
      <c r="HW659" s="4"/>
      <c r="HX659" s="4"/>
      <c r="HY659" s="4"/>
      <c r="HZ659" s="4"/>
      <c r="IA659" s="4"/>
      <c r="IB659" s="4"/>
      <c r="IC659" s="4"/>
      <c r="ID659" s="4"/>
      <c r="IE659" s="4"/>
      <c r="IF659" s="4"/>
      <c r="IG659" s="4"/>
      <c r="IH659" s="4"/>
      <c r="II659" s="4"/>
      <c r="IJ659" s="4"/>
      <c r="IK659" s="4"/>
      <c r="IL659" s="4"/>
      <c r="IM659" s="4"/>
      <c r="IN659" s="4"/>
      <c r="IO659" s="4"/>
      <c r="IP659" s="4"/>
      <c r="IQ659" s="4"/>
      <c r="IR659" s="4"/>
      <c r="IS659" s="4"/>
      <c r="IT659" s="4"/>
      <c r="IU659" s="4"/>
      <c r="IV659" s="4"/>
      <c r="IW659" s="4"/>
      <c r="IX659" s="4"/>
      <c r="IY659" s="4"/>
      <c r="IZ659" s="4"/>
      <c r="JA659" s="4"/>
      <c r="JB659" s="4"/>
      <c r="JC659" s="4"/>
      <c r="JD659" s="4"/>
      <c r="JE659" s="4"/>
      <c r="JF659" s="4"/>
      <c r="JG659" s="4"/>
      <c r="JH659" s="4"/>
      <c r="JI659" s="4"/>
      <c r="JJ659" s="4"/>
      <c r="JK659" s="4"/>
      <c r="JL659" s="4"/>
      <c r="JM659" s="4"/>
      <c r="JN659" s="4"/>
      <c r="JO659" s="4"/>
      <c r="JP659" s="4"/>
      <c r="JQ659" s="4"/>
      <c r="JR659" s="4"/>
      <c r="JS659" s="4"/>
      <c r="JT659" s="4"/>
      <c r="JU659" s="4"/>
      <c r="JV659" s="4"/>
      <c r="JW659" s="4"/>
      <c r="JX659" s="4"/>
      <c r="JY659" s="4"/>
      <c r="JZ659" s="4"/>
      <c r="KA659" s="4"/>
      <c r="KB659" s="4"/>
      <c r="KC659" s="4"/>
      <c r="KD659" s="4"/>
      <c r="KE659" s="4"/>
      <c r="KF659" s="4"/>
      <c r="KG659" s="4"/>
      <c r="KH659" s="4"/>
      <c r="KI659" s="4"/>
      <c r="KJ659" s="4"/>
      <c r="KK659" s="4"/>
      <c r="KL659" s="4"/>
      <c r="KM659" s="4"/>
      <c r="KN659" s="4"/>
      <c r="KO659" s="4"/>
      <c r="KP659" s="4"/>
      <c r="KQ659" s="4"/>
      <c r="KR659" s="4"/>
      <c r="KS659" s="4"/>
      <c r="KT659" s="4"/>
      <c r="KU659" s="4"/>
      <c r="KV659" s="4"/>
      <c r="KW659" s="4"/>
      <c r="KX659" s="4"/>
      <c r="KY659" s="4"/>
      <c r="KZ659" s="4"/>
      <c r="LA659" s="4"/>
      <c r="LB659" s="4"/>
      <c r="LC659" s="4"/>
      <c r="LD659" s="4"/>
      <c r="LE659" s="4"/>
      <c r="LF659" s="4"/>
      <c r="LG659" s="4"/>
      <c r="LH659" s="4"/>
      <c r="LI659" s="4"/>
      <c r="LJ659" s="4"/>
      <c r="LK659" s="4"/>
      <c r="LL659" s="4"/>
      <c r="LM659" s="4"/>
      <c r="LN659" s="4"/>
      <c r="LO659" s="4"/>
      <c r="LP659" s="4"/>
      <c r="LQ659" s="4"/>
      <c r="LR659" s="4"/>
      <c r="LS659" s="4"/>
      <c r="LT659" s="4"/>
      <c r="LU659" s="4"/>
      <c r="LV659" s="4"/>
      <c r="LW659" s="4"/>
      <c r="LX659" s="4"/>
      <c r="LY659" s="4"/>
      <c r="LZ659" s="4"/>
      <c r="MA659" s="4"/>
      <c r="MB659" s="4"/>
      <c r="MC659" s="4"/>
      <c r="MD659" s="4"/>
      <c r="ME659" s="4"/>
      <c r="MF659" s="4"/>
      <c r="MG659" s="4"/>
      <c r="MH659" s="4"/>
      <c r="MI659" s="4"/>
      <c r="MJ659" s="4"/>
      <c r="MK659" s="4"/>
      <c r="ML659" s="4"/>
      <c r="MM659" s="4"/>
      <c r="MN659" s="4"/>
      <c r="MO659" s="4"/>
      <c r="MP659" s="4"/>
      <c r="MQ659" s="4"/>
      <c r="MR659" s="4"/>
      <c r="MS659" s="4"/>
      <c r="MT659" s="4"/>
      <c r="MU659" s="4"/>
      <c r="MV659" s="4"/>
      <c r="MW659" s="4"/>
      <c r="MX659" s="4"/>
      <c r="MY659" s="4"/>
      <c r="MZ659" s="4"/>
      <c r="NA659" s="4"/>
      <c r="NB659" s="4"/>
      <c r="NC659" s="4"/>
      <c r="ND659" s="4"/>
      <c r="NE659" s="4"/>
      <c r="NF659" s="4"/>
      <c r="NG659" s="4"/>
      <c r="NH659" s="4"/>
      <c r="NI659" s="4"/>
      <c r="NJ659" s="4"/>
      <c r="NK659" s="4"/>
      <c r="NL659" s="4"/>
      <c r="NM659" s="4"/>
      <c r="NN659" s="4"/>
      <c r="NO659" s="4"/>
      <c r="NP659" s="4"/>
      <c r="NQ659" s="4"/>
      <c r="NR659" s="4"/>
      <c r="NS659" s="4"/>
      <c r="NT659" s="4"/>
      <c r="NU659" s="4"/>
      <c r="NV659" s="4"/>
      <c r="NW659" s="4"/>
      <c r="NX659" s="4"/>
      <c r="NY659" s="4"/>
      <c r="NZ659" s="4"/>
      <c r="OA659" s="4"/>
      <c r="OB659" s="4"/>
      <c r="OC659" s="4"/>
      <c r="OD659" s="4"/>
      <c r="OE659" s="4"/>
      <c r="OF659" s="4"/>
      <c r="OG659" s="4"/>
      <c r="OH659" s="4"/>
      <c r="OI659" s="4"/>
      <c r="OJ659" s="4"/>
      <c r="OK659" s="4"/>
      <c r="OL659" s="4"/>
      <c r="OM659" s="4"/>
      <c r="ON659" s="4"/>
      <c r="OO659" s="4"/>
      <c r="OP659" s="4"/>
      <c r="OQ659" s="4"/>
      <c r="OR659" s="4"/>
      <c r="OS659" s="4"/>
      <c r="OT659" s="4"/>
      <c r="OU659" s="4"/>
      <c r="OV659" s="4"/>
      <c r="OW659" s="4"/>
      <c r="OX659" s="4"/>
      <c r="OY659" s="4"/>
      <c r="OZ659" s="4"/>
      <c r="PA659" s="4"/>
    </row>
    <row r="660" spans="1:417" s="16" customFormat="1" ht="21" customHeight="1" thickBot="1" x14ac:dyDescent="0.3">
      <c r="A660" s="217"/>
      <c r="B660" s="46" t="str">
        <f t="shared" si="350"/>
        <v>ГБУЗ АО Городская поликлиника №3</v>
      </c>
      <c r="C660" s="233"/>
      <c r="D660" s="19" t="str">
        <f t="shared" si="351"/>
        <v>Осуществление записи на прием к врачу с использованием единого номера Call-центра</v>
      </c>
      <c r="E660" s="236"/>
      <c r="F660" s="46" t="str">
        <f t="shared" si="361"/>
        <v>В устной форме по единому номеру телефона Call-центра</v>
      </c>
      <c r="G660" s="311"/>
      <c r="H660" s="46" t="str">
        <f t="shared" si="362"/>
        <v>Прием заявки на предоставления медицинских услуг по единому номеру телефона Call-центра и осуществление записи на прием к врачу в РМИС</v>
      </c>
      <c r="I660" s="236"/>
      <c r="J660" s="46" t="str">
        <f t="shared" si="363"/>
        <v>Не предусмотрено</v>
      </c>
      <c r="K660" s="74" t="s">
        <v>252</v>
      </c>
      <c r="L660" s="70" t="s">
        <v>123</v>
      </c>
      <c r="M660" s="71" t="s">
        <v>42</v>
      </c>
      <c r="N660" s="104">
        <v>240000</v>
      </c>
      <c r="O660" s="104">
        <v>176496</v>
      </c>
      <c r="P660" s="56" t="str">
        <f t="shared" ref="P660" si="374">IF(AND(N660&lt;&gt;0,M660="Кач."),O660/N660*100,"")</f>
        <v/>
      </c>
      <c r="Q660" s="62">
        <f t="shared" ref="Q660" si="375">IF(AND(N660&lt;&gt;0,M660="объем"),(O660/N660*100)/$Y$2*12,"")</f>
        <v>98.053333333333342</v>
      </c>
      <c r="R660" s="219"/>
      <c r="S660" s="220"/>
      <c r="T660" s="221"/>
      <c r="U660" s="271"/>
      <c r="V660" s="236"/>
      <c r="W660" s="214"/>
      <c r="X660" s="205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  <c r="DE660" s="4"/>
      <c r="DF660" s="4"/>
      <c r="DG660" s="4"/>
      <c r="DH660" s="4"/>
      <c r="DI660" s="4"/>
      <c r="DJ660" s="4"/>
      <c r="DK660" s="4"/>
      <c r="DL660" s="4"/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/>
      <c r="EA660" s="4"/>
      <c r="EB660" s="4"/>
      <c r="EC660" s="4"/>
      <c r="ED660" s="4"/>
      <c r="EE660" s="4"/>
      <c r="EF660" s="4"/>
      <c r="EG660" s="4"/>
      <c r="EH660" s="4"/>
      <c r="EI660" s="4"/>
      <c r="EJ660" s="4"/>
      <c r="EK660" s="4"/>
      <c r="EL660" s="4"/>
      <c r="EM660" s="4"/>
      <c r="EN660" s="4"/>
      <c r="EO660" s="4"/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/>
      <c r="FR660" s="4"/>
      <c r="FS660" s="4"/>
      <c r="FT660" s="4"/>
      <c r="FU660" s="4"/>
      <c r="FV660" s="4"/>
      <c r="FW660" s="4"/>
      <c r="FX660" s="4"/>
      <c r="FY660" s="4"/>
      <c r="FZ660" s="4"/>
      <c r="GA660" s="4"/>
      <c r="GB660" s="4"/>
      <c r="GC660" s="4"/>
      <c r="GD660" s="4"/>
      <c r="GE660" s="4"/>
      <c r="GF660" s="4"/>
      <c r="GG660" s="4"/>
      <c r="GH660" s="4"/>
      <c r="GI660" s="4"/>
      <c r="GJ660" s="4"/>
      <c r="GK660" s="4"/>
      <c r="GL660" s="4"/>
      <c r="GM660" s="4"/>
      <c r="GN660" s="4"/>
      <c r="GO660" s="4"/>
      <c r="GP660" s="4"/>
      <c r="GQ660" s="4"/>
      <c r="GR660" s="4"/>
      <c r="GS660" s="4"/>
      <c r="GT660" s="4"/>
      <c r="GU660" s="4"/>
      <c r="GV660" s="4"/>
      <c r="GW660" s="4"/>
      <c r="GX660" s="4"/>
      <c r="GY660" s="4"/>
      <c r="GZ660" s="4"/>
      <c r="HA660" s="4"/>
      <c r="HB660" s="4"/>
      <c r="HC660" s="4"/>
      <c r="HD660" s="4"/>
      <c r="HE660" s="4"/>
      <c r="HF660" s="4"/>
      <c r="HG660" s="4"/>
      <c r="HH660" s="4"/>
      <c r="HI660" s="4"/>
      <c r="HJ660" s="4"/>
      <c r="HK660" s="4"/>
      <c r="HL660" s="4"/>
      <c r="HM660" s="4"/>
      <c r="HN660" s="4"/>
      <c r="HO660" s="4"/>
      <c r="HP660" s="4"/>
      <c r="HQ660" s="4"/>
      <c r="HR660" s="4"/>
      <c r="HS660" s="4"/>
      <c r="HT660" s="4"/>
      <c r="HU660" s="4"/>
      <c r="HV660" s="4"/>
      <c r="HW660" s="4"/>
      <c r="HX660" s="4"/>
      <c r="HY660" s="4"/>
      <c r="HZ660" s="4"/>
      <c r="IA660" s="4"/>
      <c r="IB660" s="4"/>
      <c r="IC660" s="4"/>
      <c r="ID660" s="4"/>
      <c r="IE660" s="4"/>
      <c r="IF660" s="4"/>
      <c r="IG660" s="4"/>
      <c r="IH660" s="4"/>
      <c r="II660" s="4"/>
      <c r="IJ660" s="4"/>
      <c r="IK660" s="4"/>
      <c r="IL660" s="4"/>
      <c r="IM660" s="4"/>
      <c r="IN660" s="4"/>
      <c r="IO660" s="4"/>
      <c r="IP660" s="4"/>
      <c r="IQ660" s="4"/>
      <c r="IR660" s="4"/>
      <c r="IS660" s="4"/>
      <c r="IT660" s="4"/>
      <c r="IU660" s="4"/>
      <c r="IV660" s="4"/>
      <c r="IW660" s="4"/>
      <c r="IX660" s="4"/>
      <c r="IY660" s="4"/>
      <c r="IZ660" s="4"/>
      <c r="JA660" s="4"/>
      <c r="JB660" s="4"/>
      <c r="JC660" s="4"/>
      <c r="JD660" s="4"/>
      <c r="JE660" s="4"/>
      <c r="JF660" s="4"/>
      <c r="JG660" s="4"/>
      <c r="JH660" s="4"/>
      <c r="JI660" s="4"/>
      <c r="JJ660" s="4"/>
      <c r="JK660" s="4"/>
      <c r="JL660" s="4"/>
      <c r="JM660" s="4"/>
      <c r="JN660" s="4"/>
      <c r="JO660" s="4"/>
      <c r="JP660" s="4"/>
      <c r="JQ660" s="4"/>
      <c r="JR660" s="4"/>
      <c r="JS660" s="4"/>
      <c r="JT660" s="4"/>
      <c r="JU660" s="4"/>
      <c r="JV660" s="4"/>
      <c r="JW660" s="4"/>
      <c r="JX660" s="4"/>
      <c r="JY660" s="4"/>
      <c r="JZ660" s="4"/>
      <c r="KA660" s="4"/>
      <c r="KB660" s="4"/>
      <c r="KC660" s="4"/>
      <c r="KD660" s="4"/>
      <c r="KE660" s="4"/>
      <c r="KF660" s="4"/>
      <c r="KG660" s="4"/>
      <c r="KH660" s="4"/>
      <c r="KI660" s="4"/>
      <c r="KJ660" s="4"/>
      <c r="KK660" s="4"/>
      <c r="KL660" s="4"/>
      <c r="KM660" s="4"/>
      <c r="KN660" s="4"/>
      <c r="KO660" s="4"/>
      <c r="KP660" s="4"/>
      <c r="KQ660" s="4"/>
      <c r="KR660" s="4"/>
      <c r="KS660" s="4"/>
      <c r="KT660" s="4"/>
      <c r="KU660" s="4"/>
      <c r="KV660" s="4"/>
      <c r="KW660" s="4"/>
      <c r="KX660" s="4"/>
      <c r="KY660" s="4"/>
      <c r="KZ660" s="4"/>
      <c r="LA660" s="4"/>
      <c r="LB660" s="4"/>
      <c r="LC660" s="4"/>
      <c r="LD660" s="4"/>
      <c r="LE660" s="4"/>
      <c r="LF660" s="4"/>
      <c r="LG660" s="4"/>
      <c r="LH660" s="4"/>
      <c r="LI660" s="4"/>
      <c r="LJ660" s="4"/>
      <c r="LK660" s="4"/>
      <c r="LL660" s="4"/>
      <c r="LM660" s="4"/>
      <c r="LN660" s="4"/>
      <c r="LO660" s="4"/>
      <c r="LP660" s="4"/>
      <c r="LQ660" s="4"/>
      <c r="LR660" s="4"/>
      <c r="LS660" s="4"/>
      <c r="LT660" s="4"/>
      <c r="LU660" s="4"/>
      <c r="LV660" s="4"/>
      <c r="LW660" s="4"/>
      <c r="LX660" s="4"/>
      <c r="LY660" s="4"/>
      <c r="LZ660" s="4"/>
      <c r="MA660" s="4"/>
      <c r="MB660" s="4"/>
      <c r="MC660" s="4"/>
      <c r="MD660" s="4"/>
      <c r="ME660" s="4"/>
      <c r="MF660" s="4"/>
      <c r="MG660" s="4"/>
      <c r="MH660" s="4"/>
      <c r="MI660" s="4"/>
      <c r="MJ660" s="4"/>
      <c r="MK660" s="4"/>
      <c r="ML660" s="4"/>
      <c r="MM660" s="4"/>
      <c r="MN660" s="4"/>
      <c r="MO660" s="4"/>
      <c r="MP660" s="4"/>
      <c r="MQ660" s="4"/>
      <c r="MR660" s="4"/>
      <c r="MS660" s="4"/>
      <c r="MT660" s="4"/>
      <c r="MU660" s="4"/>
      <c r="MV660" s="4"/>
      <c r="MW660" s="4"/>
      <c r="MX660" s="4"/>
      <c r="MY660" s="4"/>
      <c r="MZ660" s="4"/>
      <c r="NA660" s="4"/>
      <c r="NB660" s="4"/>
      <c r="NC660" s="4"/>
      <c r="ND660" s="4"/>
      <c r="NE660" s="4"/>
      <c r="NF660" s="4"/>
      <c r="NG660" s="4"/>
      <c r="NH660" s="4"/>
      <c r="NI660" s="4"/>
      <c r="NJ660" s="4"/>
      <c r="NK660" s="4"/>
      <c r="NL660" s="4"/>
      <c r="NM660" s="4"/>
      <c r="NN660" s="4"/>
      <c r="NO660" s="4"/>
      <c r="NP660" s="4"/>
      <c r="NQ660" s="4"/>
      <c r="NR660" s="4"/>
      <c r="NS660" s="4"/>
      <c r="NT660" s="4"/>
      <c r="NU660" s="4"/>
      <c r="NV660" s="4"/>
      <c r="NW660" s="4"/>
      <c r="NX660" s="4"/>
      <c r="NY660" s="4"/>
      <c r="NZ660" s="4"/>
      <c r="OA660" s="4"/>
      <c r="OB660" s="4"/>
      <c r="OC660" s="4"/>
      <c r="OD660" s="4"/>
      <c r="OE660" s="4"/>
      <c r="OF660" s="4"/>
      <c r="OG660" s="4"/>
      <c r="OH660" s="4"/>
      <c r="OI660" s="4"/>
      <c r="OJ660" s="4"/>
      <c r="OK660" s="4"/>
      <c r="OL660" s="4"/>
      <c r="OM660" s="4"/>
      <c r="ON660" s="4"/>
      <c r="OO660" s="4"/>
      <c r="OP660" s="4"/>
      <c r="OQ660" s="4"/>
      <c r="OR660" s="4"/>
      <c r="OS660" s="4"/>
      <c r="OT660" s="4"/>
      <c r="OU660" s="4"/>
      <c r="OV660" s="4"/>
      <c r="OW660" s="4"/>
      <c r="OX660" s="4"/>
      <c r="OY660" s="4"/>
      <c r="OZ660" s="4"/>
      <c r="PA660" s="4"/>
    </row>
    <row r="661" spans="1:417" s="16" customFormat="1" ht="21" customHeight="1" thickBot="1" x14ac:dyDescent="0.3">
      <c r="A661" s="217"/>
      <c r="B661" s="46" t="str">
        <f t="shared" si="350"/>
        <v>ГБУЗ АО Городская поликлиника №3</v>
      </c>
      <c r="C661" s="262" t="s">
        <v>236</v>
      </c>
      <c r="D661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1" s="236" t="s">
        <v>305</v>
      </c>
      <c r="F661" s="46" t="str">
        <f t="shared" si="361"/>
        <v>заключение договоров</v>
      </c>
      <c r="G661" s="222" t="s">
        <v>307</v>
      </c>
      <c r="H661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1" s="222" t="s">
        <v>306</v>
      </c>
      <c r="J661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1" s="76" t="s">
        <v>237</v>
      </c>
      <c r="L661" s="75" t="s">
        <v>3</v>
      </c>
      <c r="M661" s="72" t="s">
        <v>5</v>
      </c>
      <c r="N661" s="106">
        <v>100</v>
      </c>
      <c r="O661" s="106">
        <v>100</v>
      </c>
      <c r="P661" s="54">
        <f>IF(AND(N661&lt;&gt;0,M661="Кач."),O661/N661*100,"")</f>
        <v>100</v>
      </c>
      <c r="Q661" s="60"/>
      <c r="R661" s="219">
        <f>IFERROR(AVERAGE(P661:P662),"")</f>
        <v>100</v>
      </c>
      <c r="S661" s="220">
        <f>AVERAGE(Q661:Q662)</f>
        <v>100</v>
      </c>
      <c r="T661" s="221">
        <f>IFERROR((R661*0.7+S661*0.3)*2,S661*2)</f>
        <v>200</v>
      </c>
      <c r="U661" s="271" t="str">
        <f>IF(T661&lt;170,"ГЗ по услуге (работе) НЕ выполнено","")&amp;IF(AND(T661&gt;=170,T661&lt;=200),"ГЗ по услуге (работе) выполнено","")&amp;IF(T661&gt;200,"ГЗ по услуге (работе) ПЕРЕвыполнено","")</f>
        <v>ГЗ по услуге (работе) выполнено</v>
      </c>
      <c r="V661" s="236"/>
      <c r="W661" s="214"/>
      <c r="X661" s="205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/>
      <c r="EU661" s="4"/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  <c r="FU661" s="4"/>
      <c r="FV661" s="4"/>
      <c r="FW661" s="4"/>
      <c r="FX661" s="4"/>
      <c r="FY661" s="4"/>
      <c r="FZ661" s="4"/>
      <c r="GA661" s="4"/>
      <c r="GB661" s="4"/>
      <c r="GC661" s="4"/>
      <c r="GD661" s="4"/>
      <c r="GE661" s="4"/>
      <c r="GF661" s="4"/>
      <c r="GG661" s="4"/>
      <c r="GH661" s="4"/>
      <c r="GI661" s="4"/>
      <c r="GJ661" s="4"/>
      <c r="GK661" s="4"/>
      <c r="GL661" s="4"/>
      <c r="GM661" s="4"/>
      <c r="GN661" s="4"/>
      <c r="GO661" s="4"/>
      <c r="GP661" s="4"/>
      <c r="GQ661" s="4"/>
      <c r="GR661" s="4"/>
      <c r="GS661" s="4"/>
      <c r="GT661" s="4"/>
      <c r="GU661" s="4"/>
      <c r="GV661" s="4"/>
      <c r="GW661" s="4"/>
      <c r="GX661" s="4"/>
      <c r="GY661" s="4"/>
      <c r="GZ661" s="4"/>
      <c r="HA661" s="4"/>
      <c r="HB661" s="4"/>
      <c r="HC661" s="4"/>
      <c r="HD661" s="4"/>
      <c r="HE661" s="4"/>
      <c r="HF661" s="4"/>
      <c r="HG661" s="4"/>
      <c r="HH661" s="4"/>
      <c r="HI661" s="4"/>
      <c r="HJ661" s="4"/>
      <c r="HK661" s="4"/>
      <c r="HL661" s="4"/>
      <c r="HM661" s="4"/>
      <c r="HN661" s="4"/>
      <c r="HO661" s="4"/>
      <c r="HP661" s="4"/>
      <c r="HQ661" s="4"/>
      <c r="HR661" s="4"/>
      <c r="HS661" s="4"/>
      <c r="HT661" s="4"/>
      <c r="HU661" s="4"/>
      <c r="HV661" s="4"/>
      <c r="HW661" s="4"/>
      <c r="HX661" s="4"/>
      <c r="HY661" s="4"/>
      <c r="HZ661" s="4"/>
      <c r="IA661" s="4"/>
      <c r="IB661" s="4"/>
      <c r="IC661" s="4"/>
      <c r="ID661" s="4"/>
      <c r="IE661" s="4"/>
      <c r="IF661" s="4"/>
      <c r="IG661" s="4"/>
      <c r="IH661" s="4"/>
      <c r="II661" s="4"/>
      <c r="IJ661" s="4"/>
      <c r="IK661" s="4"/>
      <c r="IL661" s="4"/>
      <c r="IM661" s="4"/>
      <c r="IN661" s="4"/>
      <c r="IO661" s="4"/>
      <c r="IP661" s="4"/>
      <c r="IQ661" s="4"/>
      <c r="IR661" s="4"/>
      <c r="IS661" s="4"/>
      <c r="IT661" s="4"/>
      <c r="IU661" s="4"/>
      <c r="IV661" s="4"/>
      <c r="IW661" s="4"/>
      <c r="IX661" s="4"/>
      <c r="IY661" s="4"/>
      <c r="IZ661" s="4"/>
      <c r="JA661" s="4"/>
      <c r="JB661" s="4"/>
      <c r="JC661" s="4"/>
      <c r="JD661" s="4"/>
      <c r="JE661" s="4"/>
      <c r="JF661" s="4"/>
      <c r="JG661" s="4"/>
      <c r="JH661" s="4"/>
      <c r="JI661" s="4"/>
      <c r="JJ661" s="4"/>
      <c r="JK661" s="4"/>
      <c r="JL661" s="4"/>
      <c r="JM661" s="4"/>
      <c r="JN661" s="4"/>
      <c r="JO661" s="4"/>
      <c r="JP661" s="4"/>
      <c r="JQ661" s="4"/>
      <c r="JR661" s="4"/>
      <c r="JS661" s="4"/>
      <c r="JT661" s="4"/>
      <c r="JU661" s="4"/>
      <c r="JV661" s="4"/>
      <c r="JW661" s="4"/>
      <c r="JX661" s="4"/>
      <c r="JY661" s="4"/>
      <c r="JZ661" s="4"/>
      <c r="KA661" s="4"/>
      <c r="KB661" s="4"/>
      <c r="KC661" s="4"/>
      <c r="KD661" s="4"/>
      <c r="KE661" s="4"/>
      <c r="KF661" s="4"/>
      <c r="KG661" s="4"/>
      <c r="KH661" s="4"/>
      <c r="KI661" s="4"/>
      <c r="KJ661" s="4"/>
      <c r="KK661" s="4"/>
      <c r="KL661" s="4"/>
      <c r="KM661" s="4"/>
      <c r="KN661" s="4"/>
      <c r="KO661" s="4"/>
      <c r="KP661" s="4"/>
      <c r="KQ661" s="4"/>
      <c r="KR661" s="4"/>
      <c r="KS661" s="4"/>
      <c r="KT661" s="4"/>
      <c r="KU661" s="4"/>
      <c r="KV661" s="4"/>
      <c r="KW661" s="4"/>
      <c r="KX661" s="4"/>
      <c r="KY661" s="4"/>
      <c r="KZ661" s="4"/>
      <c r="LA661" s="4"/>
      <c r="LB661" s="4"/>
      <c r="LC661" s="4"/>
      <c r="LD661" s="4"/>
      <c r="LE661" s="4"/>
      <c r="LF661" s="4"/>
      <c r="LG661" s="4"/>
      <c r="LH661" s="4"/>
      <c r="LI661" s="4"/>
      <c r="LJ661" s="4"/>
      <c r="LK661" s="4"/>
      <c r="LL661" s="4"/>
      <c r="LM661" s="4"/>
      <c r="LN661" s="4"/>
      <c r="LO661" s="4"/>
      <c r="LP661" s="4"/>
      <c r="LQ661" s="4"/>
      <c r="LR661" s="4"/>
      <c r="LS661" s="4"/>
      <c r="LT661" s="4"/>
      <c r="LU661" s="4"/>
      <c r="LV661" s="4"/>
      <c r="LW661" s="4"/>
      <c r="LX661" s="4"/>
      <c r="LY661" s="4"/>
      <c r="LZ661" s="4"/>
      <c r="MA661" s="4"/>
      <c r="MB661" s="4"/>
      <c r="MC661" s="4"/>
      <c r="MD661" s="4"/>
      <c r="ME661" s="4"/>
      <c r="MF661" s="4"/>
      <c r="MG661" s="4"/>
      <c r="MH661" s="4"/>
      <c r="MI661" s="4"/>
      <c r="MJ661" s="4"/>
      <c r="MK661" s="4"/>
      <c r="ML661" s="4"/>
      <c r="MM661" s="4"/>
      <c r="MN661" s="4"/>
      <c r="MO661" s="4"/>
      <c r="MP661" s="4"/>
      <c r="MQ661" s="4"/>
      <c r="MR661" s="4"/>
      <c r="MS661" s="4"/>
      <c r="MT661" s="4"/>
      <c r="MU661" s="4"/>
      <c r="MV661" s="4"/>
      <c r="MW661" s="4"/>
      <c r="MX661" s="4"/>
      <c r="MY661" s="4"/>
      <c r="MZ661" s="4"/>
      <c r="NA661" s="4"/>
      <c r="NB661" s="4"/>
      <c r="NC661" s="4"/>
      <c r="ND661" s="4"/>
      <c r="NE661" s="4"/>
      <c r="NF661" s="4"/>
      <c r="NG661" s="4"/>
      <c r="NH661" s="4"/>
      <c r="NI661" s="4"/>
      <c r="NJ661" s="4"/>
      <c r="NK661" s="4"/>
      <c r="NL661" s="4"/>
      <c r="NM661" s="4"/>
      <c r="NN661" s="4"/>
      <c r="NO661" s="4"/>
      <c r="NP661" s="4"/>
      <c r="NQ661" s="4"/>
      <c r="NR661" s="4"/>
      <c r="NS661" s="4"/>
      <c r="NT661" s="4"/>
      <c r="NU661" s="4"/>
      <c r="NV661" s="4"/>
      <c r="NW661" s="4"/>
      <c r="NX661" s="4"/>
      <c r="NY661" s="4"/>
      <c r="NZ661" s="4"/>
      <c r="OA661" s="4"/>
      <c r="OB661" s="4"/>
      <c r="OC661" s="4"/>
      <c r="OD661" s="4"/>
      <c r="OE661" s="4"/>
      <c r="OF661" s="4"/>
      <c r="OG661" s="4"/>
      <c r="OH661" s="4"/>
      <c r="OI661" s="4"/>
      <c r="OJ661" s="4"/>
      <c r="OK661" s="4"/>
      <c r="OL661" s="4"/>
      <c r="OM661" s="4"/>
      <c r="ON661" s="4"/>
      <c r="OO661" s="4"/>
      <c r="OP661" s="4"/>
      <c r="OQ661" s="4"/>
      <c r="OR661" s="4"/>
      <c r="OS661" s="4"/>
      <c r="OT661" s="4"/>
      <c r="OU661" s="4"/>
      <c r="OV661" s="4"/>
      <c r="OW661" s="4"/>
      <c r="OX661" s="4"/>
      <c r="OY661" s="4"/>
      <c r="OZ661" s="4"/>
      <c r="PA661" s="4"/>
    </row>
    <row r="662" spans="1:417" s="16" customFormat="1" ht="56.25" customHeight="1" thickBot="1" x14ac:dyDescent="0.3">
      <c r="A662" s="218"/>
      <c r="B662" s="46" t="str">
        <f t="shared" si="350"/>
        <v>ГБУЗ АО Городская поликлиника №3</v>
      </c>
      <c r="C662" s="262"/>
      <c r="D662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62" s="236"/>
      <c r="F662" s="46" t="str">
        <f t="shared" si="361"/>
        <v>заключение договоров</v>
      </c>
      <c r="G662" s="224"/>
      <c r="H662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62" s="224"/>
      <c r="J662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62" s="77" t="s">
        <v>247</v>
      </c>
      <c r="L662" s="75" t="s">
        <v>238</v>
      </c>
      <c r="M662" s="71" t="s">
        <v>42</v>
      </c>
      <c r="N662" s="104">
        <v>7.78</v>
      </c>
      <c r="O662" s="104">
        <v>7.78</v>
      </c>
      <c r="P662" s="56" t="str">
        <f t="shared" ref="P662" si="376">IF(AND(N662&lt;&gt;0,M662="Кач."),O662/N662*100,"")</f>
        <v/>
      </c>
      <c r="Q662" s="58">
        <f>IF(AND(N662&lt;&gt;0,M662="объем"),(O662/N662*100),"")</f>
        <v>100</v>
      </c>
      <c r="R662" s="219"/>
      <c r="S662" s="220"/>
      <c r="T662" s="221"/>
      <c r="U662" s="271"/>
      <c r="V662" s="236"/>
      <c r="W662" s="215"/>
      <c r="X662" s="206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/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  <c r="FU662" s="4"/>
      <c r="FV662" s="4"/>
      <c r="FW662" s="4"/>
      <c r="FX662" s="4"/>
      <c r="FY662" s="4"/>
      <c r="FZ662" s="4"/>
      <c r="GA662" s="4"/>
      <c r="GB662" s="4"/>
      <c r="GC662" s="4"/>
      <c r="GD662" s="4"/>
      <c r="GE662" s="4"/>
      <c r="GF662" s="4"/>
      <c r="GG662" s="4"/>
      <c r="GH662" s="4"/>
      <c r="GI662" s="4"/>
      <c r="GJ662" s="4"/>
      <c r="GK662" s="4"/>
      <c r="GL662" s="4"/>
      <c r="GM662" s="4"/>
      <c r="GN662" s="4"/>
      <c r="GO662" s="4"/>
      <c r="GP662" s="4"/>
      <c r="GQ662" s="4"/>
      <c r="GR662" s="4"/>
      <c r="GS662" s="4"/>
      <c r="GT662" s="4"/>
      <c r="GU662" s="4"/>
      <c r="GV662" s="4"/>
      <c r="GW662" s="4"/>
      <c r="GX662" s="4"/>
      <c r="GY662" s="4"/>
      <c r="GZ662" s="4"/>
      <c r="HA662" s="4"/>
      <c r="HB662" s="4"/>
      <c r="HC662" s="4"/>
      <c r="HD662" s="4"/>
      <c r="HE662" s="4"/>
      <c r="HF662" s="4"/>
      <c r="HG662" s="4"/>
      <c r="HH662" s="4"/>
      <c r="HI662" s="4"/>
      <c r="HJ662" s="4"/>
      <c r="HK662" s="4"/>
      <c r="HL662" s="4"/>
      <c r="HM662" s="4"/>
      <c r="HN662" s="4"/>
      <c r="HO662" s="4"/>
      <c r="HP662" s="4"/>
      <c r="HQ662" s="4"/>
      <c r="HR662" s="4"/>
      <c r="HS662" s="4"/>
      <c r="HT662" s="4"/>
      <c r="HU662" s="4"/>
      <c r="HV662" s="4"/>
      <c r="HW662" s="4"/>
      <c r="HX662" s="4"/>
      <c r="HY662" s="4"/>
      <c r="HZ662" s="4"/>
      <c r="IA662" s="4"/>
      <c r="IB662" s="4"/>
      <c r="IC662" s="4"/>
      <c r="ID662" s="4"/>
      <c r="IE662" s="4"/>
      <c r="IF662" s="4"/>
      <c r="IG662" s="4"/>
      <c r="IH662" s="4"/>
      <c r="II662" s="4"/>
      <c r="IJ662" s="4"/>
      <c r="IK662" s="4"/>
      <c r="IL662" s="4"/>
      <c r="IM662" s="4"/>
      <c r="IN662" s="4"/>
      <c r="IO662" s="4"/>
      <c r="IP662" s="4"/>
      <c r="IQ662" s="4"/>
      <c r="IR662" s="4"/>
      <c r="IS662" s="4"/>
      <c r="IT662" s="4"/>
      <c r="IU662" s="4"/>
      <c r="IV662" s="4"/>
      <c r="IW662" s="4"/>
      <c r="IX662" s="4"/>
      <c r="IY662" s="4"/>
      <c r="IZ662" s="4"/>
      <c r="JA662" s="4"/>
      <c r="JB662" s="4"/>
      <c r="JC662" s="4"/>
      <c r="JD662" s="4"/>
      <c r="JE662" s="4"/>
      <c r="JF662" s="4"/>
      <c r="JG662" s="4"/>
      <c r="JH662" s="4"/>
      <c r="JI662" s="4"/>
      <c r="JJ662" s="4"/>
      <c r="JK662" s="4"/>
      <c r="JL662" s="4"/>
      <c r="JM662" s="4"/>
      <c r="JN662" s="4"/>
      <c r="JO662" s="4"/>
      <c r="JP662" s="4"/>
      <c r="JQ662" s="4"/>
      <c r="JR662" s="4"/>
      <c r="JS662" s="4"/>
      <c r="JT662" s="4"/>
      <c r="JU662" s="4"/>
      <c r="JV662" s="4"/>
      <c r="JW662" s="4"/>
      <c r="JX662" s="4"/>
      <c r="JY662" s="4"/>
      <c r="JZ662" s="4"/>
      <c r="KA662" s="4"/>
      <c r="KB662" s="4"/>
      <c r="KC662" s="4"/>
      <c r="KD662" s="4"/>
      <c r="KE662" s="4"/>
      <c r="KF662" s="4"/>
      <c r="KG662" s="4"/>
      <c r="KH662" s="4"/>
      <c r="KI662" s="4"/>
      <c r="KJ662" s="4"/>
      <c r="KK662" s="4"/>
      <c r="KL662" s="4"/>
      <c r="KM662" s="4"/>
      <c r="KN662" s="4"/>
      <c r="KO662" s="4"/>
      <c r="KP662" s="4"/>
      <c r="KQ662" s="4"/>
      <c r="KR662" s="4"/>
      <c r="KS662" s="4"/>
      <c r="KT662" s="4"/>
      <c r="KU662" s="4"/>
      <c r="KV662" s="4"/>
      <c r="KW662" s="4"/>
      <c r="KX662" s="4"/>
      <c r="KY662" s="4"/>
      <c r="KZ662" s="4"/>
      <c r="LA662" s="4"/>
      <c r="LB662" s="4"/>
      <c r="LC662" s="4"/>
      <c r="LD662" s="4"/>
      <c r="LE662" s="4"/>
      <c r="LF662" s="4"/>
      <c r="LG662" s="4"/>
      <c r="LH662" s="4"/>
      <c r="LI662" s="4"/>
      <c r="LJ662" s="4"/>
      <c r="LK662" s="4"/>
      <c r="LL662" s="4"/>
      <c r="LM662" s="4"/>
      <c r="LN662" s="4"/>
      <c r="LO662" s="4"/>
      <c r="LP662" s="4"/>
      <c r="LQ662" s="4"/>
      <c r="LR662" s="4"/>
      <c r="LS662" s="4"/>
      <c r="LT662" s="4"/>
      <c r="LU662" s="4"/>
      <c r="LV662" s="4"/>
      <c r="LW662" s="4"/>
      <c r="LX662" s="4"/>
      <c r="LY662" s="4"/>
      <c r="LZ662" s="4"/>
      <c r="MA662" s="4"/>
      <c r="MB662" s="4"/>
      <c r="MC662" s="4"/>
      <c r="MD662" s="4"/>
      <c r="ME662" s="4"/>
      <c r="MF662" s="4"/>
      <c r="MG662" s="4"/>
      <c r="MH662" s="4"/>
      <c r="MI662" s="4"/>
      <c r="MJ662" s="4"/>
      <c r="MK662" s="4"/>
      <c r="ML662" s="4"/>
      <c r="MM662" s="4"/>
      <c r="MN662" s="4"/>
      <c r="MO662" s="4"/>
      <c r="MP662" s="4"/>
      <c r="MQ662" s="4"/>
      <c r="MR662" s="4"/>
      <c r="MS662" s="4"/>
      <c r="MT662" s="4"/>
      <c r="MU662" s="4"/>
      <c r="MV662" s="4"/>
      <c r="MW662" s="4"/>
      <c r="MX662" s="4"/>
      <c r="MY662" s="4"/>
      <c r="MZ662" s="4"/>
      <c r="NA662" s="4"/>
      <c r="NB662" s="4"/>
      <c r="NC662" s="4"/>
      <c r="ND662" s="4"/>
      <c r="NE662" s="4"/>
      <c r="NF662" s="4"/>
      <c r="NG662" s="4"/>
      <c r="NH662" s="4"/>
      <c r="NI662" s="4"/>
      <c r="NJ662" s="4"/>
      <c r="NK662" s="4"/>
      <c r="NL662" s="4"/>
      <c r="NM662" s="4"/>
      <c r="NN662" s="4"/>
      <c r="NO662" s="4"/>
      <c r="NP662" s="4"/>
      <c r="NQ662" s="4"/>
      <c r="NR662" s="4"/>
      <c r="NS662" s="4"/>
      <c r="NT662" s="4"/>
      <c r="NU662" s="4"/>
      <c r="NV662" s="4"/>
      <c r="NW662" s="4"/>
      <c r="NX662" s="4"/>
      <c r="NY662" s="4"/>
      <c r="NZ662" s="4"/>
      <c r="OA662" s="4"/>
      <c r="OB662" s="4"/>
      <c r="OC662" s="4"/>
      <c r="OD662" s="4"/>
      <c r="OE662" s="4"/>
      <c r="OF662" s="4"/>
      <c r="OG662" s="4"/>
      <c r="OH662" s="4"/>
      <c r="OI662" s="4"/>
      <c r="OJ662" s="4"/>
      <c r="OK662" s="4"/>
      <c r="OL662" s="4"/>
      <c r="OM662" s="4"/>
      <c r="ON662" s="4"/>
      <c r="OO662" s="4"/>
      <c r="OP662" s="4"/>
      <c r="OQ662" s="4"/>
      <c r="OR662" s="4"/>
      <c r="OS662" s="4"/>
      <c r="OT662" s="4"/>
      <c r="OU662" s="4"/>
      <c r="OV662" s="4"/>
      <c r="OW662" s="4"/>
      <c r="OX662" s="4"/>
      <c r="OY662" s="4"/>
      <c r="OZ662" s="4"/>
      <c r="PA662" s="4"/>
    </row>
    <row r="663" spans="1:417" s="16" customFormat="1" ht="28.5" customHeight="1" thickBot="1" x14ac:dyDescent="0.3">
      <c r="A663" s="306" t="s">
        <v>14</v>
      </c>
      <c r="B663" s="46" t="str">
        <f t="shared" si="350"/>
        <v>ГБУЗ АО Городская поликлиника №5</v>
      </c>
      <c r="C663" s="296" t="s">
        <v>124</v>
      </c>
      <c r="D663" s="19" t="str">
        <f t="shared" si="351"/>
        <v>ПМСП, не включенная в базовую программу ОМС</v>
      </c>
      <c r="E663" s="227" t="s">
        <v>142</v>
      </c>
      <c r="F663" s="46" t="str">
        <f t="shared" si="361"/>
        <v>амбулаторно</v>
      </c>
      <c r="G663" s="227" t="s">
        <v>39</v>
      </c>
      <c r="H663" s="46" t="str">
        <f t="shared" si="362"/>
        <v>Первичная медико-санитарная помощь, в части диагностики и лечения</v>
      </c>
      <c r="I663" s="227" t="s">
        <v>68</v>
      </c>
      <c r="J663" s="46" t="str">
        <f t="shared" si="363"/>
        <v>психотерапия</v>
      </c>
      <c r="K663" s="72" t="s">
        <v>133</v>
      </c>
      <c r="L663" s="73" t="s">
        <v>3</v>
      </c>
      <c r="M663" s="73" t="s">
        <v>5</v>
      </c>
      <c r="N663" s="106">
        <v>99</v>
      </c>
      <c r="O663" s="106">
        <v>100</v>
      </c>
      <c r="P663" s="54">
        <f>IF(AND(N663&lt;&gt;0,M663="Кач."),O663/N663*100,"")</f>
        <v>101.01010101010101</v>
      </c>
      <c r="Q663" s="54"/>
      <c r="R663" s="219">
        <f>IFERROR(AVERAGE(P663:P665),"")</f>
        <v>101.01010101010101</v>
      </c>
      <c r="S663" s="220">
        <f>AVERAGE(Q663:Q665)</f>
        <v>99.964002879769609</v>
      </c>
      <c r="T663" s="221">
        <f>IFERROR((R663*0.7+S663*0.3)*2,S663*2)</f>
        <v>201.39254314200315</v>
      </c>
      <c r="U663" s="271" t="str">
        <f>IF(T663&lt;170,"ГЗ по услуге (работе) НЕ выполнено","")&amp;IF(AND(T663&gt;=170,T663&lt;=200),"ГЗ по услуге (работе) выполнено","")&amp;IF(T663&gt;200,"ГЗ по услуге (работе) ПЕРЕвыполнено","")</f>
        <v>ГЗ по услуге (работе) ПЕРЕвыполнено</v>
      </c>
      <c r="V663" s="227"/>
      <c r="W663" s="213">
        <f>AVERAGE(T663:T671)</f>
        <v>201.05302784333401</v>
      </c>
      <c r="X663" s="204" t="str">
        <f>IF(W663&lt;170,"ГЗ по учреждению не выполнено","")&amp;IF(AND(W663&gt;=170,W663&lt;=200),"ГЗ по учреждению выполнено","")&amp;IF(W663&gt;200,"ГЗ по учреждению перевыполнено","")</f>
        <v>ГЗ по учреждению перевыполнено</v>
      </c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/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  <c r="FU663" s="4"/>
      <c r="FV663" s="4"/>
      <c r="FW663" s="4"/>
      <c r="FX663" s="4"/>
      <c r="FY663" s="4"/>
      <c r="FZ663" s="4"/>
      <c r="GA663" s="4"/>
      <c r="GB663" s="4"/>
      <c r="GC663" s="4"/>
      <c r="GD663" s="4"/>
      <c r="GE663" s="4"/>
      <c r="GF663" s="4"/>
      <c r="GG663" s="4"/>
      <c r="GH663" s="4"/>
      <c r="GI663" s="4"/>
      <c r="GJ663" s="4"/>
      <c r="GK663" s="4"/>
      <c r="GL663" s="4"/>
      <c r="GM663" s="4"/>
      <c r="GN663" s="4"/>
      <c r="GO663" s="4"/>
      <c r="GP663" s="4"/>
      <c r="GQ663" s="4"/>
      <c r="GR663" s="4"/>
      <c r="GS663" s="4"/>
      <c r="GT663" s="4"/>
      <c r="GU663" s="4"/>
      <c r="GV663" s="4"/>
      <c r="GW663" s="4"/>
      <c r="GX663" s="4"/>
      <c r="GY663" s="4"/>
      <c r="GZ663" s="4"/>
      <c r="HA663" s="4"/>
      <c r="HB663" s="4"/>
      <c r="HC663" s="4"/>
      <c r="HD663" s="4"/>
      <c r="HE663" s="4"/>
      <c r="HF663" s="4"/>
      <c r="HG663" s="4"/>
      <c r="HH663" s="4"/>
      <c r="HI663" s="4"/>
      <c r="HJ663" s="4"/>
      <c r="HK663" s="4"/>
      <c r="HL663" s="4"/>
      <c r="HM663" s="4"/>
      <c r="HN663" s="4"/>
      <c r="HO663" s="4"/>
      <c r="HP663" s="4"/>
      <c r="HQ663" s="4"/>
      <c r="HR663" s="4"/>
      <c r="HS663" s="4"/>
      <c r="HT663" s="4"/>
      <c r="HU663" s="4"/>
      <c r="HV663" s="4"/>
      <c r="HW663" s="4"/>
      <c r="HX663" s="4"/>
      <c r="HY663" s="4"/>
      <c r="HZ663" s="4"/>
      <c r="IA663" s="4"/>
      <c r="IB663" s="4"/>
      <c r="IC663" s="4"/>
      <c r="ID663" s="4"/>
      <c r="IE663" s="4"/>
      <c r="IF663" s="4"/>
      <c r="IG663" s="4"/>
      <c r="IH663" s="4"/>
      <c r="II663" s="4"/>
      <c r="IJ663" s="4"/>
      <c r="IK663" s="4"/>
      <c r="IL663" s="4"/>
      <c r="IM663" s="4"/>
      <c r="IN663" s="4"/>
      <c r="IO663" s="4"/>
      <c r="IP663" s="4"/>
      <c r="IQ663" s="4"/>
      <c r="IR663" s="4"/>
      <c r="IS663" s="4"/>
      <c r="IT663" s="4"/>
      <c r="IU663" s="4"/>
      <c r="IV663" s="4"/>
      <c r="IW663" s="4"/>
      <c r="IX663" s="4"/>
      <c r="IY663" s="4"/>
      <c r="IZ663" s="4"/>
      <c r="JA663" s="4"/>
      <c r="JB663" s="4"/>
      <c r="JC663" s="4"/>
      <c r="JD663" s="4"/>
      <c r="JE663" s="4"/>
      <c r="JF663" s="4"/>
      <c r="JG663" s="4"/>
      <c r="JH663" s="4"/>
      <c r="JI663" s="4"/>
      <c r="JJ663" s="4"/>
      <c r="JK663" s="4"/>
      <c r="JL663" s="4"/>
      <c r="JM663" s="4"/>
      <c r="JN663" s="4"/>
      <c r="JO663" s="4"/>
      <c r="JP663" s="4"/>
      <c r="JQ663" s="4"/>
      <c r="JR663" s="4"/>
      <c r="JS663" s="4"/>
      <c r="JT663" s="4"/>
      <c r="JU663" s="4"/>
      <c r="JV663" s="4"/>
      <c r="JW663" s="4"/>
      <c r="JX663" s="4"/>
      <c r="JY663" s="4"/>
      <c r="JZ663" s="4"/>
      <c r="KA663" s="4"/>
      <c r="KB663" s="4"/>
      <c r="KC663" s="4"/>
      <c r="KD663" s="4"/>
      <c r="KE663" s="4"/>
      <c r="KF663" s="4"/>
      <c r="KG663" s="4"/>
      <c r="KH663" s="4"/>
      <c r="KI663" s="4"/>
      <c r="KJ663" s="4"/>
      <c r="KK663" s="4"/>
      <c r="KL663" s="4"/>
      <c r="KM663" s="4"/>
      <c r="KN663" s="4"/>
      <c r="KO663" s="4"/>
      <c r="KP663" s="4"/>
      <c r="KQ663" s="4"/>
      <c r="KR663" s="4"/>
      <c r="KS663" s="4"/>
      <c r="KT663" s="4"/>
      <c r="KU663" s="4"/>
      <c r="KV663" s="4"/>
      <c r="KW663" s="4"/>
      <c r="KX663" s="4"/>
      <c r="KY663" s="4"/>
      <c r="KZ663" s="4"/>
      <c r="LA663" s="4"/>
      <c r="LB663" s="4"/>
      <c r="LC663" s="4"/>
      <c r="LD663" s="4"/>
      <c r="LE663" s="4"/>
      <c r="LF663" s="4"/>
      <c r="LG663" s="4"/>
      <c r="LH663" s="4"/>
      <c r="LI663" s="4"/>
      <c r="LJ663" s="4"/>
      <c r="LK663" s="4"/>
      <c r="LL663" s="4"/>
      <c r="LM663" s="4"/>
      <c r="LN663" s="4"/>
      <c r="LO663" s="4"/>
      <c r="LP663" s="4"/>
      <c r="LQ663" s="4"/>
      <c r="LR663" s="4"/>
      <c r="LS663" s="4"/>
      <c r="LT663" s="4"/>
      <c r="LU663" s="4"/>
      <c r="LV663" s="4"/>
      <c r="LW663" s="4"/>
      <c r="LX663" s="4"/>
      <c r="LY663" s="4"/>
      <c r="LZ663" s="4"/>
      <c r="MA663" s="4"/>
      <c r="MB663" s="4"/>
      <c r="MC663" s="4"/>
      <c r="MD663" s="4"/>
      <c r="ME663" s="4"/>
      <c r="MF663" s="4"/>
      <c r="MG663" s="4"/>
      <c r="MH663" s="4"/>
      <c r="MI663" s="4"/>
      <c r="MJ663" s="4"/>
      <c r="MK663" s="4"/>
      <c r="ML663" s="4"/>
      <c r="MM663" s="4"/>
      <c r="MN663" s="4"/>
      <c r="MO663" s="4"/>
      <c r="MP663" s="4"/>
      <c r="MQ663" s="4"/>
      <c r="MR663" s="4"/>
      <c r="MS663" s="4"/>
      <c r="MT663" s="4"/>
      <c r="MU663" s="4"/>
      <c r="MV663" s="4"/>
      <c r="MW663" s="4"/>
      <c r="MX663" s="4"/>
      <c r="MY663" s="4"/>
      <c r="MZ663" s="4"/>
      <c r="NA663" s="4"/>
      <c r="NB663" s="4"/>
      <c r="NC663" s="4"/>
      <c r="ND663" s="4"/>
      <c r="NE663" s="4"/>
      <c r="NF663" s="4"/>
      <c r="NG663" s="4"/>
      <c r="NH663" s="4"/>
      <c r="NI663" s="4"/>
      <c r="NJ663" s="4"/>
      <c r="NK663" s="4"/>
      <c r="NL663" s="4"/>
      <c r="NM663" s="4"/>
      <c r="NN663" s="4"/>
      <c r="NO663" s="4"/>
      <c r="NP663" s="4"/>
      <c r="NQ663" s="4"/>
      <c r="NR663" s="4"/>
      <c r="NS663" s="4"/>
      <c r="NT663" s="4"/>
      <c r="NU663" s="4"/>
      <c r="NV663" s="4"/>
      <c r="NW663" s="4"/>
      <c r="NX663" s="4"/>
      <c r="NY663" s="4"/>
      <c r="NZ663" s="4"/>
      <c r="OA663" s="4"/>
      <c r="OB663" s="4"/>
      <c r="OC663" s="4"/>
      <c r="OD663" s="4"/>
      <c r="OE663" s="4"/>
      <c r="OF663" s="4"/>
      <c r="OG663" s="4"/>
      <c r="OH663" s="4"/>
      <c r="OI663" s="4"/>
      <c r="OJ663" s="4"/>
      <c r="OK663" s="4"/>
      <c r="OL663" s="4"/>
      <c r="OM663" s="4"/>
      <c r="ON663" s="4"/>
      <c r="OO663" s="4"/>
      <c r="OP663" s="4"/>
      <c r="OQ663" s="4"/>
      <c r="OR663" s="4"/>
      <c r="OS663" s="4"/>
      <c r="OT663" s="4"/>
      <c r="OU663" s="4"/>
      <c r="OV663" s="4"/>
      <c r="OW663" s="4"/>
      <c r="OX663" s="4"/>
      <c r="OY663" s="4"/>
      <c r="OZ663" s="4"/>
      <c r="PA663" s="4"/>
    </row>
    <row r="664" spans="1:417" s="16" customFormat="1" ht="75" customHeight="1" thickBot="1" x14ac:dyDescent="0.3">
      <c r="A664" s="306"/>
      <c r="B664" s="46" t="str">
        <f t="shared" si="350"/>
        <v>ГБУЗ АО Городская поликлиника №5</v>
      </c>
      <c r="C664" s="296"/>
      <c r="D664" s="19" t="str">
        <f t="shared" si="351"/>
        <v>ПМСП, не включенная в базовую программу ОМС</v>
      </c>
      <c r="E664" s="227"/>
      <c r="F664" s="46" t="str">
        <f t="shared" si="361"/>
        <v>амбулаторно</v>
      </c>
      <c r="G664" s="227"/>
      <c r="H664" s="46" t="str">
        <f t="shared" si="362"/>
        <v>Первичная медико-санитарная помощь, в части диагностики и лечения</v>
      </c>
      <c r="I664" s="227"/>
      <c r="J664" s="46" t="str">
        <f t="shared" si="363"/>
        <v>психотерапия</v>
      </c>
      <c r="K664" s="74" t="s">
        <v>40</v>
      </c>
      <c r="L664" s="70" t="s">
        <v>123</v>
      </c>
      <c r="M664" s="71" t="s">
        <v>42</v>
      </c>
      <c r="N664" s="104">
        <v>926</v>
      </c>
      <c r="O664" s="104">
        <v>694</v>
      </c>
      <c r="P664" s="56" t="str">
        <f t="shared" ref="P664" si="377">IF(AND(N664&lt;&gt;0,M664="Кач."),O664/N664*100,"")</f>
        <v/>
      </c>
      <c r="Q664" s="127">
        <f>IF(AND(N664&lt;&gt;0,M664="объем"),(O664/N664*100)/$Y$2*12,"")</f>
        <v>99.928005759539218</v>
      </c>
      <c r="R664" s="219"/>
      <c r="S664" s="220"/>
      <c r="T664" s="221"/>
      <c r="U664" s="271"/>
      <c r="V664" s="227"/>
      <c r="W664" s="214"/>
      <c r="X664" s="205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  <c r="GL664" s="4"/>
      <c r="GM664" s="4"/>
      <c r="GN664" s="4"/>
      <c r="GO664" s="4"/>
      <c r="GP664" s="4"/>
      <c r="GQ664" s="4"/>
      <c r="GR664" s="4"/>
      <c r="GS664" s="4"/>
      <c r="GT664" s="4"/>
      <c r="GU664" s="4"/>
      <c r="GV664" s="4"/>
      <c r="GW664" s="4"/>
      <c r="GX664" s="4"/>
      <c r="GY664" s="4"/>
      <c r="GZ664" s="4"/>
      <c r="HA664" s="4"/>
      <c r="HB664" s="4"/>
      <c r="HC664" s="4"/>
      <c r="HD664" s="4"/>
      <c r="HE664" s="4"/>
      <c r="HF664" s="4"/>
      <c r="HG664" s="4"/>
      <c r="HH664" s="4"/>
      <c r="HI664" s="4"/>
      <c r="HJ664" s="4"/>
      <c r="HK664" s="4"/>
      <c r="HL664" s="4"/>
      <c r="HM664" s="4"/>
      <c r="HN664" s="4"/>
      <c r="HO664" s="4"/>
      <c r="HP664" s="4"/>
      <c r="HQ664" s="4"/>
      <c r="HR664" s="4"/>
      <c r="HS664" s="4"/>
      <c r="HT664" s="4"/>
      <c r="HU664" s="4"/>
      <c r="HV664" s="4"/>
      <c r="HW664" s="4"/>
      <c r="HX664" s="4"/>
      <c r="HY664" s="4"/>
      <c r="HZ664" s="4"/>
      <c r="IA664" s="4"/>
      <c r="IB664" s="4"/>
      <c r="IC664" s="4"/>
      <c r="ID664" s="4"/>
      <c r="IE664" s="4"/>
      <c r="IF664" s="4"/>
      <c r="IG664" s="4"/>
      <c r="IH664" s="4"/>
      <c r="II664" s="4"/>
      <c r="IJ664" s="4"/>
      <c r="IK664" s="4"/>
      <c r="IL664" s="4"/>
      <c r="IM664" s="4"/>
      <c r="IN664" s="4"/>
      <c r="IO664" s="4"/>
      <c r="IP664" s="4"/>
      <c r="IQ664" s="4"/>
      <c r="IR664" s="4"/>
      <c r="IS664" s="4"/>
      <c r="IT664" s="4"/>
      <c r="IU664" s="4"/>
      <c r="IV664" s="4"/>
      <c r="IW664" s="4"/>
      <c r="IX664" s="4"/>
      <c r="IY664" s="4"/>
      <c r="IZ664" s="4"/>
      <c r="JA664" s="4"/>
      <c r="JB664" s="4"/>
      <c r="JC664" s="4"/>
      <c r="JD664" s="4"/>
      <c r="JE664" s="4"/>
      <c r="JF664" s="4"/>
      <c r="JG664" s="4"/>
      <c r="JH664" s="4"/>
      <c r="JI664" s="4"/>
      <c r="JJ664" s="4"/>
      <c r="JK664" s="4"/>
      <c r="JL664" s="4"/>
      <c r="JM664" s="4"/>
      <c r="JN664" s="4"/>
      <c r="JO664" s="4"/>
      <c r="JP664" s="4"/>
      <c r="JQ664" s="4"/>
      <c r="JR664" s="4"/>
      <c r="JS664" s="4"/>
      <c r="JT664" s="4"/>
      <c r="JU664" s="4"/>
      <c r="JV664" s="4"/>
      <c r="JW664" s="4"/>
      <c r="JX664" s="4"/>
      <c r="JY664" s="4"/>
      <c r="JZ664" s="4"/>
      <c r="KA664" s="4"/>
      <c r="KB664" s="4"/>
      <c r="KC664" s="4"/>
      <c r="KD664" s="4"/>
      <c r="KE664" s="4"/>
      <c r="KF664" s="4"/>
      <c r="KG664" s="4"/>
      <c r="KH664" s="4"/>
      <c r="KI664" s="4"/>
      <c r="KJ664" s="4"/>
      <c r="KK664" s="4"/>
      <c r="KL664" s="4"/>
      <c r="KM664" s="4"/>
      <c r="KN664" s="4"/>
      <c r="KO664" s="4"/>
      <c r="KP664" s="4"/>
      <c r="KQ664" s="4"/>
      <c r="KR664" s="4"/>
      <c r="KS664" s="4"/>
      <c r="KT664" s="4"/>
      <c r="KU664" s="4"/>
      <c r="KV664" s="4"/>
      <c r="KW664" s="4"/>
      <c r="KX664" s="4"/>
      <c r="KY664" s="4"/>
      <c r="KZ664" s="4"/>
      <c r="LA664" s="4"/>
      <c r="LB664" s="4"/>
      <c r="LC664" s="4"/>
      <c r="LD664" s="4"/>
      <c r="LE664" s="4"/>
      <c r="LF664" s="4"/>
      <c r="LG664" s="4"/>
      <c r="LH664" s="4"/>
      <c r="LI664" s="4"/>
      <c r="LJ664" s="4"/>
      <c r="LK664" s="4"/>
      <c r="LL664" s="4"/>
      <c r="LM664" s="4"/>
      <c r="LN664" s="4"/>
      <c r="LO664" s="4"/>
      <c r="LP664" s="4"/>
      <c r="LQ664" s="4"/>
      <c r="LR664" s="4"/>
      <c r="LS664" s="4"/>
      <c r="LT664" s="4"/>
      <c r="LU664" s="4"/>
      <c r="LV664" s="4"/>
      <c r="LW664" s="4"/>
      <c r="LX664" s="4"/>
      <c r="LY664" s="4"/>
      <c r="LZ664" s="4"/>
      <c r="MA664" s="4"/>
      <c r="MB664" s="4"/>
      <c r="MC664" s="4"/>
      <c r="MD664" s="4"/>
      <c r="ME664" s="4"/>
      <c r="MF664" s="4"/>
      <c r="MG664" s="4"/>
      <c r="MH664" s="4"/>
      <c r="MI664" s="4"/>
      <c r="MJ664" s="4"/>
      <c r="MK664" s="4"/>
      <c r="ML664" s="4"/>
      <c r="MM664" s="4"/>
      <c r="MN664" s="4"/>
      <c r="MO664" s="4"/>
      <c r="MP664" s="4"/>
      <c r="MQ664" s="4"/>
      <c r="MR664" s="4"/>
      <c r="MS664" s="4"/>
      <c r="MT664" s="4"/>
      <c r="MU664" s="4"/>
      <c r="MV664" s="4"/>
      <c r="MW664" s="4"/>
      <c r="MX664" s="4"/>
      <c r="MY664" s="4"/>
      <c r="MZ664" s="4"/>
      <c r="NA664" s="4"/>
      <c r="NB664" s="4"/>
      <c r="NC664" s="4"/>
      <c r="ND664" s="4"/>
      <c r="NE664" s="4"/>
      <c r="NF664" s="4"/>
      <c r="NG664" s="4"/>
      <c r="NH664" s="4"/>
      <c r="NI664" s="4"/>
      <c r="NJ664" s="4"/>
      <c r="NK664" s="4"/>
      <c r="NL664" s="4"/>
      <c r="NM664" s="4"/>
      <c r="NN664" s="4"/>
      <c r="NO664" s="4"/>
      <c r="NP664" s="4"/>
      <c r="NQ664" s="4"/>
      <c r="NR664" s="4"/>
      <c r="NS664" s="4"/>
      <c r="NT664" s="4"/>
      <c r="NU664" s="4"/>
      <c r="NV664" s="4"/>
      <c r="NW664" s="4"/>
      <c r="NX664" s="4"/>
      <c r="NY664" s="4"/>
      <c r="NZ664" s="4"/>
      <c r="OA664" s="4"/>
      <c r="OB664" s="4"/>
      <c r="OC664" s="4"/>
      <c r="OD664" s="4"/>
      <c r="OE664" s="4"/>
      <c r="OF664" s="4"/>
      <c r="OG664" s="4"/>
      <c r="OH664" s="4"/>
      <c r="OI664" s="4"/>
      <c r="OJ664" s="4"/>
      <c r="OK664" s="4"/>
      <c r="OL664" s="4"/>
      <c r="OM664" s="4"/>
      <c r="ON664" s="4"/>
      <c r="OO664" s="4"/>
      <c r="OP664" s="4"/>
      <c r="OQ664" s="4"/>
      <c r="OR664" s="4"/>
      <c r="OS664" s="4"/>
      <c r="OT664" s="4"/>
      <c r="OU664" s="4"/>
      <c r="OV664" s="4"/>
      <c r="OW664" s="4"/>
      <c r="OX664" s="4"/>
      <c r="OY664" s="4"/>
      <c r="OZ664" s="4"/>
      <c r="PA664" s="4"/>
    </row>
    <row r="665" spans="1:417" s="16" customFormat="1" ht="78" customHeight="1" thickBot="1" x14ac:dyDescent="0.3">
      <c r="A665" s="306"/>
      <c r="B665" s="46" t="str">
        <f t="shared" si="350"/>
        <v>ГБУЗ АО Городская поликлиника №5</v>
      </c>
      <c r="C665" s="296"/>
      <c r="D665" s="19" t="str">
        <f t="shared" si="351"/>
        <v>ПМСП, не включенная в базовую программу ОМС</v>
      </c>
      <c r="E665" s="227"/>
      <c r="F665" s="46" t="str">
        <f t="shared" si="361"/>
        <v>амбулаторно</v>
      </c>
      <c r="G665" s="227"/>
      <c r="H665" s="46" t="str">
        <f t="shared" si="362"/>
        <v>Первичная медико-санитарная помощь, в части диагностики и лечения</v>
      </c>
      <c r="I665" s="227"/>
      <c r="J665" s="46" t="str">
        <f t="shared" si="363"/>
        <v>психотерапия</v>
      </c>
      <c r="K665" s="74" t="s">
        <v>138</v>
      </c>
      <c r="L665" s="70" t="s">
        <v>123</v>
      </c>
      <c r="M665" s="71" t="s">
        <v>42</v>
      </c>
      <c r="N665" s="104">
        <v>500</v>
      </c>
      <c r="O665" s="104">
        <v>375</v>
      </c>
      <c r="P665" s="56" t="str">
        <f t="shared" si="326"/>
        <v/>
      </c>
      <c r="Q665" s="55">
        <f>IF(AND(N665&lt;&gt;0,M665="объем"),(O665/N665*100)/$Y$2*12,"")</f>
        <v>100</v>
      </c>
      <c r="R665" s="219"/>
      <c r="S665" s="220"/>
      <c r="T665" s="221"/>
      <c r="U665" s="271"/>
      <c r="V665" s="227"/>
      <c r="W665" s="214"/>
      <c r="X665" s="205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  <c r="GL665" s="4"/>
      <c r="GM665" s="4"/>
      <c r="GN665" s="4"/>
      <c r="GO665" s="4"/>
      <c r="GP665" s="4"/>
      <c r="GQ665" s="4"/>
      <c r="GR665" s="4"/>
      <c r="GS665" s="4"/>
      <c r="GT665" s="4"/>
      <c r="GU665" s="4"/>
      <c r="GV665" s="4"/>
      <c r="GW665" s="4"/>
      <c r="GX665" s="4"/>
      <c r="GY665" s="4"/>
      <c r="GZ665" s="4"/>
      <c r="HA665" s="4"/>
      <c r="HB665" s="4"/>
      <c r="HC665" s="4"/>
      <c r="HD665" s="4"/>
      <c r="HE665" s="4"/>
      <c r="HF665" s="4"/>
      <c r="HG665" s="4"/>
      <c r="HH665" s="4"/>
      <c r="HI665" s="4"/>
      <c r="HJ665" s="4"/>
      <c r="HK665" s="4"/>
      <c r="HL665" s="4"/>
      <c r="HM665" s="4"/>
      <c r="HN665" s="4"/>
      <c r="HO665" s="4"/>
      <c r="HP665" s="4"/>
      <c r="HQ665" s="4"/>
      <c r="HR665" s="4"/>
      <c r="HS665" s="4"/>
      <c r="HT665" s="4"/>
      <c r="HU665" s="4"/>
      <c r="HV665" s="4"/>
      <c r="HW665" s="4"/>
      <c r="HX665" s="4"/>
      <c r="HY665" s="4"/>
      <c r="HZ665" s="4"/>
      <c r="IA665" s="4"/>
      <c r="IB665" s="4"/>
      <c r="IC665" s="4"/>
      <c r="ID665" s="4"/>
      <c r="IE665" s="4"/>
      <c r="IF665" s="4"/>
      <c r="IG665" s="4"/>
      <c r="IH665" s="4"/>
      <c r="II665" s="4"/>
      <c r="IJ665" s="4"/>
      <c r="IK665" s="4"/>
      <c r="IL665" s="4"/>
      <c r="IM665" s="4"/>
      <c r="IN665" s="4"/>
      <c r="IO665" s="4"/>
      <c r="IP665" s="4"/>
      <c r="IQ665" s="4"/>
      <c r="IR665" s="4"/>
      <c r="IS665" s="4"/>
      <c r="IT665" s="4"/>
      <c r="IU665" s="4"/>
      <c r="IV665" s="4"/>
      <c r="IW665" s="4"/>
      <c r="IX665" s="4"/>
      <c r="IY665" s="4"/>
      <c r="IZ665" s="4"/>
      <c r="JA665" s="4"/>
      <c r="JB665" s="4"/>
      <c r="JC665" s="4"/>
      <c r="JD665" s="4"/>
      <c r="JE665" s="4"/>
      <c r="JF665" s="4"/>
      <c r="JG665" s="4"/>
      <c r="JH665" s="4"/>
      <c r="JI665" s="4"/>
      <c r="JJ665" s="4"/>
      <c r="JK665" s="4"/>
      <c r="JL665" s="4"/>
      <c r="JM665" s="4"/>
      <c r="JN665" s="4"/>
      <c r="JO665" s="4"/>
      <c r="JP665" s="4"/>
      <c r="JQ665" s="4"/>
      <c r="JR665" s="4"/>
      <c r="JS665" s="4"/>
      <c r="JT665" s="4"/>
      <c r="JU665" s="4"/>
      <c r="JV665" s="4"/>
      <c r="JW665" s="4"/>
      <c r="JX665" s="4"/>
      <c r="JY665" s="4"/>
      <c r="JZ665" s="4"/>
      <c r="KA665" s="4"/>
      <c r="KB665" s="4"/>
      <c r="KC665" s="4"/>
      <c r="KD665" s="4"/>
      <c r="KE665" s="4"/>
      <c r="KF665" s="4"/>
      <c r="KG665" s="4"/>
      <c r="KH665" s="4"/>
      <c r="KI665" s="4"/>
      <c r="KJ665" s="4"/>
      <c r="KK665" s="4"/>
      <c r="KL665" s="4"/>
      <c r="KM665" s="4"/>
      <c r="KN665" s="4"/>
      <c r="KO665" s="4"/>
      <c r="KP665" s="4"/>
      <c r="KQ665" s="4"/>
      <c r="KR665" s="4"/>
      <c r="KS665" s="4"/>
      <c r="KT665" s="4"/>
      <c r="KU665" s="4"/>
      <c r="KV665" s="4"/>
      <c r="KW665" s="4"/>
      <c r="KX665" s="4"/>
      <c r="KY665" s="4"/>
      <c r="KZ665" s="4"/>
      <c r="LA665" s="4"/>
      <c r="LB665" s="4"/>
      <c r="LC665" s="4"/>
      <c r="LD665" s="4"/>
      <c r="LE665" s="4"/>
      <c r="LF665" s="4"/>
      <c r="LG665" s="4"/>
      <c r="LH665" s="4"/>
      <c r="LI665" s="4"/>
      <c r="LJ665" s="4"/>
      <c r="LK665" s="4"/>
      <c r="LL665" s="4"/>
      <c r="LM665" s="4"/>
      <c r="LN665" s="4"/>
      <c r="LO665" s="4"/>
      <c r="LP665" s="4"/>
      <c r="LQ665" s="4"/>
      <c r="LR665" s="4"/>
      <c r="LS665" s="4"/>
      <c r="LT665" s="4"/>
      <c r="LU665" s="4"/>
      <c r="LV665" s="4"/>
      <c r="LW665" s="4"/>
      <c r="LX665" s="4"/>
      <c r="LY665" s="4"/>
      <c r="LZ665" s="4"/>
      <c r="MA665" s="4"/>
      <c r="MB665" s="4"/>
      <c r="MC665" s="4"/>
      <c r="MD665" s="4"/>
      <c r="ME665" s="4"/>
      <c r="MF665" s="4"/>
      <c r="MG665" s="4"/>
      <c r="MH665" s="4"/>
      <c r="MI665" s="4"/>
      <c r="MJ665" s="4"/>
      <c r="MK665" s="4"/>
      <c r="ML665" s="4"/>
      <c r="MM665" s="4"/>
      <c r="MN665" s="4"/>
      <c r="MO665" s="4"/>
      <c r="MP665" s="4"/>
      <c r="MQ665" s="4"/>
      <c r="MR665" s="4"/>
      <c r="MS665" s="4"/>
      <c r="MT665" s="4"/>
      <c r="MU665" s="4"/>
      <c r="MV665" s="4"/>
      <c r="MW665" s="4"/>
      <c r="MX665" s="4"/>
      <c r="MY665" s="4"/>
      <c r="MZ665" s="4"/>
      <c r="NA665" s="4"/>
      <c r="NB665" s="4"/>
      <c r="NC665" s="4"/>
      <c r="ND665" s="4"/>
      <c r="NE665" s="4"/>
      <c r="NF665" s="4"/>
      <c r="NG665" s="4"/>
      <c r="NH665" s="4"/>
      <c r="NI665" s="4"/>
      <c r="NJ665" s="4"/>
      <c r="NK665" s="4"/>
      <c r="NL665" s="4"/>
      <c r="NM665" s="4"/>
      <c r="NN665" s="4"/>
      <c r="NO665" s="4"/>
      <c r="NP665" s="4"/>
      <c r="NQ665" s="4"/>
      <c r="NR665" s="4"/>
      <c r="NS665" s="4"/>
      <c r="NT665" s="4"/>
      <c r="NU665" s="4"/>
      <c r="NV665" s="4"/>
      <c r="NW665" s="4"/>
      <c r="NX665" s="4"/>
      <c r="NY665" s="4"/>
      <c r="NZ665" s="4"/>
      <c r="OA665" s="4"/>
      <c r="OB665" s="4"/>
      <c r="OC665" s="4"/>
      <c r="OD665" s="4"/>
      <c r="OE665" s="4"/>
      <c r="OF665" s="4"/>
      <c r="OG665" s="4"/>
      <c r="OH665" s="4"/>
      <c r="OI665" s="4"/>
      <c r="OJ665" s="4"/>
      <c r="OK665" s="4"/>
      <c r="OL665" s="4"/>
      <c r="OM665" s="4"/>
      <c r="ON665" s="4"/>
      <c r="OO665" s="4"/>
      <c r="OP665" s="4"/>
      <c r="OQ665" s="4"/>
      <c r="OR665" s="4"/>
      <c r="OS665" s="4"/>
      <c r="OT665" s="4"/>
      <c r="OU665" s="4"/>
      <c r="OV665" s="4"/>
      <c r="OW665" s="4"/>
      <c r="OX665" s="4"/>
      <c r="OY665" s="4"/>
      <c r="OZ665" s="4"/>
      <c r="PA665" s="4"/>
    </row>
    <row r="666" spans="1:417" s="16" customFormat="1" ht="28.5" customHeight="1" thickBot="1" x14ac:dyDescent="0.3">
      <c r="A666" s="306"/>
      <c r="B666" s="46" t="str">
        <f t="shared" si="350"/>
        <v>ГБУЗ АО Городская поликлиника №5</v>
      </c>
      <c r="C666" s="262" t="s">
        <v>75</v>
      </c>
      <c r="D666" s="19" t="str">
        <f t="shared" si="351"/>
        <v>Паллиативная медицинская помощь</v>
      </c>
      <c r="E666" s="222" t="s">
        <v>258</v>
      </c>
      <c r="F666" s="46" t="str">
        <f t="shared" si="361"/>
        <v>амбулаторно на дому</v>
      </c>
      <c r="G666" s="222" t="s">
        <v>47</v>
      </c>
      <c r="H666" s="46" t="str">
        <f t="shared" si="362"/>
        <v>Не предусмотрено</v>
      </c>
      <c r="I666" s="222" t="s">
        <v>75</v>
      </c>
      <c r="J666" s="46" t="str">
        <f t="shared" si="363"/>
        <v>Паллиативная медицинская помощь</v>
      </c>
      <c r="K666" s="73" t="s">
        <v>133</v>
      </c>
      <c r="L666" s="73" t="s">
        <v>3</v>
      </c>
      <c r="M666" s="73" t="s">
        <v>5</v>
      </c>
      <c r="N666" s="106">
        <v>99</v>
      </c>
      <c r="O666" s="106">
        <v>100</v>
      </c>
      <c r="P666" s="60">
        <f t="shared" ref="P666:P669" si="378">IF(AND(N666&lt;&gt;0,M666="Кач."),O666/N666*100,"")</f>
        <v>101.01010101010101</v>
      </c>
      <c r="Q666" s="60"/>
      <c r="R666" s="219">
        <f>IFERROR(AVERAGE(P666:P667),"")</f>
        <v>101.01010101010101</v>
      </c>
      <c r="S666" s="220">
        <f>AVERAGE(Q666:Q667)</f>
        <v>99.98547567175018</v>
      </c>
      <c r="T666" s="221">
        <f>IFERROR((R666*0.7+S666*0.3)*2,S666*2)</f>
        <v>201.40542681719151</v>
      </c>
      <c r="U666" s="271" t="str">
        <f>IF(T666&lt;170,"ГЗ по услуге (работе) НЕ выполнено","")&amp;IF(AND(T666&gt;=170,T666&lt;=200),"ГЗ по услуге (работе) выполнено","")&amp;IF(T666&gt;200,"ГЗ по услуге (работе) ПЕРЕвыполнено","")</f>
        <v>ГЗ по услуге (работе) ПЕРЕвыполнено</v>
      </c>
      <c r="V666" s="227"/>
      <c r="W666" s="214"/>
      <c r="X666" s="205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  <c r="GS666" s="4"/>
      <c r="GT666" s="4"/>
      <c r="GU666" s="4"/>
      <c r="GV666" s="4"/>
      <c r="GW666" s="4"/>
      <c r="GX666" s="4"/>
      <c r="GY666" s="4"/>
      <c r="GZ666" s="4"/>
      <c r="HA666" s="4"/>
      <c r="HB666" s="4"/>
      <c r="HC666" s="4"/>
      <c r="HD666" s="4"/>
      <c r="HE666" s="4"/>
      <c r="HF666" s="4"/>
      <c r="HG666" s="4"/>
      <c r="HH666" s="4"/>
      <c r="HI666" s="4"/>
      <c r="HJ666" s="4"/>
      <c r="HK666" s="4"/>
      <c r="HL666" s="4"/>
      <c r="HM666" s="4"/>
      <c r="HN666" s="4"/>
      <c r="HO666" s="4"/>
      <c r="HP666" s="4"/>
      <c r="HQ666" s="4"/>
      <c r="HR666" s="4"/>
      <c r="HS666" s="4"/>
      <c r="HT666" s="4"/>
      <c r="HU666" s="4"/>
      <c r="HV666" s="4"/>
      <c r="HW666" s="4"/>
      <c r="HX666" s="4"/>
      <c r="HY666" s="4"/>
      <c r="HZ666" s="4"/>
      <c r="IA666" s="4"/>
      <c r="IB666" s="4"/>
      <c r="IC666" s="4"/>
      <c r="ID666" s="4"/>
      <c r="IE666" s="4"/>
      <c r="IF666" s="4"/>
      <c r="IG666" s="4"/>
      <c r="IH666" s="4"/>
      <c r="II666" s="4"/>
      <c r="IJ666" s="4"/>
      <c r="IK666" s="4"/>
      <c r="IL666" s="4"/>
      <c r="IM666" s="4"/>
      <c r="IN666" s="4"/>
      <c r="IO666" s="4"/>
      <c r="IP666" s="4"/>
      <c r="IQ666" s="4"/>
      <c r="IR666" s="4"/>
      <c r="IS666" s="4"/>
      <c r="IT666" s="4"/>
      <c r="IU666" s="4"/>
      <c r="IV666" s="4"/>
      <c r="IW666" s="4"/>
      <c r="IX666" s="4"/>
      <c r="IY666" s="4"/>
      <c r="IZ666" s="4"/>
      <c r="JA666" s="4"/>
      <c r="JB666" s="4"/>
      <c r="JC666" s="4"/>
      <c r="JD666" s="4"/>
      <c r="JE666" s="4"/>
      <c r="JF666" s="4"/>
      <c r="JG666" s="4"/>
      <c r="JH666" s="4"/>
      <c r="JI666" s="4"/>
      <c r="JJ666" s="4"/>
      <c r="JK666" s="4"/>
      <c r="JL666" s="4"/>
      <c r="JM666" s="4"/>
      <c r="JN666" s="4"/>
      <c r="JO666" s="4"/>
      <c r="JP666" s="4"/>
      <c r="JQ666" s="4"/>
      <c r="JR666" s="4"/>
      <c r="JS666" s="4"/>
      <c r="JT666" s="4"/>
      <c r="JU666" s="4"/>
      <c r="JV666" s="4"/>
      <c r="JW666" s="4"/>
      <c r="JX666" s="4"/>
      <c r="JY666" s="4"/>
      <c r="JZ666" s="4"/>
      <c r="KA666" s="4"/>
      <c r="KB666" s="4"/>
      <c r="KC666" s="4"/>
      <c r="KD666" s="4"/>
      <c r="KE666" s="4"/>
      <c r="KF666" s="4"/>
      <c r="KG666" s="4"/>
      <c r="KH666" s="4"/>
      <c r="KI666" s="4"/>
      <c r="KJ666" s="4"/>
      <c r="KK666" s="4"/>
      <c r="KL666" s="4"/>
      <c r="KM666" s="4"/>
      <c r="KN666" s="4"/>
      <c r="KO666" s="4"/>
      <c r="KP666" s="4"/>
      <c r="KQ666" s="4"/>
      <c r="KR666" s="4"/>
      <c r="KS666" s="4"/>
      <c r="KT666" s="4"/>
      <c r="KU666" s="4"/>
      <c r="KV666" s="4"/>
      <c r="KW666" s="4"/>
      <c r="KX666" s="4"/>
      <c r="KY666" s="4"/>
      <c r="KZ666" s="4"/>
      <c r="LA666" s="4"/>
      <c r="LB666" s="4"/>
      <c r="LC666" s="4"/>
      <c r="LD666" s="4"/>
      <c r="LE666" s="4"/>
      <c r="LF666" s="4"/>
      <c r="LG666" s="4"/>
      <c r="LH666" s="4"/>
      <c r="LI666" s="4"/>
      <c r="LJ666" s="4"/>
      <c r="LK666" s="4"/>
      <c r="LL666" s="4"/>
      <c r="LM666" s="4"/>
      <c r="LN666" s="4"/>
      <c r="LO666" s="4"/>
      <c r="LP666" s="4"/>
      <c r="LQ666" s="4"/>
      <c r="LR666" s="4"/>
      <c r="LS666" s="4"/>
      <c r="LT666" s="4"/>
      <c r="LU666" s="4"/>
      <c r="LV666" s="4"/>
      <c r="LW666" s="4"/>
      <c r="LX666" s="4"/>
      <c r="LY666" s="4"/>
      <c r="LZ666" s="4"/>
      <c r="MA666" s="4"/>
      <c r="MB666" s="4"/>
      <c r="MC666" s="4"/>
      <c r="MD666" s="4"/>
      <c r="ME666" s="4"/>
      <c r="MF666" s="4"/>
      <c r="MG666" s="4"/>
      <c r="MH666" s="4"/>
      <c r="MI666" s="4"/>
      <c r="MJ666" s="4"/>
      <c r="MK666" s="4"/>
      <c r="ML666" s="4"/>
      <c r="MM666" s="4"/>
      <c r="MN666" s="4"/>
      <c r="MO666" s="4"/>
      <c r="MP666" s="4"/>
      <c r="MQ666" s="4"/>
      <c r="MR666" s="4"/>
      <c r="MS666" s="4"/>
      <c r="MT666" s="4"/>
      <c r="MU666" s="4"/>
      <c r="MV666" s="4"/>
      <c r="MW666" s="4"/>
      <c r="MX666" s="4"/>
      <c r="MY666" s="4"/>
      <c r="MZ666" s="4"/>
      <c r="NA666" s="4"/>
      <c r="NB666" s="4"/>
      <c r="NC666" s="4"/>
      <c r="ND666" s="4"/>
      <c r="NE666" s="4"/>
      <c r="NF666" s="4"/>
      <c r="NG666" s="4"/>
      <c r="NH666" s="4"/>
      <c r="NI666" s="4"/>
      <c r="NJ666" s="4"/>
      <c r="NK666" s="4"/>
      <c r="NL666" s="4"/>
      <c r="NM666" s="4"/>
      <c r="NN666" s="4"/>
      <c r="NO666" s="4"/>
      <c r="NP666" s="4"/>
      <c r="NQ666" s="4"/>
      <c r="NR666" s="4"/>
      <c r="NS666" s="4"/>
      <c r="NT666" s="4"/>
      <c r="NU666" s="4"/>
      <c r="NV666" s="4"/>
      <c r="NW666" s="4"/>
      <c r="NX666" s="4"/>
      <c r="NY666" s="4"/>
      <c r="NZ666" s="4"/>
      <c r="OA666" s="4"/>
      <c r="OB666" s="4"/>
      <c r="OC666" s="4"/>
      <c r="OD666" s="4"/>
      <c r="OE666" s="4"/>
      <c r="OF666" s="4"/>
      <c r="OG666" s="4"/>
      <c r="OH666" s="4"/>
      <c r="OI666" s="4"/>
      <c r="OJ666" s="4"/>
      <c r="OK666" s="4"/>
      <c r="OL666" s="4"/>
      <c r="OM666" s="4"/>
      <c r="ON666" s="4"/>
      <c r="OO666" s="4"/>
      <c r="OP666" s="4"/>
      <c r="OQ666" s="4"/>
      <c r="OR666" s="4"/>
      <c r="OS666" s="4"/>
      <c r="OT666" s="4"/>
      <c r="OU666" s="4"/>
      <c r="OV666" s="4"/>
      <c r="OW666" s="4"/>
      <c r="OX666" s="4"/>
      <c r="OY666" s="4"/>
      <c r="OZ666" s="4"/>
      <c r="PA666" s="4"/>
    </row>
    <row r="667" spans="1:417" s="4" customFormat="1" ht="24" customHeight="1" thickBot="1" x14ac:dyDescent="0.3">
      <c r="A667" s="306"/>
      <c r="B667" s="46" t="str">
        <f t="shared" si="350"/>
        <v>ГБУЗ АО Городская поликлиника №5</v>
      </c>
      <c r="C667" s="262"/>
      <c r="D667" s="19" t="str">
        <f t="shared" si="351"/>
        <v>Паллиативная медицинская помощь</v>
      </c>
      <c r="E667" s="224"/>
      <c r="F667" s="46" t="str">
        <f t="shared" si="361"/>
        <v>амбулаторно на дому</v>
      </c>
      <c r="G667" s="224"/>
      <c r="H667" s="46" t="str">
        <f t="shared" si="362"/>
        <v>Не предусмотрено</v>
      </c>
      <c r="I667" s="224"/>
      <c r="J667" s="46" t="str">
        <f t="shared" si="363"/>
        <v>Паллиативная медицинская помощь</v>
      </c>
      <c r="K667" s="74" t="s">
        <v>40</v>
      </c>
      <c r="L667" s="75" t="s">
        <v>123</v>
      </c>
      <c r="M667" s="81" t="s">
        <v>42</v>
      </c>
      <c r="N667" s="104">
        <v>2295</v>
      </c>
      <c r="O667" s="104">
        <v>1721</v>
      </c>
      <c r="P667" s="61" t="str">
        <f t="shared" si="378"/>
        <v/>
      </c>
      <c r="Q667" s="62">
        <f t="shared" ref="Q667" si="379">IF(AND(N667&lt;&gt;0,M667="объем"),(O667/N667*100)/$Y$2*12,"")</f>
        <v>99.98547567175018</v>
      </c>
      <c r="R667" s="219"/>
      <c r="S667" s="220"/>
      <c r="T667" s="221"/>
      <c r="U667" s="271"/>
      <c r="V667" s="227"/>
      <c r="W667" s="214"/>
      <c r="X667" s="205"/>
    </row>
    <row r="668" spans="1:417" s="4" customFormat="1" ht="24" customHeight="1" thickBot="1" x14ac:dyDescent="0.3">
      <c r="A668" s="306"/>
      <c r="B668" s="46" t="str">
        <f t="shared" si="350"/>
        <v>ГБУЗ АО Городская поликлиника №5</v>
      </c>
      <c r="C668" s="262"/>
      <c r="D668" s="19" t="str">
        <f t="shared" si="351"/>
        <v>Паллиативная медицинская помощь</v>
      </c>
      <c r="E668" s="222" t="s">
        <v>245</v>
      </c>
      <c r="F668" s="46" t="str">
        <f t="shared" si="361"/>
        <v>Дневной стационар (на дому)</v>
      </c>
      <c r="G668" s="222" t="s">
        <v>47</v>
      </c>
      <c r="H668" s="46" t="str">
        <f t="shared" si="362"/>
        <v>Не предусмотрено</v>
      </c>
      <c r="I668" s="222" t="s">
        <v>75</v>
      </c>
      <c r="J668" s="46" t="str">
        <f t="shared" si="363"/>
        <v>Паллиативная медицинская помощь</v>
      </c>
      <c r="K668" s="73" t="s">
        <v>133</v>
      </c>
      <c r="L668" s="73" t="s">
        <v>3</v>
      </c>
      <c r="M668" s="73" t="s">
        <v>5</v>
      </c>
      <c r="N668" s="106">
        <v>99</v>
      </c>
      <c r="O668" s="106">
        <v>100</v>
      </c>
      <c r="P668" s="125">
        <f t="shared" ref="P668" si="380">IF(AND(N668&lt;&gt;0,M668="Кач."),O668/N668*100,"")</f>
        <v>101.01010101010101</v>
      </c>
      <c r="Q668" s="125"/>
      <c r="R668" s="219">
        <f>IFERROR(AVERAGE(P668:P669),"")</f>
        <v>101.01010101010101</v>
      </c>
      <c r="S668" s="220">
        <f>AVERAGE(Q668:Q669)</f>
        <v>100</v>
      </c>
      <c r="T668" s="221">
        <f>IFERROR((R668*0.7+S668*0.3)*2,S668*2)</f>
        <v>201.4141414141414</v>
      </c>
      <c r="U668" s="271" t="str">
        <f>IF(T668&lt;170,"ГЗ по услуге (работе) НЕ выполнено","")&amp;IF(AND(T668&gt;=170,T668&lt;=200),"ГЗ по услуге (работе) выполнено","")&amp;IF(T668&gt;200,"ГЗ по услуге (работе) ПЕРЕвыполнено","")</f>
        <v>ГЗ по услуге (работе) ПЕРЕвыполнено</v>
      </c>
      <c r="V668" s="227"/>
      <c r="W668" s="214"/>
      <c r="X668" s="205"/>
    </row>
    <row r="669" spans="1:417" s="4" customFormat="1" ht="28.5" customHeight="1" thickBot="1" x14ac:dyDescent="0.3">
      <c r="A669" s="306"/>
      <c r="B669" s="46" t="str">
        <f t="shared" si="350"/>
        <v>ГБУЗ АО Городская поликлиника №5</v>
      </c>
      <c r="C669" s="262"/>
      <c r="D669" s="19" t="str">
        <f t="shared" si="351"/>
        <v>Паллиативная медицинская помощь</v>
      </c>
      <c r="E669" s="224"/>
      <c r="F669" s="46" t="str">
        <f t="shared" si="361"/>
        <v>Дневной стационар (на дому)</v>
      </c>
      <c r="G669" s="224"/>
      <c r="H669" s="46" t="str">
        <f t="shared" si="362"/>
        <v>Не предусмотрено</v>
      </c>
      <c r="I669" s="224"/>
      <c r="J669" s="46" t="str">
        <f t="shared" si="363"/>
        <v>Паллиативная медицинская помощь</v>
      </c>
      <c r="K669" s="69" t="s">
        <v>149</v>
      </c>
      <c r="L669" s="70" t="s">
        <v>123</v>
      </c>
      <c r="M669" s="71" t="s">
        <v>42</v>
      </c>
      <c r="N669" s="104">
        <v>136</v>
      </c>
      <c r="O669" s="104">
        <v>102</v>
      </c>
      <c r="P669" s="54" t="str">
        <f t="shared" si="378"/>
        <v/>
      </c>
      <c r="Q669" s="55">
        <f t="shared" ref="Q669:Q687" si="381">IF(AND(N669&lt;&gt;0,M669="объем"),(O669/N669*100)/$Y$2*12,"")</f>
        <v>100</v>
      </c>
      <c r="R669" s="219"/>
      <c r="S669" s="220"/>
      <c r="T669" s="221"/>
      <c r="U669" s="271"/>
      <c r="V669" s="227"/>
      <c r="W669" s="214"/>
      <c r="X669" s="205"/>
    </row>
    <row r="670" spans="1:417" s="4" customFormat="1" ht="22.9" customHeight="1" thickBot="1" x14ac:dyDescent="0.3">
      <c r="A670" s="306"/>
      <c r="B670" s="46" t="str">
        <f t="shared" si="350"/>
        <v>ГБУЗ АО Городская поликлиника №5</v>
      </c>
      <c r="C670" s="262" t="s">
        <v>236</v>
      </c>
      <c r="D670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0" s="236" t="s">
        <v>305</v>
      </c>
      <c r="F670" s="46" t="str">
        <f t="shared" si="361"/>
        <v>заключение договоров</v>
      </c>
      <c r="G670" s="222" t="s">
        <v>307</v>
      </c>
      <c r="H670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0" s="222" t="s">
        <v>306</v>
      </c>
      <c r="J670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0" s="76" t="s">
        <v>237</v>
      </c>
      <c r="L670" s="75" t="s">
        <v>3</v>
      </c>
      <c r="M670" s="72" t="s">
        <v>5</v>
      </c>
      <c r="N670" s="106">
        <v>100</v>
      </c>
      <c r="O670" s="106">
        <v>100</v>
      </c>
      <c r="P670" s="54">
        <f>IF(AND(N670&lt;&gt;0,M670="Кач."),O670/N670*100,"")</f>
        <v>100</v>
      </c>
      <c r="Q670" s="54"/>
      <c r="R670" s="219">
        <f>IFERROR(AVERAGE(P670:P671),"")</f>
        <v>100</v>
      </c>
      <c r="S670" s="220">
        <f>AVERAGE(Q670:Q671)</f>
        <v>100</v>
      </c>
      <c r="T670" s="221">
        <f>IFERROR((R670*0.7+S670*0.3)*2,S670*2)</f>
        <v>200</v>
      </c>
      <c r="U670" s="271" t="str">
        <f>IF(T670&lt;170,"ГЗ по услуге (работе) НЕ выполнено","")&amp;IF(AND(T670&gt;=170,T670&lt;=200),"ГЗ по услуге (работе) выполнено","")&amp;IF(T670&gt;200,"ГЗ по услуге (работе) ПЕРЕвыполнено","")</f>
        <v>ГЗ по услуге (работе) выполнено</v>
      </c>
      <c r="V670" s="227"/>
      <c r="W670" s="214"/>
      <c r="X670" s="205"/>
    </row>
    <row r="671" spans="1:417" s="4" customFormat="1" ht="28.5" customHeight="1" thickBot="1" x14ac:dyDescent="0.3">
      <c r="A671" s="306"/>
      <c r="B671" s="46" t="str">
        <f t="shared" si="350"/>
        <v>ГБУЗ АО Городская поликлиника №5</v>
      </c>
      <c r="C671" s="262"/>
      <c r="D671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71" s="236"/>
      <c r="F671" s="46" t="str">
        <f t="shared" si="361"/>
        <v>заключение договоров</v>
      </c>
      <c r="G671" s="224"/>
      <c r="H671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71" s="224"/>
      <c r="J671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71" s="77" t="s">
        <v>247</v>
      </c>
      <c r="L671" s="75" t="s">
        <v>238</v>
      </c>
      <c r="M671" s="71" t="s">
        <v>42</v>
      </c>
      <c r="N671" s="104">
        <v>10.53</v>
      </c>
      <c r="O671" s="104">
        <v>10.53</v>
      </c>
      <c r="P671" s="56" t="str">
        <f t="shared" ref="P671" si="382">IF(AND(N671&lt;&gt;0,M671="Кач."),O671/N671*100,"")</f>
        <v/>
      </c>
      <c r="Q671" s="58">
        <f>IF(AND(N671&lt;&gt;0,M671="объем"),(O671/N671*100),"")</f>
        <v>100</v>
      </c>
      <c r="R671" s="219"/>
      <c r="S671" s="220"/>
      <c r="T671" s="221"/>
      <c r="U671" s="271"/>
      <c r="V671" s="227"/>
      <c r="W671" s="215"/>
      <c r="X671" s="206"/>
    </row>
    <row r="672" spans="1:417" s="4" customFormat="1" ht="28.5" customHeight="1" thickBot="1" x14ac:dyDescent="0.3">
      <c r="A672" s="305" t="s">
        <v>29</v>
      </c>
      <c r="B672" s="46" t="str">
        <f t="shared" si="350"/>
        <v>ГБУЗ АО Городская поликлиника №8 им. Н.И. Пирогова</v>
      </c>
      <c r="C672" s="210" t="s">
        <v>124</v>
      </c>
      <c r="D672" s="19" t="str">
        <f t="shared" si="351"/>
        <v>ПМСП, не включенная в базовую программу ОМС</v>
      </c>
      <c r="E672" s="225" t="s">
        <v>142</v>
      </c>
      <c r="F672" s="46" t="str">
        <f t="shared" si="361"/>
        <v>амбулаторно</v>
      </c>
      <c r="G672" s="225" t="s">
        <v>39</v>
      </c>
      <c r="H672" s="46" t="str">
        <f t="shared" si="362"/>
        <v>Первичная медико-санитарная помощь, в части диагностики и лечения</v>
      </c>
      <c r="I672" s="225" t="s">
        <v>68</v>
      </c>
      <c r="J672" s="46" t="str">
        <f t="shared" si="363"/>
        <v>психотерапия</v>
      </c>
      <c r="K672" s="72" t="s">
        <v>133</v>
      </c>
      <c r="L672" s="73" t="s">
        <v>3</v>
      </c>
      <c r="M672" s="73" t="s">
        <v>5</v>
      </c>
      <c r="N672" s="106">
        <v>99</v>
      </c>
      <c r="O672" s="106">
        <v>99</v>
      </c>
      <c r="P672" s="54">
        <f t="shared" si="326"/>
        <v>100</v>
      </c>
      <c r="Q672" s="54"/>
      <c r="R672" s="237">
        <f>IFERROR(AVERAGE(P672:P673),"")</f>
        <v>100</v>
      </c>
      <c r="S672" s="240">
        <f>AVERAGE(Q672:Q673)</f>
        <v>100</v>
      </c>
      <c r="T672" s="247">
        <f>IFERROR((R672*0.7+S672*0.3)*2,S672*2)</f>
        <v>200</v>
      </c>
      <c r="U672" s="274" t="str">
        <f>IF(T672&lt;170,"ГЗ по услуге (работе) НЕ выполнено","")&amp;IF(AND(T672&gt;=170,T672&lt;=200),"ГЗ по услуге (работе) выполнено","")&amp;IF(T672&gt;200,"ГЗ по услуге (работе) ПЕРЕвыполнено","")</f>
        <v>ГЗ по услуге (работе) выполнено</v>
      </c>
      <c r="V672" s="225"/>
      <c r="W672" s="213">
        <f>AVERAGE(T672:T681)</f>
        <v>199.92978619699386</v>
      </c>
      <c r="X672" s="204" t="str">
        <f>IF(W672&lt;170,"ГЗ по учреждению не выполнено","")&amp;IF(AND(W672&gt;=170,W672&lt;=200),"ГЗ по учреждению выполнено","")&amp;IF(W672&gt;200,"ГЗ по учреждению перевыполнено","")</f>
        <v>ГЗ по учреждению выполнено</v>
      </c>
    </row>
    <row r="673" spans="1:24" s="4" customFormat="1" ht="36" customHeight="1" thickBot="1" x14ac:dyDescent="0.3">
      <c r="A673" s="305"/>
      <c r="B673" s="46" t="str">
        <f t="shared" si="350"/>
        <v>ГБУЗ АО Городская поликлиника №8 им. Н.И. Пирогова</v>
      </c>
      <c r="C673" s="211"/>
      <c r="D673" s="19" t="str">
        <f t="shared" si="351"/>
        <v>ПМСП, не включенная в базовую программу ОМС</v>
      </c>
      <c r="E673" s="226"/>
      <c r="F673" s="46" t="str">
        <f t="shared" si="361"/>
        <v>амбулаторно</v>
      </c>
      <c r="G673" s="226"/>
      <c r="H673" s="46" t="str">
        <f t="shared" si="362"/>
        <v>Первичная медико-санитарная помощь, в части диагностики и лечения</v>
      </c>
      <c r="I673" s="226"/>
      <c r="J673" s="46" t="str">
        <f t="shared" si="363"/>
        <v>психотерапия</v>
      </c>
      <c r="K673" s="74" t="s">
        <v>40</v>
      </c>
      <c r="L673" s="70" t="s">
        <v>123</v>
      </c>
      <c r="M673" s="71" t="s">
        <v>42</v>
      </c>
      <c r="N673" s="104">
        <v>3520</v>
      </c>
      <c r="O673" s="104">
        <v>2640</v>
      </c>
      <c r="P673" s="56" t="str">
        <f t="shared" si="326"/>
        <v/>
      </c>
      <c r="Q673" s="55">
        <f t="shared" si="381"/>
        <v>100</v>
      </c>
      <c r="R673" s="238"/>
      <c r="S673" s="241"/>
      <c r="T673" s="248"/>
      <c r="U673" s="275"/>
      <c r="V673" s="226"/>
      <c r="W673" s="214"/>
      <c r="X673" s="205"/>
    </row>
    <row r="674" spans="1:24" s="4" customFormat="1" ht="81" customHeight="1" thickBot="1" x14ac:dyDescent="0.3">
      <c r="A674" s="305"/>
      <c r="B674" s="46" t="str">
        <f t="shared" si="350"/>
        <v>ГБУЗ АО Городская поликлиника №8 им. Н.И. Пирогова</v>
      </c>
      <c r="C674" s="211"/>
      <c r="D674" s="19" t="str">
        <f t="shared" si="351"/>
        <v>ПМСП, не включенная в базовую программу ОМС</v>
      </c>
      <c r="E674" s="226"/>
      <c r="F674" s="46" t="str">
        <f t="shared" si="361"/>
        <v>амбулаторно</v>
      </c>
      <c r="G674" s="226"/>
      <c r="H674" s="46" t="str">
        <f t="shared" si="362"/>
        <v>Первичная медико-санитарная помощь, в части диагностики и лечения</v>
      </c>
      <c r="I674" s="226"/>
      <c r="J674" s="46" t="str">
        <f t="shared" si="363"/>
        <v>психотерапия</v>
      </c>
      <c r="K674" s="72" t="s">
        <v>133</v>
      </c>
      <c r="L674" s="73" t="s">
        <v>3</v>
      </c>
      <c r="M674" s="73" t="s">
        <v>5</v>
      </c>
      <c r="N674" s="106">
        <v>99</v>
      </c>
      <c r="O674" s="106">
        <v>99</v>
      </c>
      <c r="P674" s="99">
        <f t="shared" ref="P674:P675" si="383">IF(AND(N674&lt;&gt;0,M674="Кач."),O674/N674*100,"")</f>
        <v>100</v>
      </c>
      <c r="Q674" s="99"/>
      <c r="R674" s="238"/>
      <c r="S674" s="241"/>
      <c r="T674" s="248"/>
      <c r="U674" s="275"/>
      <c r="V674" s="226"/>
      <c r="W674" s="214"/>
      <c r="X674" s="205"/>
    </row>
    <row r="675" spans="1:24" s="4" customFormat="1" ht="28.5" customHeight="1" thickBot="1" x14ac:dyDescent="0.3">
      <c r="A675" s="305"/>
      <c r="B675" s="46" t="str">
        <f t="shared" si="350"/>
        <v>ГБУЗ АО Городская поликлиника №8 им. Н.И. Пирогова</v>
      </c>
      <c r="C675" s="212"/>
      <c r="D675" s="19" t="str">
        <f t="shared" si="351"/>
        <v>ПМСП, не включенная в базовую программу ОМС</v>
      </c>
      <c r="E675" s="228"/>
      <c r="F675" s="46" t="str">
        <f t="shared" si="361"/>
        <v>амбулаторно</v>
      </c>
      <c r="G675" s="228"/>
      <c r="H675" s="46" t="str">
        <f t="shared" si="362"/>
        <v>Первичная медико-санитарная помощь, в части диагностики и лечения</v>
      </c>
      <c r="I675" s="228"/>
      <c r="J675" s="46" t="str">
        <f t="shared" si="363"/>
        <v>психотерапия</v>
      </c>
      <c r="K675" s="74" t="s">
        <v>138</v>
      </c>
      <c r="L675" s="70" t="s">
        <v>123</v>
      </c>
      <c r="M675" s="71" t="s">
        <v>42</v>
      </c>
      <c r="N675" s="104">
        <v>900</v>
      </c>
      <c r="O675" s="104">
        <v>676</v>
      </c>
      <c r="P675" s="56" t="str">
        <f t="shared" si="383"/>
        <v/>
      </c>
      <c r="Q675" s="96">
        <f t="shared" ref="Q675" si="384">IF(AND(N675&lt;&gt;0,M675="объем"),(O675/N675*100)/$Y$2*12,"")</f>
        <v>100.14814814814812</v>
      </c>
      <c r="R675" s="250"/>
      <c r="S675" s="251"/>
      <c r="T675" s="252"/>
      <c r="U675" s="276"/>
      <c r="V675" s="228"/>
      <c r="W675" s="214"/>
      <c r="X675" s="205"/>
    </row>
    <row r="676" spans="1:24" s="4" customFormat="1" ht="22.15" customHeight="1" thickBot="1" x14ac:dyDescent="0.3">
      <c r="A676" s="305"/>
      <c r="B676" s="46" t="str">
        <f t="shared" si="350"/>
        <v>ГБУЗ АО Городская поликлиника №8 им. Н.И. Пирогова</v>
      </c>
      <c r="C676" s="262" t="s">
        <v>75</v>
      </c>
      <c r="D676" s="19" t="str">
        <f t="shared" si="351"/>
        <v>Паллиативная медицинская помощь</v>
      </c>
      <c r="E676" s="222" t="s">
        <v>142</v>
      </c>
      <c r="F676" s="46" t="str">
        <f t="shared" si="361"/>
        <v>амбулаторно</v>
      </c>
      <c r="G676" s="222" t="s">
        <v>47</v>
      </c>
      <c r="H676" s="46" t="str">
        <f t="shared" si="362"/>
        <v>Не предусмотрено</v>
      </c>
      <c r="I676" s="222" t="s">
        <v>75</v>
      </c>
      <c r="J676" s="46" t="str">
        <f t="shared" si="363"/>
        <v>Паллиативная медицинская помощь</v>
      </c>
      <c r="K676" s="73" t="s">
        <v>133</v>
      </c>
      <c r="L676" s="73" t="s">
        <v>3</v>
      </c>
      <c r="M676" s="73" t="s">
        <v>5</v>
      </c>
      <c r="N676" s="106">
        <v>99</v>
      </c>
      <c r="O676" s="106">
        <v>99</v>
      </c>
      <c r="P676" s="54">
        <f>IF(AND(N676&lt;&gt;0,M676="Кач."),O676/N676*100,"")</f>
        <v>100</v>
      </c>
      <c r="Q676" s="54"/>
      <c r="R676" s="219">
        <f>IFERROR(AVERAGE(P676:P677),"")</f>
        <v>100</v>
      </c>
      <c r="S676" s="220">
        <f>AVERAGE(Q676:Q677)</f>
        <v>100.02942041776993</v>
      </c>
      <c r="T676" s="221">
        <f>IFERROR((R676*0.7+S676*0.3)*2,S676*2)</f>
        <v>200.01765225066197</v>
      </c>
      <c r="U676" s="271" t="str">
        <f>IF(T676&lt;170,"ГЗ по услуге (работе) НЕ выполнено","")&amp;IF(AND(T676&gt;=170,T676&lt;=200),"ГЗ по услуге (работе) выполнено","")&amp;IF(T676&gt;200,"ГЗ по услуге (работе) ПЕРЕвыполнено","")</f>
        <v>ГЗ по услуге (работе) ПЕРЕвыполнено</v>
      </c>
      <c r="V676" s="227"/>
      <c r="W676" s="214"/>
      <c r="X676" s="205"/>
    </row>
    <row r="677" spans="1:24" s="4" customFormat="1" ht="28.5" customHeight="1" thickBot="1" x14ac:dyDescent="0.3">
      <c r="A677" s="305"/>
      <c r="B677" s="46" t="str">
        <f t="shared" si="350"/>
        <v>ГБУЗ АО Городская поликлиника №8 им. Н.И. Пирогова</v>
      </c>
      <c r="C677" s="262"/>
      <c r="D677" s="19" t="str">
        <f t="shared" si="351"/>
        <v>Паллиативная медицинская помощь</v>
      </c>
      <c r="E677" s="224"/>
      <c r="F677" s="46" t="str">
        <f t="shared" si="361"/>
        <v>амбулаторно</v>
      </c>
      <c r="G677" s="224"/>
      <c r="H677" s="46" t="str">
        <f t="shared" si="362"/>
        <v>Не предусмотрено</v>
      </c>
      <c r="I677" s="224"/>
      <c r="J677" s="46" t="str">
        <f t="shared" si="363"/>
        <v>Паллиативная медицинская помощь</v>
      </c>
      <c r="K677" s="74" t="s">
        <v>40</v>
      </c>
      <c r="L677" s="75" t="s">
        <v>123</v>
      </c>
      <c r="M677" s="81" t="s">
        <v>42</v>
      </c>
      <c r="N677" s="104">
        <v>2266</v>
      </c>
      <c r="O677" s="104">
        <v>1700</v>
      </c>
      <c r="P677" s="56" t="str">
        <f t="shared" ref="P677:P679" si="385">IF(AND(N677&lt;&gt;0,M677="Кач."),O677/N677*100,"")</f>
        <v/>
      </c>
      <c r="Q677" s="55">
        <f t="shared" si="381"/>
        <v>100.02942041776993</v>
      </c>
      <c r="R677" s="219"/>
      <c r="S677" s="220"/>
      <c r="T677" s="221"/>
      <c r="U677" s="271"/>
      <c r="V677" s="227"/>
      <c r="W677" s="214"/>
      <c r="X677" s="205"/>
    </row>
    <row r="678" spans="1:24" s="4" customFormat="1" ht="28.5" customHeight="1" thickBot="1" x14ac:dyDescent="0.3">
      <c r="A678" s="305"/>
      <c r="B678" s="46" t="str">
        <f t="shared" si="350"/>
        <v>ГБУЗ АО Городская поликлиника №8 им. Н.И. Пирогова</v>
      </c>
      <c r="C678" s="262"/>
      <c r="D678" s="19" t="str">
        <f t="shared" si="351"/>
        <v>Паллиативная медицинская помощь</v>
      </c>
      <c r="E678" s="222" t="s">
        <v>245</v>
      </c>
      <c r="F678" s="46" t="str">
        <f t="shared" si="361"/>
        <v>Дневной стационар (на дому)</v>
      </c>
      <c r="G678" s="222" t="s">
        <v>47</v>
      </c>
      <c r="H678" s="46" t="str">
        <f t="shared" si="362"/>
        <v>Не предусмотрено</v>
      </c>
      <c r="I678" s="222" t="s">
        <v>75</v>
      </c>
      <c r="J678" s="46" t="str">
        <f t="shared" si="363"/>
        <v>Паллиативная медицинская помощь</v>
      </c>
      <c r="K678" s="73" t="s">
        <v>133</v>
      </c>
      <c r="L678" s="73" t="s">
        <v>3</v>
      </c>
      <c r="M678" s="73" t="s">
        <v>5</v>
      </c>
      <c r="N678" s="106">
        <v>99</v>
      </c>
      <c r="O678" s="106">
        <v>99</v>
      </c>
      <c r="P678" s="54">
        <f t="shared" si="385"/>
        <v>100</v>
      </c>
      <c r="Q678" s="54"/>
      <c r="R678" s="219">
        <f>IFERROR(AVERAGE(P678:P679),"")</f>
        <v>100</v>
      </c>
      <c r="S678" s="220">
        <f>AVERAGE(Q678:Q679)</f>
        <v>99.50248756218906</v>
      </c>
      <c r="T678" s="221">
        <f>IFERROR((R678*0.7+S678*0.3)*2,S678*2)</f>
        <v>199.70149253731344</v>
      </c>
      <c r="U678" s="271" t="str">
        <f>IF(T678&lt;170,"ГЗ по услуге (работе) НЕ выполнено","")&amp;IF(AND(T678&gt;=170,T678&lt;=200),"ГЗ по услуге (работе) выполнено","")&amp;IF(T678&gt;200,"ГЗ по услуге (работе) ПЕРЕвыполнено","")</f>
        <v>ГЗ по услуге (работе) выполнено</v>
      </c>
      <c r="V678" s="227"/>
      <c r="W678" s="214"/>
      <c r="X678" s="205"/>
    </row>
    <row r="679" spans="1:24" s="4" customFormat="1" ht="28.5" customHeight="1" thickBot="1" x14ac:dyDescent="0.3">
      <c r="A679" s="305"/>
      <c r="B679" s="46" t="str">
        <f t="shared" si="350"/>
        <v>ГБУЗ АО Городская поликлиника №8 им. Н.И. Пирогова</v>
      </c>
      <c r="C679" s="262"/>
      <c r="D679" s="19" t="str">
        <f t="shared" si="351"/>
        <v>Паллиативная медицинская помощь</v>
      </c>
      <c r="E679" s="224"/>
      <c r="F679" s="46" t="str">
        <f t="shared" si="361"/>
        <v>Дневной стационар (на дому)</v>
      </c>
      <c r="G679" s="224"/>
      <c r="H679" s="46" t="str">
        <f t="shared" si="362"/>
        <v>Не предусмотрено</v>
      </c>
      <c r="I679" s="224"/>
      <c r="J679" s="46" t="str">
        <f t="shared" si="363"/>
        <v>Паллиативная медицинская помощь</v>
      </c>
      <c r="K679" s="69" t="s">
        <v>149</v>
      </c>
      <c r="L679" s="70" t="s">
        <v>123</v>
      </c>
      <c r="M679" s="71" t="s">
        <v>42</v>
      </c>
      <c r="N679" s="104">
        <v>134</v>
      </c>
      <c r="O679" s="104">
        <v>100</v>
      </c>
      <c r="P679" s="56" t="str">
        <f t="shared" si="385"/>
        <v/>
      </c>
      <c r="Q679" s="55">
        <f t="shared" si="381"/>
        <v>99.50248756218906</v>
      </c>
      <c r="R679" s="219"/>
      <c r="S679" s="220"/>
      <c r="T679" s="221"/>
      <c r="U679" s="271"/>
      <c r="V679" s="227"/>
      <c r="W679" s="214"/>
      <c r="X679" s="205"/>
    </row>
    <row r="680" spans="1:24" s="4" customFormat="1" ht="23.45" customHeight="1" thickBot="1" x14ac:dyDescent="0.3">
      <c r="A680" s="305"/>
      <c r="B680" s="46" t="str">
        <f t="shared" si="350"/>
        <v>ГБУЗ АО Городская поликлиника №8 им. Н.И. Пирогова</v>
      </c>
      <c r="C680" s="262" t="s">
        <v>236</v>
      </c>
      <c r="D680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0" s="236" t="s">
        <v>305</v>
      </c>
      <c r="F680" s="46" t="str">
        <f t="shared" si="361"/>
        <v>заключение договоров</v>
      </c>
      <c r="G680" s="222" t="s">
        <v>307</v>
      </c>
      <c r="H680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0" s="222" t="s">
        <v>306</v>
      </c>
      <c r="J680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0" s="76" t="s">
        <v>237</v>
      </c>
      <c r="L680" s="75" t="s">
        <v>3</v>
      </c>
      <c r="M680" s="72" t="s">
        <v>5</v>
      </c>
      <c r="N680" s="106">
        <v>100</v>
      </c>
      <c r="O680" s="106">
        <v>100</v>
      </c>
      <c r="P680" s="54">
        <f>IF(AND(N680&lt;&gt;0,M680="Кач."),O680/N680*100,"")</f>
        <v>100</v>
      </c>
      <c r="Q680" s="54"/>
      <c r="R680" s="219">
        <f>IFERROR(AVERAGE(P680:P681),"")</f>
        <v>100</v>
      </c>
      <c r="S680" s="220">
        <f>AVERAGE(Q680:Q681)</f>
        <v>100</v>
      </c>
      <c r="T680" s="221">
        <f>IFERROR((R680*0.7+S680*0.3)*2,S680*2)</f>
        <v>200</v>
      </c>
      <c r="U680" s="271" t="str">
        <f>IF(T680&lt;170,"ГЗ по услуге (работе) НЕ выполнено","")&amp;IF(AND(T680&gt;=170,T680&lt;=200),"ГЗ по услуге (работе) выполнено","")&amp;IF(T680&gt;200,"ГЗ по услуге (работе) ПЕРЕвыполнено","")</f>
        <v>ГЗ по услуге (работе) выполнено</v>
      </c>
      <c r="V680" s="227"/>
      <c r="W680" s="214"/>
      <c r="X680" s="205"/>
    </row>
    <row r="681" spans="1:24" s="4" customFormat="1" ht="28.5" customHeight="1" thickBot="1" x14ac:dyDescent="0.3">
      <c r="A681" s="305"/>
      <c r="B681" s="46" t="str">
        <f>IF(A681="",B680,A681)</f>
        <v>ГБУЗ АО Городская поликлиника №8 им. Н.И. Пирогова</v>
      </c>
      <c r="C681" s="262"/>
      <c r="D681" s="19" t="str">
        <f>IF(C681="",D680,C681)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1" s="236"/>
      <c r="F681" s="46" t="str">
        <f>IF(E681="",F680,E681)</f>
        <v>заключение договоров</v>
      </c>
      <c r="G681" s="224"/>
      <c r="H681" s="46" t="str">
        <f>IF(G681="",H680,G681)</f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1" s="224"/>
      <c r="J681" s="46" t="str">
        <f>IF(I681="",J680,I681)</f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1" s="77" t="s">
        <v>247</v>
      </c>
      <c r="L681" s="75" t="s">
        <v>238</v>
      </c>
      <c r="M681" s="71" t="s">
        <v>42</v>
      </c>
      <c r="N681" s="104">
        <v>7.2</v>
      </c>
      <c r="O681" s="104">
        <v>7.2</v>
      </c>
      <c r="P681" s="56" t="str">
        <f t="shared" ref="P681" si="386">IF(AND(N681&lt;&gt;0,M681="Кач."),O681/N681*100,"")</f>
        <v/>
      </c>
      <c r="Q681" s="58">
        <f>IF(AND(N681&lt;&gt;0,M681="объем"),(O681/N681*100),"")</f>
        <v>100</v>
      </c>
      <c r="R681" s="219"/>
      <c r="S681" s="220"/>
      <c r="T681" s="221"/>
      <c r="U681" s="271"/>
      <c r="V681" s="227"/>
      <c r="W681" s="215"/>
      <c r="X681" s="206"/>
    </row>
    <row r="682" spans="1:24" s="4" customFormat="1" ht="28.5" customHeight="1" thickBot="1" x14ac:dyDescent="0.3">
      <c r="A682" s="216" t="s">
        <v>297</v>
      </c>
      <c r="B682" s="46" t="str">
        <f>IF(A680="",B679,A680)</f>
        <v>ГБУЗ АО Городская поликлиника №8 им. Н.И. Пирогова</v>
      </c>
      <c r="C682" s="232" t="s">
        <v>124</v>
      </c>
      <c r="D682" s="19" t="str">
        <f>IF(C682="",D679,C682)</f>
        <v>ПМСП, не включенная в базовую программу ОМС</v>
      </c>
      <c r="E682" s="176" t="s">
        <v>142</v>
      </c>
      <c r="F682" s="46" t="str">
        <f>IF(E682="",F679,E682)</f>
        <v>амбулаторно</v>
      </c>
      <c r="G682" s="222" t="s">
        <v>137</v>
      </c>
      <c r="H682" s="46" t="str">
        <f>IF(G682="",H679,G682)</f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82" s="225" t="s">
        <v>168</v>
      </c>
      <c r="J682" s="46" t="str">
        <f>IF(I682="",J679,I682)</f>
        <v>по профилю дерматовенерология (в части венерологии)</v>
      </c>
      <c r="K682" s="72" t="s">
        <v>133</v>
      </c>
      <c r="L682" s="75" t="s">
        <v>3</v>
      </c>
      <c r="M682" s="72" t="s">
        <v>5</v>
      </c>
      <c r="N682" s="104">
        <v>99</v>
      </c>
      <c r="O682" s="104">
        <v>99</v>
      </c>
      <c r="P682" s="175">
        <f>IF(AND(N682&lt;&gt;0,M682="Кач."),O682/N682*100,"")</f>
        <v>100</v>
      </c>
      <c r="Q682" s="174"/>
      <c r="R682" s="237">
        <f>IFERROR(AVERAGE(P682:P683),"")</f>
        <v>100</v>
      </c>
      <c r="S682" s="240">
        <f>AVERAGE(Q682:Q683)</f>
        <v>34.32125869008415</v>
      </c>
      <c r="T682" s="247">
        <f>IFERROR((R682*0.7+S682*0.3)*2,S682*2)</f>
        <v>160.5927552140505</v>
      </c>
      <c r="U682" s="274" t="str">
        <f>IF(T682&lt;170,"ГЗ по услуге (работе) НЕ выполнено","")&amp;IF(AND(T682&gt;=170,T682&lt;=200),"ГЗ по услуге (работе) выполнено","")&amp;IF(T682&gt;200,"ГЗ по услуге (работе) ПЕРЕвыполнено","")</f>
        <v>ГЗ по услуге (работе) НЕ выполнено</v>
      </c>
      <c r="V682" s="225"/>
      <c r="W682" s="213">
        <f>AVERAGE(T684:T689)</f>
        <v>200.06788380701423</v>
      </c>
      <c r="X682" s="204" t="str">
        <f>IF(W682&lt;170,"ГЗ по учреждению не выполнено","")&amp;IF(AND(W682&gt;=170,W682&lt;=200),"ГЗ по учреждению выполнено","")&amp;IF(W682&gt;200,"ГЗ по учреждению перевыполнено","")</f>
        <v>ГЗ по учреждению перевыполнено</v>
      </c>
    </row>
    <row r="683" spans="1:24" s="4" customFormat="1" ht="28.5" customHeight="1" thickBot="1" x14ac:dyDescent="0.3">
      <c r="A683" s="217"/>
      <c r="B683" s="46" t="str">
        <f t="shared" si="350"/>
        <v>ГБУЗ АО Городская поликлиника №8 им. Н.И. Пирогова</v>
      </c>
      <c r="C683" s="233"/>
      <c r="D683" s="19" t="str">
        <f t="shared" si="351"/>
        <v>ПМСП, не включенная в базовую программу ОМС</v>
      </c>
      <c r="E683" s="176" t="s">
        <v>142</v>
      </c>
      <c r="F683" s="46" t="str">
        <f t="shared" si="361"/>
        <v>амбулаторно</v>
      </c>
      <c r="G683" s="224"/>
      <c r="H683" s="46" t="str">
        <f t="shared" si="36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683" s="228"/>
      <c r="J683" s="46" t="str">
        <f t="shared" si="363"/>
        <v>по профилю дерматовенерология (в части венерологии)</v>
      </c>
      <c r="K683" s="74" t="s">
        <v>40</v>
      </c>
      <c r="L683" s="75" t="s">
        <v>123</v>
      </c>
      <c r="M683" s="71" t="s">
        <v>42</v>
      </c>
      <c r="N683" s="104">
        <v>5466</v>
      </c>
      <c r="O683" s="104">
        <v>1407</v>
      </c>
      <c r="P683" s="56"/>
      <c r="Q683" s="58">
        <f t="shared" si="381"/>
        <v>34.32125869008415</v>
      </c>
      <c r="R683" s="250"/>
      <c r="S683" s="251"/>
      <c r="T683" s="252"/>
      <c r="U683" s="276"/>
      <c r="V683" s="228"/>
      <c r="W683" s="214"/>
      <c r="X683" s="205"/>
    </row>
    <row r="684" spans="1:24" s="4" customFormat="1" ht="28.5" customHeight="1" thickBot="1" x14ac:dyDescent="0.3">
      <c r="A684" s="217"/>
      <c r="B684" s="46" t="str">
        <f>IF(A682="",B681,A682)</f>
        <v>ГБУЗ АО Городская поликлиника № 10</v>
      </c>
      <c r="C684" s="232" t="s">
        <v>75</v>
      </c>
      <c r="D684" s="19" t="str">
        <f>IF(C684="",D681,C684)</f>
        <v>Паллиативная медицинская помощь</v>
      </c>
      <c r="E684" s="222" t="s">
        <v>142</v>
      </c>
      <c r="F684" s="46" t="str">
        <f>IF(E684="",F681,E684)</f>
        <v>амбулаторно</v>
      </c>
      <c r="G684" s="176" t="s">
        <v>47</v>
      </c>
      <c r="H684" s="46" t="str">
        <f>IF(G684="",H681,G684)</f>
        <v>Не предусмотрено</v>
      </c>
      <c r="I684" s="222" t="s">
        <v>75</v>
      </c>
      <c r="J684" s="46" t="str">
        <f t="shared" si="363"/>
        <v>Паллиативная медицинская помощь</v>
      </c>
      <c r="K684" s="73" t="s">
        <v>133</v>
      </c>
      <c r="L684" s="73" t="s">
        <v>3</v>
      </c>
      <c r="M684" s="73" t="s">
        <v>5</v>
      </c>
      <c r="N684" s="106">
        <v>98</v>
      </c>
      <c r="O684" s="106">
        <v>100</v>
      </c>
      <c r="P684" s="54">
        <f>IF(AND(N684&lt;&gt;0,M684="Кач."),O684/N684*100,"")</f>
        <v>102.04081632653062</v>
      </c>
      <c r="Q684" s="54"/>
      <c r="R684" s="219">
        <f>IFERROR(AVERAGE(P684:P685),"")</f>
        <v>102.04081632653062</v>
      </c>
      <c r="S684" s="220">
        <f>AVERAGE(Q684:Q685)</f>
        <v>95.072463768115938</v>
      </c>
      <c r="T684" s="221">
        <f>IFERROR((R684*0.7+S684*0.3)*2,S684*2)</f>
        <v>199.90062111801242</v>
      </c>
      <c r="U684" s="271" t="str">
        <f>IF(T684&lt;170,"ГЗ по услуге (работе) НЕ выполнено","")&amp;IF(AND(T684&gt;=170,T684&lt;=200),"ГЗ по услуге (работе) выполнено","")&amp;IF(T684&gt;200,"ГЗ по услуге (работе) ПЕРЕвыполнено","")</f>
        <v>ГЗ по услуге (работе) выполнено</v>
      </c>
      <c r="V684" s="227"/>
      <c r="W684" s="214"/>
      <c r="X684" s="205"/>
    </row>
    <row r="685" spans="1:24" s="4" customFormat="1" ht="22.5" customHeight="1" thickBot="1" x14ac:dyDescent="0.3">
      <c r="A685" s="217"/>
      <c r="B685" s="46" t="str">
        <f t="shared" si="350"/>
        <v>ГБУЗ АО Городская поликлиника № 10</v>
      </c>
      <c r="C685" s="270"/>
      <c r="D685" s="19" t="str">
        <f t="shared" si="351"/>
        <v>Паллиативная медицинская помощь</v>
      </c>
      <c r="E685" s="224"/>
      <c r="F685" s="46" t="str">
        <f t="shared" si="361"/>
        <v>амбулаторно</v>
      </c>
      <c r="G685" s="177"/>
      <c r="H685" s="46" t="str">
        <f t="shared" si="362"/>
        <v>Не предусмотрено</v>
      </c>
      <c r="I685" s="223"/>
      <c r="J685" s="46" t="str">
        <f t="shared" si="363"/>
        <v>Паллиативная медицинская помощь</v>
      </c>
      <c r="K685" s="74" t="s">
        <v>40</v>
      </c>
      <c r="L685" s="75" t="s">
        <v>123</v>
      </c>
      <c r="M685" s="81" t="s">
        <v>42</v>
      </c>
      <c r="N685" s="104">
        <v>2415</v>
      </c>
      <c r="O685" s="104">
        <v>1722</v>
      </c>
      <c r="P685" s="56" t="str">
        <f t="shared" ref="P685:P687" si="387">IF(AND(N685&lt;&gt;0,M685="Кач."),O685/N685*100,"")</f>
        <v/>
      </c>
      <c r="Q685" s="55">
        <f t="shared" si="381"/>
        <v>95.072463768115938</v>
      </c>
      <c r="R685" s="219"/>
      <c r="S685" s="220"/>
      <c r="T685" s="221"/>
      <c r="U685" s="271"/>
      <c r="V685" s="227"/>
      <c r="W685" s="214"/>
      <c r="X685" s="205"/>
    </row>
    <row r="686" spans="1:24" s="4" customFormat="1" ht="22.5" customHeight="1" thickBot="1" x14ac:dyDescent="0.3">
      <c r="A686" s="217"/>
      <c r="B686" s="46" t="str">
        <f>IF(A686="",B685,A686)</f>
        <v>ГБУЗ АО Городская поликлиника № 10</v>
      </c>
      <c r="C686" s="270"/>
      <c r="D686" s="19" t="str">
        <f>IF(C686="",D685,C686)</f>
        <v>Паллиативная медицинская помощь</v>
      </c>
      <c r="E686" s="222" t="s">
        <v>245</v>
      </c>
      <c r="F686" s="46" t="str">
        <f>IF(E686="",F685,E686)</f>
        <v>Дневной стационар (на дому)</v>
      </c>
      <c r="G686" s="176" t="s">
        <v>47</v>
      </c>
      <c r="H686" s="46" t="str">
        <f>IF(G686="",H685,G686)</f>
        <v>Не предусмотрено</v>
      </c>
      <c r="I686" s="223"/>
      <c r="J686" s="46" t="str">
        <f>IF(I684="",J685,I684)</f>
        <v>Паллиативная медицинская помощь</v>
      </c>
      <c r="K686" s="73" t="s">
        <v>133</v>
      </c>
      <c r="L686" s="73" t="s">
        <v>3</v>
      </c>
      <c r="M686" s="73" t="s">
        <v>5</v>
      </c>
      <c r="N686" s="106">
        <v>99</v>
      </c>
      <c r="O686" s="106">
        <v>100</v>
      </c>
      <c r="P686" s="118">
        <f>IF(AND(N686&lt;&gt;0,M686="Кач."),O686/N686*100,"")</f>
        <v>101.01010101010101</v>
      </c>
      <c r="Q686" s="118"/>
      <c r="R686" s="219">
        <f>IFERROR(AVERAGE(P686:P687),"")</f>
        <v>101.01010101010101</v>
      </c>
      <c r="S686" s="220">
        <f>AVERAGE(Q686:Q687)</f>
        <v>98.148148148148152</v>
      </c>
      <c r="T686" s="221">
        <f>IFERROR((R686*0.7+S686*0.3)*2,S686*2)</f>
        <v>200.30303030303028</v>
      </c>
      <c r="U686" s="271" t="str">
        <f>IF(T686&lt;170,"ГЗ по услуге (работе) НЕ выполнено","")&amp;IF(AND(T686&gt;=170,T686&lt;=200),"ГЗ по услуге (работе) выполнено","")&amp;IF(T686&gt;200,"ГЗ по услуге (работе) ПЕРЕвыполнено","")</f>
        <v>ГЗ по услуге (работе) ПЕРЕвыполнено</v>
      </c>
      <c r="V686" s="227"/>
      <c r="W686" s="214"/>
      <c r="X686" s="205"/>
    </row>
    <row r="687" spans="1:24" s="4" customFormat="1" ht="22.5" customHeight="1" thickBot="1" x14ac:dyDescent="0.3">
      <c r="A687" s="217"/>
      <c r="B687" s="46" t="str">
        <f t="shared" si="350"/>
        <v>ГБУЗ АО Городская поликлиника № 10</v>
      </c>
      <c r="C687" s="233"/>
      <c r="D687" s="19" t="str">
        <f t="shared" si="351"/>
        <v>Паллиативная медицинская помощь</v>
      </c>
      <c r="E687" s="224"/>
      <c r="F687" s="46" t="str">
        <f t="shared" si="361"/>
        <v>Дневной стационар (на дому)</v>
      </c>
      <c r="G687" s="177"/>
      <c r="H687" s="46" t="str">
        <f t="shared" si="362"/>
        <v>Не предусмотрено</v>
      </c>
      <c r="I687" s="224"/>
      <c r="J687" s="46" t="str">
        <f t="shared" si="363"/>
        <v>Паллиативная медицинская помощь</v>
      </c>
      <c r="K687" s="69" t="s">
        <v>149</v>
      </c>
      <c r="L687" s="70" t="s">
        <v>123</v>
      </c>
      <c r="M687" s="71" t="s">
        <v>42</v>
      </c>
      <c r="N687" s="104">
        <v>144</v>
      </c>
      <c r="O687" s="104">
        <v>106</v>
      </c>
      <c r="P687" s="56" t="str">
        <f t="shared" si="387"/>
        <v/>
      </c>
      <c r="Q687" s="55">
        <f t="shared" si="381"/>
        <v>98.148148148148152</v>
      </c>
      <c r="R687" s="219"/>
      <c r="S687" s="220"/>
      <c r="T687" s="221"/>
      <c r="U687" s="271"/>
      <c r="V687" s="227"/>
      <c r="W687" s="214"/>
      <c r="X687" s="205"/>
    </row>
    <row r="688" spans="1:24" s="4" customFormat="1" ht="22.9" customHeight="1" thickBot="1" x14ac:dyDescent="0.3">
      <c r="A688" s="217"/>
      <c r="B688" s="46" t="str">
        <f t="shared" si="350"/>
        <v>ГБУЗ АО Городская поликлиника № 10</v>
      </c>
      <c r="C688" s="232" t="s">
        <v>236</v>
      </c>
      <c r="D688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8" s="236" t="s">
        <v>305</v>
      </c>
      <c r="F688" s="46" t="str">
        <f t="shared" si="361"/>
        <v>заключение договоров</v>
      </c>
      <c r="G688" s="222" t="s">
        <v>307</v>
      </c>
      <c r="H688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8" s="222" t="s">
        <v>306</v>
      </c>
      <c r="J688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8" s="76" t="s">
        <v>237</v>
      </c>
      <c r="L688" s="75" t="s">
        <v>3</v>
      </c>
      <c r="M688" s="72" t="s">
        <v>5</v>
      </c>
      <c r="N688" s="106">
        <v>100</v>
      </c>
      <c r="O688" s="106">
        <v>100</v>
      </c>
      <c r="P688" s="54">
        <f t="shared" ref="P688:P689" si="388">IF(AND(N688&lt;&gt;0,M688="Кач."),O688/N688*100,"")</f>
        <v>100</v>
      </c>
      <c r="Q688" s="54"/>
      <c r="R688" s="219">
        <f>IFERROR(AVERAGE(P688:P689),"")</f>
        <v>100</v>
      </c>
      <c r="S688" s="220">
        <f>AVERAGE(Q688:Q689)</f>
        <v>100</v>
      </c>
      <c r="T688" s="221">
        <f>IFERROR((R688*0.7+S688*0.3)*2,S688*2)</f>
        <v>200</v>
      </c>
      <c r="U688" s="271" t="str">
        <f>IF(T688&lt;170,"ГЗ по услуге (работе) НЕ выполнено","")&amp;IF(AND(T688&gt;=170,T688&lt;=200),"ГЗ по услуге (работе) выполнено","")&amp;IF(T688&gt;200,"ГЗ по услуге (работе) ПЕРЕвыполнено","")</f>
        <v>ГЗ по услуге (работе) выполнено</v>
      </c>
      <c r="V688" s="227"/>
      <c r="W688" s="214"/>
      <c r="X688" s="205"/>
    </row>
    <row r="689" spans="1:24" s="4" customFormat="1" ht="22.9" customHeight="1" thickBot="1" x14ac:dyDescent="0.3">
      <c r="A689" s="218"/>
      <c r="B689" s="46" t="str">
        <f t="shared" si="350"/>
        <v>ГБУЗ АО Городская поликлиника № 10</v>
      </c>
      <c r="C689" s="233"/>
      <c r="D689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89" s="236"/>
      <c r="F689" s="46" t="str">
        <f t="shared" si="361"/>
        <v>заключение договоров</v>
      </c>
      <c r="G689" s="224"/>
      <c r="H689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89" s="224"/>
      <c r="J689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89" s="77" t="s">
        <v>247</v>
      </c>
      <c r="L689" s="75" t="s">
        <v>238</v>
      </c>
      <c r="M689" s="71" t="s">
        <v>42</v>
      </c>
      <c r="N689" s="104">
        <v>5.82</v>
      </c>
      <c r="O689" s="104">
        <v>5.82</v>
      </c>
      <c r="P689" s="56" t="str">
        <f t="shared" si="388"/>
        <v/>
      </c>
      <c r="Q689" s="58">
        <f>IF(AND(N689&lt;&gt;0,M689="объем"),(O689/N689*100),"")</f>
        <v>100</v>
      </c>
      <c r="R689" s="219"/>
      <c r="S689" s="220"/>
      <c r="T689" s="221"/>
      <c r="U689" s="271"/>
      <c r="V689" s="227"/>
      <c r="W689" s="215"/>
      <c r="X689" s="206"/>
    </row>
    <row r="690" spans="1:24" s="4" customFormat="1" ht="24" customHeight="1" thickBot="1" x14ac:dyDescent="0.3">
      <c r="A690" s="306" t="s">
        <v>298</v>
      </c>
      <c r="B690" s="46" t="str">
        <f t="shared" si="350"/>
        <v>ГБУЗ АО ДГП №1</v>
      </c>
      <c r="C690" s="210" t="s">
        <v>124</v>
      </c>
      <c r="D690" s="19" t="str">
        <f t="shared" si="351"/>
        <v>ПМСП, не включенная в базовую программу ОМС</v>
      </c>
      <c r="E690" s="225" t="s">
        <v>142</v>
      </c>
      <c r="F690" s="46" t="str">
        <f t="shared" si="361"/>
        <v>амбулаторно</v>
      </c>
      <c r="G690" s="225" t="s">
        <v>39</v>
      </c>
      <c r="H690" s="46" t="str">
        <f t="shared" si="362"/>
        <v>Первичная медико-санитарная помощь, в части диагностики и лечения</v>
      </c>
      <c r="I690" s="225" t="s">
        <v>68</v>
      </c>
      <c r="J690" s="46" t="str">
        <f t="shared" si="363"/>
        <v>психотерапия</v>
      </c>
      <c r="K690" s="72" t="s">
        <v>133</v>
      </c>
      <c r="L690" s="73" t="s">
        <v>3</v>
      </c>
      <c r="M690" s="73" t="s">
        <v>5</v>
      </c>
      <c r="N690" s="106">
        <v>99</v>
      </c>
      <c r="O690" s="106">
        <v>99</v>
      </c>
      <c r="P690" s="54">
        <f t="shared" ref="P690:P691" si="389">IF(AND(N690&lt;&gt;0,M690="Кач."),O690/N690*100,"")</f>
        <v>100</v>
      </c>
      <c r="Q690" s="54"/>
      <c r="R690" s="237">
        <f>IFERROR(AVERAGE(P690:P692),"")</f>
        <v>100</v>
      </c>
      <c r="S690" s="240">
        <f>AVERAGE(Q690:Q692)</f>
        <v>100</v>
      </c>
      <c r="T690" s="247">
        <f>IFERROR((R690*0.7+S690*0.3)*2,S690*2)</f>
        <v>200</v>
      </c>
      <c r="U690" s="274" t="str">
        <f>IF(T690&lt;170,"ГЗ по услуге (работе) НЕ выполнено","")&amp;IF(AND(T690&gt;=170,T690&lt;=200),"ГЗ по услуге (работе) выполнено","")&amp;IF(T690&gt;200,"ГЗ по услуге (работе) ПЕРЕвыполнено","")</f>
        <v>ГЗ по услуге (работе) выполнено</v>
      </c>
      <c r="V690" s="225"/>
      <c r="W690" s="213">
        <f>AVERAGE(T690:T694)</f>
        <v>200</v>
      </c>
      <c r="X690" s="204" t="str">
        <f>IF(W690&lt;170,"ГЗ по учреждению не выполнено","")&amp;IF(AND(W690&gt;=170,W690&lt;=200),"ГЗ по учреждению выполнено","")&amp;IF(W690&gt;200,"ГЗ по учреждению перевыполнено","")</f>
        <v>ГЗ по учреждению выполнено</v>
      </c>
    </row>
    <row r="691" spans="1:24" s="4" customFormat="1" ht="24.6" customHeight="1" thickBot="1" x14ac:dyDescent="0.3">
      <c r="A691" s="306"/>
      <c r="B691" s="46" t="str">
        <f t="shared" si="350"/>
        <v>ГБУЗ АО ДГП №1</v>
      </c>
      <c r="C691" s="211"/>
      <c r="D691" s="19" t="str">
        <f t="shared" si="351"/>
        <v>ПМСП, не включенная в базовую программу ОМС</v>
      </c>
      <c r="E691" s="226"/>
      <c r="F691" s="46" t="str">
        <f t="shared" si="361"/>
        <v>амбулаторно</v>
      </c>
      <c r="G691" s="226"/>
      <c r="H691" s="46" t="str">
        <f t="shared" si="362"/>
        <v>Первичная медико-санитарная помощь, в части диагностики и лечения</v>
      </c>
      <c r="I691" s="226"/>
      <c r="J691" s="46" t="str">
        <f t="shared" si="363"/>
        <v>психотерапия</v>
      </c>
      <c r="K691" s="74" t="s">
        <v>40</v>
      </c>
      <c r="L691" s="70" t="s">
        <v>123</v>
      </c>
      <c r="M691" s="71" t="s">
        <v>42</v>
      </c>
      <c r="N691" s="104">
        <v>1700</v>
      </c>
      <c r="O691" s="104">
        <v>1275</v>
      </c>
      <c r="P691" s="56" t="str">
        <f t="shared" si="389"/>
        <v/>
      </c>
      <c r="Q691" s="55">
        <f t="shared" ref="Q691:Q692" si="390">IF(AND(N691&lt;&gt;0,M691="объем"),(O691/N691*100)/$Y$2*12,"")</f>
        <v>100</v>
      </c>
      <c r="R691" s="238"/>
      <c r="S691" s="241"/>
      <c r="T691" s="248"/>
      <c r="U691" s="275"/>
      <c r="V691" s="226"/>
      <c r="W691" s="214"/>
      <c r="X691" s="205"/>
    </row>
    <row r="692" spans="1:24" s="4" customFormat="1" ht="24.6" customHeight="1" thickBot="1" x14ac:dyDescent="0.3">
      <c r="A692" s="306"/>
      <c r="B692" s="46" t="str">
        <f t="shared" si="350"/>
        <v>ГБУЗ АО ДГП №1</v>
      </c>
      <c r="C692" s="212"/>
      <c r="D692" s="19" t="str">
        <f t="shared" si="351"/>
        <v>ПМСП, не включенная в базовую программу ОМС</v>
      </c>
      <c r="E692" s="228"/>
      <c r="F692" s="46" t="str">
        <f t="shared" si="361"/>
        <v>амбулаторно</v>
      </c>
      <c r="G692" s="228"/>
      <c r="H692" s="46" t="str">
        <f t="shared" si="362"/>
        <v>Первичная медико-санитарная помощь, в части диагностики и лечения</v>
      </c>
      <c r="I692" s="228"/>
      <c r="J692" s="46" t="str">
        <f t="shared" si="363"/>
        <v>психотерапия</v>
      </c>
      <c r="K692" s="74" t="s">
        <v>138</v>
      </c>
      <c r="L692" s="70" t="s">
        <v>123</v>
      </c>
      <c r="M692" s="71" t="s">
        <v>42</v>
      </c>
      <c r="N692" s="104">
        <v>700</v>
      </c>
      <c r="O692" s="104">
        <v>525</v>
      </c>
      <c r="P692" s="56"/>
      <c r="Q692" s="115">
        <f t="shared" si="390"/>
        <v>100</v>
      </c>
      <c r="R692" s="250"/>
      <c r="S692" s="251"/>
      <c r="T692" s="252"/>
      <c r="U692" s="276"/>
      <c r="V692" s="228"/>
      <c r="W692" s="214"/>
      <c r="X692" s="205"/>
    </row>
    <row r="693" spans="1:24" s="4" customFormat="1" ht="33" customHeight="1" thickBot="1" x14ac:dyDescent="0.3">
      <c r="A693" s="306"/>
      <c r="B693" s="46" t="str">
        <f t="shared" si="350"/>
        <v>ГБУЗ АО ДГП №1</v>
      </c>
      <c r="C693" s="262" t="s">
        <v>236</v>
      </c>
      <c r="D693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3" s="236" t="s">
        <v>305</v>
      </c>
      <c r="F693" s="46" t="str">
        <f t="shared" si="361"/>
        <v>заключение договоров</v>
      </c>
      <c r="G693" s="222" t="s">
        <v>307</v>
      </c>
      <c r="H693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3" s="222" t="s">
        <v>306</v>
      </c>
      <c r="J693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3" s="76" t="s">
        <v>237</v>
      </c>
      <c r="L693" s="75" t="s">
        <v>3</v>
      </c>
      <c r="M693" s="72" t="s">
        <v>5</v>
      </c>
      <c r="N693" s="106">
        <v>100</v>
      </c>
      <c r="O693" s="106">
        <v>100</v>
      </c>
      <c r="P693" s="54">
        <f t="shared" ref="P693:P694" si="391">IF(AND(N693&lt;&gt;0,M693="Кач."),O693/N693*100,"")</f>
        <v>100</v>
      </c>
      <c r="Q693" s="54"/>
      <c r="R693" s="219">
        <f>IFERROR(AVERAGE(P693:P694),"")</f>
        <v>100</v>
      </c>
      <c r="S693" s="220">
        <f>AVERAGE(Q693:Q694)</f>
        <v>100</v>
      </c>
      <c r="T693" s="221">
        <f>IFERROR((R693*0.7+S693*0.3)*2,S693*2)</f>
        <v>200</v>
      </c>
      <c r="U693" s="271" t="str">
        <f>IF(T693&lt;170,"ГЗ по услуге (работе) НЕ выполнено","")&amp;IF(AND(T693&gt;=170,T693&lt;=200),"ГЗ по услуге (работе) выполнено","")&amp;IF(T693&gt;200,"ГЗ по услуге (работе) ПЕРЕвыполнено","")</f>
        <v>ГЗ по услуге (работе) выполнено</v>
      </c>
      <c r="V693" s="227"/>
      <c r="W693" s="214"/>
      <c r="X693" s="205"/>
    </row>
    <row r="694" spans="1:24" s="4" customFormat="1" ht="87" customHeight="1" thickBot="1" x14ac:dyDescent="0.3">
      <c r="A694" s="306"/>
      <c r="B694" s="46" t="str">
        <f t="shared" si="350"/>
        <v>ГБУЗ АО ДГП №1</v>
      </c>
      <c r="C694" s="262"/>
      <c r="D694" s="19" t="str">
        <f t="shared" si="351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4" s="236"/>
      <c r="F694" s="46" t="str">
        <f t="shared" si="361"/>
        <v>заключение договоров</v>
      </c>
      <c r="G694" s="224"/>
      <c r="H694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4" s="224"/>
      <c r="J694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4" s="77" t="s">
        <v>247</v>
      </c>
      <c r="L694" s="75" t="s">
        <v>238</v>
      </c>
      <c r="M694" s="71" t="s">
        <v>42</v>
      </c>
      <c r="N694" s="104">
        <v>5.39</v>
      </c>
      <c r="O694" s="104">
        <v>5.39</v>
      </c>
      <c r="P694" s="56" t="str">
        <f t="shared" si="391"/>
        <v/>
      </c>
      <c r="Q694" s="58">
        <f>IF(AND(N694&lt;&gt;0,M694="объем"),(O694/N694*100),"")</f>
        <v>100</v>
      </c>
      <c r="R694" s="219"/>
      <c r="S694" s="220"/>
      <c r="T694" s="221"/>
      <c r="U694" s="271"/>
      <c r="V694" s="227"/>
      <c r="W694" s="215"/>
      <c r="X694" s="206"/>
    </row>
    <row r="695" spans="1:24" s="4" customFormat="1" ht="63" customHeight="1" thickBot="1" x14ac:dyDescent="0.3">
      <c r="A695" s="305" t="s">
        <v>35</v>
      </c>
      <c r="B695" s="46" t="str">
        <f t="shared" si="350"/>
        <v>ГБУЗ АО Центр медицины катастроф и скорой медицинской помощи</v>
      </c>
      <c r="C695" s="296" t="s">
        <v>120</v>
      </c>
      <c r="D695" s="19" t="str">
        <f t="shared" si="351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95" s="236" t="s">
        <v>50</v>
      </c>
      <c r="F695" s="46" t="str">
        <f t="shared" si="361"/>
        <v>Вне медицинской организации</v>
      </c>
      <c r="G695" s="227" t="s">
        <v>166</v>
      </c>
      <c r="H695" s="46" t="str">
        <f t="shared" si="362"/>
        <v>Скорая, в том числе скорая специализированная, медицинская помощь (за исключением санитарно-авиационной эвакуации)</v>
      </c>
      <c r="I695" s="236" t="s">
        <v>148</v>
      </c>
      <c r="J695" s="46" t="str">
        <f t="shared" si="363"/>
        <v xml:space="preserve">Не применяется </v>
      </c>
      <c r="K695" s="72" t="s">
        <v>133</v>
      </c>
      <c r="L695" s="73" t="s">
        <v>3</v>
      </c>
      <c r="M695" s="73" t="s">
        <v>5</v>
      </c>
      <c r="N695" s="106">
        <v>99</v>
      </c>
      <c r="O695" s="106">
        <v>99</v>
      </c>
      <c r="P695" s="54">
        <f>IF(AND(N695&lt;&gt;0,M695="Кач."),O695/N695*100,"")</f>
        <v>100</v>
      </c>
      <c r="Q695" s="54"/>
      <c r="R695" s="219">
        <f>IFERROR(AVERAGE(P695:P696),"")</f>
        <v>100</v>
      </c>
      <c r="S695" s="220">
        <f>AVERAGE(Q695:Q696)</f>
        <v>100</v>
      </c>
      <c r="T695" s="221">
        <f>IFERROR((R695*0.7+S695*0.3)*2,S695*2)</f>
        <v>200</v>
      </c>
      <c r="U695" s="271" t="str">
        <f>IF(T695&lt;170,"ГЗ по услуге (работе) НЕ выполнено","")&amp;IF(AND(T695&gt;=170,T695&lt;=200),"ГЗ по услуге (работе) выполнено","")&amp;IF(T695&gt;200,"ГЗ по услуге (работе) ПЕРЕвыполнено","")</f>
        <v>ГЗ по услуге (работе) выполнено</v>
      </c>
      <c r="V695" s="227"/>
      <c r="W695" s="213">
        <f>AVERAGE(T695:T700)</f>
        <v>200</v>
      </c>
      <c r="X695" s="204" t="str">
        <f>IF(W695&lt;170,"ГЗ по учреждению не выполнено","")&amp;IF(AND(W695&gt;=170,W695&lt;=200),"ГЗ по учреждению выполнено","")&amp;IF(W695&gt;200,"ГЗ по учреждению перевыполнено","")</f>
        <v>ГЗ по учреждению выполнено</v>
      </c>
    </row>
    <row r="696" spans="1:24" s="4" customFormat="1" ht="23.45" customHeight="1" thickBot="1" x14ac:dyDescent="0.3">
      <c r="A696" s="305"/>
      <c r="B696" s="46" t="str">
        <f t="shared" si="350"/>
        <v>ГБУЗ АО Центр медицины катастроф и скорой медицинской помощи</v>
      </c>
      <c r="C696" s="296"/>
      <c r="D696" s="19" t="str">
        <f t="shared" si="351"/>
        <v>Скорая, в том числе скорая специализированная, медицинская помощь (включая медицинскую эвакуацию), не включенная в базовую программу обязательного медицинского страхования, а также оказание медицинской помощи при чрезвычайных ситуациях</v>
      </c>
      <c r="E696" s="236"/>
      <c r="F696" s="46" t="str">
        <f t="shared" si="361"/>
        <v>Вне медицинской организации</v>
      </c>
      <c r="G696" s="227"/>
      <c r="H696" s="46" t="str">
        <f t="shared" si="362"/>
        <v>Скорая, в том числе скорая специализированная, медицинская помощь (за исключением санитарно-авиационной эвакуации)</v>
      </c>
      <c r="I696" s="236"/>
      <c r="J696" s="46" t="str">
        <f t="shared" si="363"/>
        <v xml:space="preserve">Не применяется </v>
      </c>
      <c r="K696" s="74" t="s">
        <v>169</v>
      </c>
      <c r="L696" s="70" t="s">
        <v>45</v>
      </c>
      <c r="M696" s="71" t="s">
        <v>42</v>
      </c>
      <c r="N696" s="103">
        <v>7200</v>
      </c>
      <c r="O696" s="103">
        <v>5400</v>
      </c>
      <c r="P696" s="56" t="str">
        <f t="shared" ref="P696:P721" si="392">IF(AND(N696&lt;&gt;0,M696="Кач."),O696/N696*100,"")</f>
        <v/>
      </c>
      <c r="Q696" s="55">
        <f>IF(AND(N696&lt;&gt;0,M696="объем"),(O696/N696*100)/$Y$2*12,"")</f>
        <v>100</v>
      </c>
      <c r="R696" s="219"/>
      <c r="S696" s="220"/>
      <c r="T696" s="221"/>
      <c r="U696" s="271"/>
      <c r="V696" s="227"/>
      <c r="W696" s="214"/>
      <c r="X696" s="205"/>
    </row>
    <row r="697" spans="1:24" s="4" customFormat="1" ht="34.9" customHeight="1" thickBot="1" x14ac:dyDescent="0.3">
      <c r="A697" s="305"/>
      <c r="B697" s="46" t="str">
        <f t="shared" si="350"/>
        <v>ГБУЗ АО Центр медицины катастроф и скорой медицинской помощи</v>
      </c>
      <c r="C697" s="296" t="s">
        <v>141</v>
      </c>
      <c r="D697" s="19" t="str">
        <f t="shared" si="351"/>
        <v>Медицинская помощь в экстренной форме незастрахованным гражданам в системе обязательного медицинского страхования</v>
      </c>
      <c r="E697" s="236" t="s">
        <v>50</v>
      </c>
      <c r="F697" s="46" t="str">
        <f t="shared" si="361"/>
        <v>Вне медицинской организации</v>
      </c>
      <c r="G697" s="227" t="s">
        <v>141</v>
      </c>
      <c r="H697" s="46" t="str">
        <f t="shared" si="362"/>
        <v>Медицинская помощь в экстренной форме незастрахованным гражданам в системе обязательного медицинского страхования</v>
      </c>
      <c r="I697" s="236" t="s">
        <v>148</v>
      </c>
      <c r="J697" s="46" t="str">
        <f t="shared" si="363"/>
        <v xml:space="preserve">Не применяется </v>
      </c>
      <c r="K697" s="72" t="s">
        <v>133</v>
      </c>
      <c r="L697" s="72" t="s">
        <v>3</v>
      </c>
      <c r="M697" s="72" t="s">
        <v>5</v>
      </c>
      <c r="N697" s="106">
        <v>99</v>
      </c>
      <c r="O697" s="106">
        <v>99</v>
      </c>
      <c r="P697" s="54">
        <f t="shared" si="392"/>
        <v>100</v>
      </c>
      <c r="Q697" s="54"/>
      <c r="R697" s="219">
        <f>IFERROR(AVERAGE(P697:P698),"")</f>
        <v>100</v>
      </c>
      <c r="S697" s="220">
        <f>AVERAGE(Q697:Q698)</f>
        <v>100</v>
      </c>
      <c r="T697" s="221">
        <f>IFERROR((R697*0.7+S697*0.3)*2,S697*2)</f>
        <v>200</v>
      </c>
      <c r="U697" s="236" t="str">
        <f>IF(T697&lt;170,"ГЗ по услуге (работе) НЕ выполнено","")&amp;IF(AND(T697&gt;=170,T697&lt;=200),"ГЗ по услуге (работе) выполнено","")&amp;IF(T697&gt;200,"ГЗ по услуге (работе) ПЕРЕвыполнено","")</f>
        <v>ГЗ по услуге (работе) выполнено</v>
      </c>
      <c r="V697" s="227"/>
      <c r="W697" s="214"/>
      <c r="X697" s="205"/>
    </row>
    <row r="698" spans="1:24" s="4" customFormat="1" ht="34.9" customHeight="1" thickBot="1" x14ac:dyDescent="0.3">
      <c r="A698" s="305"/>
      <c r="B698" s="46" t="str">
        <f t="shared" ref="B698:B749" si="393">IF(A698="",B697,A698)</f>
        <v>ГБУЗ АО Центр медицины катастроф и скорой медицинской помощи</v>
      </c>
      <c r="C698" s="296"/>
      <c r="D698" s="19" t="str">
        <f t="shared" ref="D698:D748" si="394">IF(C698="",D697,C698)</f>
        <v>Медицинская помощь в экстренной форме незастрахованным гражданам в системе обязательного медицинского страхования</v>
      </c>
      <c r="E698" s="236"/>
      <c r="F698" s="46" t="str">
        <f t="shared" si="361"/>
        <v>Вне медицинской организации</v>
      </c>
      <c r="G698" s="227"/>
      <c r="H698" s="46" t="str">
        <f t="shared" si="362"/>
        <v>Медицинская помощь в экстренной форме незастрахованным гражданам в системе обязательного медицинского страхования</v>
      </c>
      <c r="I698" s="236"/>
      <c r="J698" s="46" t="str">
        <f t="shared" si="363"/>
        <v xml:space="preserve">Не применяется </v>
      </c>
      <c r="K698" s="74" t="s">
        <v>151</v>
      </c>
      <c r="L698" s="75" t="s">
        <v>41</v>
      </c>
      <c r="M698" s="71" t="s">
        <v>42</v>
      </c>
      <c r="N698" s="102">
        <v>12300</v>
      </c>
      <c r="O698" s="102">
        <v>9225</v>
      </c>
      <c r="P698" s="56" t="str">
        <f t="shared" si="392"/>
        <v/>
      </c>
      <c r="Q698" s="55">
        <f t="shared" ref="Q698:Q708" si="395">IF(AND(N698&lt;&gt;0,M698="объем"),(O698/N698*100)/$Y$2*12,"")</f>
        <v>100</v>
      </c>
      <c r="R698" s="219"/>
      <c r="S698" s="220"/>
      <c r="T698" s="221"/>
      <c r="U698" s="236"/>
      <c r="V698" s="227"/>
      <c r="W698" s="214"/>
      <c r="X698" s="205"/>
    </row>
    <row r="699" spans="1:24" s="4" customFormat="1" ht="68.25" customHeight="1" thickBot="1" x14ac:dyDescent="0.3">
      <c r="A699" s="305"/>
      <c r="B699" s="46" t="str">
        <f t="shared" si="393"/>
        <v>ГБУЗ АО Центр медицины катастроф и скорой медицинской помощи</v>
      </c>
      <c r="C699" s="262" t="s">
        <v>236</v>
      </c>
      <c r="D699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699" s="236" t="s">
        <v>305</v>
      </c>
      <c r="F699" s="46" t="str">
        <f t="shared" si="361"/>
        <v>заключение договоров</v>
      </c>
      <c r="G699" s="222" t="s">
        <v>307</v>
      </c>
      <c r="H699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699" s="222" t="s">
        <v>306</v>
      </c>
      <c r="J699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699" s="76" t="s">
        <v>237</v>
      </c>
      <c r="L699" s="75" t="s">
        <v>3</v>
      </c>
      <c r="M699" s="72" t="s">
        <v>5</v>
      </c>
      <c r="N699" s="106">
        <v>100</v>
      </c>
      <c r="O699" s="106">
        <v>100</v>
      </c>
      <c r="P699" s="54">
        <f t="shared" ref="P699:P700" si="396">IF(AND(N699&lt;&gt;0,M699="Кач."),O699/N699*100,"")</f>
        <v>100</v>
      </c>
      <c r="Q699" s="54"/>
      <c r="R699" s="219">
        <f>IFERROR(AVERAGE(P699:P700),"")</f>
        <v>100</v>
      </c>
      <c r="S699" s="220">
        <f>AVERAGE(Q699:Q700)</f>
        <v>100</v>
      </c>
      <c r="T699" s="221">
        <f>IFERROR((R699*0.7+S699*0.3)*2,S699*2)</f>
        <v>200</v>
      </c>
      <c r="U699" s="236" t="str">
        <f>IF(T699&lt;170,"ГЗ по услуге (работе) НЕ выполнено","")&amp;IF(AND(T699&gt;=170,T699&lt;=200),"ГЗ по услуге (работе) выполнено","")&amp;IF(T699&gt;200,"ГЗ по услуге (работе) ПЕРЕвыполнено","")</f>
        <v>ГЗ по услуге (работе) выполнено</v>
      </c>
      <c r="V699" s="227"/>
      <c r="W699" s="214"/>
      <c r="X699" s="205"/>
    </row>
    <row r="700" spans="1:24" s="4" customFormat="1" ht="43.5" customHeight="1" thickBot="1" x14ac:dyDescent="0.3">
      <c r="A700" s="305"/>
      <c r="B700" s="46" t="str">
        <f t="shared" si="393"/>
        <v>ГБУЗ АО Центр медицины катастроф и скорой медицинской помощи</v>
      </c>
      <c r="C700" s="262"/>
      <c r="D700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00" s="236"/>
      <c r="F700" s="46" t="str">
        <f t="shared" si="361"/>
        <v>заключение договоров</v>
      </c>
      <c r="G700" s="224"/>
      <c r="H700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00" s="224"/>
      <c r="J700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00" s="77" t="s">
        <v>247</v>
      </c>
      <c r="L700" s="75" t="s">
        <v>238</v>
      </c>
      <c r="M700" s="71" t="s">
        <v>42</v>
      </c>
      <c r="N700" s="102">
        <v>9.5299999999999994</v>
      </c>
      <c r="O700" s="102">
        <v>9.5299999999999994</v>
      </c>
      <c r="P700" s="56" t="str">
        <f t="shared" si="396"/>
        <v/>
      </c>
      <c r="Q700" s="58">
        <f>IF(AND(N700&lt;&gt;0,M700="объем"),(O700/N700*100),"")</f>
        <v>100</v>
      </c>
      <c r="R700" s="219"/>
      <c r="S700" s="220"/>
      <c r="T700" s="221"/>
      <c r="U700" s="236"/>
      <c r="V700" s="227"/>
      <c r="W700" s="215"/>
      <c r="X700" s="206"/>
    </row>
    <row r="701" spans="1:24" ht="22.9" customHeight="1" thickBot="1" x14ac:dyDescent="0.3">
      <c r="A701" s="307" t="s">
        <v>33</v>
      </c>
      <c r="B701" s="46" t="str">
        <f t="shared" si="393"/>
        <v>ГБУЗ АО Центр охраны здоровья семьи и репродукции</v>
      </c>
      <c r="C701" s="296" t="s">
        <v>124</v>
      </c>
      <c r="D701" s="19" t="str">
        <f t="shared" si="394"/>
        <v>ПМСП, не включенная в базовую программу ОМС</v>
      </c>
      <c r="E701" s="227" t="s">
        <v>142</v>
      </c>
      <c r="F701" s="46" t="str">
        <f t="shared" si="361"/>
        <v>амбулаторно</v>
      </c>
      <c r="G701" s="227" t="s">
        <v>137</v>
      </c>
      <c r="H701" s="46" t="str">
        <f t="shared" si="36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01" s="308" t="s">
        <v>168</v>
      </c>
      <c r="J701" s="46" t="str">
        <f t="shared" si="363"/>
        <v>по профилю дерматовенерология (в части венерологии)</v>
      </c>
      <c r="K701" s="72" t="s">
        <v>133</v>
      </c>
      <c r="L701" s="73" t="s">
        <v>3</v>
      </c>
      <c r="M701" s="73" t="s">
        <v>5</v>
      </c>
      <c r="N701" s="106">
        <v>99</v>
      </c>
      <c r="O701" s="106">
        <v>99</v>
      </c>
      <c r="P701" s="54">
        <f t="shared" si="392"/>
        <v>100</v>
      </c>
      <c r="Q701" s="54"/>
      <c r="R701" s="219">
        <f>IFERROR(AVERAGE(P701:P703),"")</f>
        <v>100</v>
      </c>
      <c r="S701" s="220">
        <f>AVERAGE(Q701:Q703)</f>
        <v>99.941927990708479</v>
      </c>
      <c r="T701" s="221">
        <f>IFERROR((R701*0.7+S701*0.3)*2,S701*2)</f>
        <v>199.96515679442507</v>
      </c>
      <c r="U701" s="271" t="str">
        <f>IF(T701&lt;170,"ГЗ по услуге (работе) НЕ выполнено","")&amp;IF(AND(T701&gt;=170,T701&lt;=200),"ГЗ по услуге (работе) выполнено","")&amp;IF(T701&gt;200,"ГЗ по услуге (работе) ПЕРЕвыполнено","")</f>
        <v>ГЗ по услуге (работе) выполнено</v>
      </c>
      <c r="V701" s="333"/>
      <c r="W701" s="213">
        <f>AVERAGE(T701:T711)</f>
        <v>199.9953258084241</v>
      </c>
      <c r="X701" s="204" t="str">
        <f>IF(W701&lt;170,"ГЗ по учреждению не выполнено","")&amp;IF(AND(W701&gt;=170,W701&lt;=200),"ГЗ по учреждению выполнено","")&amp;IF(W701&gt;200,"ГЗ по учреждению перевыполнено","")</f>
        <v>ГЗ по учреждению выполнено</v>
      </c>
    </row>
    <row r="702" spans="1:24" ht="114" customHeight="1" thickBot="1" x14ac:dyDescent="0.3">
      <c r="A702" s="307"/>
      <c r="B702" s="46" t="str">
        <f t="shared" si="393"/>
        <v>ГБУЗ АО Центр охраны здоровья семьи и репродукции</v>
      </c>
      <c r="C702" s="296"/>
      <c r="D702" s="19" t="str">
        <f t="shared" si="394"/>
        <v>ПМСП, не включенная в базовую программу ОМС</v>
      </c>
      <c r="E702" s="227"/>
      <c r="F702" s="46" t="str">
        <f t="shared" si="361"/>
        <v>амбулаторно</v>
      </c>
      <c r="G702" s="227"/>
      <c r="H702" s="46" t="str">
        <f t="shared" si="36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02" s="308"/>
      <c r="J702" s="46" t="str">
        <f t="shared" si="363"/>
        <v>по профилю дерматовенерология (в части венерологии)</v>
      </c>
      <c r="K702" s="69" t="s">
        <v>40</v>
      </c>
      <c r="L702" s="70" t="s">
        <v>123</v>
      </c>
      <c r="M702" s="71" t="s">
        <v>42</v>
      </c>
      <c r="N702" s="102">
        <v>2940</v>
      </c>
      <c r="O702" s="102">
        <v>2205</v>
      </c>
      <c r="P702" s="56" t="str">
        <f t="shared" si="392"/>
        <v/>
      </c>
      <c r="Q702" s="55">
        <f t="shared" si="395"/>
        <v>100</v>
      </c>
      <c r="R702" s="219"/>
      <c r="S702" s="220"/>
      <c r="T702" s="221"/>
      <c r="U702" s="271"/>
      <c r="V702" s="333"/>
      <c r="W702" s="214"/>
      <c r="X702" s="205"/>
    </row>
    <row r="703" spans="1:24" ht="28.5" customHeight="1" thickBot="1" x14ac:dyDescent="0.3">
      <c r="A703" s="307"/>
      <c r="B703" s="46" t="str">
        <f t="shared" si="393"/>
        <v>ГБУЗ АО Центр охраны здоровья семьи и репродукции</v>
      </c>
      <c r="C703" s="296"/>
      <c r="D703" s="19" t="str">
        <f t="shared" si="394"/>
        <v>ПМСП, не включенная в базовую программу ОМС</v>
      </c>
      <c r="E703" s="227"/>
      <c r="F703" s="46" t="str">
        <f t="shared" si="361"/>
        <v>амбулаторно</v>
      </c>
      <c r="G703" s="227"/>
      <c r="H703" s="46" t="str">
        <f t="shared" si="362"/>
        <v>Первичная специализированная медицинская помощь, оказываемая при заболеваниях, передаваемых половым путем, туберкулезе, ВИЧ-инфекции и синдроме приобретенного иммунодефицита, психиатрических расстройствах и расстройствах поведения, по профилю дерматовенерология (в части венерологии)</v>
      </c>
      <c r="I703" s="308"/>
      <c r="J703" s="46" t="str">
        <f t="shared" si="363"/>
        <v>по профилю дерматовенерология (в части венерологии)</v>
      </c>
      <c r="K703" s="69" t="s">
        <v>138</v>
      </c>
      <c r="L703" s="70" t="s">
        <v>123</v>
      </c>
      <c r="M703" s="71" t="s">
        <v>42</v>
      </c>
      <c r="N703" s="104">
        <v>287</v>
      </c>
      <c r="O703" s="104">
        <v>215</v>
      </c>
      <c r="P703" s="54" t="str">
        <f t="shared" si="392"/>
        <v/>
      </c>
      <c r="Q703" s="55">
        <f>IF(AND(N703&lt;&gt;0,M703="объем"),(O703/N703*100)/$Y$2*12,"")</f>
        <v>99.883855981416957</v>
      </c>
      <c r="R703" s="219"/>
      <c r="S703" s="220"/>
      <c r="T703" s="221"/>
      <c r="U703" s="271"/>
      <c r="V703" s="333"/>
      <c r="W703" s="214"/>
      <c r="X703" s="205"/>
    </row>
    <row r="704" spans="1:24" ht="45.75" customHeight="1" thickBot="1" x14ac:dyDescent="0.3">
      <c r="A704" s="307"/>
      <c r="B704" s="46" t="str">
        <f t="shared" si="393"/>
        <v>ГБУЗ АО Центр охраны здоровья семьи и репродукции</v>
      </c>
      <c r="C704" s="296" t="s">
        <v>125</v>
      </c>
      <c r="D704" s="19" t="str">
        <f t="shared" si="394"/>
        <v>ПМСП, включенная в базовую программу ОМС</v>
      </c>
      <c r="E704" s="227" t="s">
        <v>142</v>
      </c>
      <c r="F704" s="46" t="str">
        <f t="shared" si="361"/>
        <v>амбулаторно</v>
      </c>
      <c r="G704" s="227" t="s">
        <v>47</v>
      </c>
      <c r="H704" s="46" t="str">
        <f t="shared" si="362"/>
        <v>Не предусмотрено</v>
      </c>
      <c r="I704" s="227" t="s">
        <v>71</v>
      </c>
      <c r="J704" s="46" t="str">
        <f t="shared" si="363"/>
        <v>генетик</v>
      </c>
      <c r="K704" s="72" t="s">
        <v>133</v>
      </c>
      <c r="L704" s="73" t="s">
        <v>3</v>
      </c>
      <c r="M704" s="73" t="s">
        <v>5</v>
      </c>
      <c r="N704" s="106">
        <v>99</v>
      </c>
      <c r="O704" s="106">
        <v>99</v>
      </c>
      <c r="P704" s="54">
        <f t="shared" si="392"/>
        <v>100</v>
      </c>
      <c r="Q704" s="54"/>
      <c r="R704" s="237">
        <f>IFERROR(AVERAGE(P704:P709),"")</f>
        <v>100</v>
      </c>
      <c r="S704" s="240">
        <f>AVERAGE(Q704:Q709)</f>
        <v>100.03470105141189</v>
      </c>
      <c r="T704" s="247">
        <f>IFERROR((R704*0.7+S704*0.3)*2,S704*2)</f>
        <v>200.02082063084714</v>
      </c>
      <c r="U704" s="274" t="str">
        <f>IF(T704&lt;170,"ГЗ по услуге (работе) НЕ выполнено","")&amp;IF(AND(T704&gt;=170,T704&lt;=200),"ГЗ по услуге (работе) выполнено","")&amp;IF(T704&gt;200,"ГЗ по услуге (работе) ПЕРЕвыполнено","")</f>
        <v>ГЗ по услуге (работе) ПЕРЕвыполнено</v>
      </c>
      <c r="V704" s="225"/>
      <c r="W704" s="214"/>
      <c r="X704" s="205"/>
    </row>
    <row r="705" spans="1:24" ht="77.25" customHeight="1" thickBot="1" x14ac:dyDescent="0.3">
      <c r="A705" s="307"/>
      <c r="B705" s="46" t="str">
        <f t="shared" si="393"/>
        <v>ГБУЗ АО Центр охраны здоровья семьи и репродукции</v>
      </c>
      <c r="C705" s="296"/>
      <c r="D705" s="19" t="str">
        <f t="shared" si="394"/>
        <v>ПМСП, включенная в базовую программу ОМС</v>
      </c>
      <c r="E705" s="227"/>
      <c r="F705" s="46" t="str">
        <f t="shared" si="361"/>
        <v>амбулаторно</v>
      </c>
      <c r="G705" s="227"/>
      <c r="H705" s="46" t="str">
        <f t="shared" si="362"/>
        <v>Не предусмотрено</v>
      </c>
      <c r="I705" s="227"/>
      <c r="J705" s="46" t="str">
        <f t="shared" si="363"/>
        <v>генетик</v>
      </c>
      <c r="K705" s="69" t="s">
        <v>40</v>
      </c>
      <c r="L705" s="70" t="s">
        <v>123</v>
      </c>
      <c r="M705" s="71" t="s">
        <v>42</v>
      </c>
      <c r="N705" s="102">
        <v>8809</v>
      </c>
      <c r="O705" s="102">
        <v>6607</v>
      </c>
      <c r="P705" s="56" t="str">
        <f t="shared" si="392"/>
        <v/>
      </c>
      <c r="Q705" s="55">
        <f t="shared" si="395"/>
        <v>100.00378400877889</v>
      </c>
      <c r="R705" s="238"/>
      <c r="S705" s="241"/>
      <c r="T705" s="248"/>
      <c r="U705" s="275"/>
      <c r="V705" s="226"/>
      <c r="W705" s="214"/>
      <c r="X705" s="205"/>
    </row>
    <row r="706" spans="1:24" ht="51" customHeight="1" thickBot="1" x14ac:dyDescent="0.3">
      <c r="A706" s="307"/>
      <c r="B706" s="46" t="str">
        <f t="shared" si="393"/>
        <v>ГБУЗ АО Центр охраны здоровья семьи и репродукции</v>
      </c>
      <c r="C706" s="296"/>
      <c r="D706" s="19" t="str">
        <f t="shared" si="394"/>
        <v>ПМСП, включенная в базовую программу ОМС</v>
      </c>
      <c r="E706" s="227"/>
      <c r="F706" s="46" t="str">
        <f t="shared" si="361"/>
        <v>амбулаторно</v>
      </c>
      <c r="G706" s="227"/>
      <c r="H706" s="46" t="str">
        <f t="shared" si="362"/>
        <v>Не предусмотрено</v>
      </c>
      <c r="I706" s="227"/>
      <c r="J706" s="46" t="str">
        <f t="shared" si="363"/>
        <v>генетик</v>
      </c>
      <c r="K706" s="69" t="s">
        <v>138</v>
      </c>
      <c r="L706" s="70" t="s">
        <v>123</v>
      </c>
      <c r="M706" s="71" t="s">
        <v>42</v>
      </c>
      <c r="N706" s="104">
        <v>451</v>
      </c>
      <c r="O706" s="104">
        <v>338</v>
      </c>
      <c r="P706" s="54" t="str">
        <f t="shared" ref="P706" si="397">IF(AND(N706&lt;&gt;0,M706="Кач."),O706/N706*100,"")</f>
        <v/>
      </c>
      <c r="Q706" s="55">
        <f>IF(AND(N706&lt;&gt;0,M706="объем"),(O706/N706*100)/$Y$2*12,"")</f>
        <v>99.926090169992605</v>
      </c>
      <c r="R706" s="238"/>
      <c r="S706" s="241"/>
      <c r="T706" s="248"/>
      <c r="U706" s="275"/>
      <c r="V706" s="226"/>
      <c r="W706" s="214"/>
      <c r="X706" s="205"/>
    </row>
    <row r="707" spans="1:24" ht="28.5" customHeight="1" thickBot="1" x14ac:dyDescent="0.3">
      <c r="A707" s="307"/>
      <c r="B707" s="46" t="str">
        <f t="shared" si="393"/>
        <v>ГБУЗ АО Центр охраны здоровья семьи и репродукции</v>
      </c>
      <c r="C707" s="296"/>
      <c r="D707" s="19" t="str">
        <f t="shared" si="394"/>
        <v>ПМСП, включенная в базовую программу ОМС</v>
      </c>
      <c r="E707" s="227"/>
      <c r="F707" s="46" t="str">
        <f t="shared" si="361"/>
        <v>амбулаторно</v>
      </c>
      <c r="G707" s="227"/>
      <c r="H707" s="46" t="str">
        <f t="shared" si="362"/>
        <v>Не предусмотрено</v>
      </c>
      <c r="I707" s="227" t="s">
        <v>89</v>
      </c>
      <c r="J707" s="46" t="str">
        <f t="shared" si="363"/>
        <v>акушерство-гинекология</v>
      </c>
      <c r="K707" s="72" t="s">
        <v>133</v>
      </c>
      <c r="L707" s="73" t="s">
        <v>3</v>
      </c>
      <c r="M707" s="73" t="s">
        <v>5</v>
      </c>
      <c r="N707" s="106">
        <v>99</v>
      </c>
      <c r="O707" s="106">
        <v>99</v>
      </c>
      <c r="P707" s="54">
        <f t="shared" si="392"/>
        <v>100</v>
      </c>
      <c r="Q707" s="54" t="str">
        <f>IF(AND(N707&lt;&gt;0,M707="объем"),(O707/N707*100)/$Y$2*12,"")</f>
        <v/>
      </c>
      <c r="R707" s="238"/>
      <c r="S707" s="241"/>
      <c r="T707" s="248"/>
      <c r="U707" s="275"/>
      <c r="V707" s="226"/>
      <c r="W707" s="214"/>
      <c r="X707" s="205"/>
    </row>
    <row r="708" spans="1:24" s="4" customFormat="1" ht="22.9" customHeight="1" thickBot="1" x14ac:dyDescent="0.3">
      <c r="A708" s="307"/>
      <c r="B708" s="46" t="str">
        <f t="shared" si="393"/>
        <v>ГБУЗ АО Центр охраны здоровья семьи и репродукции</v>
      </c>
      <c r="C708" s="296"/>
      <c r="D708" s="19" t="str">
        <f t="shared" si="394"/>
        <v>ПМСП, включенная в базовую программу ОМС</v>
      </c>
      <c r="E708" s="227"/>
      <c r="F708" s="46" t="str">
        <f t="shared" si="361"/>
        <v>амбулаторно</v>
      </c>
      <c r="G708" s="227"/>
      <c r="H708" s="46" t="str">
        <f t="shared" si="362"/>
        <v>Не предусмотрено</v>
      </c>
      <c r="I708" s="227"/>
      <c r="J708" s="46" t="str">
        <f t="shared" si="363"/>
        <v>акушерство-гинекология</v>
      </c>
      <c r="K708" s="69" t="s">
        <v>40</v>
      </c>
      <c r="L708" s="70" t="s">
        <v>123</v>
      </c>
      <c r="M708" s="71" t="s">
        <v>42</v>
      </c>
      <c r="N708" s="102">
        <v>21438</v>
      </c>
      <c r="O708" s="102">
        <v>16080</v>
      </c>
      <c r="P708" s="56" t="str">
        <f t="shared" si="392"/>
        <v/>
      </c>
      <c r="Q708" s="55">
        <f t="shared" si="395"/>
        <v>100.00932922847282</v>
      </c>
      <c r="R708" s="238"/>
      <c r="S708" s="241"/>
      <c r="T708" s="248"/>
      <c r="U708" s="275"/>
      <c r="V708" s="226"/>
      <c r="W708" s="214"/>
      <c r="X708" s="205"/>
    </row>
    <row r="709" spans="1:24" s="4" customFormat="1" ht="68.25" customHeight="1" thickBot="1" x14ac:dyDescent="0.3">
      <c r="A709" s="307"/>
      <c r="B709" s="46" t="str">
        <f t="shared" si="393"/>
        <v>ГБУЗ АО Центр охраны здоровья семьи и репродукции</v>
      </c>
      <c r="C709" s="296"/>
      <c r="D709" s="19" t="str">
        <f t="shared" si="394"/>
        <v>ПМСП, включенная в базовую программу ОМС</v>
      </c>
      <c r="E709" s="227"/>
      <c r="F709" s="46" t="str">
        <f t="shared" si="361"/>
        <v>амбулаторно</v>
      </c>
      <c r="G709" s="227"/>
      <c r="H709" s="46" t="str">
        <f t="shared" si="362"/>
        <v>Не предусмотрено</v>
      </c>
      <c r="I709" s="227"/>
      <c r="J709" s="46" t="str">
        <f t="shared" si="363"/>
        <v>акушерство-гинекология</v>
      </c>
      <c r="K709" s="69" t="s">
        <v>138</v>
      </c>
      <c r="L709" s="70" t="s">
        <v>123</v>
      </c>
      <c r="M709" s="71" t="s">
        <v>42</v>
      </c>
      <c r="N709" s="104">
        <v>668</v>
      </c>
      <c r="O709" s="104">
        <v>502</v>
      </c>
      <c r="P709" s="54" t="str">
        <f t="shared" ref="P709:P711" si="398">IF(AND(N709&lt;&gt;0,M709="Кач."),O709/N709*100,"")</f>
        <v/>
      </c>
      <c r="Q709" s="55">
        <f>IF(AND(N709&lt;&gt;0,M709="объем"),(O709/N709*100)/$Y$2*12,"")</f>
        <v>100.1996007984032</v>
      </c>
      <c r="R709" s="250"/>
      <c r="S709" s="251"/>
      <c r="T709" s="252"/>
      <c r="U709" s="276"/>
      <c r="V709" s="228"/>
      <c r="W709" s="214"/>
      <c r="X709" s="205"/>
    </row>
    <row r="710" spans="1:24" s="4" customFormat="1" ht="25.15" customHeight="1" thickBot="1" x14ac:dyDescent="0.3">
      <c r="A710" s="307"/>
      <c r="B710" s="46" t="str">
        <f t="shared" si="393"/>
        <v>ГБУЗ АО Центр охраны здоровья семьи и репродукции</v>
      </c>
      <c r="C710" s="262" t="s">
        <v>236</v>
      </c>
      <c r="D710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0" s="236" t="s">
        <v>305</v>
      </c>
      <c r="F710" s="46" t="str">
        <f t="shared" si="361"/>
        <v>заключение договоров</v>
      </c>
      <c r="G710" s="222" t="s">
        <v>307</v>
      </c>
      <c r="H710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0" s="222" t="s">
        <v>306</v>
      </c>
      <c r="J710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0" s="76" t="s">
        <v>237</v>
      </c>
      <c r="L710" s="75" t="s">
        <v>3</v>
      </c>
      <c r="M710" s="72" t="s">
        <v>5</v>
      </c>
      <c r="N710" s="106">
        <v>100</v>
      </c>
      <c r="O710" s="106">
        <v>100</v>
      </c>
      <c r="P710" s="54">
        <f t="shared" si="398"/>
        <v>100</v>
      </c>
      <c r="Q710" s="54" t="str">
        <f>IF(AND(N710&lt;&gt;0,M710="объем"),(O710/N710*100)/$Y$2*12,"")</f>
        <v/>
      </c>
      <c r="R710" s="219">
        <f>IFERROR(AVERAGE(P710:P711),"")</f>
        <v>100</v>
      </c>
      <c r="S710" s="220">
        <f>AVERAGE(Q710:Q711)</f>
        <v>100</v>
      </c>
      <c r="T710" s="221">
        <f>IFERROR((R710*0.7+S710*0.3)*2,S710*2)</f>
        <v>200</v>
      </c>
      <c r="U710" s="236" t="str">
        <f>IF(T710&lt;170,"ГЗ по услуге (работе) НЕ выполнено","")&amp;IF(AND(T710&gt;=170,T710&lt;=200),"ГЗ по услуге (работе) выполнено","")&amp;IF(T710&gt;200,"ГЗ по услуге (работе) ПЕРЕвыполнено","")</f>
        <v>ГЗ по услуге (работе) выполнено</v>
      </c>
      <c r="V710" s="227"/>
      <c r="W710" s="214"/>
      <c r="X710" s="205"/>
    </row>
    <row r="711" spans="1:24" s="4" customFormat="1" ht="72.75" customHeight="1" thickBot="1" x14ac:dyDescent="0.3">
      <c r="A711" s="307"/>
      <c r="B711" s="46" t="str">
        <f t="shared" si="393"/>
        <v>ГБУЗ АО Центр охраны здоровья семьи и репродукции</v>
      </c>
      <c r="C711" s="262"/>
      <c r="D711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1" s="236"/>
      <c r="F711" s="46" t="str">
        <f t="shared" si="361"/>
        <v>заключение договоров</v>
      </c>
      <c r="G711" s="224"/>
      <c r="H711" s="46" t="str">
        <f t="shared" si="362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1" s="224"/>
      <c r="J711" s="46" t="str">
        <f t="shared" si="363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1" s="77" t="s">
        <v>247</v>
      </c>
      <c r="L711" s="75" t="s">
        <v>238</v>
      </c>
      <c r="M711" s="71" t="s">
        <v>42</v>
      </c>
      <c r="N711" s="104">
        <v>0.41</v>
      </c>
      <c r="O711" s="104">
        <v>0.41</v>
      </c>
      <c r="P711" s="56" t="str">
        <f t="shared" si="398"/>
        <v/>
      </c>
      <c r="Q711" s="58">
        <f>IF(AND(N711&lt;&gt;0,M711="объем"),(O711/N711*100),"")</f>
        <v>100</v>
      </c>
      <c r="R711" s="219"/>
      <c r="S711" s="220"/>
      <c r="T711" s="221"/>
      <c r="U711" s="236"/>
      <c r="V711" s="227"/>
      <c r="W711" s="215"/>
      <c r="X711" s="206"/>
    </row>
    <row r="712" spans="1:24" s="4" customFormat="1" ht="24" customHeight="1" thickBot="1" x14ac:dyDescent="0.3">
      <c r="A712" s="305" t="s">
        <v>271</v>
      </c>
      <c r="B712" s="46" t="str">
        <f t="shared" si="393"/>
        <v>ГБУЗ АО Клинический родильный дом им.Ю.А. Пасхаловой</v>
      </c>
      <c r="C712" s="296" t="s">
        <v>129</v>
      </c>
      <c r="D712" s="19" t="str">
        <f t="shared" si="3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2" s="227" t="s">
        <v>143</v>
      </c>
      <c r="F712" s="46" t="str">
        <f t="shared" si="361"/>
        <v>стационар</v>
      </c>
      <c r="G712" s="227" t="s">
        <v>47</v>
      </c>
      <c r="H712" s="46" t="str">
        <f t="shared" si="362"/>
        <v>Не предусмотрено</v>
      </c>
      <c r="I712" s="227" t="s">
        <v>200</v>
      </c>
      <c r="J712" s="46" t="str">
        <f t="shared" si="363"/>
        <v>неонатология</v>
      </c>
      <c r="K712" s="72" t="s">
        <v>133</v>
      </c>
      <c r="L712" s="73" t="s">
        <v>3</v>
      </c>
      <c r="M712" s="73" t="s">
        <v>5</v>
      </c>
      <c r="N712" s="106">
        <v>99</v>
      </c>
      <c r="O712" s="106">
        <v>99</v>
      </c>
      <c r="P712" s="54">
        <f t="shared" si="392"/>
        <v>100</v>
      </c>
      <c r="Q712" s="54"/>
      <c r="R712" s="237">
        <f>IFERROR(AVERAGE(P712:P717),"")</f>
        <v>100</v>
      </c>
      <c r="S712" s="240">
        <f>AVERAGE(Q712:Q717)</f>
        <v>103.61480334380065</v>
      </c>
      <c r="T712" s="247">
        <f>IFERROR((R712*0.7+S712*0.3)*2,S712*2)</f>
        <v>202.1688820062804</v>
      </c>
      <c r="U712" s="222" t="str">
        <f>IF(T712&lt;170,"ГЗ по услуге (работе) НЕ выполнено","")&amp;IF(AND(T712&gt;=170,T712&lt;=200),"ГЗ по услуге (работе) выполнено","")&amp;IF(T712&gt;200,"ГЗ по услуге (работе) ПЕРЕвыполнено","")</f>
        <v>ГЗ по услуге (работе) ПЕРЕвыполнено</v>
      </c>
      <c r="V712" s="225"/>
      <c r="W712" s="213">
        <f>AVERAGE(T712:T719)</f>
        <v>201.0844410031402</v>
      </c>
      <c r="X712" s="204" t="str">
        <f>IF(W712&lt;170,"ГЗ по учреждению не выполнено","")&amp;IF(AND(W712&gt;=170,W712&lt;=200),"ГЗ по учреждению выполнено","")&amp;IF(W712&gt;200,"ГЗ по учреждению перевыполнено","")</f>
        <v>ГЗ по учреждению перевыполнено</v>
      </c>
    </row>
    <row r="713" spans="1:24" s="4" customFormat="1" ht="21.6" customHeight="1" thickBot="1" x14ac:dyDescent="0.3">
      <c r="A713" s="305"/>
      <c r="B713" s="46" t="str">
        <f t="shared" si="393"/>
        <v>ГБУЗ АО Клинический родильный дом им.Ю.А. Пасхаловой</v>
      </c>
      <c r="C713" s="296"/>
      <c r="D713" s="19" t="str">
        <f t="shared" si="3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3" s="227"/>
      <c r="F713" s="46" t="str">
        <f t="shared" si="361"/>
        <v>стационар</v>
      </c>
      <c r="G713" s="227"/>
      <c r="H713" s="46" t="str">
        <f t="shared" si="362"/>
        <v>Не предусмотрено</v>
      </c>
      <c r="I713" s="227"/>
      <c r="J713" s="46" t="str">
        <f t="shared" si="363"/>
        <v>неонатология</v>
      </c>
      <c r="K713" s="74" t="s">
        <v>175</v>
      </c>
      <c r="L713" s="75" t="s">
        <v>123</v>
      </c>
      <c r="M713" s="71" t="s">
        <v>42</v>
      </c>
      <c r="N713" s="104">
        <v>41</v>
      </c>
      <c r="O713" s="103">
        <v>33</v>
      </c>
      <c r="P713" s="56" t="str">
        <f t="shared" si="392"/>
        <v/>
      </c>
      <c r="Q713" s="55">
        <f>IF(AND(N713&lt;&gt;0,M713="объем"),(O713/N713*100)/$Y$2*12,"")</f>
        <v>107.31707317073173</v>
      </c>
      <c r="R713" s="238"/>
      <c r="S713" s="241"/>
      <c r="T713" s="248"/>
      <c r="U713" s="223"/>
      <c r="V713" s="226"/>
      <c r="W713" s="214"/>
      <c r="X713" s="205"/>
    </row>
    <row r="714" spans="1:24" s="4" customFormat="1" ht="28.5" customHeight="1" thickBot="1" x14ac:dyDescent="0.3">
      <c r="A714" s="305"/>
      <c r="B714" s="46" t="str">
        <f t="shared" si="393"/>
        <v>ГБУЗ АО Клинический родильный дом им.Ю.А. Пасхаловой</v>
      </c>
      <c r="C714" s="296"/>
      <c r="D714" s="19" t="str">
        <f t="shared" si="3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4" s="227" t="s">
        <v>143</v>
      </c>
      <c r="F714" s="46" t="str">
        <f t="shared" si="361"/>
        <v>стационар</v>
      </c>
      <c r="G714" s="227" t="s">
        <v>47</v>
      </c>
      <c r="H714" s="46" t="str">
        <f t="shared" si="362"/>
        <v>Не предусмотрено</v>
      </c>
      <c r="I714" s="227" t="s">
        <v>52</v>
      </c>
      <c r="J714" s="46" t="str">
        <f t="shared" si="363"/>
        <v>для беременных и рожениц</v>
      </c>
      <c r="K714" s="72" t="s">
        <v>133</v>
      </c>
      <c r="L714" s="73" t="s">
        <v>3</v>
      </c>
      <c r="M714" s="73" t="s">
        <v>5</v>
      </c>
      <c r="N714" s="106">
        <v>99</v>
      </c>
      <c r="O714" s="106">
        <v>99</v>
      </c>
      <c r="P714" s="54">
        <f t="shared" si="392"/>
        <v>100</v>
      </c>
      <c r="Q714" s="54"/>
      <c r="R714" s="238"/>
      <c r="S714" s="241"/>
      <c r="T714" s="248"/>
      <c r="U714" s="223"/>
      <c r="V714" s="226"/>
      <c r="W714" s="214"/>
      <c r="X714" s="205"/>
    </row>
    <row r="715" spans="1:24" s="4" customFormat="1" ht="25.9" customHeight="1" thickBot="1" x14ac:dyDescent="0.3">
      <c r="A715" s="305"/>
      <c r="B715" s="46" t="str">
        <f t="shared" si="393"/>
        <v>ГБУЗ АО Клинический родильный дом им.Ю.А. Пасхаловой</v>
      </c>
      <c r="C715" s="296"/>
      <c r="D715" s="19" t="str">
        <f t="shared" si="3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5" s="227"/>
      <c r="F715" s="46" t="str">
        <f t="shared" si="361"/>
        <v>стационар</v>
      </c>
      <c r="G715" s="227"/>
      <c r="H715" s="46" t="str">
        <f t="shared" si="362"/>
        <v>Не предусмотрено</v>
      </c>
      <c r="I715" s="227"/>
      <c r="J715" s="46" t="str">
        <f t="shared" si="363"/>
        <v>для беременных и рожениц</v>
      </c>
      <c r="K715" s="74" t="s">
        <v>175</v>
      </c>
      <c r="L715" s="75" t="s">
        <v>123</v>
      </c>
      <c r="M715" s="71" t="s">
        <v>42</v>
      </c>
      <c r="N715" s="104">
        <v>135</v>
      </c>
      <c r="O715" s="103">
        <v>100</v>
      </c>
      <c r="P715" s="56" t="str">
        <f t="shared" si="392"/>
        <v/>
      </c>
      <c r="Q715" s="55">
        <f>IF(AND(N715&lt;&gt;0,M715="объем"),(O715/N715*100)/$Y$2*12,"")</f>
        <v>98.76543209876543</v>
      </c>
      <c r="R715" s="238"/>
      <c r="S715" s="241"/>
      <c r="T715" s="248"/>
      <c r="U715" s="223"/>
      <c r="V715" s="226"/>
      <c r="W715" s="214"/>
      <c r="X715" s="205"/>
    </row>
    <row r="716" spans="1:24" s="4" customFormat="1" ht="73.5" customHeight="1" thickBot="1" x14ac:dyDescent="0.3">
      <c r="A716" s="305"/>
      <c r="B716" s="46" t="str">
        <f t="shared" si="393"/>
        <v>ГБУЗ АО Клинический родильный дом им.Ю.А. Пасхаловой</v>
      </c>
      <c r="C716" s="296"/>
      <c r="D716" s="19" t="str">
        <f t="shared" si="3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6" s="227" t="s">
        <v>143</v>
      </c>
      <c r="F716" s="46" t="str">
        <f t="shared" ref="F716:F749" si="399">IF(E716="",F715,E716)</f>
        <v>стационар</v>
      </c>
      <c r="G716" s="227" t="s">
        <v>47</v>
      </c>
      <c r="H716" s="46" t="str">
        <f t="shared" ref="H716:H749" si="400">IF(G716="",H715,G716)</f>
        <v>Не предусмотрено</v>
      </c>
      <c r="I716" s="227" t="s">
        <v>89</v>
      </c>
      <c r="J716" s="46" t="str">
        <f t="shared" ref="J716:J749" si="401">IF(I716="",J715,I716)</f>
        <v>акушерство-гинекология</v>
      </c>
      <c r="K716" s="72" t="s">
        <v>133</v>
      </c>
      <c r="L716" s="73" t="s">
        <v>3</v>
      </c>
      <c r="M716" s="73" t="s">
        <v>5</v>
      </c>
      <c r="N716" s="106">
        <v>99</v>
      </c>
      <c r="O716" s="106">
        <v>99</v>
      </c>
      <c r="P716" s="54">
        <f t="shared" si="392"/>
        <v>100</v>
      </c>
      <c r="Q716" s="54"/>
      <c r="R716" s="238"/>
      <c r="S716" s="241"/>
      <c r="T716" s="248"/>
      <c r="U716" s="223"/>
      <c r="V716" s="226"/>
      <c r="W716" s="214"/>
      <c r="X716" s="205"/>
    </row>
    <row r="717" spans="1:24" s="4" customFormat="1" ht="50.25" customHeight="1" thickBot="1" x14ac:dyDescent="0.3">
      <c r="A717" s="305"/>
      <c r="B717" s="46" t="str">
        <f t="shared" si="393"/>
        <v>ГБУЗ АО Клинический родильный дом им.Ю.А. Пасхаловой</v>
      </c>
      <c r="C717" s="296"/>
      <c r="D717" s="19" t="str">
        <f t="shared" si="394"/>
        <v>Специализированная медицинская помощь (за исключением ВМП), включенная в базовую программу обязательного медицинского страхования</v>
      </c>
      <c r="E717" s="227"/>
      <c r="F717" s="46" t="str">
        <f t="shared" si="399"/>
        <v>стационар</v>
      </c>
      <c r="G717" s="227"/>
      <c r="H717" s="46" t="str">
        <f t="shared" si="400"/>
        <v>Не предусмотрено</v>
      </c>
      <c r="I717" s="227"/>
      <c r="J717" s="46" t="str">
        <f t="shared" si="401"/>
        <v>акушерство-гинекология</v>
      </c>
      <c r="K717" s="74" t="s">
        <v>175</v>
      </c>
      <c r="L717" s="75" t="s">
        <v>123</v>
      </c>
      <c r="M717" s="71" t="s">
        <v>42</v>
      </c>
      <c r="N717" s="104">
        <v>42</v>
      </c>
      <c r="O717" s="104">
        <v>33</v>
      </c>
      <c r="P717" s="56" t="str">
        <f t="shared" si="392"/>
        <v/>
      </c>
      <c r="Q717" s="55">
        <f t="shared" ref="Q717" si="402">IF(AND(N717&lt;&gt;0,M717="объем"),(O717/N717*100)/$Y$2*12,"")</f>
        <v>104.76190476190476</v>
      </c>
      <c r="R717" s="250"/>
      <c r="S717" s="251"/>
      <c r="T717" s="252"/>
      <c r="U717" s="224"/>
      <c r="V717" s="228"/>
      <c r="W717" s="214"/>
      <c r="X717" s="205"/>
    </row>
    <row r="718" spans="1:24" s="4" customFormat="1" ht="24.6" customHeight="1" thickBot="1" x14ac:dyDescent="0.3">
      <c r="A718" s="305"/>
      <c r="B718" s="46" t="str">
        <f t="shared" si="393"/>
        <v>ГБУЗ АО Клинический родильный дом им.Ю.А. Пасхаловой</v>
      </c>
      <c r="C718" s="262" t="s">
        <v>236</v>
      </c>
      <c r="D718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8" s="236" t="s">
        <v>305</v>
      </c>
      <c r="F718" s="46" t="str">
        <f t="shared" si="399"/>
        <v>заключение договоров</v>
      </c>
      <c r="G718" s="222" t="s">
        <v>307</v>
      </c>
      <c r="H718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8" s="222" t="s">
        <v>306</v>
      </c>
      <c r="J718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8" s="76" t="s">
        <v>237</v>
      </c>
      <c r="L718" s="75" t="s">
        <v>3</v>
      </c>
      <c r="M718" s="72" t="s">
        <v>5</v>
      </c>
      <c r="N718" s="106">
        <v>100</v>
      </c>
      <c r="O718" s="106">
        <v>100</v>
      </c>
      <c r="P718" s="54">
        <f t="shared" ref="P718:P719" si="403">IF(AND(N718&lt;&gt;0,M718="Кач."),O718/N718*100,"")</f>
        <v>100</v>
      </c>
      <c r="Q718" s="54"/>
      <c r="R718" s="219">
        <f>IFERROR(AVERAGE(P718:P719),"")</f>
        <v>100</v>
      </c>
      <c r="S718" s="220">
        <f>AVERAGE(Q718:Q719)</f>
        <v>100</v>
      </c>
      <c r="T718" s="221">
        <f>IFERROR((R718*0.7+S718*0.3)*2,S718*2)</f>
        <v>200</v>
      </c>
      <c r="U718" s="236" t="str">
        <f>IF(T718&lt;170,"ГЗ по услуге (работе) НЕ выполнено","")&amp;IF(AND(T718&gt;=170,T718&lt;=200),"ГЗ по услуге (работе) выполнено","")&amp;IF(T718&gt;200,"ГЗ по услуге (работе) ПЕРЕвыполнено","")</f>
        <v>ГЗ по услуге (работе) выполнено</v>
      </c>
      <c r="V718" s="225"/>
      <c r="W718" s="214"/>
      <c r="X718" s="205"/>
    </row>
    <row r="719" spans="1:24" ht="24" customHeight="1" thickBot="1" x14ac:dyDescent="0.3">
      <c r="A719" s="305"/>
      <c r="B719" s="46" t="str">
        <f t="shared" si="393"/>
        <v>ГБУЗ АО Клинический родильный дом им.Ю.А. Пасхаловой</v>
      </c>
      <c r="C719" s="262"/>
      <c r="D719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19" s="236"/>
      <c r="F719" s="46" t="str">
        <f t="shared" si="399"/>
        <v>заключение договоров</v>
      </c>
      <c r="G719" s="224"/>
      <c r="H719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19" s="224"/>
      <c r="J719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19" s="77" t="s">
        <v>247</v>
      </c>
      <c r="L719" s="75" t="s">
        <v>238</v>
      </c>
      <c r="M719" s="71" t="s">
        <v>42</v>
      </c>
      <c r="N719" s="103">
        <v>14.51</v>
      </c>
      <c r="O719" s="103">
        <v>14.51</v>
      </c>
      <c r="P719" s="56" t="str">
        <f t="shared" si="403"/>
        <v/>
      </c>
      <c r="Q719" s="58">
        <f>IF(AND(N719&lt;&gt;0,M719="объем"),(O719/N719*100),"")</f>
        <v>100</v>
      </c>
      <c r="R719" s="219"/>
      <c r="S719" s="220"/>
      <c r="T719" s="221"/>
      <c r="U719" s="236"/>
      <c r="V719" s="228"/>
      <c r="W719" s="215"/>
      <c r="X719" s="206"/>
    </row>
    <row r="720" spans="1:24" ht="28.5" customHeight="1" thickBot="1" x14ac:dyDescent="0.3">
      <c r="A720" s="161" t="s">
        <v>101</v>
      </c>
      <c r="B720" s="46" t="str">
        <f t="shared" si="393"/>
        <v>ГБУ АО УМТОМО</v>
      </c>
      <c r="C720" s="296" t="s">
        <v>236</v>
      </c>
      <c r="D720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0" s="309" t="s">
        <v>215</v>
      </c>
      <c r="F720" s="46" t="str">
        <f t="shared" si="399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20" s="227" t="s">
        <v>216</v>
      </c>
      <c r="H720" s="46" t="str">
        <f t="shared" si="400"/>
        <v>Организация и (или) проведение ремонтных работ</v>
      </c>
      <c r="I720" s="227" t="s">
        <v>170</v>
      </c>
      <c r="J720" s="46" t="str">
        <f t="shared" si="401"/>
        <v>не предусмотрено</v>
      </c>
      <c r="K720" s="73" t="s">
        <v>217</v>
      </c>
      <c r="L720" s="73" t="s">
        <v>3</v>
      </c>
      <c r="M720" s="73" t="s">
        <v>5</v>
      </c>
      <c r="N720" s="106">
        <v>99</v>
      </c>
      <c r="O720" s="106">
        <v>100</v>
      </c>
      <c r="P720" s="54">
        <f>IF(AND(N720&lt;&gt;0,M720="Кач."),O720/N720*100,"")</f>
        <v>101.01010101010101</v>
      </c>
      <c r="Q720" s="54"/>
      <c r="R720" s="219">
        <f>IFERROR(AVERAGE(P720:P721),"")</f>
        <v>101.01010101010101</v>
      </c>
      <c r="S720" s="220">
        <f>AVERAGE(Q720:Q721)</f>
        <v>111.19778699861686</v>
      </c>
      <c r="T720" s="221">
        <f>IFERROR((R720*0.7+S720*0.3)*2,S720*2)</f>
        <v>208.1328136133115</v>
      </c>
      <c r="U720" s="236" t="str">
        <f>IF(T720&lt;170,"ГЗ по услуге (работе) НЕ выполнено","")&amp;IF(AND(T720&gt;=170,T720&lt;=200),"ГЗ по услуге (работе) выполнено","")&amp;IF(T720&gt;200,"ГЗ по услуге (работе) ПЕРЕвыполнено","")</f>
        <v>ГЗ по услуге (работе) ПЕРЕвыполнено</v>
      </c>
      <c r="V720" s="227"/>
      <c r="W720" s="334">
        <f>AVERAGE(T720:T729)</f>
        <v>202.20024413477617</v>
      </c>
      <c r="X720" s="204" t="str">
        <f>IF(W720&lt;170,"ГЗ по учреждению не выполнено","")&amp;IF(AND(W720&gt;=170,W720&lt;=200),"ГЗ по учреждению выполнено","")&amp;IF(W720&gt;200,"ГЗ по учреждению перевыполнено","")</f>
        <v>ГЗ по учреждению перевыполнено</v>
      </c>
    </row>
    <row r="721" spans="1:26" ht="28.5" customHeight="1" thickBot="1" x14ac:dyDescent="0.3">
      <c r="A721" s="162"/>
      <c r="B721" s="46" t="str">
        <f t="shared" si="393"/>
        <v>ГБУ АО УМТОМО</v>
      </c>
      <c r="C721" s="296"/>
      <c r="D721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1" s="309"/>
      <c r="F721" s="46" t="str">
        <f t="shared" si="399"/>
        <v>Осуществление текущего ремонта зданий, сооружений, а также выполнение работ по эксплуатации, ремонту и монтажу систем отопления, водоснабжения, энергоснабжения, по обслуживанию средств обеспечения пожарной безопасности министерства, государственных учреждений, определенных министерством, а также содержание объектов и прилегающей территории в надлежащем состоянии</v>
      </c>
      <c r="G721" s="227"/>
      <c r="H721" s="46" t="str">
        <f t="shared" si="400"/>
        <v>Организация и (или) проведение ремонтных работ</v>
      </c>
      <c r="I721" s="227"/>
      <c r="J721" s="46" t="str">
        <f t="shared" si="401"/>
        <v>не предусмотрено</v>
      </c>
      <c r="K721" s="74" t="s">
        <v>218</v>
      </c>
      <c r="L721" s="75" t="s">
        <v>41</v>
      </c>
      <c r="M721" s="71" t="s">
        <v>42</v>
      </c>
      <c r="N721" s="105">
        <v>241</v>
      </c>
      <c r="O721" s="105">
        <v>200.99</v>
      </c>
      <c r="P721" s="56" t="str">
        <f t="shared" si="392"/>
        <v/>
      </c>
      <c r="Q721" s="55">
        <f t="shared" ref="Q721:Q727" si="404">IF(AND(N721&lt;&gt;0,M721="объем"),(O721/N721*100)/$Y$2*12,"")</f>
        <v>111.19778699861686</v>
      </c>
      <c r="R721" s="219"/>
      <c r="S721" s="220"/>
      <c r="T721" s="221"/>
      <c r="U721" s="236"/>
      <c r="V721" s="227"/>
      <c r="W721" s="335"/>
      <c r="X721" s="205"/>
    </row>
    <row r="722" spans="1:26" ht="23.45" customHeight="1" thickBot="1" x14ac:dyDescent="0.3">
      <c r="A722" s="162"/>
      <c r="B722" s="46" t="str">
        <f t="shared" si="393"/>
        <v>ГБУ АО УМТОМО</v>
      </c>
      <c r="C722" s="296"/>
      <c r="D722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2" s="227" t="s">
        <v>219</v>
      </c>
      <c r="F722" s="46" t="str">
        <f t="shared" si="399"/>
        <v>Монтаж, наладка, ремонт и техническое обслуживание медицинской техники государственных учреждений</v>
      </c>
      <c r="G722" s="227" t="s">
        <v>220</v>
      </c>
      <c r="H722" s="46" t="str">
        <f t="shared" si="400"/>
        <v>Ремонт и обслуживание оборудования</v>
      </c>
      <c r="I722" s="227" t="s">
        <v>170</v>
      </c>
      <c r="J722" s="46" t="str">
        <f t="shared" si="401"/>
        <v>не предусмотрено</v>
      </c>
      <c r="K722" s="73" t="s">
        <v>214</v>
      </c>
      <c r="L722" s="73" t="s">
        <v>3</v>
      </c>
      <c r="M722" s="73" t="s">
        <v>5</v>
      </c>
      <c r="N722" s="106">
        <v>99</v>
      </c>
      <c r="O722" s="106">
        <v>100</v>
      </c>
      <c r="P722" s="54">
        <f>IF(AND(N722&lt;&gt;0,M722="Кач."),O722/N722*100,"")</f>
        <v>101.01010101010101</v>
      </c>
      <c r="Q722" s="54"/>
      <c r="R722" s="219">
        <f>IFERROR(AVERAGE(P722:P723),"")</f>
        <v>101.01010101010101</v>
      </c>
      <c r="S722" s="220">
        <f>AVERAGE(Q722:Q723)</f>
        <v>100.05094243504838</v>
      </c>
      <c r="T722" s="221">
        <f>IFERROR((R722*0.7+S722*0.3)*2,S722*2)</f>
        <v>201.44470687517043</v>
      </c>
      <c r="U722" s="236" t="str">
        <f>IF(T722&lt;170,"ГЗ по услуге (работе) НЕ выполнено","")&amp;IF(AND(T722&gt;=170,T722&lt;=200),"ГЗ по услуге (работе) выполнено","")&amp;IF(T722&gt;200,"ГЗ по услуге (работе) ПЕРЕвыполнено","")</f>
        <v>ГЗ по услуге (работе) ПЕРЕвыполнено</v>
      </c>
      <c r="V722" s="227"/>
      <c r="W722" s="335"/>
      <c r="X722" s="205"/>
    </row>
    <row r="723" spans="1:26" ht="26.45" customHeight="1" thickBot="1" x14ac:dyDescent="0.3">
      <c r="A723" s="162"/>
      <c r="B723" s="46" t="str">
        <f t="shared" si="393"/>
        <v>ГБУ АО УМТОМО</v>
      </c>
      <c r="C723" s="296"/>
      <c r="D723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23" s="227"/>
      <c r="F723" s="46" t="str">
        <f t="shared" si="399"/>
        <v>Монтаж, наладка, ремонт и техническое обслуживание медицинской техники государственных учреждений</v>
      </c>
      <c r="G723" s="227"/>
      <c r="H723" s="46" t="str">
        <f t="shared" si="400"/>
        <v>Ремонт и обслуживание оборудования</v>
      </c>
      <c r="I723" s="227"/>
      <c r="J723" s="46" t="str">
        <f t="shared" si="401"/>
        <v>не предусмотрено</v>
      </c>
      <c r="K723" s="74" t="s">
        <v>221</v>
      </c>
      <c r="L723" s="75" t="s">
        <v>41</v>
      </c>
      <c r="M723" s="71" t="s">
        <v>42</v>
      </c>
      <c r="N723" s="105">
        <v>1963</v>
      </c>
      <c r="O723" s="105">
        <v>1473</v>
      </c>
      <c r="P723" s="56" t="str">
        <f t="shared" ref="P723" si="405">IF(AND(N723&lt;&gt;0,M723="Кач."),O723/N723*100,"")</f>
        <v/>
      </c>
      <c r="Q723" s="55">
        <f t="shared" si="404"/>
        <v>100.05094243504838</v>
      </c>
      <c r="R723" s="219"/>
      <c r="S723" s="220"/>
      <c r="T723" s="221"/>
      <c r="U723" s="236"/>
      <c r="V723" s="227"/>
      <c r="W723" s="335"/>
      <c r="X723" s="205"/>
    </row>
    <row r="724" spans="1:26" ht="78.75" customHeight="1" thickBot="1" x14ac:dyDescent="0.3">
      <c r="A724" s="162"/>
      <c r="B724" s="46" t="str">
        <f t="shared" si="393"/>
        <v>ГБУ АО УМТОМО</v>
      </c>
      <c r="C724" s="296" t="s">
        <v>222</v>
      </c>
      <c r="D724" s="19" t="str">
        <f t="shared" si="394"/>
        <v>Материально-техническое обеспечение деятельности министерства и государственных учреждений, определенных министерством</v>
      </c>
      <c r="E724" s="227" t="s">
        <v>223</v>
      </c>
      <c r="F724" s="46" t="str">
        <f t="shared" si="399"/>
        <v>Автотранспортное обслуживание должностных лиц, государственных органов и государственных учреждений</v>
      </c>
      <c r="G724" s="227" t="s">
        <v>224</v>
      </c>
      <c r="H724" s="46" t="str">
        <f t="shared" si="400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24" s="227" t="s">
        <v>106</v>
      </c>
      <c r="J724" s="46" t="str">
        <f t="shared" si="401"/>
        <v>постоянно</v>
      </c>
      <c r="K724" s="73" t="s">
        <v>225</v>
      </c>
      <c r="L724" s="73" t="s">
        <v>3</v>
      </c>
      <c r="M724" s="72" t="s">
        <v>5</v>
      </c>
      <c r="N724" s="106">
        <v>99</v>
      </c>
      <c r="O724" s="106">
        <v>100</v>
      </c>
      <c r="P724" s="54">
        <f t="shared" ref="P724:P729" si="406">IF(AND(N724&lt;&gt;0,M724="Кач."),O724/N724*100,"")</f>
        <v>101.01010101010101</v>
      </c>
      <c r="Q724" s="55"/>
      <c r="R724" s="219">
        <f>IFERROR(AVERAGE(P724:P725),"")</f>
        <v>101.01010101010101</v>
      </c>
      <c r="S724" s="220">
        <f>AVERAGE(Q724:Q725)</f>
        <v>98.800473052880548</v>
      </c>
      <c r="T724" s="221">
        <f>IFERROR((R724*0.7+S724*0.3)*2,S724*2)</f>
        <v>200.69442524586972</v>
      </c>
      <c r="U724" s="236" t="str">
        <f>IF(T724&lt;170,"ГЗ по услуге (работе) НЕ выполнено","")&amp;IF(AND(T724&gt;=170,T724&lt;=200),"ГЗ по услуге (работе) выполнено","")&amp;IF(T724&gt;200,"ГЗ по услуге (работе) ПЕРЕвыполнено","")</f>
        <v>ГЗ по услуге (работе) ПЕРЕвыполнено</v>
      </c>
      <c r="V724" s="227"/>
      <c r="W724" s="335"/>
      <c r="X724" s="205"/>
    </row>
    <row r="725" spans="1:26" ht="36" customHeight="1" thickBot="1" x14ac:dyDescent="0.3">
      <c r="A725" s="162"/>
      <c r="B725" s="46" t="str">
        <f t="shared" si="393"/>
        <v>ГБУ АО УМТОМО</v>
      </c>
      <c r="C725" s="296"/>
      <c r="D725" s="19" t="str">
        <f t="shared" si="394"/>
        <v>Материально-техническое обеспечение деятельности министерства и государственных учреждений, определенных министерством</v>
      </c>
      <c r="E725" s="227"/>
      <c r="F725" s="46" t="str">
        <f t="shared" si="399"/>
        <v>Автотранспортное обслуживание должностных лиц, государственных органов и государственных учреждений</v>
      </c>
      <c r="G725" s="227"/>
      <c r="H725" s="46" t="str">
        <f t="shared" si="400"/>
        <v>Автотранспортное обслуживание служебной деятельности министерства, деятельности государственных учреждений, определенных министерством, включая организацию перевозки сотрудников министерства и государственных учреждений служебными автотранспортными средствами при выполнении ими своих должностных обязанностей и обеспечение надлежащей технической эксплуатации и своевременного ремонта служебных автотранспортных средств, используемых министерством и государственными учреждениями, определенными министерством</v>
      </c>
      <c r="I725" s="227"/>
      <c r="J725" s="46" t="str">
        <f t="shared" si="401"/>
        <v>постоянно</v>
      </c>
      <c r="K725" s="74" t="s">
        <v>178</v>
      </c>
      <c r="L725" s="75" t="s">
        <v>41</v>
      </c>
      <c r="M725" s="71" t="s">
        <v>42</v>
      </c>
      <c r="N725" s="103">
        <v>47352</v>
      </c>
      <c r="O725" s="186">
        <v>35088</v>
      </c>
      <c r="P725" s="54" t="str">
        <f t="shared" si="406"/>
        <v/>
      </c>
      <c r="Q725" s="55">
        <f t="shared" si="404"/>
        <v>98.800473052880548</v>
      </c>
      <c r="R725" s="219"/>
      <c r="S725" s="220"/>
      <c r="T725" s="221"/>
      <c r="U725" s="236"/>
      <c r="V725" s="227"/>
      <c r="W725" s="335"/>
      <c r="X725" s="205"/>
    </row>
    <row r="726" spans="1:26" ht="78" customHeight="1" thickBot="1" x14ac:dyDescent="0.3">
      <c r="A726" s="162"/>
      <c r="B726" s="46" t="str">
        <f t="shared" si="393"/>
        <v>ГБУ АО УМТОМО</v>
      </c>
      <c r="C726" s="210" t="s">
        <v>226</v>
      </c>
      <c r="D726" s="19" t="str">
        <f t="shared" si="394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26" s="227" t="s">
        <v>226</v>
      </c>
      <c r="F726" s="46" t="str">
        <f t="shared" si="399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26" s="227" t="s">
        <v>47</v>
      </c>
      <c r="H726" s="46" t="str">
        <f t="shared" si="400"/>
        <v>Не предусмотрено</v>
      </c>
      <c r="I726" s="227" t="s">
        <v>47</v>
      </c>
      <c r="J726" s="46" t="str">
        <f t="shared" si="401"/>
        <v>Не предусмотрено</v>
      </c>
      <c r="K726" s="73" t="s">
        <v>227</v>
      </c>
      <c r="L726" s="73" t="s">
        <v>3</v>
      </c>
      <c r="M726" s="72" t="s">
        <v>5</v>
      </c>
      <c r="N726" s="106">
        <v>99</v>
      </c>
      <c r="O726" s="106">
        <v>100</v>
      </c>
      <c r="P726" s="54">
        <f t="shared" si="406"/>
        <v>101.01010101010101</v>
      </c>
      <c r="Q726" s="55"/>
      <c r="R726" s="237">
        <f>IFERROR(AVERAGE(P726:P729),"")</f>
        <v>100.50505050505051</v>
      </c>
      <c r="S726" s="240">
        <f>AVERAGE(Q726:Q729)</f>
        <v>96.369933496137236</v>
      </c>
      <c r="T726" s="247">
        <f>IFERROR((R726*0.7+S726*0.3)*2,S726*2)</f>
        <v>198.52903080475303</v>
      </c>
      <c r="U726" s="222" t="str">
        <f>IF(T726&lt;170,"ГЗ по услуге (работе) НЕ выполнено","")&amp;IF(AND(T726&gt;=170,T726&lt;=200),"ГЗ по услуге (работе) выполнено","")&amp;IF(T726&gt;200,"ГЗ по услуге (работе) ПЕРЕвыполнено","")</f>
        <v>ГЗ по услуге (работе) выполнено</v>
      </c>
      <c r="V726" s="225"/>
      <c r="W726" s="335"/>
      <c r="X726" s="205"/>
    </row>
    <row r="727" spans="1:26" ht="99" customHeight="1" thickBot="1" x14ac:dyDescent="0.3">
      <c r="A727" s="162"/>
      <c r="B727" s="46" t="str">
        <f t="shared" si="393"/>
        <v>ГБУ АО УМТОМО</v>
      </c>
      <c r="C727" s="212"/>
      <c r="D727" s="19" t="str">
        <f t="shared" si="394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E727" s="227"/>
      <c r="F727" s="46" t="str">
        <f t="shared" si="399"/>
        <v>Планирование и информационно-аналитическое сопровождение в вопросах организации строительства, реконструкции, ремонта зданий и сооружений министерства, государственных учреждений</v>
      </c>
      <c r="G727" s="227"/>
      <c r="H727" s="46" t="str">
        <f t="shared" si="400"/>
        <v>Не предусмотрено</v>
      </c>
      <c r="I727" s="227"/>
      <c r="J727" s="46" t="str">
        <f t="shared" si="401"/>
        <v>Не предусмотрено</v>
      </c>
      <c r="K727" s="74" t="s">
        <v>228</v>
      </c>
      <c r="L727" s="75" t="s">
        <v>41</v>
      </c>
      <c r="M727" s="71" t="s">
        <v>42</v>
      </c>
      <c r="N727" s="103">
        <v>5919</v>
      </c>
      <c r="O727" s="186">
        <v>4386</v>
      </c>
      <c r="P727" s="54" t="str">
        <f t="shared" si="406"/>
        <v/>
      </c>
      <c r="Q727" s="55">
        <f t="shared" si="404"/>
        <v>98.800473052880548</v>
      </c>
      <c r="R727" s="238"/>
      <c r="S727" s="241"/>
      <c r="T727" s="248"/>
      <c r="U727" s="223"/>
      <c r="V727" s="226"/>
      <c r="W727" s="335"/>
      <c r="X727" s="205"/>
    </row>
    <row r="728" spans="1:26" ht="82.5" customHeight="1" thickBot="1" x14ac:dyDescent="0.3">
      <c r="A728" s="162"/>
      <c r="B728" s="46" t="str">
        <f t="shared" si="393"/>
        <v>ГБУ АО УМТОМО</v>
      </c>
      <c r="C728" s="210" t="s">
        <v>280</v>
      </c>
      <c r="D728" s="19" t="str">
        <f t="shared" si="394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28" s="225" t="s">
        <v>280</v>
      </c>
      <c r="F728" s="46" t="str">
        <f t="shared" si="399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28" s="225" t="s">
        <v>281</v>
      </c>
      <c r="H728" s="46" t="str">
        <f t="shared" si="400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28" s="225" t="s">
        <v>282</v>
      </c>
      <c r="J728" s="46" t="str">
        <f t="shared" si="401"/>
        <v>Экспертом</v>
      </c>
      <c r="K728" s="73" t="s">
        <v>284</v>
      </c>
      <c r="L728" s="75" t="s">
        <v>150</v>
      </c>
      <c r="M728" s="72" t="s">
        <v>5</v>
      </c>
      <c r="N728" s="106">
        <v>33</v>
      </c>
      <c r="O728" s="106">
        <v>33</v>
      </c>
      <c r="P728" s="54">
        <f t="shared" si="406"/>
        <v>100</v>
      </c>
      <c r="Q728" s="55"/>
      <c r="R728" s="238"/>
      <c r="S728" s="241"/>
      <c r="T728" s="248"/>
      <c r="U728" s="223"/>
      <c r="V728" s="226"/>
      <c r="W728" s="335"/>
      <c r="X728" s="205"/>
    </row>
    <row r="729" spans="1:26" ht="59.25" customHeight="1" thickBot="1" x14ac:dyDescent="0.3">
      <c r="A729" s="162"/>
      <c r="B729" s="46" t="str">
        <f t="shared" si="393"/>
        <v>ГБУ АО УМТОМО</v>
      </c>
      <c r="C729" s="212"/>
      <c r="D729" s="19" t="str">
        <f t="shared" si="394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E729" s="228"/>
      <c r="F729" s="46" t="str">
        <f t="shared" si="399"/>
        <v>Проведение строительного контроля заказчиком, застройщиком при строительстве, реконструкции и капитальном ремонте объектов капитального строительства</v>
      </c>
      <c r="G729" s="228"/>
      <c r="H729" s="46" t="str">
        <f t="shared" si="400"/>
        <v>Строительный контроль при осуществлении строительства, реконструкции и капитального ремонта объектов капитального строительства</v>
      </c>
      <c r="I729" s="228"/>
      <c r="J729" s="46" t="str">
        <f t="shared" si="401"/>
        <v>Экспертом</v>
      </c>
      <c r="K729" s="74" t="s">
        <v>283</v>
      </c>
      <c r="L729" s="171" t="s">
        <v>150</v>
      </c>
      <c r="M729" s="81" t="s">
        <v>42</v>
      </c>
      <c r="N729" s="104">
        <v>33</v>
      </c>
      <c r="O729" s="104">
        <v>31</v>
      </c>
      <c r="P729" s="54" t="str">
        <f t="shared" si="406"/>
        <v/>
      </c>
      <c r="Q729" s="55">
        <f>IF(AND(N729&lt;&gt;0,M729="объем"),(O729/N729*100),"")</f>
        <v>93.939393939393938</v>
      </c>
      <c r="R729" s="250"/>
      <c r="S729" s="251"/>
      <c r="T729" s="252"/>
      <c r="U729" s="224"/>
      <c r="V729" s="228"/>
      <c r="W729" s="336"/>
      <c r="X729" s="206"/>
    </row>
    <row r="730" spans="1:26" ht="294.75" customHeight="1" thickBot="1" x14ac:dyDescent="0.3">
      <c r="A730" s="302" t="s">
        <v>268</v>
      </c>
      <c r="B730" s="46" t="str">
        <f t="shared" si="393"/>
        <v>ГAУ АО «Астраханские аптеки»</v>
      </c>
      <c r="C730" s="296" t="s">
        <v>229</v>
      </c>
      <c r="D730" s="19" t="str">
        <f t="shared" si="394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30" s="227" t="s">
        <v>170</v>
      </c>
      <c r="F730" s="46" t="str">
        <f t="shared" si="399"/>
        <v>не предусмотрено</v>
      </c>
      <c r="G730" s="227" t="s">
        <v>170</v>
      </c>
      <c r="H730" s="46" t="str">
        <f t="shared" si="400"/>
        <v>не предусмотрено</v>
      </c>
      <c r="I730" s="227" t="s">
        <v>170</v>
      </c>
      <c r="J730" s="46" t="str">
        <f t="shared" si="401"/>
        <v>не предусмотрено</v>
      </c>
      <c r="K730" s="73" t="s">
        <v>230</v>
      </c>
      <c r="L730" s="73" t="s">
        <v>3</v>
      </c>
      <c r="M730" s="73" t="s">
        <v>5</v>
      </c>
      <c r="N730" s="106">
        <v>100</v>
      </c>
      <c r="O730" s="106">
        <v>100</v>
      </c>
      <c r="P730" s="54">
        <f>IF(AND(N730&lt;&gt;0,M730="Кач."),O730/N730*100,"")</f>
        <v>100</v>
      </c>
      <c r="Q730" s="55"/>
      <c r="R730" s="219">
        <f>IFERROR(AVERAGE(P730:P731),"")</f>
        <v>100</v>
      </c>
      <c r="S730" s="240">
        <f>AVERAGE(Q730:Q731)</f>
        <v>100</v>
      </c>
      <c r="T730" s="247">
        <f>IFERROR((R730*0.7+S730*0.3)*2,S730*2)</f>
        <v>200</v>
      </c>
      <c r="U730" s="222" t="str">
        <f t="shared" ref="U730" si="407">IF(T730&lt;170,"ГЗ по услуге (работе) НЕ выполнено","")&amp;IF(AND(T730&gt;=170,T730&lt;=200),"ГЗ по услуге (работе) выполнено","")&amp;IF(T730&gt;200,"ГЗ по услуге (работе) ПЕРЕвыполнено","")</f>
        <v>ГЗ по услуге (работе) выполнено</v>
      </c>
      <c r="V730" s="225"/>
      <c r="W730" s="213">
        <f>AVERAGE(T730:T737)</f>
        <v>200.89225589225586</v>
      </c>
      <c r="X730" s="204" t="str">
        <f>IF(W730&lt;170,"ГЗ по учреждению не выполнено","")&amp;IF(AND(W730&gt;=170,W730&lt;=200),"ГЗ по учреждению выполнено","")&amp;IF(W730&gt;200,"ГЗ по учреждению перевыполнено","")</f>
        <v>ГЗ по учреждению перевыполнено</v>
      </c>
    </row>
    <row r="731" spans="1:26" ht="197.25" customHeight="1" thickBot="1" x14ac:dyDescent="0.3">
      <c r="A731" s="303"/>
      <c r="B731" s="46" t="str">
        <f t="shared" si="393"/>
        <v>ГAУ АО «Астраханские аптеки»</v>
      </c>
      <c r="C731" s="296"/>
      <c r="D731" s="19" t="str">
        <f t="shared" si="394"/>
        <v xml:space="preserve">Участие в организации приемки, хранение, распределение, доставка в пункты отпуска и (или) отпуск лекарственных препаратов и медицинских изделий, полноценного бесплатного питания для лиц, которым соответствующее право гарантированно законодательством Российской Федерации и Астраханской области </v>
      </c>
      <c r="E731" s="227"/>
      <c r="F731" s="46" t="str">
        <f t="shared" si="399"/>
        <v>не предусмотрено</v>
      </c>
      <c r="G731" s="227"/>
      <c r="H731" s="46" t="str">
        <f t="shared" si="400"/>
        <v>не предусмотрено</v>
      </c>
      <c r="I731" s="227"/>
      <c r="J731" s="46" t="str">
        <f t="shared" si="401"/>
        <v>не предусмотрено</v>
      </c>
      <c r="K731" s="74" t="s">
        <v>231</v>
      </c>
      <c r="L731" s="86" t="s">
        <v>41</v>
      </c>
      <c r="M731" s="81" t="s">
        <v>42</v>
      </c>
      <c r="N731" s="104">
        <v>400</v>
      </c>
      <c r="O731" s="104">
        <v>300</v>
      </c>
      <c r="P731" s="61"/>
      <c r="Q731" s="62">
        <f t="shared" ref="Q731" si="408">IF(AND(N731&lt;&gt;0,M731="объем"),(O731/N731*100)/$Y$2*12,"")</f>
        <v>100</v>
      </c>
      <c r="R731" s="219"/>
      <c r="S731" s="251"/>
      <c r="T731" s="252"/>
      <c r="U731" s="224"/>
      <c r="V731" s="228"/>
      <c r="W731" s="214"/>
      <c r="X731" s="205"/>
      <c r="Y731" s="29"/>
      <c r="Z731" s="29"/>
    </row>
    <row r="732" spans="1:26" ht="58.5" customHeight="1" thickBot="1" x14ac:dyDescent="0.3">
      <c r="A732" s="303"/>
      <c r="B732" s="46" t="str">
        <f t="shared" si="393"/>
        <v>ГAУ АО «Астраханские аптеки»</v>
      </c>
      <c r="C732" s="296" t="s">
        <v>232</v>
      </c>
      <c r="D732" s="19" t="str">
        <f t="shared" si="394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32" s="227" t="s">
        <v>170</v>
      </c>
      <c r="F732" s="46" t="str">
        <f t="shared" si="399"/>
        <v>не предусмотрено</v>
      </c>
      <c r="G732" s="227" t="s">
        <v>170</v>
      </c>
      <c r="H732" s="46" t="str">
        <f t="shared" si="400"/>
        <v>не предусмотрено</v>
      </c>
      <c r="I732" s="227" t="s">
        <v>170</v>
      </c>
      <c r="J732" s="46" t="str">
        <f t="shared" si="401"/>
        <v>не предусмотрено</v>
      </c>
      <c r="K732" s="73" t="s">
        <v>230</v>
      </c>
      <c r="L732" s="73" t="s">
        <v>3</v>
      </c>
      <c r="M732" s="73" t="s">
        <v>5</v>
      </c>
      <c r="N732" s="106">
        <v>100</v>
      </c>
      <c r="O732" s="106">
        <v>100</v>
      </c>
      <c r="P732" s="54">
        <f>IF(AND(N732&lt;&gt;0,M732="Кач."),O732/N732*100,"")</f>
        <v>100</v>
      </c>
      <c r="Q732" s="55"/>
      <c r="R732" s="219">
        <f>IFERROR(AVERAGE(P732:P733),"")</f>
        <v>100</v>
      </c>
      <c r="S732" s="220">
        <f>AVERAGE(Q732:Q733)</f>
        <v>100</v>
      </c>
      <c r="T732" s="221">
        <f>IFERROR((R732*0.7+S732*0.3)*2,S732*2)</f>
        <v>200</v>
      </c>
      <c r="U732" s="236" t="str">
        <f t="shared" ref="U732:U736" si="409">IF(T732&lt;170,"ГЗ по услуге (работе) НЕ выполнено","")&amp;IF(AND(T732&gt;=170,T732&lt;=200),"ГЗ по услуге (работе) выполнено","")&amp;IF(T732&gt;200,"ГЗ по услуге (работе) ПЕРЕвыполнено","")</f>
        <v>ГЗ по услуге (работе) выполнено</v>
      </c>
      <c r="V732" s="227"/>
      <c r="W732" s="214"/>
      <c r="X732" s="205"/>
    </row>
    <row r="733" spans="1:26" ht="93" customHeight="1" thickBot="1" x14ac:dyDescent="0.3">
      <c r="A733" s="303"/>
      <c r="B733" s="46" t="str">
        <f t="shared" si="393"/>
        <v>ГAУ АО «Астраханские аптеки»</v>
      </c>
      <c r="C733" s="296"/>
      <c r="D733" s="19" t="str">
        <f t="shared" si="394"/>
        <v xml:space="preserve">Приобретение, хранение, распределение, отпуск наркотических средств и психотропных веществ и их прекурсоров, внесенных 
в список II и III перечня наркотических средств, психотропных веществ и их прекурсоров, подлежащих контролю 
в Российской Федерации, для лиц, которым соответствующее право гарантированно законодательством Российской Федерации и Астраханской области
</v>
      </c>
      <c r="E733" s="227"/>
      <c r="F733" s="46" t="str">
        <f t="shared" si="399"/>
        <v>не предусмотрено</v>
      </c>
      <c r="G733" s="227"/>
      <c r="H733" s="46" t="str">
        <f t="shared" si="400"/>
        <v>не предусмотрено</v>
      </c>
      <c r="I733" s="227"/>
      <c r="J733" s="46" t="str">
        <f t="shared" si="401"/>
        <v>не предусмотрено</v>
      </c>
      <c r="K733" s="74" t="s">
        <v>231</v>
      </c>
      <c r="L733" s="86" t="s">
        <v>41</v>
      </c>
      <c r="M733" s="81" t="s">
        <v>42</v>
      </c>
      <c r="N733" s="104">
        <v>12</v>
      </c>
      <c r="O733" s="104">
        <v>9</v>
      </c>
      <c r="P733" s="61"/>
      <c r="Q733" s="62">
        <f t="shared" ref="Q733:Q737" si="410">IF(AND(N733&lt;&gt;0,M733="объем"),(O733/N733*100)/$Y$2*12,"")</f>
        <v>100</v>
      </c>
      <c r="R733" s="219"/>
      <c r="S733" s="220"/>
      <c r="T733" s="221"/>
      <c r="U733" s="236"/>
      <c r="V733" s="227"/>
      <c r="W733" s="214"/>
      <c r="X733" s="205"/>
    </row>
    <row r="734" spans="1:26" ht="58.5" customHeight="1" thickBot="1" x14ac:dyDescent="0.3">
      <c r="A734" s="303"/>
      <c r="B734" s="46" t="str">
        <f t="shared" si="393"/>
        <v>ГAУ АО «Астраханские аптеки»</v>
      </c>
      <c r="C734" s="210" t="s">
        <v>263</v>
      </c>
      <c r="D734" s="19" t="str">
        <f t="shared" si="394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34" s="225" t="s">
        <v>170</v>
      </c>
      <c r="F734" s="46" t="str">
        <f t="shared" si="399"/>
        <v>не предусмотрено</v>
      </c>
      <c r="G734" s="225" t="s">
        <v>170</v>
      </c>
      <c r="H734" s="46" t="str">
        <f t="shared" si="400"/>
        <v>не предусмотрено</v>
      </c>
      <c r="I734" s="225" t="s">
        <v>170</v>
      </c>
      <c r="J734" s="46" t="str">
        <f t="shared" si="401"/>
        <v>не предусмотрено</v>
      </c>
      <c r="K734" s="74" t="s">
        <v>264</v>
      </c>
      <c r="L734" s="148" t="s">
        <v>3</v>
      </c>
      <c r="M734" s="81" t="s">
        <v>5</v>
      </c>
      <c r="N734" s="104">
        <v>99</v>
      </c>
      <c r="O734" s="104">
        <v>100</v>
      </c>
      <c r="P734" s="156">
        <f>IF(AND(N734&lt;&gt;0,M734="Кач."),O734/N734*100,"")</f>
        <v>101.01010101010101</v>
      </c>
      <c r="Q734" s="147"/>
      <c r="R734" s="237">
        <f>IFERROR(AVERAGE(P734:P735),"")</f>
        <v>101.01010101010101</v>
      </c>
      <c r="S734" s="240">
        <f>AVERAGE(Q734:Q735)</f>
        <v>100</v>
      </c>
      <c r="T734" s="247">
        <f>IFERROR((R734*0.7+S734*0.3)*2,S734*2)</f>
        <v>201.4141414141414</v>
      </c>
      <c r="U734" s="222" t="str">
        <f t="shared" si="409"/>
        <v>ГЗ по услуге (работе) ПЕРЕвыполнено</v>
      </c>
      <c r="V734" s="149"/>
      <c r="W734" s="214"/>
      <c r="X734" s="205"/>
    </row>
    <row r="735" spans="1:26" ht="66.75" customHeight="1" thickBot="1" x14ac:dyDescent="0.3">
      <c r="A735" s="303"/>
      <c r="B735" s="46" t="str">
        <f t="shared" si="393"/>
        <v>ГAУ АО «Астраханские аптеки»</v>
      </c>
      <c r="C735" s="212"/>
      <c r="D735" s="19" t="str">
        <f t="shared" si="394"/>
        <v xml:space="preserve">Мониторинг обеспечения отдельных категорий граждан лекарственными препаратами, медицинскими изделиями, а также специализированными продуктами лечебного питания для детей-инвалидов </v>
      </c>
      <c r="E735" s="228"/>
      <c r="F735" s="46" t="str">
        <f t="shared" si="399"/>
        <v>не предусмотрено</v>
      </c>
      <c r="G735" s="228"/>
      <c r="H735" s="46" t="str">
        <f t="shared" si="400"/>
        <v>не предусмотрено</v>
      </c>
      <c r="I735" s="228"/>
      <c r="J735" s="46" t="str">
        <f t="shared" si="401"/>
        <v>не предусмотрено</v>
      </c>
      <c r="K735" s="74" t="s">
        <v>174</v>
      </c>
      <c r="L735" s="148" t="s">
        <v>41</v>
      </c>
      <c r="M735" s="81" t="s">
        <v>42</v>
      </c>
      <c r="N735" s="104">
        <v>2200</v>
      </c>
      <c r="O735" s="104">
        <v>1650</v>
      </c>
      <c r="P735" s="150"/>
      <c r="Q735" s="147">
        <f t="shared" si="410"/>
        <v>100</v>
      </c>
      <c r="R735" s="250"/>
      <c r="S735" s="251"/>
      <c r="T735" s="252"/>
      <c r="U735" s="224"/>
      <c r="V735" s="149"/>
      <c r="W735" s="214"/>
      <c r="X735" s="205"/>
    </row>
    <row r="736" spans="1:26" ht="337.5" customHeight="1" thickBot="1" x14ac:dyDescent="0.3">
      <c r="A736" s="303"/>
      <c r="B736" s="46" t="str">
        <f t="shared" si="393"/>
        <v>ГAУ АО «Астраханские аптеки»</v>
      </c>
      <c r="C736" s="210" t="s">
        <v>266</v>
      </c>
      <c r="D736" s="19" t="str">
        <f>IF(C736="",D735,C736)</f>
        <v xml:space="preserve">Обеспечение мероприятий, направленных на охрану здоровья граждан </v>
      </c>
      <c r="E736" s="236" t="s">
        <v>170</v>
      </c>
      <c r="F736" s="46" t="str">
        <f t="shared" si="399"/>
        <v>не предусмотрено</v>
      </c>
      <c r="G736" s="236" t="s">
        <v>170</v>
      </c>
      <c r="H736" s="46" t="str">
        <f t="shared" si="400"/>
        <v>не предусмотрено</v>
      </c>
      <c r="I736" s="225" t="s">
        <v>170</v>
      </c>
      <c r="J736" s="46" t="str">
        <f t="shared" si="401"/>
        <v>не предусмотрено</v>
      </c>
      <c r="K736" s="74" t="s">
        <v>265</v>
      </c>
      <c r="L736" s="148" t="s">
        <v>3</v>
      </c>
      <c r="M736" s="81" t="s">
        <v>5</v>
      </c>
      <c r="N736" s="104">
        <v>99</v>
      </c>
      <c r="O736" s="104">
        <v>100</v>
      </c>
      <c r="P736" s="156">
        <f>IF(AND(N736&lt;&gt;0,M736="Кач."),O736/N736*100,"")</f>
        <v>101.01010101010101</v>
      </c>
      <c r="Q736" s="147"/>
      <c r="R736" s="237">
        <f>IFERROR(AVERAGE(P736:P737),"")</f>
        <v>101.01010101010101</v>
      </c>
      <c r="S736" s="240">
        <f>AVERAGE(Q736:Q737)</f>
        <v>101.23456790123456</v>
      </c>
      <c r="T736" s="247">
        <f>IFERROR((R736*0.7+S736*0.3)*2,S736*2)</f>
        <v>202.15488215488213</v>
      </c>
      <c r="U736" s="222" t="str">
        <f t="shared" si="409"/>
        <v>ГЗ по услуге (работе) ПЕРЕвыполнено</v>
      </c>
      <c r="V736" s="149"/>
      <c r="W736" s="214"/>
      <c r="X736" s="205"/>
    </row>
    <row r="737" spans="1:24" ht="96.75" customHeight="1" thickBot="1" x14ac:dyDescent="0.3">
      <c r="A737" s="304"/>
      <c r="B737" s="46" t="str">
        <f t="shared" si="393"/>
        <v>ГAУ АО «Астраханские аптеки»</v>
      </c>
      <c r="C737" s="212"/>
      <c r="D737" s="19" t="str">
        <f t="shared" si="394"/>
        <v xml:space="preserve">Обеспечение мероприятий, направленных на охрану здоровья граждан </v>
      </c>
      <c r="E737" s="236"/>
      <c r="F737" s="46" t="str">
        <f t="shared" si="399"/>
        <v>не предусмотрено</v>
      </c>
      <c r="G737" s="236"/>
      <c r="H737" s="46" t="str">
        <f t="shared" si="400"/>
        <v>не предусмотрено</v>
      </c>
      <c r="I737" s="228"/>
      <c r="J737" s="46" t="str">
        <f t="shared" si="401"/>
        <v>не предусмотрено</v>
      </c>
      <c r="K737" s="74" t="s">
        <v>267</v>
      </c>
      <c r="L737" s="148" t="s">
        <v>58</v>
      </c>
      <c r="M737" s="81" t="s">
        <v>42</v>
      </c>
      <c r="N737" s="104">
        <v>54</v>
      </c>
      <c r="O737" s="104">
        <v>41</v>
      </c>
      <c r="P737" s="150"/>
      <c r="Q737" s="147">
        <f t="shared" si="410"/>
        <v>101.23456790123456</v>
      </c>
      <c r="R737" s="250"/>
      <c r="S737" s="251"/>
      <c r="T737" s="252"/>
      <c r="U737" s="224"/>
      <c r="V737" s="149"/>
      <c r="W737" s="215"/>
      <c r="X737" s="206"/>
    </row>
    <row r="738" spans="1:24" ht="40.15" customHeight="1" thickBot="1" x14ac:dyDescent="0.3">
      <c r="A738" s="298" t="s">
        <v>239</v>
      </c>
      <c r="B738" s="46" t="str">
        <f t="shared" si="393"/>
        <v>ГБУЗ АО "ДГП № 3"</v>
      </c>
      <c r="C738" s="262" t="s">
        <v>236</v>
      </c>
      <c r="D738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8" s="236" t="s">
        <v>305</v>
      </c>
      <c r="F738" s="46" t="str">
        <f t="shared" si="399"/>
        <v>заключение договоров</v>
      </c>
      <c r="G738" s="222" t="s">
        <v>307</v>
      </c>
      <c r="H738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8" s="222" t="s">
        <v>306</v>
      </c>
      <c r="J738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8" s="76" t="s">
        <v>237</v>
      </c>
      <c r="L738" s="75" t="s">
        <v>3</v>
      </c>
      <c r="M738" s="72" t="s">
        <v>5</v>
      </c>
      <c r="N738" s="106">
        <v>100</v>
      </c>
      <c r="O738" s="106">
        <v>100</v>
      </c>
      <c r="P738" s="54">
        <f>IF(AND(N738&lt;&gt;0,M738="Кач."),O738/N738*100,"")</f>
        <v>100</v>
      </c>
      <c r="Q738" s="55"/>
      <c r="R738" s="219">
        <f>IFERROR(AVERAGE(P738:P739),"")</f>
        <v>100</v>
      </c>
      <c r="S738" s="220">
        <f>AVERAGE(Q738:Q739)</f>
        <v>100</v>
      </c>
      <c r="T738" s="221">
        <f>IFERROR((R738*0.7+S738*0.3)*2,S738*2)</f>
        <v>200</v>
      </c>
      <c r="U738" s="236" t="str">
        <f t="shared" ref="U738" si="411">IF(T738&lt;170,"ГЗ по услуге (работе) НЕ выполнено","")&amp;IF(AND(T738&gt;=170,T738&lt;=200),"ГЗ по услуге (работе) выполнено","")&amp;IF(T738&gt;200,"ГЗ по услуге (работе) ПЕРЕвыполнено","")</f>
        <v>ГЗ по услуге (работе) выполнено</v>
      </c>
      <c r="V738" s="227"/>
      <c r="W738" s="288">
        <f>AVERAGE(T738:T739)</f>
        <v>200</v>
      </c>
      <c r="X738" s="287" t="str">
        <f>IF(W738&lt;170,"ГЗ по учреждению не выполнено","")&amp;IF(AND(W738&gt;=170,W738&lt;=200),"ГЗ по учреждению выполнено","")&amp;IF(W738&gt;200,"ГЗ по учреждению перевыполнено","")</f>
        <v>ГЗ по учреждению выполнено</v>
      </c>
    </row>
    <row r="739" spans="1:24" ht="132.75" customHeight="1" thickBot="1" x14ac:dyDescent="0.3">
      <c r="A739" s="298"/>
      <c r="B739" s="46" t="str">
        <f t="shared" si="393"/>
        <v>ГБУЗ АО "ДГП № 3"</v>
      </c>
      <c r="C739" s="262"/>
      <c r="D739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39" s="236"/>
      <c r="F739" s="46" t="str">
        <f t="shared" si="399"/>
        <v>заключение договоров</v>
      </c>
      <c r="G739" s="224"/>
      <c r="H739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39" s="224"/>
      <c r="J739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39" s="77" t="s">
        <v>247</v>
      </c>
      <c r="L739" s="75" t="s">
        <v>238</v>
      </c>
      <c r="M739" s="71" t="s">
        <v>42</v>
      </c>
      <c r="N739" s="104">
        <v>11.03</v>
      </c>
      <c r="O739" s="104">
        <v>11.03</v>
      </c>
      <c r="P739" s="61"/>
      <c r="Q739" s="58">
        <f>IF(AND(N739&lt;&gt;0,M739="объем"),(O739/N739*100),"")</f>
        <v>100</v>
      </c>
      <c r="R739" s="219"/>
      <c r="S739" s="220"/>
      <c r="T739" s="221"/>
      <c r="U739" s="236"/>
      <c r="V739" s="227"/>
      <c r="W739" s="288"/>
      <c r="X739" s="287"/>
    </row>
    <row r="740" spans="1:24" ht="51.6" customHeight="1" thickBot="1" x14ac:dyDescent="0.3">
      <c r="A740" s="301" t="s">
        <v>240</v>
      </c>
      <c r="B740" s="46" t="str">
        <f t="shared" si="393"/>
        <v>ГБУЗ АО "ДГП № 4"</v>
      </c>
      <c r="C740" s="262" t="s">
        <v>236</v>
      </c>
      <c r="D740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0" s="236" t="s">
        <v>305</v>
      </c>
      <c r="F740" s="46" t="str">
        <f t="shared" si="399"/>
        <v>заключение договоров</v>
      </c>
      <c r="G740" s="222" t="s">
        <v>307</v>
      </c>
      <c r="H740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0" s="222" t="s">
        <v>306</v>
      </c>
      <c r="J740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0" s="76" t="s">
        <v>237</v>
      </c>
      <c r="L740" s="75" t="s">
        <v>3</v>
      </c>
      <c r="M740" s="72" t="s">
        <v>5</v>
      </c>
      <c r="N740" s="106">
        <v>100</v>
      </c>
      <c r="O740" s="106">
        <v>100</v>
      </c>
      <c r="P740" s="54">
        <f>IF(AND(N740&lt;&gt;0,M740="Кач."),O740/N740*100,"")</f>
        <v>100</v>
      </c>
      <c r="Q740" s="55"/>
      <c r="R740" s="219">
        <f>IFERROR(AVERAGE(P740:P741),"")</f>
        <v>100</v>
      </c>
      <c r="S740" s="220">
        <f>AVERAGE(Q740:Q741)</f>
        <v>100</v>
      </c>
      <c r="T740" s="221">
        <f t="shared" ref="T740" si="412">IFERROR((R740*0.7+S740*0.3)*2,S740*2)</f>
        <v>200</v>
      </c>
      <c r="U740" s="236" t="str">
        <f t="shared" ref="U740" si="413">IF(T740&lt;170,"ГЗ по услуге (работе) НЕ выполнено","")&amp;IF(AND(T740&gt;=170,T740&lt;=200),"ГЗ по услуге (работе) выполнено","")&amp;IF(T740&gt;200,"ГЗ по услуге (работе) ПЕРЕвыполнено","")</f>
        <v>ГЗ по услуге (работе) выполнено</v>
      </c>
      <c r="V740" s="227"/>
      <c r="W740" s="288">
        <f>AVERAGE(T740:T741)</f>
        <v>200</v>
      </c>
      <c r="X740" s="287" t="str">
        <f>IF(W740&lt;170,"ГЗ по учреждению не выполнено","")&amp;IF(AND(W740&gt;=170,W740&lt;=200),"ГЗ по учреждению выполнено","")&amp;IF(W740&gt;200,"ГЗ по учреждению перевыполнено","")</f>
        <v>ГЗ по учреждению выполнено</v>
      </c>
    </row>
    <row r="741" spans="1:24" ht="189.75" customHeight="1" thickBot="1" x14ac:dyDescent="0.3">
      <c r="A741" s="301"/>
      <c r="B741" s="46" t="str">
        <f t="shared" si="393"/>
        <v>ГБУЗ АО "ДГП № 4"</v>
      </c>
      <c r="C741" s="262"/>
      <c r="D741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1" s="236"/>
      <c r="F741" s="46" t="str">
        <f t="shared" si="399"/>
        <v>заключение договоров</v>
      </c>
      <c r="G741" s="224"/>
      <c r="H741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1" s="224"/>
      <c r="J741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1" s="77" t="s">
        <v>247</v>
      </c>
      <c r="L741" s="75" t="s">
        <v>238</v>
      </c>
      <c r="M741" s="71" t="s">
        <v>42</v>
      </c>
      <c r="N741" s="104">
        <v>0.95</v>
      </c>
      <c r="O741" s="104">
        <v>0.95</v>
      </c>
      <c r="P741" s="61"/>
      <c r="Q741" s="58">
        <f>IF(AND(N741&lt;&gt;0,M741="объем"),(O741/N741*100),"")</f>
        <v>100</v>
      </c>
      <c r="R741" s="219"/>
      <c r="S741" s="220"/>
      <c r="T741" s="221"/>
      <c r="U741" s="236"/>
      <c r="V741" s="227"/>
      <c r="W741" s="288"/>
      <c r="X741" s="287"/>
    </row>
    <row r="742" spans="1:24" ht="71.25" customHeight="1" thickBot="1" x14ac:dyDescent="0.3">
      <c r="A742" s="297" t="s">
        <v>241</v>
      </c>
      <c r="B742" s="46" t="str">
        <f t="shared" si="393"/>
        <v>ГБУЗ АО "ДГП № 5"</v>
      </c>
      <c r="C742" s="262" t="s">
        <v>236</v>
      </c>
      <c r="D742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2" s="236" t="s">
        <v>305</v>
      </c>
      <c r="F742" s="46" t="str">
        <f t="shared" si="399"/>
        <v>заключение договоров</v>
      </c>
      <c r="G742" s="222" t="s">
        <v>307</v>
      </c>
      <c r="H742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2" s="222" t="s">
        <v>306</v>
      </c>
      <c r="J742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2" s="76" t="s">
        <v>237</v>
      </c>
      <c r="L742" s="75" t="s">
        <v>3</v>
      </c>
      <c r="M742" s="72" t="s">
        <v>5</v>
      </c>
      <c r="N742" s="106">
        <v>100</v>
      </c>
      <c r="O742" s="106">
        <v>100</v>
      </c>
      <c r="P742" s="54">
        <f>IF(AND(N742&lt;&gt;0,M742="Кач."),O742/N742*100,"")</f>
        <v>100</v>
      </c>
      <c r="Q742" s="55"/>
      <c r="R742" s="219">
        <f>IFERROR(AVERAGE(P742:P743),"")</f>
        <v>100</v>
      </c>
      <c r="S742" s="220">
        <f>AVERAGE(Q742:Q743)</f>
        <v>100</v>
      </c>
      <c r="T742" s="221">
        <f t="shared" ref="T742" si="414">IFERROR((R742*0.7+S742*0.3)*2,S742*2)</f>
        <v>200</v>
      </c>
      <c r="U742" s="236" t="str">
        <f t="shared" ref="U742" si="415">IF(T742&lt;170,"ГЗ по услуге (работе) НЕ выполнено","")&amp;IF(AND(T742&gt;=170,T742&lt;=200),"ГЗ по услуге (работе) выполнено","")&amp;IF(T742&gt;200,"ГЗ по услуге (работе) ПЕРЕвыполнено","")</f>
        <v>ГЗ по услуге (работе) выполнено</v>
      </c>
      <c r="V742" s="227"/>
      <c r="W742" s="288">
        <f>AVERAGE(T742:T743)</f>
        <v>200</v>
      </c>
      <c r="X742" s="287" t="str">
        <f>IF(W742&lt;170,"ГЗ по учреждению не выполнено","")&amp;IF(AND(W742&gt;=170,W742&lt;=200),"ГЗ по учреждению выполнено","")&amp;IF(W742&gt;200,"ГЗ по учреждению перевыполнено","")</f>
        <v>ГЗ по учреждению выполнено</v>
      </c>
    </row>
    <row r="743" spans="1:24" ht="48" customHeight="1" thickBot="1" x14ac:dyDescent="0.3">
      <c r="A743" s="297"/>
      <c r="B743" s="46" t="str">
        <f t="shared" si="393"/>
        <v>ГБУЗ АО "ДГП № 5"</v>
      </c>
      <c r="C743" s="262"/>
      <c r="D743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3" s="236"/>
      <c r="F743" s="46" t="str">
        <f t="shared" si="399"/>
        <v>заключение договоров</v>
      </c>
      <c r="G743" s="224"/>
      <c r="H743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3" s="224"/>
      <c r="J743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3" s="77" t="s">
        <v>247</v>
      </c>
      <c r="L743" s="75" t="s">
        <v>238</v>
      </c>
      <c r="M743" s="71" t="s">
        <v>42</v>
      </c>
      <c r="N743" s="104">
        <v>0.95</v>
      </c>
      <c r="O743" s="104">
        <v>0.95</v>
      </c>
      <c r="P743" s="61"/>
      <c r="Q743" s="58">
        <f>IF(AND(N743&lt;&gt;0,M743="объем"),(O743/N743*100),"")</f>
        <v>100</v>
      </c>
      <c r="R743" s="219"/>
      <c r="S743" s="220"/>
      <c r="T743" s="221"/>
      <c r="U743" s="236"/>
      <c r="V743" s="227"/>
      <c r="W743" s="288"/>
      <c r="X743" s="287"/>
    </row>
    <row r="744" spans="1:24" ht="189.75" customHeight="1" thickBot="1" x14ac:dyDescent="0.3">
      <c r="A744" s="298" t="s">
        <v>242</v>
      </c>
      <c r="B744" s="46" t="str">
        <f t="shared" si="393"/>
        <v>ГБУЗ АО "СП № 3"</v>
      </c>
      <c r="C744" s="262" t="s">
        <v>236</v>
      </c>
      <c r="D744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4" s="236" t="s">
        <v>305</v>
      </c>
      <c r="F744" s="46" t="str">
        <f t="shared" si="399"/>
        <v>заключение договоров</v>
      </c>
      <c r="G744" s="222" t="s">
        <v>307</v>
      </c>
      <c r="H744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4" s="222" t="s">
        <v>306</v>
      </c>
      <c r="J744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4" s="76" t="s">
        <v>237</v>
      </c>
      <c r="L744" s="75" t="s">
        <v>3</v>
      </c>
      <c r="M744" s="72" t="s">
        <v>5</v>
      </c>
      <c r="N744" s="106">
        <v>100</v>
      </c>
      <c r="O744" s="106">
        <v>100</v>
      </c>
      <c r="P744" s="54">
        <f>IF(AND(N744&lt;&gt;0,M744="Кач."),O744/N744*100,"")</f>
        <v>100</v>
      </c>
      <c r="Q744" s="55"/>
      <c r="R744" s="219">
        <f>IFERROR(AVERAGE(P744:P745),"")</f>
        <v>100</v>
      </c>
      <c r="S744" s="220">
        <f>AVERAGE(Q744:Q745)</f>
        <v>100</v>
      </c>
      <c r="T744" s="221">
        <f t="shared" ref="T744" si="416">IFERROR((R744*0.7+S744*0.3)*2,S744*2)</f>
        <v>200</v>
      </c>
      <c r="U744" s="236" t="str">
        <f t="shared" ref="U744" si="417">IF(T744&lt;170,"ГЗ по услуге (работе) НЕ выполнено","")&amp;IF(AND(T744&gt;=170,T744&lt;=200),"ГЗ по услуге (работе) выполнено","")&amp;IF(T744&gt;200,"ГЗ по услуге (работе) ПЕРЕвыполнено","")</f>
        <v>ГЗ по услуге (работе) выполнено</v>
      </c>
      <c r="V744" s="227"/>
      <c r="W744" s="288">
        <f>AVERAGE(T744:T745)</f>
        <v>200</v>
      </c>
      <c r="X744" s="287" t="str">
        <f>IF(W744&lt;170,"ГЗ по учреждению не выполнено","")&amp;IF(AND(W744&gt;=170,W744&lt;=200),"ГЗ по учреждению выполнено","")&amp;IF(W744&gt;200,"ГЗ по учреждению перевыполнено","")</f>
        <v>ГЗ по учреждению выполнено</v>
      </c>
    </row>
    <row r="745" spans="1:24" ht="189.75" customHeight="1" thickBot="1" x14ac:dyDescent="0.3">
      <c r="A745" s="299"/>
      <c r="B745" s="46" t="str">
        <f t="shared" si="393"/>
        <v>ГБУЗ АО "СП № 3"</v>
      </c>
      <c r="C745" s="232"/>
      <c r="D745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5" s="236"/>
      <c r="F745" s="46" t="str">
        <f t="shared" si="399"/>
        <v>заключение договоров</v>
      </c>
      <c r="G745" s="224"/>
      <c r="H745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5" s="224"/>
      <c r="J745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5" s="77" t="s">
        <v>247</v>
      </c>
      <c r="L745" s="82" t="s">
        <v>238</v>
      </c>
      <c r="M745" s="71" t="s">
        <v>42</v>
      </c>
      <c r="N745" s="104">
        <v>0.63</v>
      </c>
      <c r="O745" s="104">
        <v>0.63</v>
      </c>
      <c r="P745" s="61"/>
      <c r="Q745" s="58">
        <f>IF(AND(N745&lt;&gt;0,M745="объем"),(O745/N745*100),"")</f>
        <v>100</v>
      </c>
      <c r="R745" s="219"/>
      <c r="S745" s="220"/>
      <c r="T745" s="221"/>
      <c r="U745" s="236"/>
      <c r="V745" s="227"/>
      <c r="W745" s="288"/>
      <c r="X745" s="287"/>
    </row>
    <row r="746" spans="1:24" ht="78.75" customHeight="1" thickBot="1" x14ac:dyDescent="0.3">
      <c r="A746" s="301" t="s">
        <v>243</v>
      </c>
      <c r="B746" s="46" t="str">
        <f t="shared" si="393"/>
        <v>ГБУЗ АО "СП № 4"</v>
      </c>
      <c r="C746" s="262" t="s">
        <v>236</v>
      </c>
      <c r="D746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6" s="236" t="s">
        <v>305</v>
      </c>
      <c r="F746" s="46" t="str">
        <f t="shared" si="399"/>
        <v>заключение договоров</v>
      </c>
      <c r="G746" s="222" t="s">
        <v>307</v>
      </c>
      <c r="H746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6" s="222" t="s">
        <v>306</v>
      </c>
      <c r="J746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6" s="76" t="s">
        <v>237</v>
      </c>
      <c r="L746" s="75" t="s">
        <v>3</v>
      </c>
      <c r="M746" s="72" t="s">
        <v>5</v>
      </c>
      <c r="N746" s="106">
        <v>100</v>
      </c>
      <c r="O746" s="106">
        <v>100</v>
      </c>
      <c r="P746" s="54">
        <f>IF(AND(N746&lt;&gt;0,M746="Кач."),O746/N746*100,"")</f>
        <v>100</v>
      </c>
      <c r="Q746" s="55"/>
      <c r="R746" s="219">
        <f>IFERROR(AVERAGE(P746:P747),"")</f>
        <v>100</v>
      </c>
      <c r="S746" s="220">
        <f>AVERAGE(Q746:Q747)</f>
        <v>100</v>
      </c>
      <c r="T746" s="221">
        <f t="shared" ref="T746:T748" si="418">IFERROR((R746*0.7+S746*0.3)*2,S746*2)</f>
        <v>200</v>
      </c>
      <c r="U746" s="236" t="str">
        <f t="shared" ref="U746:U748" si="419">IF(T746&lt;170,"ГЗ по услуге (работе) НЕ выполнено","")&amp;IF(AND(T746&gt;=170,T746&lt;=200),"ГЗ по услуге (работе) выполнено","")&amp;IF(T746&gt;200,"ГЗ по услуге (работе) ПЕРЕвыполнено","")</f>
        <v>ГЗ по услуге (работе) выполнено</v>
      </c>
      <c r="V746" s="227"/>
      <c r="W746" s="288">
        <f>AVERAGE(T746:T747)</f>
        <v>200</v>
      </c>
      <c r="X746" s="287" t="str">
        <f>IF(W746&lt;170,"ГЗ по учреждению не выполнено","")&amp;IF(AND(W746&gt;=170,W746&lt;=200),"ГЗ по учреждению выполнено","")&amp;IF(W746&gt;200,"ГЗ по учреждению перевыполнено","")</f>
        <v>ГЗ по учреждению выполнено</v>
      </c>
    </row>
    <row r="747" spans="1:24" ht="42.75" customHeight="1" x14ac:dyDescent="0.25">
      <c r="A747" s="301"/>
      <c r="B747" s="46" t="str">
        <f t="shared" si="393"/>
        <v>ГБУЗ АО "СП № 4"</v>
      </c>
      <c r="C747" s="262"/>
      <c r="D747" s="19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7" s="236"/>
      <c r="F747" s="46" t="str">
        <f t="shared" si="399"/>
        <v>заключение договоров</v>
      </c>
      <c r="G747" s="224"/>
      <c r="H747" s="4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7" s="224"/>
      <c r="J747" s="4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7" s="84" t="s">
        <v>247</v>
      </c>
      <c r="L747" s="75" t="s">
        <v>238</v>
      </c>
      <c r="M747" s="83" t="s">
        <v>42</v>
      </c>
      <c r="N747" s="170">
        <v>1.23</v>
      </c>
      <c r="O747" s="170">
        <v>1.23</v>
      </c>
      <c r="P747" s="65"/>
      <c r="Q747" s="64">
        <f>IF(AND(N747&lt;&gt;0,M747="объем"),(O747/N747*100),"")</f>
        <v>100</v>
      </c>
      <c r="R747" s="219"/>
      <c r="S747" s="220"/>
      <c r="T747" s="221"/>
      <c r="U747" s="236"/>
      <c r="V747" s="227"/>
      <c r="W747" s="288"/>
      <c r="X747" s="287"/>
    </row>
    <row r="748" spans="1:24" ht="42.75" customHeight="1" x14ac:dyDescent="0.25">
      <c r="A748" s="297" t="s">
        <v>303</v>
      </c>
      <c r="B748" s="197" t="str">
        <f t="shared" si="393"/>
        <v>ГБУЗ АО "ОКСЦ"</v>
      </c>
      <c r="C748" s="262" t="s">
        <v>236</v>
      </c>
      <c r="D748" s="198" t="str">
        <f t="shared" si="394"/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8" s="236" t="s">
        <v>305</v>
      </c>
      <c r="F748" s="196" t="str">
        <f t="shared" si="399"/>
        <v>заключение договоров</v>
      </c>
      <c r="G748" s="222" t="s">
        <v>307</v>
      </c>
      <c r="H748" s="19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8" s="222" t="s">
        <v>306</v>
      </c>
      <c r="J748" s="19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8" s="76" t="s">
        <v>237</v>
      </c>
      <c r="L748" s="75" t="s">
        <v>3</v>
      </c>
      <c r="M748" s="72" t="s">
        <v>5</v>
      </c>
      <c r="N748" s="106">
        <v>100</v>
      </c>
      <c r="O748" s="106">
        <v>100</v>
      </c>
      <c r="P748" s="190">
        <f>IF(AND(N748&lt;&gt;0,M748="Кач."),O748/N748*100,"")</f>
        <v>100</v>
      </c>
      <c r="Q748" s="189"/>
      <c r="R748" s="237">
        <f>IFERROR(AVERAGE(P748:P749),"")</f>
        <v>100</v>
      </c>
      <c r="S748" s="240">
        <f>AVERAGE(Q748:Q749)</f>
        <v>100</v>
      </c>
      <c r="T748" s="247">
        <f t="shared" si="418"/>
        <v>200</v>
      </c>
      <c r="U748" s="236" t="str">
        <f t="shared" si="419"/>
        <v>ГЗ по услуге (работе) выполнено</v>
      </c>
      <c r="V748" s="225"/>
      <c r="W748" s="288">
        <f>AVERAGE(T748:T749)</f>
        <v>200</v>
      </c>
      <c r="X748" s="204" t="str">
        <f>IF(W748&lt;170,"ГЗ по учреждению не выполнено","")&amp;IF(AND(W748&gt;=170,W748&lt;=200),"ГЗ по учреждению выполнено","")&amp;IF(W748&gt;200,"ГЗ по учреждению перевыполнено","")</f>
        <v>ГЗ по учреждению выполнено</v>
      </c>
    </row>
    <row r="749" spans="1:24" ht="79.5" customHeight="1" x14ac:dyDescent="0.25">
      <c r="A749" s="297"/>
      <c r="B749" s="197" t="str">
        <f t="shared" si="393"/>
        <v>ГБУЗ АО "ОКСЦ"</v>
      </c>
      <c r="C749" s="262"/>
      <c r="D749" s="198" t="str">
        <f>IF(C749="",D748,C749)</f>
        <v>Содержание (эксплуатация) имущества, находящего в государственной (муниципальной) собственности, не используемого для выполнения государственного задания</v>
      </c>
      <c r="E749" s="236"/>
      <c r="F749" s="196" t="str">
        <f t="shared" si="399"/>
        <v>заключение договоров</v>
      </c>
      <c r="G749" s="224"/>
      <c r="H749" s="196" t="str">
        <f t="shared" si="400"/>
        <v>Содержание (эксплуатация) имущества, находящегося в государственной собственности, не используемого для выполнения государственного задания</v>
      </c>
      <c r="I749" s="224"/>
      <c r="J749" s="196" t="str">
        <f t="shared" si="401"/>
        <v>Обеспечение эксплуатационно-технического обслуживания объектов и помещений, а также содержание указанных объектов и помещений, оборудования и прилегающей территории в надлежащем состоянии</v>
      </c>
      <c r="K749" s="84" t="s">
        <v>247</v>
      </c>
      <c r="L749" s="75" t="s">
        <v>238</v>
      </c>
      <c r="M749" s="83" t="s">
        <v>42</v>
      </c>
      <c r="N749" s="170">
        <v>9.15</v>
      </c>
      <c r="O749" s="170">
        <v>9.15</v>
      </c>
      <c r="P749" s="190"/>
      <c r="Q749" s="189">
        <f>IF(AND(N749&lt;&gt;0,M749="объем"),(O749/N749*100),"")</f>
        <v>100</v>
      </c>
      <c r="R749" s="250"/>
      <c r="S749" s="251"/>
      <c r="T749" s="252"/>
      <c r="U749" s="236"/>
      <c r="V749" s="228"/>
      <c r="W749" s="288"/>
      <c r="X749" s="206"/>
    </row>
    <row r="750" spans="1:24" ht="79.5" customHeight="1" x14ac:dyDescent="0.25">
      <c r="A750" s="5" t="s">
        <v>131</v>
      </c>
      <c r="B750" s="5"/>
      <c r="C750" s="52"/>
      <c r="D750" s="52"/>
      <c r="E750" s="98"/>
      <c r="F750" s="98"/>
      <c r="G750" s="98"/>
      <c r="H750" s="98"/>
      <c r="I750" s="98"/>
      <c r="J750" s="98"/>
      <c r="K750" s="98"/>
      <c r="L750" s="98"/>
      <c r="M750" s="277" t="s">
        <v>36</v>
      </c>
      <c r="N750" s="278"/>
      <c r="O750" s="279"/>
      <c r="P750" s="89">
        <f>P753-P752-P751</f>
        <v>268</v>
      </c>
      <c r="Q750" s="89">
        <f>Q753-Q752-Q751</f>
        <v>207</v>
      </c>
      <c r="R750" s="89">
        <f>R753-R752-R751</f>
        <v>245</v>
      </c>
      <c r="S750" s="89">
        <f>S753-S752-S751</f>
        <v>156</v>
      </c>
      <c r="T750" s="141">
        <f>T753-T752-T751</f>
        <v>194</v>
      </c>
      <c r="U750" s="319" t="s">
        <v>30</v>
      </c>
      <c r="V750" s="320"/>
      <c r="W750" s="321"/>
      <c r="X750" s="93">
        <f>COUNTIF(X1:X749,"ГЗ по учреждению выполнено")</f>
        <v>35</v>
      </c>
    </row>
    <row r="751" spans="1:24" ht="42.75" customHeight="1" x14ac:dyDescent="0.25">
      <c r="A751" s="97" t="s">
        <v>132</v>
      </c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49"/>
      <c r="M751" s="277" t="s">
        <v>37</v>
      </c>
      <c r="N751" s="278"/>
      <c r="O751" s="279"/>
      <c r="P751" s="89">
        <f>COUNTIF(P3:P747,"&gt;100")</f>
        <v>42</v>
      </c>
      <c r="Q751" s="89">
        <f>COUNTIF(Q3:Q747,"&gt;100")</f>
        <v>81</v>
      </c>
      <c r="R751" s="89">
        <f>COUNTIF(R3:R747,"&gt;100")</f>
        <v>42</v>
      </c>
      <c r="S751" s="89">
        <f>COUNTIF(S3:S747,"&gt;100")</f>
        <v>58</v>
      </c>
      <c r="T751" s="141">
        <f>COUNTIF(T3:T747,"&gt;200")</f>
        <v>67</v>
      </c>
      <c r="U751" s="319" t="s">
        <v>31</v>
      </c>
      <c r="V751" s="320"/>
      <c r="W751" s="321"/>
      <c r="X751" s="93">
        <f>COUNTIF(X2:X749,"ГЗ по учреждению перевыполнено")</f>
        <v>14</v>
      </c>
    </row>
    <row r="752" spans="1:24" ht="79.5" customHeight="1" x14ac:dyDescent="0.25">
      <c r="A752" s="97" t="s">
        <v>134</v>
      </c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49"/>
      <c r="M752" s="277" t="s">
        <v>38</v>
      </c>
      <c r="N752" s="278"/>
      <c r="O752" s="278"/>
      <c r="P752" s="89">
        <f>COUNTIF(P3:P749,"&lt;95")</f>
        <v>1</v>
      </c>
      <c r="Q752" s="89">
        <f>COUNTIF(Q3:Q749,"&lt;95")</f>
        <v>124</v>
      </c>
      <c r="R752" s="89">
        <f>COUNTIF(R3:R749,"&lt;95")</f>
        <v>1</v>
      </c>
      <c r="S752" s="89">
        <f>COUNTIF(S3:S749,"&lt;95")</f>
        <v>95</v>
      </c>
      <c r="T752" s="141">
        <f>COUNTIF(T3:T749,"&lt;170")</f>
        <v>37</v>
      </c>
      <c r="U752" s="316" t="s">
        <v>32</v>
      </c>
      <c r="V752" s="317"/>
      <c r="W752" s="318"/>
      <c r="X752" s="94">
        <f>COUNTIF(X3:X749,"ГЗ по учреждению не выполнено")</f>
        <v>0</v>
      </c>
    </row>
    <row r="753" spans="1:24" ht="45.75" customHeight="1" x14ac:dyDescent="0.3">
      <c r="A753" s="100" t="s">
        <v>304</v>
      </c>
      <c r="B753" s="100"/>
      <c r="C753" s="100"/>
      <c r="D753" s="100"/>
      <c r="E753" s="100"/>
      <c r="F753" s="100"/>
      <c r="G753" s="100"/>
      <c r="H753" s="100"/>
      <c r="I753" s="100"/>
      <c r="J753" s="100"/>
      <c r="K753" s="100"/>
      <c r="L753" s="100"/>
      <c r="M753" s="272" t="s">
        <v>135</v>
      </c>
      <c r="N753" s="273"/>
      <c r="O753" s="273"/>
      <c r="P753" s="90">
        <f>COUNT(P3:P749)</f>
        <v>311</v>
      </c>
      <c r="Q753" s="90">
        <f>COUNT(Q3:Q749)</f>
        <v>412</v>
      </c>
      <c r="R753" s="90">
        <f>COUNT(R3:R749)</f>
        <v>288</v>
      </c>
      <c r="S753" s="91">
        <f>COUNT(S3:S749)</f>
        <v>309</v>
      </c>
      <c r="T753" s="142">
        <f>COUNT(T3:T749)</f>
        <v>298</v>
      </c>
      <c r="U753" s="280" t="s">
        <v>136</v>
      </c>
      <c r="V753" s="281"/>
      <c r="W753" s="282"/>
      <c r="X753" s="92">
        <f>X750+X751+X752</f>
        <v>49</v>
      </c>
    </row>
    <row r="754" spans="1:24" ht="87" customHeight="1" x14ac:dyDescent="0.25">
      <c r="A754" s="47"/>
      <c r="B754" s="48"/>
      <c r="C754" s="47"/>
      <c r="D754" s="47"/>
      <c r="E754" s="47"/>
      <c r="F754" s="47"/>
      <c r="G754" s="47"/>
      <c r="H754" s="47"/>
      <c r="I754" s="47"/>
      <c r="J754" s="47"/>
      <c r="K754" s="47"/>
      <c r="L754" s="32"/>
      <c r="M754" s="32"/>
      <c r="N754" s="111"/>
      <c r="O754" s="111" t="s">
        <v>254</v>
      </c>
      <c r="P754" s="35"/>
      <c r="Q754" s="7"/>
      <c r="R754" s="8"/>
      <c r="S754" s="9"/>
      <c r="U754" s="10"/>
      <c r="V754" s="2"/>
      <c r="X754" s="1"/>
    </row>
    <row r="755" spans="1:24" ht="36.75" customHeight="1" x14ac:dyDescent="0.25">
      <c r="M755" s="3"/>
      <c r="N755" s="112"/>
      <c r="O755" s="112"/>
      <c r="P755" s="39"/>
      <c r="Q755" s="38"/>
      <c r="R755" s="36"/>
      <c r="S755" s="36"/>
      <c r="T755" s="144"/>
      <c r="U755" s="36"/>
      <c r="V755" s="36"/>
      <c r="W755" s="37"/>
      <c r="X755" s="37"/>
    </row>
    <row r="756" spans="1:24" ht="76.5" customHeight="1" x14ac:dyDescent="0.25">
      <c r="P756" s="6"/>
      <c r="Q756" s="7"/>
      <c r="R756" s="8"/>
      <c r="S756" s="9"/>
      <c r="U756" s="10"/>
      <c r="V756" s="2"/>
      <c r="X756" s="1"/>
    </row>
    <row r="757" spans="1:24" ht="35.25" customHeight="1" x14ac:dyDescent="0.25">
      <c r="P757" s="6"/>
      <c r="Q757" s="7"/>
      <c r="R757" s="8"/>
      <c r="S757" s="9"/>
      <c r="U757" s="10"/>
      <c r="V757" s="2"/>
      <c r="X757" s="1"/>
    </row>
    <row r="758" spans="1:24" s="4" customFormat="1" ht="30" customHeight="1" x14ac:dyDescent="0.25">
      <c r="A758" s="5"/>
      <c r="B758" s="3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114"/>
      <c r="O758" s="114"/>
      <c r="P758" s="6"/>
      <c r="Q758" s="7"/>
      <c r="R758" s="8"/>
      <c r="S758" s="9"/>
      <c r="T758" s="143"/>
      <c r="U758" s="10"/>
      <c r="V758" s="2"/>
      <c r="W758" s="28"/>
      <c r="X758" s="1"/>
    </row>
    <row r="759" spans="1:24" ht="29.25" customHeight="1" x14ac:dyDescent="0.25">
      <c r="P759" s="6"/>
      <c r="Q759" s="7"/>
      <c r="R759" s="8"/>
      <c r="S759" s="9"/>
      <c r="U759" s="10"/>
      <c r="V759" s="2"/>
      <c r="X759" s="1"/>
    </row>
    <row r="760" spans="1:24" ht="27.75" customHeight="1" x14ac:dyDescent="0.25">
      <c r="P760" s="6"/>
      <c r="Q760" s="7"/>
      <c r="R760" s="8"/>
      <c r="S760" s="9"/>
      <c r="U760" s="10"/>
      <c r="V760" s="2"/>
      <c r="X760" s="1"/>
    </row>
    <row r="761" spans="1:24" ht="26.25" customHeight="1" x14ac:dyDescent="0.25">
      <c r="P761" s="6"/>
      <c r="Q761" s="7"/>
      <c r="R761" s="8"/>
      <c r="S761" s="9"/>
      <c r="U761" s="10"/>
      <c r="V761" s="2"/>
      <c r="X761" s="1"/>
    </row>
    <row r="762" spans="1:24" ht="21" customHeight="1" x14ac:dyDescent="0.25">
      <c r="P762" s="6"/>
    </row>
  </sheetData>
  <mergeCells count="2791">
    <mergeCell ref="X622:X625"/>
    <mergeCell ref="W622:W625"/>
    <mergeCell ref="C726:C727"/>
    <mergeCell ref="C728:C729"/>
    <mergeCell ref="A748:A749"/>
    <mergeCell ref="C748:C749"/>
    <mergeCell ref="E748:E749"/>
    <mergeCell ref="G748:G749"/>
    <mergeCell ref="I748:I749"/>
    <mergeCell ref="R748:R749"/>
    <mergeCell ref="S748:S749"/>
    <mergeCell ref="T748:T749"/>
    <mergeCell ref="U748:U749"/>
    <mergeCell ref="W748:W749"/>
    <mergeCell ref="X748:X749"/>
    <mergeCell ref="V748:V749"/>
    <mergeCell ref="C288:C295"/>
    <mergeCell ref="R294:R295"/>
    <mergeCell ref="S294:S295"/>
    <mergeCell ref="T294:T295"/>
    <mergeCell ref="U294:U295"/>
    <mergeCell ref="V294:V295"/>
    <mergeCell ref="I325:I326"/>
    <mergeCell ref="G319:G326"/>
    <mergeCell ref="E325:E326"/>
    <mergeCell ref="C319:C326"/>
    <mergeCell ref="R325:R326"/>
    <mergeCell ref="S325:S326"/>
    <mergeCell ref="T325:T326"/>
    <mergeCell ref="U325:U326"/>
    <mergeCell ref="I622:I625"/>
    <mergeCell ref="G622:G625"/>
    <mergeCell ref="V663:V665"/>
    <mergeCell ref="U628:U630"/>
    <mergeCell ref="V628:V630"/>
    <mergeCell ref="R628:R630"/>
    <mergeCell ref="S628:S630"/>
    <mergeCell ref="V646:V647"/>
    <mergeCell ref="R648:R649"/>
    <mergeCell ref="E622:E625"/>
    <mergeCell ref="C622:C625"/>
    <mergeCell ref="R624:R625"/>
    <mergeCell ref="S624:S625"/>
    <mergeCell ref="T624:T625"/>
    <mergeCell ref="U624:U625"/>
    <mergeCell ref="V624:V625"/>
    <mergeCell ref="U668:U669"/>
    <mergeCell ref="V604:V605"/>
    <mergeCell ref="U659:U660"/>
    <mergeCell ref="T650:T652"/>
    <mergeCell ref="S648:S649"/>
    <mergeCell ref="T626:T627"/>
    <mergeCell ref="S637:S639"/>
    <mergeCell ref="T628:T630"/>
    <mergeCell ref="S644:S645"/>
    <mergeCell ref="U666:U667"/>
    <mergeCell ref="R666:R667"/>
    <mergeCell ref="S666:S667"/>
    <mergeCell ref="U614:U615"/>
    <mergeCell ref="I668:I669"/>
    <mergeCell ref="V655:V656"/>
    <mergeCell ref="V659:V660"/>
    <mergeCell ref="S661:S662"/>
    <mergeCell ref="R650:R652"/>
    <mergeCell ref="A470:A513"/>
    <mergeCell ref="I504:I505"/>
    <mergeCell ref="I508:I509"/>
    <mergeCell ref="C504:C509"/>
    <mergeCell ref="E504:E509"/>
    <mergeCell ref="E510:E511"/>
    <mergeCell ref="E512:E513"/>
    <mergeCell ref="G508:G509"/>
    <mergeCell ref="R510:R511"/>
    <mergeCell ref="S510:S511"/>
    <mergeCell ref="T510:T511"/>
    <mergeCell ref="R512:R513"/>
    <mergeCell ref="S512:S513"/>
    <mergeCell ref="T512:T513"/>
    <mergeCell ref="R508:R509"/>
    <mergeCell ref="S508:S509"/>
    <mergeCell ref="V657:V658"/>
    <mergeCell ref="R637:R639"/>
    <mergeCell ref="U626:U627"/>
    <mergeCell ref="R478:R480"/>
    <mergeCell ref="R481:R483"/>
    <mergeCell ref="R484:R486"/>
    <mergeCell ref="R487:R489"/>
    <mergeCell ref="U602:U603"/>
    <mergeCell ref="T571:T572"/>
    <mergeCell ref="S558:S559"/>
    <mergeCell ref="V590:V599"/>
    <mergeCell ref="U579:U580"/>
    <mergeCell ref="T560:T561"/>
    <mergeCell ref="U571:U572"/>
    <mergeCell ref="V600:V601"/>
    <mergeCell ref="I554:I555"/>
    <mergeCell ref="V20:V21"/>
    <mergeCell ref="X3:X31"/>
    <mergeCell ref="W3:W31"/>
    <mergeCell ref="U20:U21"/>
    <mergeCell ref="T20:T21"/>
    <mergeCell ref="Q12:Q13"/>
    <mergeCell ref="V457:V458"/>
    <mergeCell ref="U445:U446"/>
    <mergeCell ref="T307:T309"/>
    <mergeCell ref="T644:T645"/>
    <mergeCell ref="R626:R627"/>
    <mergeCell ref="V549:V551"/>
    <mergeCell ref="V644:V645"/>
    <mergeCell ref="T642:T643"/>
    <mergeCell ref="V637:V639"/>
    <mergeCell ref="S549:S551"/>
    <mergeCell ref="R451:R452"/>
    <mergeCell ref="U447:U448"/>
    <mergeCell ref="U466:U467"/>
    <mergeCell ref="S457:S458"/>
    <mergeCell ref="T449:T450"/>
    <mergeCell ref="S493:S495"/>
    <mergeCell ref="S490:S492"/>
    <mergeCell ref="S487:S489"/>
    <mergeCell ref="S484:S486"/>
    <mergeCell ref="U373:U374"/>
    <mergeCell ref="T383:T384"/>
    <mergeCell ref="U365:U366"/>
    <mergeCell ref="T385:T386"/>
    <mergeCell ref="U385:U386"/>
    <mergeCell ref="U409:U410"/>
    <mergeCell ref="U419:U420"/>
    <mergeCell ref="V431:V432"/>
    <mergeCell ref="V423:V424"/>
    <mergeCell ref="T351:T354"/>
    <mergeCell ref="T355:T356"/>
    <mergeCell ref="S552:S553"/>
    <mergeCell ref="V228:V230"/>
    <mergeCell ref="V417:V418"/>
    <mergeCell ref="R453:R454"/>
    <mergeCell ref="U403:U404"/>
    <mergeCell ref="T451:T452"/>
    <mergeCell ref="R425:R426"/>
    <mergeCell ref="V405:V406"/>
    <mergeCell ref="V435:V436"/>
    <mergeCell ref="T231:T232"/>
    <mergeCell ref="U231:U232"/>
    <mergeCell ref="T235:T237"/>
    <mergeCell ref="U268:U269"/>
    <mergeCell ref="V349:V350"/>
    <mergeCell ref="T445:T446"/>
    <mergeCell ref="U421:U422"/>
    <mergeCell ref="V379:V380"/>
    <mergeCell ref="T373:T374"/>
    <mergeCell ref="V459:V460"/>
    <mergeCell ref="U290:U291"/>
    <mergeCell ref="S312:S313"/>
    <mergeCell ref="G103:G105"/>
    <mergeCell ref="E101:E102"/>
    <mergeCell ref="G106:G107"/>
    <mergeCell ref="G116:G118"/>
    <mergeCell ref="I106:I107"/>
    <mergeCell ref="I116:I118"/>
    <mergeCell ref="I299:I300"/>
    <mergeCell ref="I88:I90"/>
    <mergeCell ref="I225:I227"/>
    <mergeCell ref="R261:R262"/>
    <mergeCell ref="E209:E210"/>
    <mergeCell ref="R259:R260"/>
    <mergeCell ref="I281:I282"/>
    <mergeCell ref="R278:R280"/>
    <mergeCell ref="R290:R291"/>
    <mergeCell ref="G275:G277"/>
    <mergeCell ref="A3:A31"/>
    <mergeCell ref="C14:C21"/>
    <mergeCell ref="G14:G21"/>
    <mergeCell ref="V401:V402"/>
    <mergeCell ref="V407:V408"/>
    <mergeCell ref="R349:R350"/>
    <mergeCell ref="U331:U332"/>
    <mergeCell ref="R393:R394"/>
    <mergeCell ref="S365:S366"/>
    <mergeCell ref="U333:U334"/>
    <mergeCell ref="G133:G134"/>
    <mergeCell ref="I142:I143"/>
    <mergeCell ref="E162:E163"/>
    <mergeCell ref="E317:E318"/>
    <mergeCell ref="E343:E344"/>
    <mergeCell ref="G108:G109"/>
    <mergeCell ref="G110:G111"/>
    <mergeCell ref="I131:I132"/>
    <mergeCell ref="I122:I124"/>
    <mergeCell ref="T256:T258"/>
    <mergeCell ref="T263:T265"/>
    <mergeCell ref="E290:E291"/>
    <mergeCell ref="E335:E338"/>
    <mergeCell ref="E292:E293"/>
    <mergeCell ref="E345:E346"/>
    <mergeCell ref="U389:U390"/>
    <mergeCell ref="V389:V390"/>
    <mergeCell ref="V357:V359"/>
    <mergeCell ref="T360:T362"/>
    <mergeCell ref="I323:I324"/>
    <mergeCell ref="S383:S384"/>
    <mergeCell ref="V383:V384"/>
    <mergeCell ref="T377:T378"/>
    <mergeCell ref="V367:V372"/>
    <mergeCell ref="U399:U400"/>
    <mergeCell ref="V43:V44"/>
    <mergeCell ref="I288:I289"/>
    <mergeCell ref="V329:V330"/>
    <mergeCell ref="S345:S346"/>
    <mergeCell ref="T347:T348"/>
    <mergeCell ref="S314:S316"/>
    <mergeCell ref="T345:T346"/>
    <mergeCell ref="S319:S320"/>
    <mergeCell ref="V310:V311"/>
    <mergeCell ref="S351:S354"/>
    <mergeCell ref="R389:R390"/>
    <mergeCell ref="R329:R330"/>
    <mergeCell ref="I349:I350"/>
    <mergeCell ref="U375:U376"/>
    <mergeCell ref="V365:V366"/>
    <mergeCell ref="V363:V364"/>
    <mergeCell ref="I84:I85"/>
    <mergeCell ref="G379:G380"/>
    <mergeCell ref="I459:I460"/>
    <mergeCell ref="T439:T440"/>
    <mergeCell ref="R441:R442"/>
    <mergeCell ref="I351:I354"/>
    <mergeCell ref="T401:T402"/>
    <mergeCell ref="U367:U372"/>
    <mergeCell ref="T375:T376"/>
    <mergeCell ref="T395:T396"/>
    <mergeCell ref="U395:U396"/>
    <mergeCell ref="U435:U436"/>
    <mergeCell ref="R381:R382"/>
    <mergeCell ref="T387:T388"/>
    <mergeCell ref="R351:R354"/>
    <mergeCell ref="G537:G539"/>
    <mergeCell ref="R439:R440"/>
    <mergeCell ref="G585:G587"/>
    <mergeCell ref="G549:G551"/>
    <mergeCell ref="G526:G527"/>
    <mergeCell ref="G457:G458"/>
    <mergeCell ref="G459:G460"/>
    <mergeCell ref="I472:I474"/>
    <mergeCell ref="T363:T364"/>
    <mergeCell ref="S417:S418"/>
    <mergeCell ref="R373:R374"/>
    <mergeCell ref="U417:U418"/>
    <mergeCell ref="S419:S420"/>
    <mergeCell ref="R429:R430"/>
    <mergeCell ref="R367:R372"/>
    <mergeCell ref="G357:G359"/>
    <mergeCell ref="U355:U356"/>
    <mergeCell ref="I363:I364"/>
    <mergeCell ref="I391:I392"/>
    <mergeCell ref="S439:S440"/>
    <mergeCell ref="S411:S416"/>
    <mergeCell ref="S435:S436"/>
    <mergeCell ref="V579:V580"/>
    <mergeCell ref="V543:V544"/>
    <mergeCell ref="U457:U458"/>
    <mergeCell ref="I379:I380"/>
    <mergeCell ref="I387:I388"/>
    <mergeCell ref="I371:I372"/>
    <mergeCell ref="G369:G370"/>
    <mergeCell ref="G466:G467"/>
    <mergeCell ref="G470:G471"/>
    <mergeCell ref="V560:V561"/>
    <mergeCell ref="V581:V582"/>
    <mergeCell ref="U363:U364"/>
    <mergeCell ref="V470:V503"/>
    <mergeCell ref="I493:I495"/>
    <mergeCell ref="G411:G412"/>
    <mergeCell ref="S451:S452"/>
    <mergeCell ref="U383:U384"/>
    <mergeCell ref="G393:G394"/>
    <mergeCell ref="G363:G364"/>
    <mergeCell ref="T379:T380"/>
    <mergeCell ref="U431:U432"/>
    <mergeCell ref="S423:S424"/>
    <mergeCell ref="R383:R384"/>
    <mergeCell ref="R504:R505"/>
    <mergeCell ref="R461:R463"/>
    <mergeCell ref="R466:R467"/>
    <mergeCell ref="R385:R386"/>
    <mergeCell ref="R403:R404"/>
    <mergeCell ref="W549:W561"/>
    <mergeCell ref="U504:U509"/>
    <mergeCell ref="V504:V509"/>
    <mergeCell ref="R357:R359"/>
    <mergeCell ref="U347:U348"/>
    <mergeCell ref="T335:T338"/>
    <mergeCell ref="U335:U338"/>
    <mergeCell ref="I514:I516"/>
    <mergeCell ref="S472:S474"/>
    <mergeCell ref="S470:S471"/>
    <mergeCell ref="R470:R471"/>
    <mergeCell ref="R472:R474"/>
    <mergeCell ref="R475:R477"/>
    <mergeCell ref="I367:I368"/>
    <mergeCell ref="I373:I374"/>
    <mergeCell ref="I369:I370"/>
    <mergeCell ref="S441:S442"/>
    <mergeCell ref="I405:I406"/>
    <mergeCell ref="S387:S388"/>
    <mergeCell ref="S377:S378"/>
    <mergeCell ref="S379:S380"/>
    <mergeCell ref="R379:R380"/>
    <mergeCell ref="R397:R398"/>
    <mergeCell ref="R377:R378"/>
    <mergeCell ref="S401:S402"/>
    <mergeCell ref="S399:S400"/>
    <mergeCell ref="I455:I456"/>
    <mergeCell ref="I407:I410"/>
    <mergeCell ref="I415:I416"/>
    <mergeCell ref="I375:I376"/>
    <mergeCell ref="I411:I412"/>
    <mergeCell ref="I431:I432"/>
    <mergeCell ref="T349:T350"/>
    <mergeCell ref="R611:R613"/>
    <mergeCell ref="S622:S623"/>
    <mergeCell ref="U233:U234"/>
    <mergeCell ref="V375:V376"/>
    <mergeCell ref="V451:V452"/>
    <mergeCell ref="V373:V374"/>
    <mergeCell ref="U379:U380"/>
    <mergeCell ref="V339:V344"/>
    <mergeCell ref="V335:V338"/>
    <mergeCell ref="R339:R344"/>
    <mergeCell ref="V304:V306"/>
    <mergeCell ref="V307:V309"/>
    <mergeCell ref="U307:U309"/>
    <mergeCell ref="U304:U306"/>
    <mergeCell ref="S381:S382"/>
    <mergeCell ref="S373:S374"/>
    <mergeCell ref="T275:T277"/>
    <mergeCell ref="S590:S599"/>
    <mergeCell ref="T590:T599"/>
    <mergeCell ref="S583:S584"/>
    <mergeCell ref="S357:S359"/>
    <mergeCell ref="V445:V446"/>
    <mergeCell ref="V449:V450"/>
    <mergeCell ref="S468:S469"/>
    <mergeCell ref="R431:R432"/>
    <mergeCell ref="R365:R366"/>
    <mergeCell ref="S363:S364"/>
    <mergeCell ref="T423:T424"/>
    <mergeCell ref="S355:S356"/>
    <mergeCell ref="R427:R428"/>
    <mergeCell ref="T417:T418"/>
    <mergeCell ref="C411:C416"/>
    <mergeCell ref="E371:E372"/>
    <mergeCell ref="G381:G382"/>
    <mergeCell ref="I381:I382"/>
    <mergeCell ref="C157:C159"/>
    <mergeCell ref="R244:R245"/>
    <mergeCell ref="R268:R269"/>
    <mergeCell ref="I333:I334"/>
    <mergeCell ref="R292:R293"/>
    <mergeCell ref="R360:R362"/>
    <mergeCell ref="I310:I311"/>
    <mergeCell ref="I290:I291"/>
    <mergeCell ref="R222:R224"/>
    <mergeCell ref="E288:E289"/>
    <mergeCell ref="C360:C362"/>
    <mergeCell ref="C367:C372"/>
    <mergeCell ref="C399:C402"/>
    <mergeCell ref="C373:C374"/>
    <mergeCell ref="C375:C376"/>
    <mergeCell ref="E397:E398"/>
    <mergeCell ref="E387:E388"/>
    <mergeCell ref="E411:E412"/>
    <mergeCell ref="R355:R356"/>
    <mergeCell ref="G290:G291"/>
    <mergeCell ref="G407:G410"/>
    <mergeCell ref="C212:C219"/>
    <mergeCell ref="E369:E370"/>
    <mergeCell ref="R363:R364"/>
    <mergeCell ref="I360:I362"/>
    <mergeCell ref="C357:C359"/>
    <mergeCell ref="G349:G350"/>
    <mergeCell ref="I337:I338"/>
    <mergeCell ref="V6:V7"/>
    <mergeCell ref="E20:E21"/>
    <mergeCell ref="I20:I21"/>
    <mergeCell ref="T11:T13"/>
    <mergeCell ref="U11:U13"/>
    <mergeCell ref="R11:R13"/>
    <mergeCell ref="E38:E40"/>
    <mergeCell ref="G62:G64"/>
    <mergeCell ref="G22:G23"/>
    <mergeCell ref="I52:I53"/>
    <mergeCell ref="G45:G46"/>
    <mergeCell ref="G24:G25"/>
    <mergeCell ref="E32:E34"/>
    <mergeCell ref="G38:G40"/>
    <mergeCell ref="E235:E237"/>
    <mergeCell ref="R28:R29"/>
    <mergeCell ref="E133:E134"/>
    <mergeCell ref="I192:I193"/>
    <mergeCell ref="G166:G167"/>
    <mergeCell ref="E181:E182"/>
    <mergeCell ref="G181:G182"/>
    <mergeCell ref="E190:E191"/>
    <mergeCell ref="G190:G191"/>
    <mergeCell ref="I190:I191"/>
    <mergeCell ref="E22:E23"/>
    <mergeCell ref="I38:I40"/>
    <mergeCell ref="E164:E165"/>
    <mergeCell ref="G88:G90"/>
    <mergeCell ref="E88:E90"/>
    <mergeCell ref="E80:E81"/>
    <mergeCell ref="R6:R7"/>
    <mergeCell ref="S6:S7"/>
    <mergeCell ref="A88:A115"/>
    <mergeCell ref="C114:C115"/>
    <mergeCell ref="E114:E115"/>
    <mergeCell ref="G114:G115"/>
    <mergeCell ref="I114:I115"/>
    <mergeCell ref="A116:A145"/>
    <mergeCell ref="E144:E145"/>
    <mergeCell ref="G144:G145"/>
    <mergeCell ref="I144:I145"/>
    <mergeCell ref="E129:E130"/>
    <mergeCell ref="G129:G130"/>
    <mergeCell ref="C142:C143"/>
    <mergeCell ref="E125:E126"/>
    <mergeCell ref="E122:E124"/>
    <mergeCell ref="G122:G124"/>
    <mergeCell ref="C106:C113"/>
    <mergeCell ref="I119:I121"/>
    <mergeCell ref="E116:E118"/>
    <mergeCell ref="I108:I109"/>
    <mergeCell ref="I110:I111"/>
    <mergeCell ref="I112:I113"/>
    <mergeCell ref="C137:C138"/>
    <mergeCell ref="I137:I138"/>
    <mergeCell ref="G137:G138"/>
    <mergeCell ref="I103:I105"/>
    <mergeCell ref="C103:C105"/>
    <mergeCell ref="E106:E107"/>
    <mergeCell ref="E139:E140"/>
    <mergeCell ref="E108:E109"/>
    <mergeCell ref="E110:E111"/>
    <mergeCell ref="C139:C141"/>
    <mergeCell ref="E142:E143"/>
    <mergeCell ref="T6:T7"/>
    <mergeCell ref="U6:U7"/>
    <mergeCell ref="I571:I572"/>
    <mergeCell ref="R445:R446"/>
    <mergeCell ref="I68:I70"/>
    <mergeCell ref="E68:E70"/>
    <mergeCell ref="E71:E72"/>
    <mergeCell ref="G71:G72"/>
    <mergeCell ref="T453:T454"/>
    <mergeCell ref="T616:T617"/>
    <mergeCell ref="T622:T623"/>
    <mergeCell ref="R545:R546"/>
    <mergeCell ref="R411:R416"/>
    <mergeCell ref="T614:T615"/>
    <mergeCell ref="T549:T551"/>
    <mergeCell ref="S528:S542"/>
    <mergeCell ref="E82:E83"/>
    <mergeCell ref="G82:G83"/>
    <mergeCell ref="G68:G70"/>
    <mergeCell ref="S94:S95"/>
    <mergeCell ref="E242:E243"/>
    <mergeCell ref="E231:E232"/>
    <mergeCell ref="G242:G243"/>
    <mergeCell ref="G231:G232"/>
    <mergeCell ref="E296:E298"/>
    <mergeCell ref="R345:R346"/>
    <mergeCell ref="E94:E95"/>
    <mergeCell ref="I78:I79"/>
    <mergeCell ref="E135:E136"/>
    <mergeCell ref="G125:G126"/>
    <mergeCell ref="R131:R132"/>
    <mergeCell ref="G152:G154"/>
    <mergeCell ref="X32:X61"/>
    <mergeCell ref="R86:R87"/>
    <mergeCell ref="R608:R610"/>
    <mergeCell ref="S608:S610"/>
    <mergeCell ref="T608:T610"/>
    <mergeCell ref="U608:U610"/>
    <mergeCell ref="V608:V610"/>
    <mergeCell ref="R435:R436"/>
    <mergeCell ref="S101:S102"/>
    <mergeCell ref="X549:X561"/>
    <mergeCell ref="U461:U463"/>
    <mergeCell ref="S73:S74"/>
    <mergeCell ref="T73:T74"/>
    <mergeCell ref="R571:R572"/>
    <mergeCell ref="X608:X621"/>
    <mergeCell ref="W577:W584"/>
    <mergeCell ref="S445:S446"/>
    <mergeCell ref="S461:S463"/>
    <mergeCell ref="R556:R557"/>
    <mergeCell ref="U545:U546"/>
    <mergeCell ref="T620:T621"/>
    <mergeCell ref="X351:X354"/>
    <mergeCell ref="X577:X584"/>
    <mergeCell ref="U108:U109"/>
    <mergeCell ref="T110:T111"/>
    <mergeCell ref="U110:U111"/>
    <mergeCell ref="R395:R396"/>
    <mergeCell ref="R375:R376"/>
    <mergeCell ref="R526:R527"/>
    <mergeCell ref="V244:V245"/>
    <mergeCell ref="T278:T280"/>
    <mergeCell ref="R455:R456"/>
    <mergeCell ref="E16:E17"/>
    <mergeCell ref="C78:C85"/>
    <mergeCell ref="E75:E76"/>
    <mergeCell ref="G3:G5"/>
    <mergeCell ref="I8:I10"/>
    <mergeCell ref="E62:E64"/>
    <mergeCell ref="E47:E48"/>
    <mergeCell ref="G8:G10"/>
    <mergeCell ref="C8:C10"/>
    <mergeCell ref="E8:E10"/>
    <mergeCell ref="E6:E7"/>
    <mergeCell ref="G6:G7"/>
    <mergeCell ref="I6:I7"/>
    <mergeCell ref="E56:E57"/>
    <mergeCell ref="C3:C7"/>
    <mergeCell ref="I11:I13"/>
    <mergeCell ref="I45:I46"/>
    <mergeCell ref="E65:E67"/>
    <mergeCell ref="C22:C25"/>
    <mergeCell ref="C50:C51"/>
    <mergeCell ref="E84:E85"/>
    <mergeCell ref="E3:E5"/>
    <mergeCell ref="E11:E13"/>
    <mergeCell ref="E43:E44"/>
    <mergeCell ref="G43:G44"/>
    <mergeCell ref="I43:I44"/>
    <mergeCell ref="I82:I83"/>
    <mergeCell ref="E54:E55"/>
    <mergeCell ref="G84:G85"/>
    <mergeCell ref="G58:G59"/>
    <mergeCell ref="I26:I27"/>
    <mergeCell ref="E35:E37"/>
    <mergeCell ref="C88:C100"/>
    <mergeCell ref="G94:G95"/>
    <mergeCell ref="E99:E100"/>
    <mergeCell ref="I96:I98"/>
    <mergeCell ref="G99:G100"/>
    <mergeCell ref="I99:I100"/>
    <mergeCell ref="E96:E98"/>
    <mergeCell ref="C30:C31"/>
    <mergeCell ref="E30:E31"/>
    <mergeCell ref="G30:G31"/>
    <mergeCell ref="I30:I31"/>
    <mergeCell ref="C60:C61"/>
    <mergeCell ref="E60:E61"/>
    <mergeCell ref="G60:G61"/>
    <mergeCell ref="I60:I61"/>
    <mergeCell ref="C86:C87"/>
    <mergeCell ref="E86:E87"/>
    <mergeCell ref="C73:C74"/>
    <mergeCell ref="G80:G81"/>
    <mergeCell ref="C75:C77"/>
    <mergeCell ref="G96:G98"/>
    <mergeCell ref="I91:I93"/>
    <mergeCell ref="G56:G57"/>
    <mergeCell ref="I56:I57"/>
    <mergeCell ref="C28:C29"/>
    <mergeCell ref="C26:C27"/>
    <mergeCell ref="E26:E27"/>
    <mergeCell ref="G26:G27"/>
    <mergeCell ref="I28:I29"/>
    <mergeCell ref="I32:I34"/>
    <mergeCell ref="C32:C46"/>
    <mergeCell ref="E58:E59"/>
    <mergeCell ref="E28:E29"/>
    <mergeCell ref="G50:G51"/>
    <mergeCell ref="G41:G42"/>
    <mergeCell ref="I41:I42"/>
    <mergeCell ref="E45:E46"/>
    <mergeCell ref="I50:I51"/>
    <mergeCell ref="E18:E19"/>
    <mergeCell ref="I18:I19"/>
    <mergeCell ref="G47:G49"/>
    <mergeCell ref="C52:C59"/>
    <mergeCell ref="C47:C49"/>
    <mergeCell ref="E50:E51"/>
    <mergeCell ref="G54:G55"/>
    <mergeCell ref="I54:I55"/>
    <mergeCell ref="G52:G53"/>
    <mergeCell ref="E24:E25"/>
    <mergeCell ref="G35:G37"/>
    <mergeCell ref="E222:E224"/>
    <mergeCell ref="G301:G303"/>
    <mergeCell ref="I712:I713"/>
    <mergeCell ref="I714:I715"/>
    <mergeCell ref="R676:R677"/>
    <mergeCell ref="I676:I677"/>
    <mergeCell ref="R720:R721"/>
    <mergeCell ref="S720:S721"/>
    <mergeCell ref="T684:T685"/>
    <mergeCell ref="R672:R675"/>
    <mergeCell ref="R663:R665"/>
    <mergeCell ref="I680:I681"/>
    <mergeCell ref="I682:I683"/>
    <mergeCell ref="I684:I687"/>
    <mergeCell ref="E670:E671"/>
    <mergeCell ref="G670:G671"/>
    <mergeCell ref="G11:G13"/>
    <mergeCell ref="E73:E74"/>
    <mergeCell ref="G73:G74"/>
    <mergeCell ref="I73:I74"/>
    <mergeCell ref="E41:E42"/>
    <mergeCell ref="E78:E79"/>
    <mergeCell ref="E91:E93"/>
    <mergeCell ref="I80:I81"/>
    <mergeCell ref="I71:I72"/>
    <mergeCell ref="G86:G87"/>
    <mergeCell ref="I86:I87"/>
    <mergeCell ref="I24:I25"/>
    <mergeCell ref="G78:G79"/>
    <mergeCell ref="E52:E53"/>
    <mergeCell ref="G28:G29"/>
    <mergeCell ref="G65:G67"/>
    <mergeCell ref="T682:T683"/>
    <mergeCell ref="U682:U683"/>
    <mergeCell ref="V682:V683"/>
    <mergeCell ref="V216:V217"/>
    <mergeCell ref="U317:U318"/>
    <mergeCell ref="U314:U316"/>
    <mergeCell ref="V317:V318"/>
    <mergeCell ref="I202:I204"/>
    <mergeCell ref="G175:G177"/>
    <mergeCell ref="E137:E138"/>
    <mergeCell ref="E168:E169"/>
    <mergeCell ref="G168:G169"/>
    <mergeCell ref="G164:G165"/>
    <mergeCell ref="G188:G189"/>
    <mergeCell ref="E314:E315"/>
    <mergeCell ref="E250:E252"/>
    <mergeCell ref="E253:E255"/>
    <mergeCell ref="E246:E247"/>
    <mergeCell ref="G268:G269"/>
    <mergeCell ref="E248:E249"/>
    <mergeCell ref="E199:E201"/>
    <mergeCell ref="I272:I274"/>
    <mergeCell ref="I275:I277"/>
    <mergeCell ref="E310:E311"/>
    <mergeCell ref="G272:G274"/>
    <mergeCell ref="I312:I313"/>
    <mergeCell ref="R310:R311"/>
    <mergeCell ref="G299:G300"/>
    <mergeCell ref="I294:I295"/>
    <mergeCell ref="G294:G295"/>
    <mergeCell ref="E294:E295"/>
    <mergeCell ref="G256:G258"/>
    <mergeCell ref="T720:T721"/>
    <mergeCell ref="R722:R723"/>
    <mergeCell ref="S722:S723"/>
    <mergeCell ref="T722:T723"/>
    <mergeCell ref="U701:U703"/>
    <mergeCell ref="R699:R700"/>
    <mergeCell ref="R684:R685"/>
    <mergeCell ref="S684:S685"/>
    <mergeCell ref="X695:X700"/>
    <mergeCell ref="U684:U685"/>
    <mergeCell ref="V712:V717"/>
    <mergeCell ref="V686:V687"/>
    <mergeCell ref="R693:R694"/>
    <mergeCell ref="U688:U689"/>
    <mergeCell ref="T693:T694"/>
    <mergeCell ref="S699:S700"/>
    <mergeCell ref="S693:S694"/>
    <mergeCell ref="W720:W729"/>
    <mergeCell ref="R688:R689"/>
    <mergeCell ref="R712:R717"/>
    <mergeCell ref="S712:S717"/>
    <mergeCell ref="U712:U717"/>
    <mergeCell ref="X712:X719"/>
    <mergeCell ref="S697:S698"/>
    <mergeCell ref="U695:U696"/>
    <mergeCell ref="T701:T703"/>
    <mergeCell ref="V699:V700"/>
    <mergeCell ref="V704:V709"/>
    <mergeCell ref="U718:U719"/>
    <mergeCell ref="V718:V719"/>
    <mergeCell ref="T712:T717"/>
    <mergeCell ref="U693:U694"/>
    <mergeCell ref="S695:S696"/>
    <mergeCell ref="R704:R709"/>
    <mergeCell ref="S704:S709"/>
    <mergeCell ref="T704:T709"/>
    <mergeCell ref="U704:U709"/>
    <mergeCell ref="W690:W694"/>
    <mergeCell ref="X690:X694"/>
    <mergeCell ref="U710:U711"/>
    <mergeCell ref="U697:U698"/>
    <mergeCell ref="X682:X689"/>
    <mergeCell ref="V690:V692"/>
    <mergeCell ref="T688:T689"/>
    <mergeCell ref="R701:R703"/>
    <mergeCell ref="V693:V694"/>
    <mergeCell ref="V701:V703"/>
    <mergeCell ref="R695:R696"/>
    <mergeCell ref="S701:S703"/>
    <mergeCell ref="X701:X711"/>
    <mergeCell ref="E740:E741"/>
    <mergeCell ref="G740:G741"/>
    <mergeCell ref="V742:V743"/>
    <mergeCell ref="R744:R745"/>
    <mergeCell ref="S744:S745"/>
    <mergeCell ref="T744:T745"/>
    <mergeCell ref="U744:U745"/>
    <mergeCell ref="V744:V745"/>
    <mergeCell ref="X744:X745"/>
    <mergeCell ref="S738:S739"/>
    <mergeCell ref="T738:T739"/>
    <mergeCell ref="U738:U739"/>
    <mergeCell ref="V738:V739"/>
    <mergeCell ref="R730:R731"/>
    <mergeCell ref="R738:R739"/>
    <mergeCell ref="R732:R733"/>
    <mergeCell ref="S732:S733"/>
    <mergeCell ref="U732:U733"/>
    <mergeCell ref="V730:V731"/>
    <mergeCell ref="U734:U735"/>
    <mergeCell ref="U736:U737"/>
    <mergeCell ref="W730:W737"/>
    <mergeCell ref="X730:X737"/>
    <mergeCell ref="R740:R741"/>
    <mergeCell ref="S740:S741"/>
    <mergeCell ref="T740:T741"/>
    <mergeCell ref="U740:U741"/>
    <mergeCell ref="V740:V741"/>
    <mergeCell ref="R742:R743"/>
    <mergeCell ref="S730:S731"/>
    <mergeCell ref="S734:S735"/>
    <mergeCell ref="X738:X739"/>
    <mergeCell ref="R724:R725"/>
    <mergeCell ref="T732:T733"/>
    <mergeCell ref="G722:G723"/>
    <mergeCell ref="R726:R729"/>
    <mergeCell ref="S726:S729"/>
    <mergeCell ref="T726:T729"/>
    <mergeCell ref="I722:I723"/>
    <mergeCell ref="E738:E739"/>
    <mergeCell ref="G738:G739"/>
    <mergeCell ref="R734:R735"/>
    <mergeCell ref="R736:R737"/>
    <mergeCell ref="S736:S737"/>
    <mergeCell ref="T734:T735"/>
    <mergeCell ref="T736:T737"/>
    <mergeCell ref="V722:V723"/>
    <mergeCell ref="U726:U729"/>
    <mergeCell ref="E724:E725"/>
    <mergeCell ref="G724:G725"/>
    <mergeCell ref="I724:I725"/>
    <mergeCell ref="V732:V733"/>
    <mergeCell ref="I728:I729"/>
    <mergeCell ref="G734:G735"/>
    <mergeCell ref="I734:I735"/>
    <mergeCell ref="G730:G731"/>
    <mergeCell ref="I730:I731"/>
    <mergeCell ref="E736:E737"/>
    <mergeCell ref="G736:G737"/>
    <mergeCell ref="U722:U723"/>
    <mergeCell ref="V726:V729"/>
    <mergeCell ref="R680:R681"/>
    <mergeCell ref="U676:U677"/>
    <mergeCell ref="U661:U662"/>
    <mergeCell ref="S678:S679"/>
    <mergeCell ref="S688:S689"/>
    <mergeCell ref="R697:R698"/>
    <mergeCell ref="V678:V679"/>
    <mergeCell ref="R682:R683"/>
    <mergeCell ref="S682:S683"/>
    <mergeCell ref="V697:V698"/>
    <mergeCell ref="T678:T679"/>
    <mergeCell ref="V666:V667"/>
    <mergeCell ref="M750:O750"/>
    <mergeCell ref="U750:W750"/>
    <mergeCell ref="T676:T677"/>
    <mergeCell ref="R678:R679"/>
    <mergeCell ref="V676:V677"/>
    <mergeCell ref="U678:U679"/>
    <mergeCell ref="S676:S677"/>
    <mergeCell ref="T668:T669"/>
    <mergeCell ref="S663:S665"/>
    <mergeCell ref="W738:W739"/>
    <mergeCell ref="W682:W689"/>
    <mergeCell ref="T697:T698"/>
    <mergeCell ref="V688:V689"/>
    <mergeCell ref="T661:T662"/>
    <mergeCell ref="W672:W681"/>
    <mergeCell ref="R668:R669"/>
    <mergeCell ref="S668:S669"/>
    <mergeCell ref="U730:U731"/>
    <mergeCell ref="S724:S725"/>
    <mergeCell ref="T724:T725"/>
    <mergeCell ref="C11:C13"/>
    <mergeCell ref="G32:G34"/>
    <mergeCell ref="I618:I619"/>
    <mergeCell ref="E618:E619"/>
    <mergeCell ref="I596:I597"/>
    <mergeCell ref="I592:I593"/>
    <mergeCell ref="E545:E546"/>
    <mergeCell ref="C602:C603"/>
    <mergeCell ref="C581:C582"/>
    <mergeCell ref="E602:E603"/>
    <mergeCell ref="C573:C574"/>
    <mergeCell ref="C543:C544"/>
    <mergeCell ref="C577:C578"/>
    <mergeCell ref="C579:C580"/>
    <mergeCell ref="E178:E180"/>
    <mergeCell ref="E240:E241"/>
    <mergeCell ref="C407:C410"/>
    <mergeCell ref="E103:E104"/>
    <mergeCell ref="C116:C128"/>
    <mergeCell ref="C144:C145"/>
    <mergeCell ref="G235:G237"/>
    <mergeCell ref="G283:G285"/>
    <mergeCell ref="E307:E309"/>
    <mergeCell ref="E341:E342"/>
    <mergeCell ref="C349:C350"/>
    <mergeCell ref="C266:C269"/>
    <mergeCell ref="E212:E213"/>
    <mergeCell ref="I499:I501"/>
    <mergeCell ref="E455:E456"/>
    <mergeCell ref="I481:I483"/>
    <mergeCell ref="C146:C156"/>
    <mergeCell ref="E112:E113"/>
    <mergeCell ref="I697:I698"/>
    <mergeCell ref="G127:G128"/>
    <mergeCell ref="C185:C187"/>
    <mergeCell ref="G310:G311"/>
    <mergeCell ref="G112:G113"/>
    <mergeCell ref="G149:G151"/>
    <mergeCell ref="C299:C300"/>
    <mergeCell ref="E299:E300"/>
    <mergeCell ref="C286:C287"/>
    <mergeCell ref="G304:G306"/>
    <mergeCell ref="C447:C448"/>
    <mergeCell ref="E447:E448"/>
    <mergeCell ref="G447:G448"/>
    <mergeCell ref="E301:E303"/>
    <mergeCell ref="E403:E404"/>
    <mergeCell ref="E650:E652"/>
    <mergeCell ref="G650:G652"/>
    <mergeCell ref="G160:G161"/>
    <mergeCell ref="G146:G148"/>
    <mergeCell ref="E155:E156"/>
    <mergeCell ref="G155:G156"/>
    <mergeCell ref="C283:C285"/>
    <mergeCell ref="C355:C356"/>
    <mergeCell ref="E449:E450"/>
    <mergeCell ref="C160:C161"/>
    <mergeCell ref="C207:C208"/>
    <mergeCell ref="G296:G297"/>
    <mergeCell ref="C188:C193"/>
    <mergeCell ref="I139:I141"/>
    <mergeCell ref="I670:I671"/>
    <mergeCell ref="C345:C346"/>
    <mergeCell ref="G668:G669"/>
    <mergeCell ref="C183:C184"/>
    <mergeCell ref="E523:E525"/>
    <mergeCell ref="R655:R656"/>
    <mergeCell ref="R661:R662"/>
    <mergeCell ref="S670:S671"/>
    <mergeCell ref="S672:S675"/>
    <mergeCell ref="U686:U687"/>
    <mergeCell ref="E496:E498"/>
    <mergeCell ref="I517:I519"/>
    <mergeCell ref="G478:G480"/>
    <mergeCell ref="I461:I463"/>
    <mergeCell ref="I502:I503"/>
    <mergeCell ref="G484:G486"/>
    <mergeCell ref="G496:G498"/>
    <mergeCell ref="G445:G446"/>
    <mergeCell ref="I466:I467"/>
    <mergeCell ref="E466:E467"/>
    <mergeCell ref="G423:G424"/>
    <mergeCell ref="E514:E516"/>
    <mergeCell ref="G517:G519"/>
    <mergeCell ref="G365:G366"/>
    <mergeCell ref="C637:C639"/>
    <mergeCell ref="C608:C613"/>
    <mergeCell ref="C659:C660"/>
    <mergeCell ref="E620:E621"/>
    <mergeCell ref="E655:E656"/>
    <mergeCell ref="C616:C619"/>
    <mergeCell ref="C571:C572"/>
    <mergeCell ref="G590:G599"/>
    <mergeCell ref="G604:G605"/>
    <mergeCell ref="E600:E601"/>
    <mergeCell ref="E657:E658"/>
    <mergeCell ref="A351:A354"/>
    <mergeCell ref="G421:G422"/>
    <mergeCell ref="G472:G474"/>
    <mergeCell ref="E417:E418"/>
    <mergeCell ref="E421:E422"/>
    <mergeCell ref="E517:E519"/>
    <mergeCell ref="G475:G477"/>
    <mergeCell ref="I468:I469"/>
    <mergeCell ref="G490:G492"/>
    <mergeCell ref="I453:I454"/>
    <mergeCell ref="G510:G511"/>
    <mergeCell ref="G512:G513"/>
    <mergeCell ref="I512:I513"/>
    <mergeCell ref="I427:I428"/>
    <mergeCell ref="E373:E374"/>
    <mergeCell ref="G417:G418"/>
    <mergeCell ref="C433:C434"/>
    <mergeCell ref="G433:G434"/>
    <mergeCell ref="G371:G372"/>
    <mergeCell ref="C365:C366"/>
    <mergeCell ref="C383:C384"/>
    <mergeCell ref="G373:G374"/>
    <mergeCell ref="G375:G376"/>
    <mergeCell ref="I389:I390"/>
    <mergeCell ref="I413:I414"/>
    <mergeCell ref="I419:I420"/>
    <mergeCell ref="G415:G416"/>
    <mergeCell ref="I429:I430"/>
    <mergeCell ref="E427:E428"/>
    <mergeCell ref="E429:E430"/>
    <mergeCell ref="G387:G388"/>
    <mergeCell ref="C351:C354"/>
    <mergeCell ref="A329:A350"/>
    <mergeCell ref="E590:E599"/>
    <mergeCell ref="E351:E354"/>
    <mergeCell ref="A250:A271"/>
    <mergeCell ref="C270:C271"/>
    <mergeCell ref="E275:E277"/>
    <mergeCell ref="G391:G392"/>
    <mergeCell ref="C272:C282"/>
    <mergeCell ref="C379:C380"/>
    <mergeCell ref="C248:C249"/>
    <mergeCell ref="G278:G280"/>
    <mergeCell ref="A301:A328"/>
    <mergeCell ref="A272:A300"/>
    <mergeCell ref="E283:E284"/>
    <mergeCell ref="E423:E424"/>
    <mergeCell ref="E357:E359"/>
    <mergeCell ref="G351:G354"/>
    <mergeCell ref="C455:C458"/>
    <mergeCell ref="C425:C426"/>
    <mergeCell ref="C385:C386"/>
    <mergeCell ref="E451:E452"/>
    <mergeCell ref="G250:G252"/>
    <mergeCell ref="E281:E282"/>
    <mergeCell ref="C250:C262"/>
    <mergeCell ref="G367:G368"/>
    <mergeCell ref="E365:E366"/>
    <mergeCell ref="E304:E306"/>
    <mergeCell ref="C263:C265"/>
    <mergeCell ref="E552:E553"/>
    <mergeCell ref="E567:E568"/>
    <mergeCell ref="C427:C428"/>
    <mergeCell ref="E588:E589"/>
    <mergeCell ref="A637:A645"/>
    <mergeCell ref="C644:C645"/>
    <mergeCell ref="C628:C630"/>
    <mergeCell ref="C585:C589"/>
    <mergeCell ref="A633:A636"/>
    <mergeCell ref="E606:E607"/>
    <mergeCell ref="G579:G580"/>
    <mergeCell ref="E611:E613"/>
    <mergeCell ref="E640:E641"/>
    <mergeCell ref="E583:E584"/>
    <mergeCell ref="G588:G589"/>
    <mergeCell ref="A626:A632"/>
    <mergeCell ref="E635:E636"/>
    <mergeCell ref="E616:E617"/>
    <mergeCell ref="D575:D576"/>
    <mergeCell ref="C575:C576"/>
    <mergeCell ref="E575:E576"/>
    <mergeCell ref="A622:A625"/>
    <mergeCell ref="G600:G601"/>
    <mergeCell ref="A646:A654"/>
    <mergeCell ref="A608:A621"/>
    <mergeCell ref="E547:E548"/>
    <mergeCell ref="C663:C665"/>
    <mergeCell ref="G575:G576"/>
    <mergeCell ref="G655:G656"/>
    <mergeCell ref="G663:G665"/>
    <mergeCell ref="C363:C364"/>
    <mergeCell ref="C547:C548"/>
    <mergeCell ref="G614:G615"/>
    <mergeCell ref="E626:E627"/>
    <mergeCell ref="A549:A561"/>
    <mergeCell ref="E560:E561"/>
    <mergeCell ref="C633:C636"/>
    <mergeCell ref="C549:C553"/>
    <mergeCell ref="C672:C675"/>
    <mergeCell ref="E672:E675"/>
    <mergeCell ref="G672:G675"/>
    <mergeCell ref="C666:C669"/>
    <mergeCell ref="C653:C654"/>
    <mergeCell ref="C620:C621"/>
    <mergeCell ref="G626:G627"/>
    <mergeCell ref="G635:G636"/>
    <mergeCell ref="C626:C627"/>
    <mergeCell ref="C558:C559"/>
    <mergeCell ref="G558:G559"/>
    <mergeCell ref="G620:G621"/>
    <mergeCell ref="C583:C584"/>
    <mergeCell ref="E585:E587"/>
    <mergeCell ref="E579:E580"/>
    <mergeCell ref="G583:G584"/>
    <mergeCell ref="G602:G603"/>
    <mergeCell ref="G569:G570"/>
    <mergeCell ref="G259:G260"/>
    <mergeCell ref="A399:A418"/>
    <mergeCell ref="A419:A430"/>
    <mergeCell ref="C470:C503"/>
    <mergeCell ref="G502:G503"/>
    <mergeCell ref="G453:G454"/>
    <mergeCell ref="E459:E460"/>
    <mergeCell ref="C449:C450"/>
    <mergeCell ref="G449:G450"/>
    <mergeCell ref="G401:G402"/>
    <mergeCell ref="E502:E503"/>
    <mergeCell ref="G556:G557"/>
    <mergeCell ref="E475:E477"/>
    <mergeCell ref="E472:E474"/>
    <mergeCell ref="E554:E555"/>
    <mergeCell ref="G547:G548"/>
    <mergeCell ref="C445:C446"/>
    <mergeCell ref="E399:E402"/>
    <mergeCell ref="C419:C422"/>
    <mergeCell ref="E405:E406"/>
    <mergeCell ref="C403:C404"/>
    <mergeCell ref="G405:G406"/>
    <mergeCell ref="C423:C424"/>
    <mergeCell ref="E484:E486"/>
    <mergeCell ref="G455:G456"/>
    <mergeCell ref="E457:E458"/>
    <mergeCell ref="E493:E495"/>
    <mergeCell ref="E478:E480"/>
    <mergeCell ref="E445:E446"/>
    <mergeCell ref="C429:C430"/>
    <mergeCell ref="E453:E454"/>
    <mergeCell ref="A514:A548"/>
    <mergeCell ref="R401:R402"/>
    <mergeCell ref="G266:G267"/>
    <mergeCell ref="E266:E267"/>
    <mergeCell ref="I266:I267"/>
    <mergeCell ref="E377:E378"/>
    <mergeCell ref="G395:G396"/>
    <mergeCell ref="I421:I422"/>
    <mergeCell ref="G425:G426"/>
    <mergeCell ref="I425:I426"/>
    <mergeCell ref="E415:E416"/>
    <mergeCell ref="E383:E384"/>
    <mergeCell ref="I403:I404"/>
    <mergeCell ref="G355:G356"/>
    <mergeCell ref="E375:E376"/>
    <mergeCell ref="G345:G346"/>
    <mergeCell ref="G360:G362"/>
    <mergeCell ref="G341:G342"/>
    <mergeCell ref="G292:G293"/>
    <mergeCell ref="E323:E324"/>
    <mergeCell ref="I283:I285"/>
    <mergeCell ref="G413:G414"/>
    <mergeCell ref="E425:E426"/>
    <mergeCell ref="G397:G398"/>
    <mergeCell ref="I397:I398"/>
    <mergeCell ref="R275:R277"/>
    <mergeCell ref="R314:R316"/>
    <mergeCell ref="R266:R267"/>
    <mergeCell ref="I355:I356"/>
    <mergeCell ref="C347:C348"/>
    <mergeCell ref="G339:G340"/>
    <mergeCell ref="G335:G338"/>
    <mergeCell ref="G286:G287"/>
    <mergeCell ref="G288:G289"/>
    <mergeCell ref="R283:R285"/>
    <mergeCell ref="R288:R289"/>
    <mergeCell ref="E272:E274"/>
    <mergeCell ref="W196:W221"/>
    <mergeCell ref="V283:V285"/>
    <mergeCell ref="E263:E264"/>
    <mergeCell ref="I250:I252"/>
    <mergeCell ref="I259:I260"/>
    <mergeCell ref="E261:E262"/>
    <mergeCell ref="E256:E258"/>
    <mergeCell ref="G209:G211"/>
    <mergeCell ref="R235:R237"/>
    <mergeCell ref="V242:V243"/>
    <mergeCell ref="U222:U224"/>
    <mergeCell ref="V214:V215"/>
    <mergeCell ref="U246:U247"/>
    <mergeCell ref="I222:I224"/>
    <mergeCell ref="I228:I230"/>
    <mergeCell ref="G248:G249"/>
    <mergeCell ref="G238:G239"/>
    <mergeCell ref="G218:G219"/>
    <mergeCell ref="V225:V227"/>
    <mergeCell ref="T246:T247"/>
    <mergeCell ref="E225:E227"/>
    <mergeCell ref="W222:W249"/>
    <mergeCell ref="W250:W271"/>
    <mergeCell ref="V235:V237"/>
    <mergeCell ref="I286:I287"/>
    <mergeCell ref="V250:V252"/>
    <mergeCell ref="U286:U287"/>
    <mergeCell ref="X329:X350"/>
    <mergeCell ref="U288:U289"/>
    <mergeCell ref="U261:U262"/>
    <mergeCell ref="S235:S237"/>
    <mergeCell ref="V220:V221"/>
    <mergeCell ref="S192:S193"/>
    <mergeCell ref="V194:V195"/>
    <mergeCell ref="V207:V208"/>
    <mergeCell ref="W329:W350"/>
    <mergeCell ref="T339:T344"/>
    <mergeCell ref="V347:V348"/>
    <mergeCell ref="R304:R306"/>
    <mergeCell ref="R333:R334"/>
    <mergeCell ref="R281:R282"/>
    <mergeCell ref="S281:S282"/>
    <mergeCell ref="T281:T282"/>
    <mergeCell ref="U281:U282"/>
    <mergeCell ref="V281:V282"/>
    <mergeCell ref="S321:S322"/>
    <mergeCell ref="V272:V274"/>
    <mergeCell ref="T304:T306"/>
    <mergeCell ref="R296:R298"/>
    <mergeCell ref="S296:S298"/>
    <mergeCell ref="T296:T298"/>
    <mergeCell ref="S347:S348"/>
    <mergeCell ref="V263:V265"/>
    <mergeCell ref="S275:S277"/>
    <mergeCell ref="U212:U213"/>
    <mergeCell ref="T288:T289"/>
    <mergeCell ref="R327:R328"/>
    <mergeCell ref="R253:R255"/>
    <mergeCell ref="S209:S211"/>
    <mergeCell ref="E149:E151"/>
    <mergeCell ref="E152:E154"/>
    <mergeCell ref="I94:I95"/>
    <mergeCell ref="I152:I154"/>
    <mergeCell ref="X355:X382"/>
    <mergeCell ref="U381:U382"/>
    <mergeCell ref="V327:V328"/>
    <mergeCell ref="W351:W354"/>
    <mergeCell ref="V377:V378"/>
    <mergeCell ref="V381:V382"/>
    <mergeCell ref="V166:V167"/>
    <mergeCell ref="V181:V182"/>
    <mergeCell ref="W355:W382"/>
    <mergeCell ref="V355:V356"/>
    <mergeCell ref="S231:S232"/>
    <mergeCell ref="T166:T167"/>
    <mergeCell ref="S246:S247"/>
    <mergeCell ref="T214:T215"/>
    <mergeCell ref="U214:U215"/>
    <mergeCell ref="U220:U221"/>
    <mergeCell ref="T238:T239"/>
    <mergeCell ref="U202:U204"/>
    <mergeCell ref="T181:T182"/>
    <mergeCell ref="U181:U182"/>
    <mergeCell ref="T188:T189"/>
    <mergeCell ref="S268:S269"/>
    <mergeCell ref="T292:T293"/>
    <mergeCell ref="U292:U293"/>
    <mergeCell ref="V292:V293"/>
    <mergeCell ref="S261:S262"/>
    <mergeCell ref="S375:S376"/>
    <mergeCell ref="T329:T330"/>
    <mergeCell ref="G142:G143"/>
    <mergeCell ref="I246:I247"/>
    <mergeCell ref="G261:G262"/>
    <mergeCell ref="G192:G193"/>
    <mergeCell ref="R194:R195"/>
    <mergeCell ref="G240:G241"/>
    <mergeCell ref="S3:S5"/>
    <mergeCell ref="R103:R105"/>
    <mergeCell ref="E119:E121"/>
    <mergeCell ref="E270:E271"/>
    <mergeCell ref="E268:E269"/>
    <mergeCell ref="G101:G102"/>
    <mergeCell ref="I157:I159"/>
    <mergeCell ref="I14:I15"/>
    <mergeCell ref="I22:I23"/>
    <mergeCell ref="R122:R124"/>
    <mergeCell ref="G75:G77"/>
    <mergeCell ref="I75:I77"/>
    <mergeCell ref="R75:R77"/>
    <mergeCell ref="S75:S77"/>
    <mergeCell ref="R101:R102"/>
    <mergeCell ref="G263:G265"/>
    <mergeCell ref="I268:I269"/>
    <mergeCell ref="S38:S40"/>
    <mergeCell ref="R127:R128"/>
    <mergeCell ref="E14:E15"/>
    <mergeCell ref="G135:G136"/>
    <mergeCell ref="I135:I136"/>
    <mergeCell ref="S11:S13"/>
    <mergeCell ref="G119:G121"/>
    <mergeCell ref="I235:I237"/>
    <mergeCell ref="R192:R193"/>
    <mergeCell ref="I168:I169"/>
    <mergeCell ref="S233:S234"/>
    <mergeCell ref="S304:S306"/>
    <mergeCell ref="T286:T287"/>
    <mergeCell ref="T202:T204"/>
    <mergeCell ref="S190:S191"/>
    <mergeCell ref="R202:R204"/>
    <mergeCell ref="S175:S177"/>
    <mergeCell ref="G281:G282"/>
    <mergeCell ref="G212:G213"/>
    <mergeCell ref="S286:S287"/>
    <mergeCell ref="I278:I280"/>
    <mergeCell ref="I304:I306"/>
    <mergeCell ref="T299:T300"/>
    <mergeCell ref="R270:R271"/>
    <mergeCell ref="I263:I265"/>
    <mergeCell ref="G270:G271"/>
    <mergeCell ref="I270:I271"/>
    <mergeCell ref="I240:I241"/>
    <mergeCell ref="I256:I258"/>
    <mergeCell ref="T261:T262"/>
    <mergeCell ref="S263:S265"/>
    <mergeCell ref="R231:R232"/>
    <mergeCell ref="R256:R258"/>
    <mergeCell ref="G253:G255"/>
    <mergeCell ref="I244:I245"/>
    <mergeCell ref="R248:R249"/>
    <mergeCell ref="R216:R217"/>
    <mergeCell ref="R233:R234"/>
    <mergeCell ref="I253:I255"/>
    <mergeCell ref="R263:R265"/>
    <mergeCell ref="I248:I249"/>
    <mergeCell ref="G157:G159"/>
    <mergeCell ref="E244:E245"/>
    <mergeCell ref="E238:E239"/>
    <mergeCell ref="G222:G224"/>
    <mergeCell ref="S131:S132"/>
    <mergeCell ref="S144:S145"/>
    <mergeCell ref="E207:E208"/>
    <mergeCell ref="R188:R189"/>
    <mergeCell ref="T155:T156"/>
    <mergeCell ref="R119:R121"/>
    <mergeCell ref="I127:I128"/>
    <mergeCell ref="I129:I130"/>
    <mergeCell ref="I125:I126"/>
    <mergeCell ref="S135:S136"/>
    <mergeCell ref="E218:E219"/>
    <mergeCell ref="R238:R239"/>
    <mergeCell ref="G196:G198"/>
    <mergeCell ref="I181:I182"/>
    <mergeCell ref="G162:G163"/>
    <mergeCell ref="E127:E128"/>
    <mergeCell ref="G139:G141"/>
    <mergeCell ref="R190:R191"/>
    <mergeCell ref="E188:E189"/>
    <mergeCell ref="G199:G201"/>
    <mergeCell ref="G225:G227"/>
    <mergeCell ref="E166:E167"/>
    <mergeCell ref="I160:I161"/>
    <mergeCell ref="I183:I184"/>
    <mergeCell ref="T185:T187"/>
    <mergeCell ref="T178:T180"/>
    <mergeCell ref="G131:G132"/>
    <mergeCell ref="I146:I148"/>
    <mergeCell ref="T114:T115"/>
    <mergeCell ref="S114:S115"/>
    <mergeCell ref="S119:S121"/>
    <mergeCell ref="S127:S128"/>
    <mergeCell ref="S116:S118"/>
    <mergeCell ref="R116:R118"/>
    <mergeCell ref="V101:V102"/>
    <mergeCell ref="V103:V105"/>
    <mergeCell ref="U175:U177"/>
    <mergeCell ref="R181:R182"/>
    <mergeCell ref="S181:S182"/>
    <mergeCell ref="S207:S208"/>
    <mergeCell ref="R205:R206"/>
    <mergeCell ref="S142:S143"/>
    <mergeCell ref="V146:V148"/>
    <mergeCell ref="T149:T151"/>
    <mergeCell ref="T160:T161"/>
    <mergeCell ref="S172:S174"/>
    <mergeCell ref="V149:V151"/>
    <mergeCell ref="U149:U151"/>
    <mergeCell ref="R207:R208"/>
    <mergeCell ref="T199:T201"/>
    <mergeCell ref="R152:R154"/>
    <mergeCell ref="U196:U198"/>
    <mergeCell ref="V188:V189"/>
    <mergeCell ref="V183:V184"/>
    <mergeCell ref="R162:R163"/>
    <mergeCell ref="T157:T159"/>
    <mergeCell ref="R185:R187"/>
    <mergeCell ref="U185:U187"/>
    <mergeCell ref="U207:U208"/>
    <mergeCell ref="T194:T195"/>
    <mergeCell ref="V84:V85"/>
    <mergeCell ref="V3:V5"/>
    <mergeCell ref="G183:G184"/>
    <mergeCell ref="I175:I177"/>
    <mergeCell ref="I162:I163"/>
    <mergeCell ref="T137:T138"/>
    <mergeCell ref="V142:V143"/>
    <mergeCell ref="T122:T124"/>
    <mergeCell ref="U139:U141"/>
    <mergeCell ref="R62:R64"/>
    <mergeCell ref="S62:S64"/>
    <mergeCell ref="T62:T64"/>
    <mergeCell ref="R78:R79"/>
    <mergeCell ref="U3:U5"/>
    <mergeCell ref="I3:I5"/>
    <mergeCell ref="T3:T5"/>
    <mergeCell ref="I16:I17"/>
    <mergeCell ref="S122:S124"/>
    <mergeCell ref="R170:R171"/>
    <mergeCell ref="R3:R5"/>
    <mergeCell ref="V11:V13"/>
    <mergeCell ref="S168:S169"/>
    <mergeCell ref="U119:U121"/>
    <mergeCell ref="T101:T102"/>
    <mergeCell ref="S112:S113"/>
    <mergeCell ref="T108:T109"/>
    <mergeCell ref="R135:R136"/>
    <mergeCell ref="U129:U130"/>
    <mergeCell ref="R144:R145"/>
    <mergeCell ref="R133:R134"/>
    <mergeCell ref="S133:S134"/>
    <mergeCell ref="R73:R74"/>
    <mergeCell ref="V68:V70"/>
    <mergeCell ref="T86:T87"/>
    <mergeCell ref="U86:U87"/>
    <mergeCell ref="U91:U93"/>
    <mergeCell ref="T91:T93"/>
    <mergeCell ref="S50:S51"/>
    <mergeCell ref="S91:S93"/>
    <mergeCell ref="T94:T95"/>
    <mergeCell ref="V73:V74"/>
    <mergeCell ref="S103:S105"/>
    <mergeCell ref="R52:R53"/>
    <mergeCell ref="S86:S87"/>
    <mergeCell ref="R94:R95"/>
    <mergeCell ref="R84:R85"/>
    <mergeCell ref="R68:R70"/>
    <mergeCell ref="S68:S70"/>
    <mergeCell ref="U82:U83"/>
    <mergeCell ref="S80:S81"/>
    <mergeCell ref="U78:U79"/>
    <mergeCell ref="V82:V83"/>
    <mergeCell ref="U94:U95"/>
    <mergeCell ref="V94:V95"/>
    <mergeCell ref="T68:T70"/>
    <mergeCell ref="R88:R90"/>
    <mergeCell ref="V78:V79"/>
    <mergeCell ref="V62:V64"/>
    <mergeCell ref="V96:V98"/>
    <mergeCell ref="U73:U74"/>
    <mergeCell ref="T71:T72"/>
    <mergeCell ref="V91:V93"/>
    <mergeCell ref="R99:R100"/>
    <mergeCell ref="S99:S100"/>
    <mergeCell ref="R585:R587"/>
    <mergeCell ref="R433:R434"/>
    <mergeCell ref="S433:S434"/>
    <mergeCell ref="T433:T434"/>
    <mergeCell ref="U433:U434"/>
    <mergeCell ref="R421:R422"/>
    <mergeCell ref="T437:T438"/>
    <mergeCell ref="U648:U649"/>
    <mergeCell ref="S650:S652"/>
    <mergeCell ref="S421:S422"/>
    <mergeCell ref="R407:R408"/>
    <mergeCell ref="S407:S408"/>
    <mergeCell ref="T419:T420"/>
    <mergeCell ref="U611:U613"/>
    <mergeCell ref="U585:U587"/>
    <mergeCell ref="S577:S578"/>
    <mergeCell ref="R604:R605"/>
    <mergeCell ref="R490:R492"/>
    <mergeCell ref="R493:R495"/>
    <mergeCell ref="R496:R498"/>
    <mergeCell ref="S459:S460"/>
    <mergeCell ref="T648:T649"/>
    <mergeCell ref="S517:S519"/>
    <mergeCell ref="T517:T519"/>
    <mergeCell ref="U517:U519"/>
    <mergeCell ref="U451:U452"/>
    <mergeCell ref="S565:S566"/>
    <mergeCell ref="S502:S503"/>
    <mergeCell ref="S499:S501"/>
    <mergeCell ref="R499:R501"/>
    <mergeCell ref="U752:W752"/>
    <mergeCell ref="T312:T313"/>
    <mergeCell ref="U377:U378"/>
    <mergeCell ref="U387:U388"/>
    <mergeCell ref="V387:V388"/>
    <mergeCell ref="T381:T382"/>
    <mergeCell ref="S397:S398"/>
    <mergeCell ref="T397:T398"/>
    <mergeCell ref="U397:U398"/>
    <mergeCell ref="V397:V398"/>
    <mergeCell ref="T393:T394"/>
    <mergeCell ref="U312:U313"/>
    <mergeCell ref="U751:W751"/>
    <mergeCell ref="S395:S396"/>
    <mergeCell ref="W695:W700"/>
    <mergeCell ref="S646:S647"/>
    <mergeCell ref="T646:T647"/>
    <mergeCell ref="U646:U647"/>
    <mergeCell ref="S633:S636"/>
    <mergeCell ref="T633:T636"/>
    <mergeCell ref="T653:T654"/>
    <mergeCell ref="U653:U654"/>
    <mergeCell ref="S657:S658"/>
    <mergeCell ref="T657:T658"/>
    <mergeCell ref="U657:U658"/>
    <mergeCell ref="S655:S656"/>
    <mergeCell ref="T655:T656"/>
    <mergeCell ref="U655:U656"/>
    <mergeCell ref="U640:U641"/>
    <mergeCell ref="U319:U320"/>
    <mergeCell ref="S626:S627"/>
    <mergeCell ref="V517:V519"/>
    <mergeCell ref="S41:S42"/>
    <mergeCell ref="I35:I37"/>
    <mergeCell ref="R60:R61"/>
    <mergeCell ref="R47:R49"/>
    <mergeCell ref="I65:I67"/>
    <mergeCell ref="S52:S53"/>
    <mergeCell ref="S35:S37"/>
    <mergeCell ref="R65:R67"/>
    <mergeCell ref="S65:S67"/>
    <mergeCell ref="U62:U64"/>
    <mergeCell ref="T65:T67"/>
    <mergeCell ref="R50:R51"/>
    <mergeCell ref="R38:R40"/>
    <mergeCell ref="T41:T42"/>
    <mergeCell ref="U41:U42"/>
    <mergeCell ref="T60:T61"/>
    <mergeCell ref="U60:U61"/>
    <mergeCell ref="I47:I49"/>
    <mergeCell ref="R43:R44"/>
    <mergeCell ref="S43:S44"/>
    <mergeCell ref="T43:T44"/>
    <mergeCell ref="U43:U44"/>
    <mergeCell ref="R58:R59"/>
    <mergeCell ref="S58:S59"/>
    <mergeCell ref="T45:T46"/>
    <mergeCell ref="S47:S49"/>
    <mergeCell ref="R45:R46"/>
    <mergeCell ref="U50:U51"/>
    <mergeCell ref="R41:R42"/>
    <mergeCell ref="U65:U67"/>
    <mergeCell ref="S45:S46"/>
    <mergeCell ref="C101:C102"/>
    <mergeCell ref="C162:C169"/>
    <mergeCell ref="C238:C239"/>
    <mergeCell ref="R129:R130"/>
    <mergeCell ref="R96:R98"/>
    <mergeCell ref="R139:R141"/>
    <mergeCell ref="R155:R156"/>
    <mergeCell ref="T52:T53"/>
    <mergeCell ref="U68:U70"/>
    <mergeCell ref="U52:U53"/>
    <mergeCell ref="R54:R55"/>
    <mergeCell ref="S54:S55"/>
    <mergeCell ref="T54:T55"/>
    <mergeCell ref="U54:U55"/>
    <mergeCell ref="R56:R57"/>
    <mergeCell ref="S56:S57"/>
    <mergeCell ref="I58:I59"/>
    <mergeCell ref="I62:I64"/>
    <mergeCell ref="R80:R81"/>
    <mergeCell ref="S78:S79"/>
    <mergeCell ref="R91:R93"/>
    <mergeCell ref="T228:T230"/>
    <mergeCell ref="I220:I221"/>
    <mergeCell ref="I231:I232"/>
    <mergeCell ref="E131:E132"/>
    <mergeCell ref="E172:E174"/>
    <mergeCell ref="E228:E230"/>
    <mergeCell ref="E196:E198"/>
    <mergeCell ref="E185:E186"/>
    <mergeCell ref="G178:G180"/>
    <mergeCell ref="U228:U230"/>
    <mergeCell ref="U157:U159"/>
    <mergeCell ref="S28:S29"/>
    <mergeCell ref="U30:U31"/>
    <mergeCell ref="T58:T59"/>
    <mergeCell ref="C129:C136"/>
    <mergeCell ref="C235:C237"/>
    <mergeCell ref="C222:C234"/>
    <mergeCell ref="C240:C247"/>
    <mergeCell ref="G244:G245"/>
    <mergeCell ref="I212:I213"/>
    <mergeCell ref="G228:G230"/>
    <mergeCell ref="E160:E161"/>
    <mergeCell ref="G91:G93"/>
    <mergeCell ref="G214:G215"/>
    <mergeCell ref="I199:I201"/>
    <mergeCell ref="I214:I215"/>
    <mergeCell ref="I149:I151"/>
    <mergeCell ref="R160:R161"/>
    <mergeCell ref="R149:R151"/>
    <mergeCell ref="R178:R180"/>
    <mergeCell ref="G205:G206"/>
    <mergeCell ref="I205:I206"/>
    <mergeCell ref="E175:E177"/>
    <mergeCell ref="I101:I102"/>
    <mergeCell ref="R240:R241"/>
    <mergeCell ref="S240:S241"/>
    <mergeCell ref="T240:T241"/>
    <mergeCell ref="R242:R243"/>
    <mergeCell ref="R228:R230"/>
    <mergeCell ref="I218:I219"/>
    <mergeCell ref="R218:R219"/>
    <mergeCell ref="S222:S224"/>
    <mergeCell ref="T222:T224"/>
    <mergeCell ref="C170:C171"/>
    <mergeCell ref="E170:E171"/>
    <mergeCell ref="G170:G171"/>
    <mergeCell ref="I170:I171"/>
    <mergeCell ref="A172:A195"/>
    <mergeCell ref="C194:C195"/>
    <mergeCell ref="E194:E195"/>
    <mergeCell ref="G194:G195"/>
    <mergeCell ref="I194:I195"/>
    <mergeCell ref="E146:E148"/>
    <mergeCell ref="G172:G174"/>
    <mergeCell ref="S152:S154"/>
    <mergeCell ref="S149:S151"/>
    <mergeCell ref="I209:I211"/>
    <mergeCell ref="A222:A249"/>
    <mergeCell ref="S185:S187"/>
    <mergeCell ref="S199:S201"/>
    <mergeCell ref="S188:S189"/>
    <mergeCell ref="S178:S180"/>
    <mergeCell ref="R166:R167"/>
    <mergeCell ref="S166:S167"/>
    <mergeCell ref="S146:S148"/>
    <mergeCell ref="S194:S195"/>
    <mergeCell ref="I164:I165"/>
    <mergeCell ref="I155:I156"/>
    <mergeCell ref="R220:R221"/>
    <mergeCell ref="S218:S219"/>
    <mergeCell ref="R212:R213"/>
    <mergeCell ref="S212:S213"/>
    <mergeCell ref="S228:S230"/>
    <mergeCell ref="I172:I174"/>
    <mergeCell ref="E157:E158"/>
    <mergeCell ref="V185:V187"/>
    <mergeCell ref="V218:V219"/>
    <mergeCell ref="V162:V163"/>
    <mergeCell ref="U168:U169"/>
    <mergeCell ref="V238:V239"/>
    <mergeCell ref="V240:V241"/>
    <mergeCell ref="T242:T243"/>
    <mergeCell ref="V231:V232"/>
    <mergeCell ref="A196:A221"/>
    <mergeCell ref="C220:C221"/>
    <mergeCell ref="E220:E221"/>
    <mergeCell ref="G220:G221"/>
    <mergeCell ref="E202:E204"/>
    <mergeCell ref="G185:G187"/>
    <mergeCell ref="I185:I187"/>
    <mergeCell ref="I242:I243"/>
    <mergeCell ref="I188:I189"/>
    <mergeCell ref="I196:I198"/>
    <mergeCell ref="I178:I180"/>
    <mergeCell ref="C172:C182"/>
    <mergeCell ref="I233:I234"/>
    <mergeCell ref="S196:S198"/>
    <mergeCell ref="T196:T198"/>
    <mergeCell ref="U188:U189"/>
    <mergeCell ref="E214:E215"/>
    <mergeCell ref="C209:C211"/>
    <mergeCell ref="I238:I239"/>
    <mergeCell ref="I207:I208"/>
    <mergeCell ref="T220:T221"/>
    <mergeCell ref="G207:G208"/>
    <mergeCell ref="U192:U193"/>
    <mergeCell ref="A146:A171"/>
    <mergeCell ref="R183:R184"/>
    <mergeCell ref="S183:S184"/>
    <mergeCell ref="T218:T219"/>
    <mergeCell ref="S220:S221"/>
    <mergeCell ref="U218:U219"/>
    <mergeCell ref="R246:R247"/>
    <mergeCell ref="T192:T193"/>
    <mergeCell ref="U225:U227"/>
    <mergeCell ref="U240:U241"/>
    <mergeCell ref="T225:T227"/>
    <mergeCell ref="U275:U277"/>
    <mergeCell ref="S253:S255"/>
    <mergeCell ref="U296:U298"/>
    <mergeCell ref="T314:T316"/>
    <mergeCell ref="U242:U243"/>
    <mergeCell ref="S214:S215"/>
    <mergeCell ref="S216:S217"/>
    <mergeCell ref="S310:S311"/>
    <mergeCell ref="U299:U300"/>
    <mergeCell ref="T310:T311"/>
    <mergeCell ref="U235:U237"/>
    <mergeCell ref="E183:E184"/>
    <mergeCell ref="E192:E193"/>
    <mergeCell ref="R214:R215"/>
    <mergeCell ref="I166:I167"/>
    <mergeCell ref="T212:T213"/>
    <mergeCell ref="S202:S204"/>
    <mergeCell ref="I307:I309"/>
    <mergeCell ref="G307:G309"/>
    <mergeCell ref="G347:G348"/>
    <mergeCell ref="G329:G334"/>
    <mergeCell ref="I345:I346"/>
    <mergeCell ref="I319:I320"/>
    <mergeCell ref="I329:I330"/>
    <mergeCell ref="I339:I340"/>
    <mergeCell ref="I321:I322"/>
    <mergeCell ref="I314:I316"/>
    <mergeCell ref="I341:I342"/>
    <mergeCell ref="G312:G313"/>
    <mergeCell ref="E286:E287"/>
    <mergeCell ref="E278:E280"/>
    <mergeCell ref="R286:R287"/>
    <mergeCell ref="I292:I293"/>
    <mergeCell ref="I301:I303"/>
    <mergeCell ref="G343:G344"/>
    <mergeCell ref="G314:G316"/>
    <mergeCell ref="I296:I298"/>
    <mergeCell ref="S283:S285"/>
    <mergeCell ref="T283:T285"/>
    <mergeCell ref="T319:T320"/>
    <mergeCell ref="G246:G247"/>
    <mergeCell ref="S238:S239"/>
    <mergeCell ref="S333:S334"/>
    <mergeCell ref="C339:C344"/>
    <mergeCell ref="E347:E348"/>
    <mergeCell ref="R307:R309"/>
    <mergeCell ref="S339:S344"/>
    <mergeCell ref="R321:R322"/>
    <mergeCell ref="I331:I332"/>
    <mergeCell ref="S307:S309"/>
    <mergeCell ref="C301:C313"/>
    <mergeCell ref="C317:C318"/>
    <mergeCell ref="E319:E320"/>
    <mergeCell ref="E312:E313"/>
    <mergeCell ref="C327:C328"/>
    <mergeCell ref="C314:C316"/>
    <mergeCell ref="C335:C338"/>
    <mergeCell ref="R317:R318"/>
    <mergeCell ref="E339:E340"/>
    <mergeCell ref="I317:I318"/>
    <mergeCell ref="E327:E328"/>
    <mergeCell ref="G327:G328"/>
    <mergeCell ref="I327:I328"/>
    <mergeCell ref="I335:I336"/>
    <mergeCell ref="G317:G318"/>
    <mergeCell ref="E321:E322"/>
    <mergeCell ref="C329:C334"/>
    <mergeCell ref="E329:E334"/>
    <mergeCell ref="I347:I348"/>
    <mergeCell ref="R347:R348"/>
    <mergeCell ref="S329:S330"/>
    <mergeCell ref="I343:I344"/>
    <mergeCell ref="R312:R313"/>
    <mergeCell ref="R335:R338"/>
    <mergeCell ref="S335:S338"/>
    <mergeCell ref="C296:C298"/>
    <mergeCell ref="C381:C382"/>
    <mergeCell ref="E349:E350"/>
    <mergeCell ref="E526:E527"/>
    <mergeCell ref="G427:G428"/>
    <mergeCell ref="C417:C418"/>
    <mergeCell ref="E490:E492"/>
    <mergeCell ref="G499:G501"/>
    <mergeCell ref="G429:G430"/>
    <mergeCell ref="I562:I564"/>
    <mergeCell ref="C554:C557"/>
    <mergeCell ref="E558:E559"/>
    <mergeCell ref="I423:I424"/>
    <mergeCell ref="I393:I394"/>
    <mergeCell ref="E389:E390"/>
    <mergeCell ref="I484:I486"/>
    <mergeCell ref="G464:G465"/>
    <mergeCell ref="G493:G495"/>
    <mergeCell ref="C435:C436"/>
    <mergeCell ref="E470:E471"/>
    <mergeCell ref="E499:E501"/>
    <mergeCell ref="E395:E396"/>
    <mergeCell ref="C461:C463"/>
    <mergeCell ref="G487:G489"/>
    <mergeCell ref="G504:G505"/>
    <mergeCell ref="I490:I492"/>
    <mergeCell ref="I478:I480"/>
    <mergeCell ref="I401:I402"/>
    <mergeCell ref="I487:I489"/>
    <mergeCell ref="G534:G536"/>
    <mergeCell ref="E487:E489"/>
    <mergeCell ref="E419:E420"/>
    <mergeCell ref="G399:G400"/>
    <mergeCell ref="E520:E522"/>
    <mergeCell ref="G506:G507"/>
    <mergeCell ref="E464:E465"/>
    <mergeCell ref="C466:C467"/>
    <mergeCell ref="A355:A382"/>
    <mergeCell ref="G403:G404"/>
    <mergeCell ref="C405:C406"/>
    <mergeCell ref="G419:G420"/>
    <mergeCell ref="C514:C527"/>
    <mergeCell ref="I417:I418"/>
    <mergeCell ref="I449:I450"/>
    <mergeCell ref="C431:C432"/>
    <mergeCell ref="E431:E432"/>
    <mergeCell ref="E468:E469"/>
    <mergeCell ref="I457:I458"/>
    <mergeCell ref="C453:C454"/>
    <mergeCell ref="G468:G469"/>
    <mergeCell ref="G520:G522"/>
    <mergeCell ref="C464:C465"/>
    <mergeCell ref="E481:E483"/>
    <mergeCell ref="C451:C452"/>
    <mergeCell ref="C437:C444"/>
    <mergeCell ref="E437:E444"/>
    <mergeCell ref="I526:I527"/>
    <mergeCell ref="E409:E410"/>
    <mergeCell ref="E355:E356"/>
    <mergeCell ref="E379:E380"/>
    <mergeCell ref="A451:A460"/>
    <mergeCell ref="C459:C460"/>
    <mergeCell ref="C510:C511"/>
    <mergeCell ref="A461:A469"/>
    <mergeCell ref="C377:C378"/>
    <mergeCell ref="E381:E382"/>
    <mergeCell ref="C387:C398"/>
    <mergeCell ref="C567:C570"/>
    <mergeCell ref="G552:G553"/>
    <mergeCell ref="G543:G544"/>
    <mergeCell ref="E543:E544"/>
    <mergeCell ref="E528:E533"/>
    <mergeCell ref="E549:E551"/>
    <mergeCell ref="G540:G542"/>
    <mergeCell ref="E540:E542"/>
    <mergeCell ref="E556:E557"/>
    <mergeCell ref="G528:G533"/>
    <mergeCell ref="I520:I522"/>
    <mergeCell ref="E461:E463"/>
    <mergeCell ref="I531:I533"/>
    <mergeCell ref="G481:G483"/>
    <mergeCell ref="C468:C469"/>
    <mergeCell ref="I528:I530"/>
    <mergeCell ref="C512:C513"/>
    <mergeCell ref="I549:I551"/>
    <mergeCell ref="C545:C546"/>
    <mergeCell ref="E562:E564"/>
    <mergeCell ref="E435:E436"/>
    <mergeCell ref="E537:E539"/>
    <mergeCell ref="G567:G568"/>
    <mergeCell ref="I540:I542"/>
    <mergeCell ref="G523:G525"/>
    <mergeCell ref="E413:E414"/>
    <mergeCell ref="G439:G440"/>
    <mergeCell ref="G435:G436"/>
    <mergeCell ref="G441:G442"/>
    <mergeCell ref="I659:I660"/>
    <mergeCell ref="E581:E582"/>
    <mergeCell ref="E571:E572"/>
    <mergeCell ref="E569:E570"/>
    <mergeCell ref="G554:G555"/>
    <mergeCell ref="G571:G572"/>
    <mergeCell ref="G581:G582"/>
    <mergeCell ref="G573:G574"/>
    <mergeCell ref="G577:G578"/>
    <mergeCell ref="E573:E574"/>
    <mergeCell ref="C560:C561"/>
    <mergeCell ref="E653:E654"/>
    <mergeCell ref="G644:G645"/>
    <mergeCell ref="I644:I645"/>
    <mergeCell ref="G640:G641"/>
    <mergeCell ref="I640:I641"/>
    <mergeCell ref="G606:G607"/>
    <mergeCell ref="I579:I580"/>
    <mergeCell ref="I606:I607"/>
    <mergeCell ref="I585:I587"/>
    <mergeCell ref="I598:I599"/>
    <mergeCell ref="I581:I582"/>
    <mergeCell ref="I573:I574"/>
    <mergeCell ref="E604:E605"/>
    <mergeCell ref="I626:I627"/>
    <mergeCell ref="I635:I636"/>
    <mergeCell ref="G633:G634"/>
    <mergeCell ref="I633:I634"/>
    <mergeCell ref="I600:I601"/>
    <mergeCell ref="I650:I652"/>
    <mergeCell ref="I558:I559"/>
    <mergeCell ref="G560:G561"/>
    <mergeCell ref="I678:I679"/>
    <mergeCell ref="G726:G727"/>
    <mergeCell ref="E720:E721"/>
    <mergeCell ref="G659:G660"/>
    <mergeCell ref="I588:I589"/>
    <mergeCell ref="I614:I615"/>
    <mergeCell ref="C604:C607"/>
    <mergeCell ref="C614:C615"/>
    <mergeCell ref="C734:C735"/>
    <mergeCell ref="E734:E735"/>
    <mergeCell ref="G608:G610"/>
    <mergeCell ref="E697:E698"/>
    <mergeCell ref="C655:C658"/>
    <mergeCell ref="I661:I662"/>
    <mergeCell ref="E704:E709"/>
    <mergeCell ref="E646:E647"/>
    <mergeCell ref="E693:E694"/>
    <mergeCell ref="E648:E649"/>
    <mergeCell ref="G648:G649"/>
    <mergeCell ref="I653:I654"/>
    <mergeCell ref="C697:C698"/>
    <mergeCell ref="I628:I630"/>
    <mergeCell ref="E637:E639"/>
    <mergeCell ref="G666:G667"/>
    <mergeCell ref="G712:G713"/>
    <mergeCell ref="I655:I656"/>
    <mergeCell ref="E663:E665"/>
    <mergeCell ref="G678:G679"/>
    <mergeCell ref="I693:I694"/>
    <mergeCell ref="I695:I696"/>
    <mergeCell ref="E666:E667"/>
    <mergeCell ref="I710:I711"/>
    <mergeCell ref="A740:A741"/>
    <mergeCell ref="I663:I665"/>
    <mergeCell ref="I690:I692"/>
    <mergeCell ref="G710:G711"/>
    <mergeCell ref="C695:C696"/>
    <mergeCell ref="A701:A711"/>
    <mergeCell ref="C710:C711"/>
    <mergeCell ref="A712:A719"/>
    <mergeCell ref="G642:G643"/>
    <mergeCell ref="I642:I643"/>
    <mergeCell ref="G657:G658"/>
    <mergeCell ref="C650:C652"/>
    <mergeCell ref="G701:G703"/>
    <mergeCell ref="I701:I703"/>
    <mergeCell ref="E699:E700"/>
    <mergeCell ref="G646:G647"/>
    <mergeCell ref="G653:G654"/>
    <mergeCell ref="G718:G719"/>
    <mergeCell ref="I718:I719"/>
    <mergeCell ref="E714:E715"/>
    <mergeCell ref="G720:G721"/>
    <mergeCell ref="I720:I721"/>
    <mergeCell ref="E644:E645"/>
    <mergeCell ref="A682:A689"/>
    <mergeCell ref="C682:C683"/>
    <mergeCell ref="G682:G683"/>
    <mergeCell ref="A690:A694"/>
    <mergeCell ref="E716:E717"/>
    <mergeCell ref="G716:G717"/>
    <mergeCell ref="I716:I717"/>
    <mergeCell ref="E661:E662"/>
    <mergeCell ref="C704:C709"/>
    <mergeCell ref="E726:E727"/>
    <mergeCell ref="C712:C717"/>
    <mergeCell ref="E712:E713"/>
    <mergeCell ref="G714:G715"/>
    <mergeCell ref="C676:C679"/>
    <mergeCell ref="A672:A681"/>
    <mergeCell ref="E718:E719"/>
    <mergeCell ref="C670:C671"/>
    <mergeCell ref="A663:A671"/>
    <mergeCell ref="C680:C681"/>
    <mergeCell ref="E680:E681"/>
    <mergeCell ref="E695:E696"/>
    <mergeCell ref="C690:C692"/>
    <mergeCell ref="E690:E692"/>
    <mergeCell ref="A695:A700"/>
    <mergeCell ref="G690:G692"/>
    <mergeCell ref="G695:G696"/>
    <mergeCell ref="G704:G709"/>
    <mergeCell ref="E722:E723"/>
    <mergeCell ref="C684:C687"/>
    <mergeCell ref="C688:C689"/>
    <mergeCell ref="E686:E687"/>
    <mergeCell ref="E684:E685"/>
    <mergeCell ref="E676:E677"/>
    <mergeCell ref="G676:G677"/>
    <mergeCell ref="C724:C725"/>
    <mergeCell ref="E730:E731"/>
    <mergeCell ref="I666:I667"/>
    <mergeCell ref="E659:E660"/>
    <mergeCell ref="C699:C700"/>
    <mergeCell ref="I704:I706"/>
    <mergeCell ref="I707:I709"/>
    <mergeCell ref="A746:A747"/>
    <mergeCell ref="C746:C747"/>
    <mergeCell ref="C744:C745"/>
    <mergeCell ref="E746:E747"/>
    <mergeCell ref="G746:G747"/>
    <mergeCell ref="E744:E745"/>
    <mergeCell ref="G744:G745"/>
    <mergeCell ref="I744:I745"/>
    <mergeCell ref="I746:I747"/>
    <mergeCell ref="I742:I743"/>
    <mergeCell ref="G742:G743"/>
    <mergeCell ref="E742:E743"/>
    <mergeCell ref="C742:C743"/>
    <mergeCell ref="A730:A737"/>
    <mergeCell ref="C718:C719"/>
    <mergeCell ref="G697:G698"/>
    <mergeCell ref="I740:I741"/>
    <mergeCell ref="I732:I733"/>
    <mergeCell ref="A738:A739"/>
    <mergeCell ref="C738:C739"/>
    <mergeCell ref="I738:I739"/>
    <mergeCell ref="G693:G694"/>
    <mergeCell ref="C732:C733"/>
    <mergeCell ref="C720:C723"/>
    <mergeCell ref="C730:C731"/>
    <mergeCell ref="E710:E711"/>
    <mergeCell ref="C740:C741"/>
    <mergeCell ref="C693:C694"/>
    <mergeCell ref="A742:A743"/>
    <mergeCell ref="I726:I727"/>
    <mergeCell ref="A744:A745"/>
    <mergeCell ref="G728:G729"/>
    <mergeCell ref="E732:E733"/>
    <mergeCell ref="G732:G733"/>
    <mergeCell ref="E728:E729"/>
    <mergeCell ref="A577:A584"/>
    <mergeCell ref="E577:E578"/>
    <mergeCell ref="I590:I591"/>
    <mergeCell ref="T618:T619"/>
    <mergeCell ref="R618:R619"/>
    <mergeCell ref="S618:S619"/>
    <mergeCell ref="T718:T719"/>
    <mergeCell ref="R710:R711"/>
    <mergeCell ref="S710:S711"/>
    <mergeCell ref="T710:T711"/>
    <mergeCell ref="R657:R658"/>
    <mergeCell ref="R670:R671"/>
    <mergeCell ref="S686:S687"/>
    <mergeCell ref="S588:S589"/>
    <mergeCell ref="C701:C703"/>
    <mergeCell ref="E642:E643"/>
    <mergeCell ref="A655:A662"/>
    <mergeCell ref="G661:G662"/>
    <mergeCell ref="E668:E669"/>
    <mergeCell ref="I672:I675"/>
    <mergeCell ref="C646:C649"/>
    <mergeCell ref="C661:C662"/>
    <mergeCell ref="E678:E679"/>
    <mergeCell ref="G699:G700"/>
    <mergeCell ref="E701:E703"/>
    <mergeCell ref="T695:T696"/>
    <mergeCell ref="R659:R660"/>
    <mergeCell ref="S659:S660"/>
    <mergeCell ref="E633:E634"/>
    <mergeCell ref="E608:E610"/>
    <mergeCell ref="V175:V177"/>
    <mergeCell ref="T78:T79"/>
    <mergeCell ref="W32:W61"/>
    <mergeCell ref="R106:R107"/>
    <mergeCell ref="S106:S107"/>
    <mergeCell ref="R108:R109"/>
    <mergeCell ref="R112:R113"/>
    <mergeCell ref="R110:R111"/>
    <mergeCell ref="U114:U115"/>
    <mergeCell ref="R125:R126"/>
    <mergeCell ref="T135:T136"/>
    <mergeCell ref="T131:T132"/>
    <mergeCell ref="S96:S98"/>
    <mergeCell ref="T96:T98"/>
    <mergeCell ref="S160:S161"/>
    <mergeCell ref="R157:R159"/>
    <mergeCell ref="S157:S159"/>
    <mergeCell ref="R146:R148"/>
    <mergeCell ref="S108:S109"/>
    <mergeCell ref="V52:V53"/>
    <mergeCell ref="I699:I700"/>
    <mergeCell ref="G680:G681"/>
    <mergeCell ref="R82:R83"/>
    <mergeCell ref="W116:W145"/>
    <mergeCell ref="V168:V169"/>
    <mergeCell ref="R172:R174"/>
    <mergeCell ref="T35:T37"/>
    <mergeCell ref="U35:U37"/>
    <mergeCell ref="V209:V211"/>
    <mergeCell ref="V270:V271"/>
    <mergeCell ref="S270:S271"/>
    <mergeCell ref="V71:V72"/>
    <mergeCell ref="X146:X171"/>
    <mergeCell ref="T172:T174"/>
    <mergeCell ref="U172:U174"/>
    <mergeCell ref="V172:V174"/>
    <mergeCell ref="W146:W171"/>
    <mergeCell ref="T170:T171"/>
    <mergeCell ref="T119:T121"/>
    <mergeCell ref="V139:V141"/>
    <mergeCell ref="X172:X195"/>
    <mergeCell ref="S88:S90"/>
    <mergeCell ref="V127:V128"/>
    <mergeCell ref="T168:T169"/>
    <mergeCell ref="T75:T77"/>
    <mergeCell ref="T183:T184"/>
    <mergeCell ref="U101:U102"/>
    <mergeCell ref="U96:U98"/>
    <mergeCell ref="U122:U124"/>
    <mergeCell ref="U170:U171"/>
    <mergeCell ref="U160:U161"/>
    <mergeCell ref="T175:T177"/>
    <mergeCell ref="U106:U107"/>
    <mergeCell ref="U99:U100"/>
    <mergeCell ref="T129:T130"/>
    <mergeCell ref="S110:S111"/>
    <mergeCell ref="V212:V213"/>
    <mergeCell ref="U199:U201"/>
    <mergeCell ref="R168:R169"/>
    <mergeCell ref="U178:U180"/>
    <mergeCell ref="U144:U145"/>
    <mergeCell ref="U142:U143"/>
    <mergeCell ref="T144:T145"/>
    <mergeCell ref="U162:U163"/>
    <mergeCell ref="U183:U184"/>
    <mergeCell ref="T142:T143"/>
    <mergeCell ref="U152:U154"/>
    <mergeCell ref="V164:V165"/>
    <mergeCell ref="R196:R198"/>
    <mergeCell ref="T162:T163"/>
    <mergeCell ref="V119:V121"/>
    <mergeCell ref="V114:V115"/>
    <mergeCell ref="V133:V134"/>
    <mergeCell ref="U137:U138"/>
    <mergeCell ref="V155:V156"/>
    <mergeCell ref="U135:U136"/>
    <mergeCell ref="V137:V138"/>
    <mergeCell ref="T112:T113"/>
    <mergeCell ref="T127:T128"/>
    <mergeCell ref="U116:U118"/>
    <mergeCell ref="T125:T126"/>
    <mergeCell ref="S155:S156"/>
    <mergeCell ref="U127:U128"/>
    <mergeCell ref="V178:V180"/>
    <mergeCell ref="S162:S163"/>
    <mergeCell ref="V110:V111"/>
    <mergeCell ref="T99:T100"/>
    <mergeCell ref="S164:S165"/>
    <mergeCell ref="S170:S171"/>
    <mergeCell ref="X116:X145"/>
    <mergeCell ref="V144:V145"/>
    <mergeCell ref="U131:U132"/>
    <mergeCell ref="R142:R143"/>
    <mergeCell ref="R175:R177"/>
    <mergeCell ref="V135:V136"/>
    <mergeCell ref="T146:T148"/>
    <mergeCell ref="U155:U156"/>
    <mergeCell ref="V152:V154"/>
    <mergeCell ref="T133:T134"/>
    <mergeCell ref="U133:U134"/>
    <mergeCell ref="V170:V171"/>
    <mergeCell ref="V160:V161"/>
    <mergeCell ref="U164:U165"/>
    <mergeCell ref="V122:V124"/>
    <mergeCell ref="V131:V132"/>
    <mergeCell ref="V129:V130"/>
    <mergeCell ref="V157:V159"/>
    <mergeCell ref="S139:S141"/>
    <mergeCell ref="U166:U167"/>
    <mergeCell ref="S125:S126"/>
    <mergeCell ref="T116:T118"/>
    <mergeCell ref="W172:W195"/>
    <mergeCell ref="R137:R138"/>
    <mergeCell ref="R164:R165"/>
    <mergeCell ref="U146:U148"/>
    <mergeCell ref="S137:S138"/>
    <mergeCell ref="S129:S130"/>
    <mergeCell ref="V190:V191"/>
    <mergeCell ref="X301:X328"/>
    <mergeCell ref="T317:T318"/>
    <mergeCell ref="V319:V320"/>
    <mergeCell ref="R301:R303"/>
    <mergeCell ref="S301:S303"/>
    <mergeCell ref="T301:T303"/>
    <mergeCell ref="U301:U303"/>
    <mergeCell ref="V301:V303"/>
    <mergeCell ref="R319:R320"/>
    <mergeCell ref="S317:S318"/>
    <mergeCell ref="U278:U280"/>
    <mergeCell ref="V278:V280"/>
    <mergeCell ref="W272:W300"/>
    <mergeCell ref="X272:X300"/>
    <mergeCell ref="R272:R274"/>
    <mergeCell ref="S272:S274"/>
    <mergeCell ref="R299:R300"/>
    <mergeCell ref="V299:V300"/>
    <mergeCell ref="V321:V322"/>
    <mergeCell ref="R323:R324"/>
    <mergeCell ref="W301:W328"/>
    <mergeCell ref="V288:V289"/>
    <mergeCell ref="X222:X249"/>
    <mergeCell ref="S266:S267"/>
    <mergeCell ref="V296:V298"/>
    <mergeCell ref="V275:V277"/>
    <mergeCell ref="X250:X271"/>
    <mergeCell ref="S256:S258"/>
    <mergeCell ref="R250:R252"/>
    <mergeCell ref="S250:S252"/>
    <mergeCell ref="T250:T252"/>
    <mergeCell ref="U250:U252"/>
    <mergeCell ref="X383:X398"/>
    <mergeCell ref="R419:R420"/>
    <mergeCell ref="R409:R410"/>
    <mergeCell ref="S405:S406"/>
    <mergeCell ref="V399:V400"/>
    <mergeCell ref="U405:U406"/>
    <mergeCell ref="S393:S394"/>
    <mergeCell ref="S409:S410"/>
    <mergeCell ref="T399:T400"/>
    <mergeCell ref="T409:T410"/>
    <mergeCell ref="V395:V396"/>
    <mergeCell ref="R391:R392"/>
    <mergeCell ref="S391:S392"/>
    <mergeCell ref="T391:T392"/>
    <mergeCell ref="U391:U392"/>
    <mergeCell ref="V391:V392"/>
    <mergeCell ref="U393:U394"/>
    <mergeCell ref="W419:W430"/>
    <mergeCell ref="X419:X430"/>
    <mergeCell ref="S425:S426"/>
    <mergeCell ref="T425:T426"/>
    <mergeCell ref="U425:U426"/>
    <mergeCell ref="V425:V426"/>
    <mergeCell ref="V421:V422"/>
    <mergeCell ref="V419:V420"/>
    <mergeCell ref="V403:V404"/>
    <mergeCell ref="X399:X418"/>
    <mergeCell ref="T411:T416"/>
    <mergeCell ref="S389:S390"/>
    <mergeCell ref="U401:U402"/>
    <mergeCell ref="W383:W398"/>
    <mergeCell ref="W399:W418"/>
    <mergeCell ref="X431:X450"/>
    <mergeCell ref="T435:T436"/>
    <mergeCell ref="S431:S432"/>
    <mergeCell ref="R399:R400"/>
    <mergeCell ref="S506:S507"/>
    <mergeCell ref="T523:T525"/>
    <mergeCell ref="S573:S574"/>
    <mergeCell ref="U569:U570"/>
    <mergeCell ref="S562:S564"/>
    <mergeCell ref="U554:U555"/>
    <mergeCell ref="U547:U548"/>
    <mergeCell ref="U510:U511"/>
    <mergeCell ref="V510:V511"/>
    <mergeCell ref="R573:R574"/>
    <mergeCell ref="U543:U544"/>
    <mergeCell ref="V411:V416"/>
    <mergeCell ref="T573:T574"/>
    <mergeCell ref="V556:V557"/>
    <mergeCell ref="S447:S448"/>
    <mergeCell ref="T447:T448"/>
    <mergeCell ref="T556:T557"/>
    <mergeCell ref="U556:U557"/>
    <mergeCell ref="W431:W450"/>
    <mergeCell ref="T543:T544"/>
    <mergeCell ref="W514:W548"/>
    <mergeCell ref="V523:V525"/>
    <mergeCell ref="R517:R519"/>
    <mergeCell ref="T552:T553"/>
    <mergeCell ref="X451:X460"/>
    <mergeCell ref="X633:X636"/>
    <mergeCell ref="W608:W621"/>
    <mergeCell ref="W655:W662"/>
    <mergeCell ref="V680:V681"/>
    <mergeCell ref="T680:T681"/>
    <mergeCell ref="U680:U681"/>
    <mergeCell ref="X646:X654"/>
    <mergeCell ref="X672:X681"/>
    <mergeCell ref="U644:U645"/>
    <mergeCell ref="V672:V675"/>
    <mergeCell ref="V653:V654"/>
    <mergeCell ref="V648:V649"/>
    <mergeCell ref="X655:X662"/>
    <mergeCell ref="U581:U582"/>
    <mergeCell ref="U577:U578"/>
    <mergeCell ref="U622:U623"/>
    <mergeCell ref="T672:T675"/>
    <mergeCell ref="W646:W654"/>
    <mergeCell ref="T579:T580"/>
    <mergeCell ref="X663:X671"/>
    <mergeCell ref="T663:T665"/>
    <mergeCell ref="T659:T660"/>
    <mergeCell ref="R602:R603"/>
    <mergeCell ref="S614:S615"/>
    <mergeCell ref="S579:S580"/>
    <mergeCell ref="V668:V669"/>
    <mergeCell ref="U672:U675"/>
    <mergeCell ref="V602:V603"/>
    <mergeCell ref="W626:W632"/>
    <mergeCell ref="X626:X632"/>
    <mergeCell ref="V616:V617"/>
    <mergeCell ref="V620:V621"/>
    <mergeCell ref="X746:X747"/>
    <mergeCell ref="W746:W747"/>
    <mergeCell ref="T637:T639"/>
    <mergeCell ref="U637:U639"/>
    <mergeCell ref="T604:T605"/>
    <mergeCell ref="T588:T589"/>
    <mergeCell ref="S581:S582"/>
    <mergeCell ref="T581:T582"/>
    <mergeCell ref="V588:V589"/>
    <mergeCell ref="V614:V615"/>
    <mergeCell ref="V642:V643"/>
    <mergeCell ref="V684:V685"/>
    <mergeCell ref="T670:T671"/>
    <mergeCell ref="U670:U671"/>
    <mergeCell ref="U724:U725"/>
    <mergeCell ref="V724:V725"/>
    <mergeCell ref="X740:X741"/>
    <mergeCell ref="X742:X743"/>
    <mergeCell ref="S742:S743"/>
    <mergeCell ref="T742:T743"/>
    <mergeCell ref="U742:U743"/>
    <mergeCell ref="W740:W741"/>
    <mergeCell ref="W742:W743"/>
    <mergeCell ref="W744:W745"/>
    <mergeCell ref="W712:W719"/>
    <mergeCell ref="T583:T584"/>
    <mergeCell ref="U583:U584"/>
    <mergeCell ref="V583:V584"/>
    <mergeCell ref="R718:R719"/>
    <mergeCell ref="S718:S719"/>
    <mergeCell ref="R686:R687"/>
    <mergeCell ref="S620:S621"/>
    <mergeCell ref="S602:S603"/>
    <mergeCell ref="V585:V587"/>
    <mergeCell ref="W637:W645"/>
    <mergeCell ref="X637:X645"/>
    <mergeCell ref="U590:U599"/>
    <mergeCell ref="T569:T570"/>
    <mergeCell ref="U588:U589"/>
    <mergeCell ref="V670:V671"/>
    <mergeCell ref="W663:W671"/>
    <mergeCell ref="W633:W636"/>
    <mergeCell ref="T686:T687"/>
    <mergeCell ref="V661:V662"/>
    <mergeCell ref="U604:U605"/>
    <mergeCell ref="R588:R589"/>
    <mergeCell ref="R583:R584"/>
    <mergeCell ref="V577:V578"/>
    <mergeCell ref="V710:V711"/>
    <mergeCell ref="W701:W711"/>
    <mergeCell ref="R633:R636"/>
    <mergeCell ref="R606:R607"/>
    <mergeCell ref="S606:S607"/>
    <mergeCell ref="V622:V623"/>
    <mergeCell ref="U650:U652"/>
    <mergeCell ref="U663:U665"/>
    <mergeCell ref="T666:T667"/>
    <mergeCell ref="X514:X548"/>
    <mergeCell ref="S520:S522"/>
    <mergeCell ref="T457:T458"/>
    <mergeCell ref="S514:S516"/>
    <mergeCell ref="T514:T516"/>
    <mergeCell ref="X461:X469"/>
    <mergeCell ref="V520:V522"/>
    <mergeCell ref="V528:V542"/>
    <mergeCell ref="V466:V467"/>
    <mergeCell ref="S545:S546"/>
    <mergeCell ref="T547:T548"/>
    <mergeCell ref="S523:S525"/>
    <mergeCell ref="T459:T460"/>
    <mergeCell ref="S466:S467"/>
    <mergeCell ref="S455:S456"/>
    <mergeCell ref="T466:T467"/>
    <mergeCell ref="U468:U469"/>
    <mergeCell ref="S496:S498"/>
    <mergeCell ref="T545:T546"/>
    <mergeCell ref="T504:T509"/>
    <mergeCell ref="S547:S548"/>
    <mergeCell ref="X470:X513"/>
    <mergeCell ref="W470:W513"/>
    <mergeCell ref="T468:T469"/>
    <mergeCell ref="W451:W460"/>
    <mergeCell ref="W461:W469"/>
    <mergeCell ref="V545:V546"/>
    <mergeCell ref="E360:E362"/>
    <mergeCell ref="E407:E408"/>
    <mergeCell ref="E385:E386"/>
    <mergeCell ref="E363:E364"/>
    <mergeCell ref="S360:S362"/>
    <mergeCell ref="I377:I378"/>
    <mergeCell ref="E367:E368"/>
    <mergeCell ref="E393:E394"/>
    <mergeCell ref="I395:I396"/>
    <mergeCell ref="I399:I400"/>
    <mergeCell ref="E391:E392"/>
    <mergeCell ref="I357:I359"/>
    <mergeCell ref="I365:I366"/>
    <mergeCell ref="E433:E434"/>
    <mergeCell ref="V409:V410"/>
    <mergeCell ref="V393:V394"/>
    <mergeCell ref="T357:T359"/>
    <mergeCell ref="U357:U359"/>
    <mergeCell ref="R387:R388"/>
    <mergeCell ref="R423:R424"/>
    <mergeCell ref="G377:G378"/>
    <mergeCell ref="G389:G390"/>
    <mergeCell ref="G431:G432"/>
    <mergeCell ref="S367:S372"/>
    <mergeCell ref="T367:T372"/>
    <mergeCell ref="U360:U362"/>
    <mergeCell ref="V360:V362"/>
    <mergeCell ref="T365:T366"/>
    <mergeCell ref="S385:S386"/>
    <mergeCell ref="V455:V456"/>
    <mergeCell ref="T427:T428"/>
    <mergeCell ref="S429:S430"/>
    <mergeCell ref="T429:T430"/>
    <mergeCell ref="U429:U430"/>
    <mergeCell ref="T403:T404"/>
    <mergeCell ref="R417:R418"/>
    <mergeCell ref="T431:T432"/>
    <mergeCell ref="U427:U428"/>
    <mergeCell ref="I433:I434"/>
    <mergeCell ref="U560:U561"/>
    <mergeCell ref="S481:S483"/>
    <mergeCell ref="S478:S480"/>
    <mergeCell ref="S475:S477"/>
    <mergeCell ref="I475:I477"/>
    <mergeCell ref="I496:I498"/>
    <mergeCell ref="U470:U503"/>
    <mergeCell ref="S504:S505"/>
    <mergeCell ref="I523:I525"/>
    <mergeCell ref="I435:I436"/>
    <mergeCell ref="R552:R553"/>
    <mergeCell ref="I447:I448"/>
    <mergeCell ref="I445:I446"/>
    <mergeCell ref="R457:R458"/>
    <mergeCell ref="T441:T442"/>
    <mergeCell ref="U411:U416"/>
    <mergeCell ref="U455:U456"/>
    <mergeCell ref="R502:R503"/>
    <mergeCell ref="I510:I511"/>
    <mergeCell ref="R528:R542"/>
    <mergeCell ref="T407:T408"/>
    <mergeCell ref="U512:U513"/>
    <mergeCell ref="U514:U516"/>
    <mergeCell ref="I608:I610"/>
    <mergeCell ref="G451:G452"/>
    <mergeCell ref="I451:I452"/>
    <mergeCell ref="T528:T542"/>
    <mergeCell ref="U552:U553"/>
    <mergeCell ref="R449:R450"/>
    <mergeCell ref="T455:T456"/>
    <mergeCell ref="S449:S450"/>
    <mergeCell ref="T526:T527"/>
    <mergeCell ref="I604:I605"/>
    <mergeCell ref="S604:S605"/>
    <mergeCell ref="T520:T522"/>
    <mergeCell ref="U520:U522"/>
    <mergeCell ref="R600:R601"/>
    <mergeCell ref="R549:R551"/>
    <mergeCell ref="T461:T463"/>
    <mergeCell ref="U453:U454"/>
    <mergeCell ref="S543:S544"/>
    <mergeCell ref="R514:R516"/>
    <mergeCell ref="I565:I566"/>
    <mergeCell ref="R562:R564"/>
    <mergeCell ref="U464:U465"/>
    <mergeCell ref="R506:R507"/>
    <mergeCell ref="I560:I561"/>
    <mergeCell ref="I602:I603"/>
    <mergeCell ref="G461:G463"/>
    <mergeCell ref="R569:R570"/>
    <mergeCell ref="I577:I578"/>
    <mergeCell ref="U459:U460"/>
    <mergeCell ref="G562:G564"/>
    <mergeCell ref="R577:R578"/>
    <mergeCell ref="U573:U574"/>
    <mergeCell ref="U351:U354"/>
    <mergeCell ref="S323:S324"/>
    <mergeCell ref="U323:U324"/>
    <mergeCell ref="U329:U330"/>
    <mergeCell ref="T327:T328"/>
    <mergeCell ref="S327:S328"/>
    <mergeCell ref="V345:V346"/>
    <mergeCell ref="V554:V555"/>
    <mergeCell ref="R464:R465"/>
    <mergeCell ref="I534:I536"/>
    <mergeCell ref="R560:R561"/>
    <mergeCell ref="I567:I568"/>
    <mergeCell ref="I569:I570"/>
    <mergeCell ref="I556:I557"/>
    <mergeCell ref="R554:R555"/>
    <mergeCell ref="U528:U542"/>
    <mergeCell ref="R520:R522"/>
    <mergeCell ref="I537:I539"/>
    <mergeCell ref="R547:R548"/>
    <mergeCell ref="R543:R544"/>
    <mergeCell ref="S526:S527"/>
    <mergeCell ref="I552:I553"/>
    <mergeCell ref="I470:I471"/>
    <mergeCell ref="V514:V516"/>
    <mergeCell ref="V512:V513"/>
    <mergeCell ref="T470:T503"/>
    <mergeCell ref="S464:S465"/>
    <mergeCell ref="I547:I548"/>
    <mergeCell ref="U565:U566"/>
    <mergeCell ref="V464:V465"/>
    <mergeCell ref="T554:T555"/>
    <mergeCell ref="U558:U559"/>
    <mergeCell ref="T106:T107"/>
    <mergeCell ref="S259:S260"/>
    <mergeCell ref="U253:U255"/>
    <mergeCell ref="U256:U258"/>
    <mergeCell ref="S242:S243"/>
    <mergeCell ref="U248:U249"/>
    <mergeCell ref="V323:V324"/>
    <mergeCell ref="T270:T271"/>
    <mergeCell ref="U270:U271"/>
    <mergeCell ref="U259:U260"/>
    <mergeCell ref="T253:T255"/>
    <mergeCell ref="T268:T269"/>
    <mergeCell ref="U216:U217"/>
    <mergeCell ref="S244:S245"/>
    <mergeCell ref="U194:U195"/>
    <mergeCell ref="U209:U211"/>
    <mergeCell ref="T259:T260"/>
    <mergeCell ref="U244:U245"/>
    <mergeCell ref="V222:V224"/>
    <mergeCell ref="U263:U265"/>
    <mergeCell ref="S299:S300"/>
    <mergeCell ref="V256:V258"/>
    <mergeCell ref="V248:V249"/>
    <mergeCell ref="V259:V260"/>
    <mergeCell ref="V268:V269"/>
    <mergeCell ref="T216:T217"/>
    <mergeCell ref="T233:T234"/>
    <mergeCell ref="V314:V316"/>
    <mergeCell ref="T248:T249"/>
    <mergeCell ref="S248:S249"/>
    <mergeCell ref="V261:V262"/>
    <mergeCell ref="U321:U322"/>
    <mergeCell ref="A1:X1"/>
    <mergeCell ref="V233:V234"/>
    <mergeCell ref="X88:X115"/>
    <mergeCell ref="W88:W115"/>
    <mergeCell ref="C196:C206"/>
    <mergeCell ref="S205:S206"/>
    <mergeCell ref="T205:T206"/>
    <mergeCell ref="U205:U206"/>
    <mergeCell ref="V205:V206"/>
    <mergeCell ref="E216:E217"/>
    <mergeCell ref="G216:G217"/>
    <mergeCell ref="I216:I217"/>
    <mergeCell ref="R199:R201"/>
    <mergeCell ref="G202:G204"/>
    <mergeCell ref="U26:U27"/>
    <mergeCell ref="V16:V17"/>
    <mergeCell ref="R20:R21"/>
    <mergeCell ref="S20:S21"/>
    <mergeCell ref="X196:X221"/>
    <mergeCell ref="E205:E206"/>
    <mergeCell ref="G233:G234"/>
    <mergeCell ref="E233:E234"/>
    <mergeCell ref="S225:S227"/>
    <mergeCell ref="T50:T51"/>
    <mergeCell ref="V202:V204"/>
    <mergeCell ref="T207:T208"/>
    <mergeCell ref="T139:T141"/>
    <mergeCell ref="V116:V118"/>
    <mergeCell ref="V106:V107"/>
    <mergeCell ref="R209:R211"/>
    <mergeCell ref="U112:U113"/>
    <mergeCell ref="V112:V113"/>
    <mergeCell ref="G514:G516"/>
    <mergeCell ref="G545:G546"/>
    <mergeCell ref="I611:I613"/>
    <mergeCell ref="M753:O753"/>
    <mergeCell ref="R567:R568"/>
    <mergeCell ref="S567:S568"/>
    <mergeCell ref="T567:T568"/>
    <mergeCell ref="U567:U568"/>
    <mergeCell ref="T730:T731"/>
    <mergeCell ref="T699:T700"/>
    <mergeCell ref="R690:R692"/>
    <mergeCell ref="S690:S692"/>
    <mergeCell ref="T690:T692"/>
    <mergeCell ref="U690:U692"/>
    <mergeCell ref="U699:U700"/>
    <mergeCell ref="U720:U721"/>
    <mergeCell ref="V720:V721"/>
    <mergeCell ref="V695:V696"/>
    <mergeCell ref="T585:T587"/>
    <mergeCell ref="M751:O751"/>
    <mergeCell ref="M752:O752"/>
    <mergeCell ref="T611:T613"/>
    <mergeCell ref="V626:V627"/>
    <mergeCell ref="V611:V613"/>
    <mergeCell ref="R746:R747"/>
    <mergeCell ref="S746:S747"/>
    <mergeCell ref="T746:T747"/>
    <mergeCell ref="U746:U747"/>
    <mergeCell ref="V746:V747"/>
    <mergeCell ref="U620:U621"/>
    <mergeCell ref="U753:W753"/>
    <mergeCell ref="S680:S681"/>
    <mergeCell ref="G637:G639"/>
    <mergeCell ref="G616:G617"/>
    <mergeCell ref="U642:U643"/>
    <mergeCell ref="R644:R645"/>
    <mergeCell ref="V650:V652"/>
    <mergeCell ref="R616:R617"/>
    <mergeCell ref="S611:S613"/>
    <mergeCell ref="V640:V641"/>
    <mergeCell ref="R642:R643"/>
    <mergeCell ref="S642:S643"/>
    <mergeCell ref="G611:G613"/>
    <mergeCell ref="G618:G619"/>
    <mergeCell ref="V633:V636"/>
    <mergeCell ref="S653:S654"/>
    <mergeCell ref="U618:U619"/>
    <mergeCell ref="R653:R654"/>
    <mergeCell ref="I648:I649"/>
    <mergeCell ref="I620:I621"/>
    <mergeCell ref="R620:R621"/>
    <mergeCell ref="R614:R615"/>
    <mergeCell ref="I261:I262"/>
    <mergeCell ref="V526:V527"/>
    <mergeCell ref="U437:U438"/>
    <mergeCell ref="U439:U440"/>
    <mergeCell ref="U526:U527"/>
    <mergeCell ref="S554:S555"/>
    <mergeCell ref="V429:V430"/>
    <mergeCell ref="S453:S454"/>
    <mergeCell ref="U449:U450"/>
    <mergeCell ref="V433:V434"/>
    <mergeCell ref="U339:U344"/>
    <mergeCell ref="V447:V448"/>
    <mergeCell ref="V290:V291"/>
    <mergeCell ref="I657:I658"/>
    <mergeCell ref="I637:I639"/>
    <mergeCell ref="R646:R647"/>
    <mergeCell ref="U633:U636"/>
    <mergeCell ref="U616:U617"/>
    <mergeCell ref="I575:I576"/>
    <mergeCell ref="R565:R566"/>
    <mergeCell ref="I545:I546"/>
    <mergeCell ref="V468:V469"/>
    <mergeCell ref="S569:S570"/>
    <mergeCell ref="I543:I544"/>
    <mergeCell ref="T333:T334"/>
    <mergeCell ref="V351:V354"/>
    <mergeCell ref="U283:U285"/>
    <mergeCell ref="S278:S280"/>
    <mergeCell ref="U272:U274"/>
    <mergeCell ref="S292:S293"/>
    <mergeCell ref="S349:S350"/>
    <mergeCell ref="V286:V287"/>
    <mergeCell ref="V246:V247"/>
    <mergeCell ref="T244:T245"/>
    <mergeCell ref="T266:T267"/>
    <mergeCell ref="V266:V267"/>
    <mergeCell ref="U266:U267"/>
    <mergeCell ref="U125:U126"/>
    <mergeCell ref="V385:V386"/>
    <mergeCell ref="V427:V428"/>
    <mergeCell ref="T405:T406"/>
    <mergeCell ref="S403:S404"/>
    <mergeCell ref="R405:R406"/>
    <mergeCell ref="U549:U551"/>
    <mergeCell ref="V558:V559"/>
    <mergeCell ref="S556:S557"/>
    <mergeCell ref="V547:V548"/>
    <mergeCell ref="S427:S428"/>
    <mergeCell ref="R331:R332"/>
    <mergeCell ref="T421:T422"/>
    <mergeCell ref="U423:U424"/>
    <mergeCell ref="T321:T322"/>
    <mergeCell ref="T389:T390"/>
    <mergeCell ref="S288:S289"/>
    <mergeCell ref="S290:S291"/>
    <mergeCell ref="U349:U350"/>
    <mergeCell ref="V333:V334"/>
    <mergeCell ref="T323:T324"/>
    <mergeCell ref="T331:T332"/>
    <mergeCell ref="U327:U328"/>
    <mergeCell ref="S331:S332"/>
    <mergeCell ref="U310:U311"/>
    <mergeCell ref="T272:T274"/>
    <mergeCell ref="U345:U346"/>
    <mergeCell ref="R575:R576"/>
    <mergeCell ref="S575:S576"/>
    <mergeCell ref="T575:T576"/>
    <mergeCell ref="U575:U576"/>
    <mergeCell ref="V575:V576"/>
    <mergeCell ref="R447:R448"/>
    <mergeCell ref="T562:T564"/>
    <mergeCell ref="U562:U564"/>
    <mergeCell ref="V573:V574"/>
    <mergeCell ref="V571:V572"/>
    <mergeCell ref="S571:S572"/>
    <mergeCell ref="V562:V564"/>
    <mergeCell ref="V565:V566"/>
    <mergeCell ref="V443:V444"/>
    <mergeCell ref="V439:V440"/>
    <mergeCell ref="V441:V442"/>
    <mergeCell ref="V437:V438"/>
    <mergeCell ref="V461:V463"/>
    <mergeCell ref="V453:V454"/>
    <mergeCell ref="U523:U525"/>
    <mergeCell ref="V567:V568"/>
    <mergeCell ref="T558:T559"/>
    <mergeCell ref="S560:S561"/>
    <mergeCell ref="R558:R559"/>
    <mergeCell ref="C736:C737"/>
    <mergeCell ref="I736:I737"/>
    <mergeCell ref="T602:T603"/>
    <mergeCell ref="V618:V619"/>
    <mergeCell ref="I437:I444"/>
    <mergeCell ref="G443:G444"/>
    <mergeCell ref="R443:R444"/>
    <mergeCell ref="S443:S444"/>
    <mergeCell ref="T443:T444"/>
    <mergeCell ref="G437:G438"/>
    <mergeCell ref="R590:R599"/>
    <mergeCell ref="R622:R623"/>
    <mergeCell ref="C640:C643"/>
    <mergeCell ref="E631:E632"/>
    <mergeCell ref="S631:S632"/>
    <mergeCell ref="T631:T632"/>
    <mergeCell ref="U631:U632"/>
    <mergeCell ref="V631:V632"/>
    <mergeCell ref="R459:R460"/>
    <mergeCell ref="R437:R438"/>
    <mergeCell ref="R468:R469"/>
    <mergeCell ref="S437:S438"/>
    <mergeCell ref="V552:V553"/>
    <mergeCell ref="U441:U442"/>
    <mergeCell ref="U443:U444"/>
    <mergeCell ref="S585:S587"/>
    <mergeCell ref="I646:I647"/>
    <mergeCell ref="T606:T607"/>
    <mergeCell ref="U606:U607"/>
    <mergeCell ref="V606:V607"/>
    <mergeCell ref="E614:E615"/>
    <mergeCell ref="I616:I617"/>
    <mergeCell ref="G631:G632"/>
    <mergeCell ref="I631:I632"/>
    <mergeCell ref="R631:R632"/>
    <mergeCell ref="V108:V109"/>
    <mergeCell ref="V125:V126"/>
    <mergeCell ref="T22:T25"/>
    <mergeCell ref="U32:U34"/>
    <mergeCell ref="V32:V34"/>
    <mergeCell ref="R35:R37"/>
    <mergeCell ref="R22:R25"/>
    <mergeCell ref="S22:S25"/>
    <mergeCell ref="V38:V40"/>
    <mergeCell ref="S26:S27"/>
    <mergeCell ref="T26:T27"/>
    <mergeCell ref="R26:R27"/>
    <mergeCell ref="T464:T465"/>
    <mergeCell ref="R523:R525"/>
    <mergeCell ref="T600:T601"/>
    <mergeCell ref="U600:U601"/>
    <mergeCell ref="S82:S83"/>
    <mergeCell ref="R225:R227"/>
    <mergeCell ref="T82:T83"/>
    <mergeCell ref="U28:U29"/>
    <mergeCell ref="V35:V37"/>
    <mergeCell ref="U103:U105"/>
    <mergeCell ref="U58:U59"/>
    <mergeCell ref="T103:T105"/>
    <mergeCell ref="R30:R31"/>
    <mergeCell ref="S30:S31"/>
    <mergeCell ref="T30:T31"/>
    <mergeCell ref="V30:V31"/>
    <mergeCell ref="V88:V90"/>
    <mergeCell ref="C528:C542"/>
    <mergeCell ref="X585:X607"/>
    <mergeCell ref="W585:W607"/>
    <mergeCell ref="S616:S617"/>
    <mergeCell ref="T565:T566"/>
    <mergeCell ref="S600:S601"/>
    <mergeCell ref="S32:S34"/>
    <mergeCell ref="T32:T34"/>
    <mergeCell ref="U45:U46"/>
    <mergeCell ref="V45:V46"/>
    <mergeCell ref="T28:T29"/>
    <mergeCell ref="V26:V27"/>
    <mergeCell ref="V28:V29"/>
    <mergeCell ref="V569:V570"/>
    <mergeCell ref="T152:T154"/>
    <mergeCell ref="R114:R115"/>
    <mergeCell ref="T209:T211"/>
    <mergeCell ref="V47:V49"/>
    <mergeCell ref="U238:U239"/>
    <mergeCell ref="T38:T40"/>
    <mergeCell ref="U38:U40"/>
    <mergeCell ref="V54:V55"/>
    <mergeCell ref="U84:U85"/>
    <mergeCell ref="V80:V81"/>
    <mergeCell ref="V75:V77"/>
    <mergeCell ref="V86:V87"/>
    <mergeCell ref="U71:U72"/>
    <mergeCell ref="V58:V59"/>
    <mergeCell ref="T80:T81"/>
    <mergeCell ref="U75:U77"/>
    <mergeCell ref="T56:T57"/>
    <mergeCell ref="S71:S72"/>
    <mergeCell ref="U22:U25"/>
    <mergeCell ref="V22:V25"/>
    <mergeCell ref="V41:V42"/>
    <mergeCell ref="T47:T49"/>
    <mergeCell ref="U47:U49"/>
    <mergeCell ref="R32:R34"/>
    <mergeCell ref="E534:E536"/>
    <mergeCell ref="E259:E260"/>
    <mergeCell ref="V312:V313"/>
    <mergeCell ref="T290:T291"/>
    <mergeCell ref="U56:U57"/>
    <mergeCell ref="V56:V57"/>
    <mergeCell ref="V199:V201"/>
    <mergeCell ref="T190:T191"/>
    <mergeCell ref="U190:U191"/>
    <mergeCell ref="V196:V198"/>
    <mergeCell ref="V192:V193"/>
    <mergeCell ref="U407:U408"/>
    <mergeCell ref="V99:V100"/>
    <mergeCell ref="R71:R72"/>
    <mergeCell ref="V60:V61"/>
    <mergeCell ref="U80:U81"/>
    <mergeCell ref="S84:S85"/>
    <mergeCell ref="V50:V51"/>
    <mergeCell ref="T164:T165"/>
    <mergeCell ref="S60:S61"/>
    <mergeCell ref="V65:V67"/>
    <mergeCell ref="T84:T85"/>
    <mergeCell ref="V253:V255"/>
    <mergeCell ref="V331:V332"/>
    <mergeCell ref="T88:T90"/>
    <mergeCell ref="U88:U90"/>
    <mergeCell ref="R8:R10"/>
    <mergeCell ref="S8:S10"/>
    <mergeCell ref="U8:U10"/>
    <mergeCell ref="V8:V10"/>
    <mergeCell ref="T8:T10"/>
    <mergeCell ref="R18:R19"/>
    <mergeCell ref="S18:S19"/>
    <mergeCell ref="T18:T19"/>
    <mergeCell ref="U18:U19"/>
    <mergeCell ref="V18:V19"/>
    <mergeCell ref="S16:S17"/>
    <mergeCell ref="T16:T17"/>
    <mergeCell ref="R14:R15"/>
    <mergeCell ref="S14:S15"/>
    <mergeCell ref="T14:T15"/>
    <mergeCell ref="U14:U15"/>
    <mergeCell ref="V14:V15"/>
    <mergeCell ref="R16:R17"/>
    <mergeCell ref="U16:U17"/>
    <mergeCell ref="A32:A61"/>
    <mergeCell ref="X720:X729"/>
    <mergeCell ref="A62:A87"/>
    <mergeCell ref="C62:C72"/>
    <mergeCell ref="W62:W87"/>
    <mergeCell ref="X62:X87"/>
    <mergeCell ref="A431:A450"/>
    <mergeCell ref="R640:R641"/>
    <mergeCell ref="S640:S641"/>
    <mergeCell ref="T640:T641"/>
    <mergeCell ref="R579:R580"/>
    <mergeCell ref="R581:R582"/>
    <mergeCell ref="T577:T578"/>
    <mergeCell ref="E628:E630"/>
    <mergeCell ref="G628:G630"/>
    <mergeCell ref="C562:C566"/>
    <mergeCell ref="E565:E566"/>
    <mergeCell ref="G565:G566"/>
    <mergeCell ref="I464:I465"/>
    <mergeCell ref="I506:I507"/>
    <mergeCell ref="W562:W576"/>
    <mergeCell ref="X562:X576"/>
    <mergeCell ref="A562:A576"/>
    <mergeCell ref="C590:C601"/>
    <mergeCell ref="A585:A607"/>
    <mergeCell ref="C631:C632"/>
    <mergeCell ref="B631:B632"/>
    <mergeCell ref="E688:E689"/>
    <mergeCell ref="G688:G689"/>
    <mergeCell ref="I688:I689"/>
    <mergeCell ref="I583:I584"/>
    <mergeCell ref="I594:I595"/>
  </mergeCells>
  <conditionalFormatting sqref="W470 T470 T3:T5 T28:T29 T288:T289 T409:T410 T543:T548 T560:T561 T319:T320 T614:T615 T672 T695:T698 W690 W663:W664 W62 W172 W720 W3 T142:T143 W116 W196 W250 W272 T373:T376 W608 T32 W32 W146 W222 W301 T347:T348 W329 W351:W355 T399:T400 W419 T435:T437 W431 W451 T451:T452 T461:T464 W461:W462 T558 T622:T624 W622 W633:W638 W646 W672 W695 T701:T702 W701 W88 T419:T424 T637:T639 T663:T665 T246:T247 T52:T53 T218:T219 W514:W562 T403:T404 T427:T428 T50 T75 T78:T79 T160 T730:T734 W383:W399 W712 T736 T439 T441 T443 T445:T446 W585 W626">
    <cfRule type="cellIs" dxfId="236" priority="401" operator="lessThan">
      <formula>170</formula>
    </cfRule>
  </conditionalFormatting>
  <conditionalFormatting sqref="T510">
    <cfRule type="cellIs" dxfId="235" priority="394" operator="lessThan">
      <formula>170</formula>
    </cfRule>
  </conditionalFormatting>
  <conditionalFormatting sqref="T164 T168">
    <cfRule type="cellIs" dxfId="234" priority="382" operator="lessThan">
      <formula>170</formula>
    </cfRule>
  </conditionalFormatting>
  <conditionalFormatting sqref="T162:T163">
    <cfRule type="cellIs" dxfId="233" priority="383" operator="lessThan">
      <formula>170</formula>
    </cfRule>
  </conditionalFormatting>
  <conditionalFormatting sqref="T129:T130">
    <cfRule type="cellIs" dxfId="232" priority="385" operator="lessThan">
      <formula>170</formula>
    </cfRule>
  </conditionalFormatting>
  <conditionalFormatting sqref="T235:T237">
    <cfRule type="cellIs" dxfId="231" priority="379" operator="lessThan">
      <formula>170</formula>
    </cfRule>
  </conditionalFormatting>
  <conditionalFormatting sqref="T626:T627">
    <cfRule type="cellIs" dxfId="230" priority="375" operator="lessThan">
      <formula>170</formula>
    </cfRule>
  </conditionalFormatting>
  <conditionalFormatting sqref="T724:T726">
    <cfRule type="cellIs" dxfId="229" priority="372" operator="lessThan">
      <formula>170</formula>
    </cfRule>
  </conditionalFormatting>
  <conditionalFormatting sqref="T405:T406">
    <cfRule type="cellIs" dxfId="228" priority="371" operator="lessThan">
      <formula>170</formula>
    </cfRule>
  </conditionalFormatting>
  <conditionalFormatting sqref="T466">
    <cfRule type="cellIs" dxfId="227" priority="370" operator="lessThan">
      <formula>170</formula>
    </cfRule>
  </conditionalFormatting>
  <conditionalFormatting sqref="T137">
    <cfRule type="cellIs" dxfId="226" priority="366" operator="lessThan">
      <formula>170</formula>
    </cfRule>
  </conditionalFormatting>
  <conditionalFormatting sqref="T73">
    <cfRule type="cellIs" dxfId="225" priority="368" operator="lessThan">
      <formula>170</formula>
    </cfRule>
  </conditionalFormatting>
  <conditionalFormatting sqref="T183">
    <cfRule type="cellIs" dxfId="224" priority="365" operator="lessThan">
      <formula>170</formula>
    </cfRule>
  </conditionalFormatting>
  <conditionalFormatting sqref="T602:T603">
    <cfRule type="cellIs" dxfId="223" priority="358" operator="lessThan">
      <formula>170</formula>
    </cfRule>
  </conditionalFormatting>
  <conditionalFormatting sqref="T238">
    <cfRule type="cellIs" dxfId="222" priority="363" operator="lessThan">
      <formula>170</formula>
    </cfRule>
  </conditionalFormatting>
  <conditionalFormatting sqref="W682">
    <cfRule type="cellIs" dxfId="221" priority="350" operator="lessThan">
      <formula>170</formula>
    </cfRule>
  </conditionalFormatting>
  <conditionalFormatting sqref="T317:T318">
    <cfRule type="cellIs" dxfId="220" priority="338" operator="lessThan">
      <formula>170</formula>
    </cfRule>
  </conditionalFormatting>
  <conditionalFormatting sqref="T207:T208">
    <cfRule type="cellIs" dxfId="219" priority="340" operator="lessThan">
      <formula>170</formula>
    </cfRule>
  </conditionalFormatting>
  <conditionalFormatting sqref="T379:T380">
    <cfRule type="cellIs" dxfId="218" priority="337" operator="lessThan">
      <formula>170</formula>
    </cfRule>
  </conditionalFormatting>
  <conditionalFormatting sqref="T377:T378">
    <cfRule type="cellIs" dxfId="217" priority="336" operator="lessThan">
      <formula>170</formula>
    </cfRule>
  </conditionalFormatting>
  <conditionalFormatting sqref="T381:T382">
    <cfRule type="cellIs" dxfId="216" priority="335" operator="lessThan">
      <formula>170</formula>
    </cfRule>
  </conditionalFormatting>
  <conditionalFormatting sqref="T690">
    <cfRule type="cellIs" dxfId="215" priority="322" operator="lessThan">
      <formula>170</formula>
    </cfRule>
  </conditionalFormatting>
  <conditionalFormatting sqref="T149">
    <cfRule type="cellIs" dxfId="214" priority="271" operator="lessThan">
      <formula>170</formula>
    </cfRule>
  </conditionalFormatting>
  <conditionalFormatting sqref="T650">
    <cfRule type="cellIs" dxfId="213" priority="316" operator="lessThan">
      <formula>170</formula>
    </cfRule>
  </conditionalFormatting>
  <conditionalFormatting sqref="T30:T31">
    <cfRule type="cellIs" dxfId="212" priority="298" operator="lessThan">
      <formula>170</formula>
    </cfRule>
  </conditionalFormatting>
  <conditionalFormatting sqref="T60:T61">
    <cfRule type="cellIs" dxfId="211" priority="297" operator="lessThan">
      <formula>170</formula>
    </cfRule>
  </conditionalFormatting>
  <conditionalFormatting sqref="T86:T87">
    <cfRule type="cellIs" dxfId="210" priority="296" operator="lessThan">
      <formula>170</formula>
    </cfRule>
  </conditionalFormatting>
  <conditionalFormatting sqref="T114:T115">
    <cfRule type="cellIs" dxfId="209" priority="295" operator="lessThan">
      <formula>170</formula>
    </cfRule>
  </conditionalFormatting>
  <conditionalFormatting sqref="T26:T27">
    <cfRule type="cellIs" dxfId="208" priority="294" operator="lessThan">
      <formula>170</formula>
    </cfRule>
  </conditionalFormatting>
  <conditionalFormatting sqref="T47">
    <cfRule type="cellIs" dxfId="207" priority="289" operator="lessThan">
      <formula>170</formula>
    </cfRule>
  </conditionalFormatting>
  <conditionalFormatting sqref="T35">
    <cfRule type="cellIs" dxfId="206" priority="292" operator="lessThan">
      <formula>170</formula>
    </cfRule>
  </conditionalFormatting>
  <conditionalFormatting sqref="T38">
    <cfRule type="cellIs" dxfId="205" priority="291" operator="lessThan">
      <formula>170</formula>
    </cfRule>
  </conditionalFormatting>
  <conditionalFormatting sqref="T45:T46">
    <cfRule type="cellIs" dxfId="204" priority="290" operator="lessThan">
      <formula>170</formula>
    </cfRule>
  </conditionalFormatting>
  <conditionalFormatting sqref="T62">
    <cfRule type="cellIs" dxfId="203" priority="287" operator="lessThan">
      <formula>170</formula>
    </cfRule>
  </conditionalFormatting>
  <conditionalFormatting sqref="T65">
    <cfRule type="cellIs" dxfId="202" priority="286" operator="lessThan">
      <formula>170</formula>
    </cfRule>
  </conditionalFormatting>
  <conditionalFormatting sqref="T68">
    <cfRule type="cellIs" dxfId="201" priority="285" operator="lessThan">
      <formula>170</formula>
    </cfRule>
  </conditionalFormatting>
  <conditionalFormatting sqref="T88">
    <cfRule type="cellIs" dxfId="200" priority="282" operator="lessThan">
      <formula>170</formula>
    </cfRule>
  </conditionalFormatting>
  <conditionalFormatting sqref="T91">
    <cfRule type="cellIs" dxfId="199" priority="281" operator="lessThan">
      <formula>170</formula>
    </cfRule>
  </conditionalFormatting>
  <conditionalFormatting sqref="T101:T102">
    <cfRule type="cellIs" dxfId="198" priority="279" operator="lessThan">
      <formula>170</formula>
    </cfRule>
  </conditionalFormatting>
  <conditionalFormatting sqref="T116">
    <cfRule type="cellIs" dxfId="197" priority="277" operator="lessThan">
      <formula>170</formula>
    </cfRule>
  </conditionalFormatting>
  <conditionalFormatting sqref="T103:T105">
    <cfRule type="cellIs" dxfId="196" priority="278" operator="lessThan">
      <formula>170</formula>
    </cfRule>
  </conditionalFormatting>
  <conditionalFormatting sqref="T122">
    <cfRule type="cellIs" dxfId="195" priority="275" operator="lessThan">
      <formula>170</formula>
    </cfRule>
  </conditionalFormatting>
  <conditionalFormatting sqref="T119">
    <cfRule type="cellIs" dxfId="194" priority="276" operator="lessThan">
      <formula>170</formula>
    </cfRule>
  </conditionalFormatting>
  <conditionalFormatting sqref="T144:T145">
    <cfRule type="cellIs" dxfId="193" priority="273" operator="lessThan">
      <formula>170</formula>
    </cfRule>
  </conditionalFormatting>
  <conditionalFormatting sqref="T125:T126">
    <cfRule type="cellIs" dxfId="192" priority="274" operator="lessThan">
      <formula>170</formula>
    </cfRule>
  </conditionalFormatting>
  <conditionalFormatting sqref="T146">
    <cfRule type="cellIs" dxfId="191" priority="272" operator="lessThan">
      <formula>170</formula>
    </cfRule>
  </conditionalFormatting>
  <conditionalFormatting sqref="T152">
    <cfRule type="cellIs" dxfId="190" priority="270" operator="lessThan">
      <formula>170</formula>
    </cfRule>
  </conditionalFormatting>
  <conditionalFormatting sqref="T157">
    <cfRule type="cellIs" dxfId="189" priority="269" operator="lessThan">
      <formula>170</formula>
    </cfRule>
  </conditionalFormatting>
  <conditionalFormatting sqref="T170:T171">
    <cfRule type="cellIs" dxfId="188" priority="267" operator="lessThan">
      <formula>170</formula>
    </cfRule>
  </conditionalFormatting>
  <conditionalFormatting sqref="T172">
    <cfRule type="cellIs" dxfId="187" priority="266" operator="lessThan">
      <formula>170</formula>
    </cfRule>
  </conditionalFormatting>
  <conditionalFormatting sqref="T175">
    <cfRule type="cellIs" dxfId="186" priority="265" operator="lessThan">
      <formula>170</formula>
    </cfRule>
  </conditionalFormatting>
  <conditionalFormatting sqref="T178">
    <cfRule type="cellIs" dxfId="185" priority="264" operator="lessThan">
      <formula>170</formula>
    </cfRule>
  </conditionalFormatting>
  <conditionalFormatting sqref="T185">
    <cfRule type="cellIs" dxfId="184" priority="262" operator="lessThan">
      <formula>170</formula>
    </cfRule>
  </conditionalFormatting>
  <conditionalFormatting sqref="T196">
    <cfRule type="cellIs" dxfId="183" priority="259" operator="lessThan">
      <formula>170</formula>
    </cfRule>
  </conditionalFormatting>
  <conditionalFormatting sqref="T194:T195">
    <cfRule type="cellIs" dxfId="182" priority="260" operator="lessThan">
      <formula>170</formula>
    </cfRule>
  </conditionalFormatting>
  <conditionalFormatting sqref="T199">
    <cfRule type="cellIs" dxfId="181" priority="258" operator="lessThan">
      <formula>170</formula>
    </cfRule>
  </conditionalFormatting>
  <conditionalFormatting sqref="T220:T221">
    <cfRule type="cellIs" dxfId="180" priority="255" operator="lessThan">
      <formula>170</formula>
    </cfRule>
  </conditionalFormatting>
  <conditionalFormatting sqref="T202">
    <cfRule type="cellIs" dxfId="179" priority="257" operator="lessThan">
      <formula>170</formula>
    </cfRule>
  </conditionalFormatting>
  <conditionalFormatting sqref="T222">
    <cfRule type="cellIs" dxfId="178" priority="254" operator="lessThan">
      <formula>170</formula>
    </cfRule>
  </conditionalFormatting>
  <conditionalFormatting sqref="T225">
    <cfRule type="cellIs" dxfId="177" priority="253" operator="lessThan">
      <formula>170</formula>
    </cfRule>
  </conditionalFormatting>
  <conditionalFormatting sqref="T233:T234">
    <cfRule type="cellIs" dxfId="176" priority="251" operator="lessThan">
      <formula>170</formula>
    </cfRule>
  </conditionalFormatting>
  <conditionalFormatting sqref="T228">
    <cfRule type="cellIs" dxfId="175" priority="252" operator="lessThan">
      <formula>170</formula>
    </cfRule>
  </conditionalFormatting>
  <conditionalFormatting sqref="T248:T249">
    <cfRule type="cellIs" dxfId="174" priority="250" operator="lessThan">
      <formula>170</formula>
    </cfRule>
  </conditionalFormatting>
  <conditionalFormatting sqref="T250">
    <cfRule type="cellIs" dxfId="173" priority="249" operator="lessThan">
      <formula>170</formula>
    </cfRule>
  </conditionalFormatting>
  <conditionalFormatting sqref="T253">
    <cfRule type="cellIs" dxfId="172" priority="248" operator="lessThan">
      <formula>170</formula>
    </cfRule>
  </conditionalFormatting>
  <conditionalFormatting sqref="T256">
    <cfRule type="cellIs" dxfId="171" priority="247" operator="lessThan">
      <formula>170</formula>
    </cfRule>
  </conditionalFormatting>
  <conditionalFormatting sqref="T270:T271">
    <cfRule type="cellIs" dxfId="170" priority="246" operator="lessThan">
      <formula>170</formula>
    </cfRule>
  </conditionalFormatting>
  <conditionalFormatting sqref="T261:T262">
    <cfRule type="cellIs" dxfId="169" priority="245" operator="lessThan">
      <formula>170</formula>
    </cfRule>
  </conditionalFormatting>
  <conditionalFormatting sqref="T272">
    <cfRule type="cellIs" dxfId="168" priority="244" operator="lessThan">
      <formula>170</formula>
    </cfRule>
  </conditionalFormatting>
  <conditionalFormatting sqref="T275">
    <cfRule type="cellIs" dxfId="167" priority="243" operator="lessThan">
      <formula>170</formula>
    </cfRule>
  </conditionalFormatting>
  <conditionalFormatting sqref="T278">
    <cfRule type="cellIs" dxfId="166" priority="242" operator="lessThan">
      <formula>170</formula>
    </cfRule>
  </conditionalFormatting>
  <conditionalFormatting sqref="T283:T285">
    <cfRule type="cellIs" dxfId="165" priority="240" operator="lessThan">
      <formula>170</formula>
    </cfRule>
  </conditionalFormatting>
  <conditionalFormatting sqref="T286:T287">
    <cfRule type="cellIs" dxfId="164" priority="239" operator="lessThan">
      <formula>170</formula>
    </cfRule>
  </conditionalFormatting>
  <conditionalFormatting sqref="T296">
    <cfRule type="cellIs" dxfId="163" priority="238" operator="lessThan">
      <formula>170</formula>
    </cfRule>
  </conditionalFormatting>
  <conditionalFormatting sqref="T299:T300">
    <cfRule type="cellIs" dxfId="162" priority="236" operator="lessThan">
      <formula>170</formula>
    </cfRule>
  </conditionalFormatting>
  <conditionalFormatting sqref="T301">
    <cfRule type="cellIs" dxfId="161" priority="235" operator="lessThan">
      <formula>170</formula>
    </cfRule>
  </conditionalFormatting>
  <conditionalFormatting sqref="T304">
    <cfRule type="cellIs" dxfId="160" priority="234" operator="lessThan">
      <formula>170</formula>
    </cfRule>
  </conditionalFormatting>
  <conditionalFormatting sqref="T307">
    <cfRule type="cellIs" dxfId="159" priority="233" operator="lessThan">
      <formula>170</formula>
    </cfRule>
  </conditionalFormatting>
  <conditionalFormatting sqref="T312:T313">
    <cfRule type="cellIs" dxfId="158" priority="232" operator="lessThan">
      <formula>170</formula>
    </cfRule>
  </conditionalFormatting>
  <conditionalFormatting sqref="T314">
    <cfRule type="cellIs" dxfId="157" priority="231" operator="lessThan">
      <formula>170</formula>
    </cfRule>
  </conditionalFormatting>
  <conditionalFormatting sqref="T327:T328">
    <cfRule type="cellIs" dxfId="156" priority="230" operator="lessThan">
      <formula>170</formula>
    </cfRule>
  </conditionalFormatting>
  <conditionalFormatting sqref="T329">
    <cfRule type="cellIs" dxfId="155" priority="229" operator="lessThan">
      <formula>170</formula>
    </cfRule>
  </conditionalFormatting>
  <conditionalFormatting sqref="T331">
    <cfRule type="cellIs" dxfId="154" priority="228" operator="lessThan">
      <formula>170</formula>
    </cfRule>
  </conditionalFormatting>
  <conditionalFormatting sqref="T355:T356">
    <cfRule type="cellIs" dxfId="153" priority="219" operator="lessThan">
      <formula>170</formula>
    </cfRule>
  </conditionalFormatting>
  <conditionalFormatting sqref="T339">
    <cfRule type="cellIs" dxfId="152" priority="225" operator="lessThan">
      <formula>170</formula>
    </cfRule>
  </conditionalFormatting>
  <conditionalFormatting sqref="T365:T366">
    <cfRule type="cellIs" dxfId="151" priority="217" operator="lessThan">
      <formula>170</formula>
    </cfRule>
  </conditionalFormatting>
  <conditionalFormatting sqref="T345:T346">
    <cfRule type="cellIs" dxfId="150" priority="223" operator="lessThan">
      <formula>170</formula>
    </cfRule>
  </conditionalFormatting>
  <conditionalFormatting sqref="T349:T350">
    <cfRule type="cellIs" dxfId="149" priority="222" operator="lessThan">
      <formula>170</formula>
    </cfRule>
  </conditionalFormatting>
  <conditionalFormatting sqref="T360">
    <cfRule type="cellIs" dxfId="148" priority="215" operator="lessThan">
      <formula>170</formula>
    </cfRule>
  </conditionalFormatting>
  <conditionalFormatting sqref="T351">
    <cfRule type="cellIs" dxfId="147" priority="221" operator="lessThan">
      <formula>170</formula>
    </cfRule>
  </conditionalFormatting>
  <conditionalFormatting sqref="T385:T386">
    <cfRule type="cellIs" dxfId="146" priority="213" operator="lessThan">
      <formula>170</formula>
    </cfRule>
  </conditionalFormatting>
  <conditionalFormatting sqref="T363:T364">
    <cfRule type="cellIs" dxfId="145" priority="218" operator="lessThan">
      <formula>170</formula>
    </cfRule>
  </conditionalFormatting>
  <conditionalFormatting sqref="T357">
    <cfRule type="cellIs" dxfId="144" priority="216" operator="lessThan">
      <formula>170</formula>
    </cfRule>
  </conditionalFormatting>
  <conditionalFormatting sqref="T383:T384">
    <cfRule type="cellIs" dxfId="143" priority="214" operator="lessThan">
      <formula>170</formula>
    </cfRule>
  </conditionalFormatting>
  <conditionalFormatting sqref="T387:T389">
    <cfRule type="cellIs" dxfId="142" priority="211" operator="lessThan">
      <formula>170</formula>
    </cfRule>
  </conditionalFormatting>
  <conditionalFormatting sqref="T391:T392">
    <cfRule type="cellIs" dxfId="141" priority="208" operator="lessThan">
      <formula>170</formula>
    </cfRule>
  </conditionalFormatting>
  <conditionalFormatting sqref="T393:T394">
    <cfRule type="cellIs" dxfId="140" priority="207" operator="lessThan">
      <formula>170</formula>
    </cfRule>
  </conditionalFormatting>
  <conditionalFormatting sqref="T395:T396">
    <cfRule type="cellIs" dxfId="139" priority="206" operator="lessThan">
      <formula>170</formula>
    </cfRule>
  </conditionalFormatting>
  <conditionalFormatting sqref="T397:T398">
    <cfRule type="cellIs" dxfId="138" priority="204" operator="lessThan">
      <formula>170</formula>
    </cfRule>
  </conditionalFormatting>
  <conditionalFormatting sqref="T411">
    <cfRule type="cellIs" dxfId="137" priority="203" operator="lessThan">
      <formula>170</formula>
    </cfRule>
  </conditionalFormatting>
  <conditionalFormatting sqref="T417:T418">
    <cfRule type="cellIs" dxfId="136" priority="199" operator="lessThan">
      <formula>170</formula>
    </cfRule>
  </conditionalFormatting>
  <conditionalFormatting sqref="T429:T430">
    <cfRule type="cellIs" dxfId="135" priority="198" operator="lessThan">
      <formula>170</formula>
    </cfRule>
  </conditionalFormatting>
  <conditionalFormatting sqref="T449:T450">
    <cfRule type="cellIs" dxfId="134" priority="197" operator="lessThan">
      <formula>170</formula>
    </cfRule>
  </conditionalFormatting>
  <conditionalFormatting sqref="T431:T432">
    <cfRule type="cellIs" dxfId="133" priority="196" operator="lessThan">
      <formula>170</formula>
    </cfRule>
  </conditionalFormatting>
  <conditionalFormatting sqref="T453:T454">
    <cfRule type="cellIs" dxfId="132" priority="194" operator="lessThan">
      <formula>170</formula>
    </cfRule>
  </conditionalFormatting>
  <conditionalFormatting sqref="T455:T456">
    <cfRule type="cellIs" dxfId="131" priority="193" operator="lessThan">
      <formula>170</formula>
    </cfRule>
  </conditionalFormatting>
  <conditionalFormatting sqref="T457:T458">
    <cfRule type="cellIs" dxfId="130" priority="192" operator="lessThan">
      <formula>170</formula>
    </cfRule>
  </conditionalFormatting>
  <conditionalFormatting sqref="T459:T460">
    <cfRule type="cellIs" dxfId="129" priority="191" operator="lessThan">
      <formula>170</formula>
    </cfRule>
  </conditionalFormatting>
  <conditionalFormatting sqref="T468">
    <cfRule type="cellIs" dxfId="128" priority="190" operator="lessThan">
      <formula>170</formula>
    </cfRule>
  </conditionalFormatting>
  <conditionalFormatting sqref="T512">
    <cfRule type="cellIs" dxfId="127" priority="189" operator="lessThan">
      <formula>170</formula>
    </cfRule>
  </conditionalFormatting>
  <conditionalFormatting sqref="T514">
    <cfRule type="cellIs" dxfId="126" priority="188" operator="lessThan">
      <formula>170</formula>
    </cfRule>
  </conditionalFormatting>
  <conditionalFormatting sqref="T517">
    <cfRule type="cellIs" dxfId="125" priority="187" operator="lessThan">
      <formula>170</formula>
    </cfRule>
  </conditionalFormatting>
  <conditionalFormatting sqref="T520">
    <cfRule type="cellIs" dxfId="124" priority="186" operator="lessThan">
      <formula>170</formula>
    </cfRule>
  </conditionalFormatting>
  <conditionalFormatting sqref="T523">
    <cfRule type="cellIs" dxfId="123" priority="185" operator="lessThan">
      <formula>170</formula>
    </cfRule>
  </conditionalFormatting>
  <conditionalFormatting sqref="T528">
    <cfRule type="cellIs" dxfId="122" priority="184" operator="lessThan">
      <formula>170</formula>
    </cfRule>
  </conditionalFormatting>
  <conditionalFormatting sqref="T526:T527">
    <cfRule type="cellIs" dxfId="121" priority="178" operator="lessThan">
      <formula>170</formula>
    </cfRule>
  </conditionalFormatting>
  <conditionalFormatting sqref="T552">
    <cfRule type="cellIs" dxfId="120" priority="177" operator="lessThan">
      <formula>170</formula>
    </cfRule>
  </conditionalFormatting>
  <conditionalFormatting sqref="T554">
    <cfRule type="cellIs" dxfId="119" priority="176" operator="lessThan">
      <formula>170</formula>
    </cfRule>
  </conditionalFormatting>
  <conditionalFormatting sqref="T556">
    <cfRule type="cellIs" dxfId="118" priority="175" operator="lessThan">
      <formula>170</formula>
    </cfRule>
  </conditionalFormatting>
  <conditionalFormatting sqref="T549">
    <cfRule type="cellIs" dxfId="117" priority="174" operator="lessThan">
      <formula>170</formula>
    </cfRule>
  </conditionalFormatting>
  <conditionalFormatting sqref="T565">
    <cfRule type="cellIs" dxfId="116" priority="173" operator="lessThan">
      <formula>170</formula>
    </cfRule>
  </conditionalFormatting>
  <conditionalFormatting sqref="T567:T568">
    <cfRule type="cellIs" dxfId="115" priority="172" operator="lessThan">
      <formula>170</formula>
    </cfRule>
  </conditionalFormatting>
  <conditionalFormatting sqref="T569:T570">
    <cfRule type="cellIs" dxfId="114" priority="171" operator="lessThan">
      <formula>170</formula>
    </cfRule>
  </conditionalFormatting>
  <conditionalFormatting sqref="T573:T575">
    <cfRule type="cellIs" dxfId="113" priority="170" operator="lessThan">
      <formula>170</formula>
    </cfRule>
  </conditionalFormatting>
  <conditionalFormatting sqref="T562">
    <cfRule type="cellIs" dxfId="112" priority="169" operator="lessThan">
      <formula>170</formula>
    </cfRule>
  </conditionalFormatting>
  <conditionalFormatting sqref="T585">
    <cfRule type="cellIs" dxfId="111" priority="167" operator="lessThan">
      <formula>170</formula>
    </cfRule>
  </conditionalFormatting>
  <conditionalFormatting sqref="T588:T589">
    <cfRule type="cellIs" dxfId="110" priority="166" operator="lessThan">
      <formula>170</formula>
    </cfRule>
  </conditionalFormatting>
  <conditionalFormatting sqref="T590">
    <cfRule type="cellIs" dxfId="109" priority="165" operator="lessThan">
      <formula>170</formula>
    </cfRule>
  </conditionalFormatting>
  <conditionalFormatting sqref="T600:T601">
    <cfRule type="cellIs" dxfId="108" priority="159" operator="lessThan">
      <formula>170</formula>
    </cfRule>
  </conditionalFormatting>
  <conditionalFormatting sqref="T604:T605">
    <cfRule type="cellIs" dxfId="107" priority="158" operator="lessThan">
      <formula>170</formula>
    </cfRule>
  </conditionalFormatting>
  <conditionalFormatting sqref="T606:T607">
    <cfRule type="cellIs" dxfId="106" priority="157" operator="lessThan">
      <formula>170</formula>
    </cfRule>
  </conditionalFormatting>
  <conditionalFormatting sqref="T738:T739">
    <cfRule type="cellIs" dxfId="105" priority="155" operator="lessThan">
      <formula>170</formula>
    </cfRule>
  </conditionalFormatting>
  <conditionalFormatting sqref="T740:T741">
    <cfRule type="cellIs" dxfId="104" priority="154" operator="lessThan">
      <formula>170</formula>
    </cfRule>
  </conditionalFormatting>
  <conditionalFormatting sqref="T742:T743">
    <cfRule type="cellIs" dxfId="103" priority="153" operator="lessThan">
      <formula>170</formula>
    </cfRule>
  </conditionalFormatting>
  <conditionalFormatting sqref="T744:T745">
    <cfRule type="cellIs" dxfId="102" priority="152" operator="lessThan">
      <formula>170</formula>
    </cfRule>
  </conditionalFormatting>
  <conditionalFormatting sqref="T746:T748">
    <cfRule type="cellIs" dxfId="101" priority="151" operator="lessThan">
      <formula>170</formula>
    </cfRule>
  </conditionalFormatting>
  <conditionalFormatting sqref="W746:W748">
    <cfRule type="cellIs" dxfId="100" priority="145" operator="lessThan">
      <formula>170</formula>
    </cfRule>
  </conditionalFormatting>
  <conditionalFormatting sqref="T661:T662">
    <cfRule type="cellIs" dxfId="99" priority="135" operator="lessThan">
      <formula>170</formula>
    </cfRule>
  </conditionalFormatting>
  <conditionalFormatting sqref="T608">
    <cfRule type="cellIs" dxfId="98" priority="144" operator="lessThan">
      <formula>170</formula>
    </cfRule>
  </conditionalFormatting>
  <conditionalFormatting sqref="T611:T613">
    <cfRule type="cellIs" dxfId="97" priority="143" operator="lessThan">
      <formula>170</formula>
    </cfRule>
  </conditionalFormatting>
  <conditionalFormatting sqref="T616:T617">
    <cfRule type="cellIs" dxfId="96" priority="142" operator="lessThan">
      <formula>170</formula>
    </cfRule>
  </conditionalFormatting>
  <conditionalFormatting sqref="T618:T619">
    <cfRule type="cellIs" dxfId="95" priority="140" operator="lessThan">
      <formula>170</formula>
    </cfRule>
  </conditionalFormatting>
  <conditionalFormatting sqref="T620:T621">
    <cfRule type="cellIs" dxfId="94" priority="139" operator="lessThan">
      <formula>170</formula>
    </cfRule>
  </conditionalFormatting>
  <conditionalFormatting sqref="T628">
    <cfRule type="cellIs" dxfId="93" priority="138" operator="lessThan">
      <formula>170</formula>
    </cfRule>
  </conditionalFormatting>
  <conditionalFormatting sqref="T644:T645">
    <cfRule type="cellIs" dxfId="92" priority="137" operator="lessThan">
      <formula>170</formula>
    </cfRule>
  </conditionalFormatting>
  <conditionalFormatting sqref="T653:T654">
    <cfRule type="cellIs" dxfId="91" priority="136" operator="lessThan">
      <formula>170</formula>
    </cfRule>
  </conditionalFormatting>
  <conditionalFormatting sqref="T670:T671">
    <cfRule type="cellIs" dxfId="90" priority="133" operator="lessThan">
      <formula>170</formula>
    </cfRule>
  </conditionalFormatting>
  <conditionalFormatting sqref="T680:T682">
    <cfRule type="cellIs" dxfId="89" priority="132" operator="lessThan">
      <formula>170</formula>
    </cfRule>
  </conditionalFormatting>
  <conditionalFormatting sqref="T688:T689">
    <cfRule type="cellIs" dxfId="88" priority="131" operator="lessThan">
      <formula>170</formula>
    </cfRule>
  </conditionalFormatting>
  <conditionalFormatting sqref="T693:T694">
    <cfRule type="cellIs" dxfId="87" priority="130" operator="lessThan">
      <formula>170</formula>
    </cfRule>
  </conditionalFormatting>
  <conditionalFormatting sqref="T699:T700">
    <cfRule type="cellIs" dxfId="86" priority="129" operator="lessThan">
      <formula>170</formula>
    </cfRule>
  </conditionalFormatting>
  <conditionalFormatting sqref="T710:T711">
    <cfRule type="cellIs" dxfId="85" priority="128" operator="lessThan">
      <formula>170</formula>
    </cfRule>
  </conditionalFormatting>
  <conditionalFormatting sqref="T712">
    <cfRule type="cellIs" dxfId="84" priority="127" operator="lessThan">
      <formula>170</formula>
    </cfRule>
  </conditionalFormatting>
  <conditionalFormatting sqref="T139:T141">
    <cfRule type="cellIs" dxfId="83" priority="122" operator="lessThan">
      <formula>170</formula>
    </cfRule>
  </conditionalFormatting>
  <conditionalFormatting sqref="T718:T719">
    <cfRule type="cellIs" dxfId="82" priority="124" operator="lessThan">
      <formula>170</formula>
    </cfRule>
  </conditionalFormatting>
  <conditionalFormatting sqref="T22">
    <cfRule type="cellIs" dxfId="81" priority="119" operator="lessThan">
      <formula>170</formula>
    </cfRule>
  </conditionalFormatting>
  <conditionalFormatting sqref="T80:T81 T84:T85">
    <cfRule type="cellIs" dxfId="80" priority="115" operator="lessThan">
      <formula>170</formula>
    </cfRule>
  </conditionalFormatting>
  <conditionalFormatting sqref="T188:T189 T192:T193">
    <cfRule type="cellIs" dxfId="79" priority="110" operator="lessThan">
      <formula>170</formula>
    </cfRule>
  </conditionalFormatting>
  <conditionalFormatting sqref="T266:T269">
    <cfRule type="cellIs" dxfId="78" priority="105" operator="lessThan">
      <formula>170</formula>
    </cfRule>
  </conditionalFormatting>
  <conditionalFormatting sqref="T676:T679">
    <cfRule type="cellIs" dxfId="77" priority="95" operator="lessThan">
      <formula>170</formula>
    </cfRule>
  </conditionalFormatting>
  <conditionalFormatting sqref="T571:T572">
    <cfRule type="cellIs" dxfId="76" priority="92" operator="lessThan">
      <formula>170</formula>
    </cfRule>
  </conditionalFormatting>
  <conditionalFormatting sqref="W577">
    <cfRule type="cellIs" dxfId="75" priority="91" operator="lessThan">
      <formula>170</formula>
    </cfRule>
  </conditionalFormatting>
  <conditionalFormatting sqref="T577:T578">
    <cfRule type="cellIs" dxfId="74" priority="90" operator="lessThan">
      <formula>170</formula>
    </cfRule>
  </conditionalFormatting>
  <conditionalFormatting sqref="T581:T582">
    <cfRule type="cellIs" dxfId="73" priority="89" operator="lessThan">
      <formula>170</formula>
    </cfRule>
  </conditionalFormatting>
  <conditionalFormatting sqref="T579:T580">
    <cfRule type="cellIs" dxfId="72" priority="88" operator="lessThan">
      <formula>170</formula>
    </cfRule>
  </conditionalFormatting>
  <conditionalFormatting sqref="T263">
    <cfRule type="cellIs" dxfId="71" priority="87" operator="lessThan">
      <formula>170</formula>
    </cfRule>
  </conditionalFormatting>
  <conditionalFormatting sqref="T367">
    <cfRule type="cellIs" dxfId="70" priority="85" operator="lessThan">
      <formula>170</formula>
    </cfRule>
  </conditionalFormatting>
  <conditionalFormatting sqref="T633">
    <cfRule type="cellIs" dxfId="69" priority="83" operator="lessThan">
      <formula>170</formula>
    </cfRule>
  </conditionalFormatting>
  <conditionalFormatting sqref="T704">
    <cfRule type="cellIs" dxfId="68" priority="79" operator="lessThan">
      <formula>170</formula>
    </cfRule>
  </conditionalFormatting>
  <conditionalFormatting sqref="T583:T584">
    <cfRule type="cellIs" dxfId="67" priority="77" operator="lessThan">
      <formula>170</formula>
    </cfRule>
  </conditionalFormatting>
  <conditionalFormatting sqref="W655">
    <cfRule type="cellIs" dxfId="66" priority="76" operator="lessThan">
      <formula>170</formula>
    </cfRule>
  </conditionalFormatting>
  <conditionalFormatting sqref="T6:T8">
    <cfRule type="cellIs" dxfId="65" priority="71" operator="lessThan">
      <formula>170</formula>
    </cfRule>
  </conditionalFormatting>
  <conditionalFormatting sqref="T321:T322">
    <cfRule type="cellIs" dxfId="64" priority="69" operator="lessThan">
      <formula>170</formula>
    </cfRule>
  </conditionalFormatting>
  <conditionalFormatting sqref="T323:T325">
    <cfRule type="cellIs" dxfId="63" priority="68" operator="lessThan">
      <formula>170</formula>
    </cfRule>
  </conditionalFormatting>
  <conditionalFormatting sqref="T310:T311">
    <cfRule type="cellIs" dxfId="62" priority="67" operator="lessThan">
      <formula>170</formula>
    </cfRule>
  </conditionalFormatting>
  <conditionalFormatting sqref="T259:T260">
    <cfRule type="cellIs" dxfId="61" priority="66" operator="lessThan">
      <formula>170</formula>
    </cfRule>
  </conditionalFormatting>
  <conditionalFormatting sqref="T333">
    <cfRule type="cellIs" dxfId="60" priority="64" operator="lessThan">
      <formula>170</formula>
    </cfRule>
  </conditionalFormatting>
  <conditionalFormatting sqref="T335">
    <cfRule type="cellIs" dxfId="59" priority="63" operator="lessThan">
      <formula>170</formula>
    </cfRule>
  </conditionalFormatting>
  <conditionalFormatting sqref="T433">
    <cfRule type="cellIs" dxfId="58" priority="62" operator="lessThan">
      <formula>170</formula>
    </cfRule>
  </conditionalFormatting>
  <conditionalFormatting sqref="T447:T448">
    <cfRule type="cellIs" dxfId="57" priority="61" operator="lessThan">
      <formula>170</formula>
    </cfRule>
  </conditionalFormatting>
  <conditionalFormatting sqref="T181">
    <cfRule type="cellIs" dxfId="56" priority="60" operator="lessThan">
      <formula>170</formula>
    </cfRule>
  </conditionalFormatting>
  <conditionalFormatting sqref="T190:T191">
    <cfRule type="cellIs" dxfId="55" priority="59" operator="lessThan">
      <formula>170</formula>
    </cfRule>
  </conditionalFormatting>
  <conditionalFormatting sqref="T401:T402">
    <cfRule type="cellIs" dxfId="54" priority="58" operator="lessThan">
      <formula>170</formula>
    </cfRule>
  </conditionalFormatting>
  <conditionalFormatting sqref="T407:T408">
    <cfRule type="cellIs" dxfId="53" priority="57" operator="lessThan">
      <formula>170</formula>
    </cfRule>
  </conditionalFormatting>
  <conditionalFormatting sqref="T127:T128">
    <cfRule type="cellIs" dxfId="52" priority="56" operator="lessThan">
      <formula>170</formula>
    </cfRule>
  </conditionalFormatting>
  <conditionalFormatting sqref="T155:T156">
    <cfRule type="cellIs" dxfId="51" priority="55" operator="lessThan">
      <formula>170</formula>
    </cfRule>
  </conditionalFormatting>
  <conditionalFormatting sqref="T166">
    <cfRule type="cellIs" dxfId="50" priority="54" operator="lessThan">
      <formula>170</formula>
    </cfRule>
  </conditionalFormatting>
  <conditionalFormatting sqref="T231:T232">
    <cfRule type="cellIs" dxfId="49" priority="53" operator="lessThan">
      <formula>170</formula>
    </cfRule>
  </conditionalFormatting>
  <conditionalFormatting sqref="T94:T95">
    <cfRule type="cellIs" dxfId="48" priority="52" operator="lessThan">
      <formula>170</formula>
    </cfRule>
  </conditionalFormatting>
  <conditionalFormatting sqref="T99:T100">
    <cfRule type="cellIs" dxfId="47" priority="50" operator="lessThan">
      <formula>170</formula>
    </cfRule>
  </conditionalFormatting>
  <conditionalFormatting sqref="T96">
    <cfRule type="cellIs" dxfId="46" priority="51" operator="lessThan">
      <formula>170</formula>
    </cfRule>
  </conditionalFormatting>
  <conditionalFormatting sqref="T41:T43">
    <cfRule type="cellIs" dxfId="45" priority="49" operator="lessThan">
      <formula>170</formula>
    </cfRule>
  </conditionalFormatting>
  <conditionalFormatting sqref="T71:T72">
    <cfRule type="cellIs" dxfId="44" priority="48" operator="lessThan">
      <formula>170</formula>
    </cfRule>
  </conditionalFormatting>
  <conditionalFormatting sqref="T82:T83">
    <cfRule type="cellIs" dxfId="43" priority="47" operator="lessThan">
      <formula>170</formula>
    </cfRule>
  </conditionalFormatting>
  <conditionalFormatting sqref="T281:T282">
    <cfRule type="cellIs" dxfId="42" priority="46" operator="lessThan">
      <formula>170</formula>
    </cfRule>
  </conditionalFormatting>
  <conditionalFormatting sqref="T290:T291">
    <cfRule type="cellIs" dxfId="41" priority="45" operator="lessThan">
      <formula>170</formula>
    </cfRule>
  </conditionalFormatting>
  <conditionalFormatting sqref="T292:T294">
    <cfRule type="cellIs" dxfId="40" priority="44" operator="lessThan">
      <formula>170</formula>
    </cfRule>
  </conditionalFormatting>
  <conditionalFormatting sqref="T205:T206">
    <cfRule type="cellIs" dxfId="39" priority="43" operator="lessThan">
      <formula>170</formula>
    </cfRule>
  </conditionalFormatting>
  <conditionalFormatting sqref="T216:T217">
    <cfRule type="cellIs" dxfId="38" priority="42" operator="lessThan">
      <formula>170</formula>
    </cfRule>
  </conditionalFormatting>
  <conditionalFormatting sqref="T212:T213">
    <cfRule type="cellIs" dxfId="37" priority="41" operator="lessThan">
      <formula>170</formula>
    </cfRule>
  </conditionalFormatting>
  <conditionalFormatting sqref="T214:T215">
    <cfRule type="cellIs" dxfId="36" priority="40" operator="lessThan">
      <formula>170</formula>
    </cfRule>
  </conditionalFormatting>
  <conditionalFormatting sqref="T209">
    <cfRule type="cellIs" dxfId="35" priority="39" operator="lessThan">
      <formula>170</formula>
    </cfRule>
  </conditionalFormatting>
  <conditionalFormatting sqref="T425:T426">
    <cfRule type="cellIs" dxfId="34" priority="38" operator="lessThan">
      <formula>170</formula>
    </cfRule>
  </conditionalFormatting>
  <conditionalFormatting sqref="T640:T641">
    <cfRule type="cellIs" dxfId="33" priority="37" operator="lessThan">
      <formula>170</formula>
    </cfRule>
  </conditionalFormatting>
  <conditionalFormatting sqref="T642:T643">
    <cfRule type="cellIs" dxfId="32" priority="36" operator="lessThan">
      <formula>170</formula>
    </cfRule>
  </conditionalFormatting>
  <conditionalFormatting sqref="T14">
    <cfRule type="cellIs" dxfId="31" priority="35" operator="lessThan">
      <formula>170</formula>
    </cfRule>
  </conditionalFormatting>
  <conditionalFormatting sqref="T16">
    <cfRule type="cellIs" dxfId="30" priority="34" operator="lessThan">
      <formula>170</formula>
    </cfRule>
  </conditionalFormatting>
  <conditionalFormatting sqref="T20">
    <cfRule type="cellIs" dxfId="29" priority="32" operator="lessThan">
      <formula>170</formula>
    </cfRule>
  </conditionalFormatting>
  <conditionalFormatting sqref="T54:T55">
    <cfRule type="cellIs" dxfId="28" priority="31" operator="lessThan">
      <formula>170</formula>
    </cfRule>
  </conditionalFormatting>
  <conditionalFormatting sqref="T56:T57">
    <cfRule type="cellIs" dxfId="27" priority="30" operator="lessThan">
      <formula>170</formula>
    </cfRule>
  </conditionalFormatting>
  <conditionalFormatting sqref="T58:T59">
    <cfRule type="cellIs" dxfId="26" priority="29" operator="lessThan">
      <formula>170</formula>
    </cfRule>
  </conditionalFormatting>
  <conditionalFormatting sqref="T720:T721">
    <cfRule type="cellIs" dxfId="25" priority="28" operator="lessThan">
      <formula>170</formula>
    </cfRule>
  </conditionalFormatting>
  <conditionalFormatting sqref="T722:T723">
    <cfRule type="cellIs" dxfId="24" priority="27" operator="lessThan">
      <formula>170</formula>
    </cfRule>
  </conditionalFormatting>
  <conditionalFormatting sqref="T106:T107">
    <cfRule type="cellIs" dxfId="23" priority="26" operator="lessThan">
      <formula>170</formula>
    </cfRule>
  </conditionalFormatting>
  <conditionalFormatting sqref="T108:T109">
    <cfRule type="cellIs" dxfId="22" priority="25" operator="lessThan">
      <formula>170</formula>
    </cfRule>
  </conditionalFormatting>
  <conditionalFormatting sqref="T110:T111">
    <cfRule type="cellIs" dxfId="21" priority="24" operator="lessThan">
      <formula>170</formula>
    </cfRule>
  </conditionalFormatting>
  <conditionalFormatting sqref="T112:T113">
    <cfRule type="cellIs" dxfId="20" priority="23" operator="lessThan">
      <formula>170</formula>
    </cfRule>
  </conditionalFormatting>
  <conditionalFormatting sqref="T684:T685">
    <cfRule type="cellIs" dxfId="19" priority="22" operator="lessThan">
      <formula>170</formula>
    </cfRule>
  </conditionalFormatting>
  <conditionalFormatting sqref="T686:T687">
    <cfRule type="cellIs" dxfId="18" priority="21" operator="lessThan">
      <formula>170</formula>
    </cfRule>
  </conditionalFormatting>
  <conditionalFormatting sqref="T646:T647">
    <cfRule type="cellIs" dxfId="17" priority="20" operator="lessThan">
      <formula>170</formula>
    </cfRule>
  </conditionalFormatting>
  <conditionalFormatting sqref="T648:T649">
    <cfRule type="cellIs" dxfId="16" priority="19" operator="lessThan">
      <formula>170</formula>
    </cfRule>
  </conditionalFormatting>
  <conditionalFormatting sqref="T242:T243">
    <cfRule type="cellIs" dxfId="15" priority="9" operator="lessThan">
      <formula>170</formula>
    </cfRule>
  </conditionalFormatting>
  <conditionalFormatting sqref="T655:T660">
    <cfRule type="cellIs" dxfId="14" priority="16" operator="lessThan">
      <formula>170</formula>
    </cfRule>
  </conditionalFormatting>
  <conditionalFormatting sqref="T666:T667">
    <cfRule type="cellIs" dxfId="13" priority="15" operator="lessThan">
      <formula>170</formula>
    </cfRule>
  </conditionalFormatting>
  <conditionalFormatting sqref="T668:T669">
    <cfRule type="cellIs" dxfId="12" priority="14" operator="lessThan">
      <formula>170</formula>
    </cfRule>
  </conditionalFormatting>
  <conditionalFormatting sqref="T131:T132">
    <cfRule type="cellIs" dxfId="11" priority="13" operator="lessThan">
      <formula>170</formula>
    </cfRule>
  </conditionalFormatting>
  <conditionalFormatting sqref="T133:T134">
    <cfRule type="cellIs" dxfId="10" priority="12" operator="lessThan">
      <formula>170</formula>
    </cfRule>
  </conditionalFormatting>
  <conditionalFormatting sqref="T135:T136">
    <cfRule type="cellIs" dxfId="9" priority="11" operator="lessThan">
      <formula>170</formula>
    </cfRule>
  </conditionalFormatting>
  <conditionalFormatting sqref="T240:T241">
    <cfRule type="cellIs" dxfId="8" priority="10" operator="lessThan">
      <formula>170</formula>
    </cfRule>
  </conditionalFormatting>
  <conditionalFormatting sqref="T244:T245">
    <cfRule type="cellIs" dxfId="7" priority="8" operator="lessThan">
      <formula>170</formula>
    </cfRule>
  </conditionalFormatting>
  <conditionalFormatting sqref="W730 W738">
    <cfRule type="cellIs" dxfId="6" priority="7" operator="lessThan">
      <formula>170</formula>
    </cfRule>
  </conditionalFormatting>
  <conditionalFormatting sqref="T11">
    <cfRule type="cellIs" dxfId="5" priority="6" operator="lessThan">
      <formula>170</formula>
    </cfRule>
  </conditionalFormatting>
  <conditionalFormatting sqref="T18">
    <cfRule type="cellIs" dxfId="4" priority="5" operator="lessThan">
      <formula>170</formula>
    </cfRule>
  </conditionalFormatting>
  <conditionalFormatting sqref="W740">
    <cfRule type="cellIs" dxfId="3" priority="4" operator="lessThan">
      <formula>170</formula>
    </cfRule>
  </conditionalFormatting>
  <conditionalFormatting sqref="W742">
    <cfRule type="cellIs" dxfId="2" priority="3" operator="lessThan">
      <formula>170</formula>
    </cfRule>
  </conditionalFormatting>
  <conditionalFormatting sqref="W744">
    <cfRule type="cellIs" dxfId="1" priority="2" operator="lessThan">
      <formula>170</formula>
    </cfRule>
  </conditionalFormatting>
  <conditionalFormatting sqref="T504">
    <cfRule type="cellIs" dxfId="0" priority="1" operator="lessThan">
      <formula>170</formula>
    </cfRule>
  </conditionalFormatting>
  <printOptions horizontalCentered="1"/>
  <pageMargins left="0.31496062992125984" right="0.31496062992125984" top="0.19685039370078741" bottom="0.19685039370078741" header="0" footer="0"/>
  <pageSetup paperSize="9" scale="38" fitToHeight="0" orientation="landscape" blackAndWhite="1" r:id="rId1"/>
  <headerFooter>
    <oddFooter>&amp;RСтраница  &amp;P из &amp;N</oddFooter>
  </headerFooter>
  <ignoredErrors>
    <ignoredError sqref="Q3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оценка</vt:lpstr>
      <vt:lpstr>оценка!Заголовки_для_печати</vt:lpstr>
      <vt:lpstr>оценка!Область_печати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Бочарникова</dc:creator>
  <cp:lastModifiedBy>Ерошенко Байрта Валерьевна</cp:lastModifiedBy>
  <cp:lastPrinted>2021-07-09T07:55:32Z</cp:lastPrinted>
  <dcterms:created xsi:type="dcterms:W3CDTF">2013-11-27T07:59:55Z</dcterms:created>
  <dcterms:modified xsi:type="dcterms:W3CDTF">2022-10-18T10:20:13Z</dcterms:modified>
</cp:coreProperties>
</file>