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3\"/>
    </mc:Choice>
  </mc:AlternateContent>
  <bookViews>
    <workbookView xWindow="0" yWindow="0" windowWidth="28800" windowHeight="13425"/>
  </bookViews>
  <sheets>
    <sheet name="оценка" sheetId="4" r:id="rId1"/>
  </sheets>
  <definedNames>
    <definedName name="_xlnm._FilterDatabase" localSheetId="0" hidden="1">оценка!$B$1:$B$731</definedName>
    <definedName name="_xlnm.Print_Titles" localSheetId="0">оценка!$2:$2</definedName>
    <definedName name="_xlnm.Print_Area" localSheetId="0">оценка!$A$1:$X$722</definedName>
  </definedNames>
  <calcPr calcId="152511" concurrentCalc="0"/>
</workbook>
</file>

<file path=xl/calcChain.xml><?xml version="1.0" encoding="utf-8"?>
<calcChain xmlns="http://schemas.openxmlformats.org/spreadsheetml/2006/main">
  <c r="S717" i="4" l="1"/>
  <c r="Q722" i="4"/>
  <c r="S722" i="4"/>
  <c r="W670" i="4"/>
  <c r="T676" i="4"/>
  <c r="S676" i="4"/>
  <c r="X670" i="4"/>
  <c r="U676" i="4"/>
  <c r="Q606" i="4"/>
  <c r="Q9" i="4"/>
  <c r="T16" i="4"/>
  <c r="P722" i="4"/>
  <c r="P719" i="4"/>
  <c r="Q677" i="4"/>
  <c r="T366" i="4"/>
  <c r="T372" i="4"/>
  <c r="T550" i="4"/>
  <c r="S550" i="4"/>
  <c r="Q600" i="4"/>
  <c r="S599" i="4"/>
  <c r="T599" i="4"/>
  <c r="S649" i="4"/>
  <c r="T649" i="4"/>
  <c r="Q678" i="4"/>
  <c r="R673" i="4"/>
  <c r="U679" i="4"/>
  <c r="T673" i="4"/>
  <c r="U673" i="4"/>
  <c r="S673" i="4"/>
  <c r="S695" i="4"/>
  <c r="Q698" i="4"/>
  <c r="Q603" i="4"/>
  <c r="Q557" i="4"/>
  <c r="Q545" i="4"/>
  <c r="Q541" i="4"/>
  <c r="Q537" i="4"/>
  <c r="Q536" i="4"/>
  <c r="Q509" i="4"/>
  <c r="R370" i="4"/>
  <c r="R372" i="4"/>
  <c r="R366" i="4"/>
  <c r="R364" i="4"/>
  <c r="Q373" i="4"/>
  <c r="S372" i="4"/>
  <c r="Q371" i="4"/>
  <c r="S370" i="4"/>
  <c r="T370" i="4"/>
  <c r="U370" i="4"/>
  <c r="Q365" i="4"/>
  <c r="S364" i="4"/>
  <c r="P348" i="4"/>
  <c r="P291" i="4"/>
  <c r="R291" i="4"/>
  <c r="Q192" i="4"/>
  <c r="Q349" i="4"/>
  <c r="Q345" i="4"/>
  <c r="Q344" i="4"/>
  <c r="P343" i="4"/>
  <c r="R343" i="4"/>
  <c r="Q309" i="4"/>
  <c r="Q308" i="4"/>
  <c r="P305" i="4"/>
  <c r="R305" i="4"/>
  <c r="Q311" i="4"/>
  <c r="P310" i="4"/>
  <c r="R310" i="4"/>
  <c r="Q312" i="4"/>
  <c r="Q299" i="4"/>
  <c r="Q188" i="4"/>
  <c r="P187" i="4"/>
  <c r="R187" i="4"/>
  <c r="S343" i="4"/>
  <c r="T343" i="4"/>
  <c r="U343" i="4"/>
  <c r="T364" i="4"/>
  <c r="U372" i="4"/>
  <c r="U364" i="4"/>
  <c r="S310" i="4"/>
  <c r="S307" i="4"/>
  <c r="T310" i="4"/>
  <c r="U310" i="4"/>
  <c r="Q187" i="4"/>
  <c r="S187" i="4"/>
  <c r="Q115" i="4"/>
  <c r="Q68" i="4"/>
  <c r="T187" i="4"/>
  <c r="U187" i="4"/>
  <c r="Q94" i="4"/>
  <c r="S93" i="4"/>
  <c r="P654" i="4"/>
  <c r="P490" i="4"/>
  <c r="P488" i="4"/>
  <c r="P590" i="4"/>
  <c r="P559" i="4"/>
  <c r="P546" i="4"/>
  <c r="P425" i="4"/>
  <c r="P423" i="4"/>
  <c r="P421" i="4"/>
  <c r="P419" i="4"/>
  <c r="P417" i="4"/>
  <c r="P415" i="4"/>
  <c r="P413" i="4"/>
  <c r="P608" i="4"/>
  <c r="P606" i="4"/>
  <c r="Q602" i="4"/>
  <c r="Q610" i="4"/>
  <c r="Q654" i="4"/>
  <c r="Q611" i="4"/>
  <c r="Q608" i="4"/>
  <c r="Q604" i="4"/>
  <c r="Q70" i="4"/>
  <c r="S69" i="4"/>
  <c r="Q599" i="4"/>
  <c r="Q145" i="4"/>
  <c r="Q143" i="4"/>
  <c r="Q718" i="4"/>
  <c r="P717" i="4"/>
  <c r="R717" i="4"/>
  <c r="J717" i="4"/>
  <c r="J718" i="4"/>
  <c r="H717" i="4"/>
  <c r="H718" i="4"/>
  <c r="F717" i="4"/>
  <c r="F718" i="4"/>
  <c r="D3" i="4"/>
  <c r="D145" i="4"/>
  <c r="D705" i="4"/>
  <c r="D717" i="4"/>
  <c r="D718" i="4"/>
  <c r="B717" i="4"/>
  <c r="B718" i="4"/>
  <c r="D697" i="4"/>
  <c r="D698" i="4"/>
  <c r="S605" i="4"/>
  <c r="T605" i="4"/>
  <c r="U605" i="4"/>
  <c r="P605" i="4"/>
  <c r="R605" i="4"/>
  <c r="S603" i="4"/>
  <c r="P603" i="4"/>
  <c r="P599" i="4"/>
  <c r="W605" i="4"/>
  <c r="T717" i="4"/>
  <c r="W717" i="4"/>
  <c r="X717" i="4"/>
  <c r="U717" i="4"/>
  <c r="B400" i="4"/>
  <c r="Q613" i="4"/>
  <c r="S612" i="4"/>
  <c r="P612" i="4"/>
  <c r="R612" i="4"/>
  <c r="J612" i="4"/>
  <c r="J613" i="4"/>
  <c r="H612" i="4"/>
  <c r="H613" i="4"/>
  <c r="F612" i="4"/>
  <c r="F613" i="4"/>
  <c r="D612" i="4"/>
  <c r="D613" i="4"/>
  <c r="T612" i="4"/>
  <c r="P330" i="4"/>
  <c r="U612" i="4"/>
  <c r="P81" i="4"/>
  <c r="P41" i="4"/>
  <c r="R41" i="4"/>
  <c r="Q41" i="4"/>
  <c r="Q42" i="4"/>
  <c r="J41" i="4"/>
  <c r="J42" i="4"/>
  <c r="H41" i="4"/>
  <c r="H42" i="4"/>
  <c r="F41" i="4"/>
  <c r="F42" i="4"/>
  <c r="S41" i="4"/>
  <c r="T41" i="4"/>
  <c r="U41" i="4"/>
  <c r="Q19" i="4"/>
  <c r="S18" i="4"/>
  <c r="P18" i="4"/>
  <c r="R18" i="4"/>
  <c r="J18" i="4"/>
  <c r="J19" i="4"/>
  <c r="F18" i="4"/>
  <c r="F19" i="4"/>
  <c r="T18" i="4"/>
  <c r="U18" i="4"/>
  <c r="J655" i="4"/>
  <c r="J656" i="4"/>
  <c r="S653" i="4"/>
  <c r="P653" i="4"/>
  <c r="R653" i="4"/>
  <c r="J653" i="4"/>
  <c r="J654" i="4"/>
  <c r="H653" i="4"/>
  <c r="H654" i="4"/>
  <c r="F653" i="4"/>
  <c r="F654" i="4"/>
  <c r="D653" i="4"/>
  <c r="D654" i="4"/>
  <c r="T653" i="4"/>
  <c r="U653" i="4"/>
  <c r="Q490" i="4"/>
  <c r="S489" i="4"/>
  <c r="Q488" i="4"/>
  <c r="S487" i="4"/>
  <c r="Q486" i="4"/>
  <c r="S485" i="4"/>
  <c r="P489" i="4"/>
  <c r="R489" i="4"/>
  <c r="P487" i="4"/>
  <c r="R487" i="4"/>
  <c r="P485" i="4"/>
  <c r="R485" i="4"/>
  <c r="D485" i="4"/>
  <c r="D486" i="4"/>
  <c r="D487" i="4"/>
  <c r="D488" i="4"/>
  <c r="D489" i="4"/>
  <c r="D490" i="4"/>
  <c r="F485" i="4"/>
  <c r="F486" i="4"/>
  <c r="F487" i="4"/>
  <c r="F488" i="4"/>
  <c r="F489" i="4"/>
  <c r="F490" i="4"/>
  <c r="H485" i="4"/>
  <c r="H486" i="4"/>
  <c r="H487" i="4"/>
  <c r="H488" i="4"/>
  <c r="H489" i="4"/>
  <c r="H490" i="4"/>
  <c r="J485" i="4"/>
  <c r="J486" i="4"/>
  <c r="J487" i="4"/>
  <c r="J488" i="4"/>
  <c r="J489" i="4"/>
  <c r="J490" i="4"/>
  <c r="T489" i="4"/>
  <c r="U489" i="4"/>
  <c r="Q363" i="4"/>
  <c r="S362" i="4"/>
  <c r="Q361" i="4"/>
  <c r="S360" i="4"/>
  <c r="F697" i="4"/>
  <c r="Q367" i="4"/>
  <c r="S366" i="4"/>
  <c r="H366" i="4"/>
  <c r="H367" i="4"/>
  <c r="J366" i="4"/>
  <c r="U366" i="4"/>
  <c r="Q15" i="4"/>
  <c r="J6" i="4"/>
  <c r="J7" i="4"/>
  <c r="J8" i="4"/>
  <c r="J9" i="4"/>
  <c r="J10" i="4"/>
  <c r="J11" i="4"/>
  <c r="J12" i="4"/>
  <c r="J13" i="4"/>
  <c r="J14" i="4"/>
  <c r="J15" i="4"/>
  <c r="J16" i="4"/>
  <c r="J17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10" i="4"/>
  <c r="J311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8" i="4"/>
  <c r="J369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7" i="4"/>
  <c r="J608" i="4"/>
  <c r="J609" i="4"/>
  <c r="J610" i="4"/>
  <c r="J611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H6" i="4"/>
  <c r="H7" i="4"/>
  <c r="H8" i="4"/>
  <c r="H9" i="4"/>
  <c r="H10" i="4"/>
  <c r="H11" i="4"/>
  <c r="H12" i="4"/>
  <c r="H13" i="4"/>
  <c r="H14" i="4"/>
  <c r="H15" i="4"/>
  <c r="H16" i="4"/>
  <c r="H17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10" i="4"/>
  <c r="H311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8" i="4"/>
  <c r="H369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7" i="4"/>
  <c r="H608" i="4"/>
  <c r="H609" i="4"/>
  <c r="H610" i="4"/>
  <c r="H611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F6" i="4"/>
  <c r="F7" i="4"/>
  <c r="F8" i="4"/>
  <c r="F9" i="4"/>
  <c r="F10" i="4"/>
  <c r="F11" i="4"/>
  <c r="F12" i="4"/>
  <c r="F13" i="4"/>
  <c r="F14" i="4"/>
  <c r="F15" i="4"/>
  <c r="F16" i="4"/>
  <c r="F1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10" i="4"/>
  <c r="F311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8" i="4"/>
  <c r="F369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7" i="4"/>
  <c r="F608" i="4"/>
  <c r="F609" i="4"/>
  <c r="F610" i="4"/>
  <c r="F611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D14" i="4"/>
  <c r="D15" i="4"/>
  <c r="D16" i="4"/>
  <c r="D17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10" i="4"/>
  <c r="D311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7" i="4"/>
  <c r="D608" i="4"/>
  <c r="D609" i="4"/>
  <c r="D610" i="4"/>
  <c r="D611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9" i="4"/>
  <c r="D700" i="4"/>
  <c r="D701" i="4"/>
  <c r="D702" i="4"/>
  <c r="D703" i="4"/>
  <c r="D704" i="4"/>
  <c r="D706" i="4"/>
  <c r="D707" i="4"/>
  <c r="D708" i="4"/>
  <c r="D709" i="4"/>
  <c r="D710" i="4"/>
  <c r="D711" i="4"/>
  <c r="D712" i="4"/>
  <c r="D713" i="4"/>
  <c r="D714" i="4"/>
  <c r="D715" i="4"/>
  <c r="D716" i="4"/>
  <c r="D8" i="4"/>
  <c r="D9" i="4"/>
  <c r="D10" i="4"/>
  <c r="D11" i="4"/>
  <c r="D12" i="4"/>
  <c r="D13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301" i="4"/>
  <c r="B302" i="4"/>
  <c r="B303" i="4"/>
  <c r="B304" i="4"/>
  <c r="B305" i="4"/>
  <c r="B306" i="4"/>
  <c r="B307" i="4"/>
  <c r="B308" i="4"/>
  <c r="B310" i="4"/>
  <c r="B311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8" i="4"/>
  <c r="B369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7" i="4"/>
  <c r="B608" i="4"/>
  <c r="B609" i="4"/>
  <c r="B610" i="4"/>
  <c r="B611" i="4"/>
  <c r="B612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3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606" i="4"/>
  <c r="B605" i="4"/>
  <c r="D368" i="4"/>
  <c r="D369" i="4"/>
  <c r="D374" i="4"/>
  <c r="D375" i="4"/>
  <c r="D376" i="4"/>
  <c r="D377" i="4"/>
  <c r="D378" i="4"/>
  <c r="D379" i="4"/>
  <c r="D366" i="4"/>
  <c r="D367" i="4"/>
  <c r="J606" i="4"/>
  <c r="J605" i="4"/>
  <c r="H606" i="4"/>
  <c r="H605" i="4"/>
  <c r="F606" i="4"/>
  <c r="F605" i="4"/>
  <c r="D606" i="4"/>
  <c r="D605" i="4"/>
  <c r="B299" i="4"/>
  <c r="B300" i="4"/>
  <c r="B272" i="4"/>
  <c r="B273" i="4"/>
  <c r="B274" i="4"/>
  <c r="B275" i="4"/>
  <c r="B276" i="4"/>
  <c r="B582" i="4"/>
  <c r="B583" i="4"/>
  <c r="B584" i="4"/>
  <c r="B585" i="4"/>
  <c r="B586" i="4"/>
  <c r="B587" i="4"/>
  <c r="B588" i="4"/>
  <c r="D43" i="4"/>
  <c r="D44" i="4"/>
  <c r="D41" i="4"/>
  <c r="D42" i="4"/>
  <c r="D18" i="4"/>
  <c r="D19" i="4"/>
  <c r="H18" i="4"/>
  <c r="H19" i="4"/>
  <c r="B651" i="4"/>
  <c r="B652" i="4"/>
  <c r="B654" i="4"/>
  <c r="B491" i="4"/>
  <c r="B492" i="4"/>
  <c r="B493" i="4"/>
  <c r="B494" i="4"/>
  <c r="B485" i="4"/>
  <c r="B486" i="4"/>
  <c r="B487" i="4"/>
  <c r="B488" i="4"/>
  <c r="B489" i="4"/>
  <c r="B490" i="4"/>
  <c r="P647" i="4"/>
  <c r="P493" i="4"/>
  <c r="Q483" i="4"/>
  <c r="Q480" i="4"/>
  <c r="Q477" i="4"/>
  <c r="Q474" i="4"/>
  <c r="Q471" i="4"/>
  <c r="Q468" i="4"/>
  <c r="Q347" i="4"/>
  <c r="Q342" i="4"/>
  <c r="P340" i="4"/>
  <c r="P338" i="4"/>
  <c r="P336" i="4"/>
  <c r="P335" i="4"/>
  <c r="P333" i="4"/>
  <c r="P332" i="4"/>
  <c r="Q10" i="4"/>
  <c r="P8" i="4"/>
  <c r="R8" i="4"/>
  <c r="S8" i="4"/>
  <c r="T8" i="4"/>
  <c r="U8" i="4"/>
  <c r="P16" i="4"/>
  <c r="Q242" i="4"/>
  <c r="Q240" i="4"/>
  <c r="Q531" i="4"/>
  <c r="Q277" i="4"/>
  <c r="Q193" i="4"/>
  <c r="Q189" i="4"/>
  <c r="Q86" i="4"/>
  <c r="P328" i="4"/>
  <c r="P667" i="4"/>
  <c r="Q425" i="4"/>
  <c r="S424" i="4"/>
  <c r="Q423" i="4"/>
  <c r="S422" i="4"/>
  <c r="Q421" i="4"/>
  <c r="S420" i="4"/>
  <c r="Q419" i="4"/>
  <c r="S418" i="4"/>
  <c r="P424" i="4"/>
  <c r="R424" i="4"/>
  <c r="P422" i="4"/>
  <c r="R422" i="4"/>
  <c r="P420" i="4"/>
  <c r="R420" i="4"/>
  <c r="P418" i="4"/>
  <c r="R418" i="4"/>
  <c r="Q706" i="4"/>
  <c r="S705" i="4"/>
  <c r="P705" i="4"/>
  <c r="R705" i="4"/>
  <c r="Q704" i="4"/>
  <c r="S703" i="4"/>
  <c r="P703" i="4"/>
  <c r="R703" i="4"/>
  <c r="T422" i="4"/>
  <c r="U422" i="4"/>
  <c r="T705" i="4"/>
  <c r="U705" i="4"/>
  <c r="T703" i="4"/>
  <c r="U703" i="4"/>
  <c r="T418" i="4"/>
  <c r="U418" i="4"/>
  <c r="T424" i="4"/>
  <c r="U424" i="4"/>
  <c r="T420" i="4"/>
  <c r="U420" i="4"/>
  <c r="P410" i="4"/>
  <c r="B3" i="4"/>
  <c r="B4" i="4"/>
  <c r="B5" i="4"/>
  <c r="B6" i="4"/>
  <c r="B7" i="4"/>
  <c r="B8" i="4"/>
  <c r="B9" i="4"/>
  <c r="B10" i="4"/>
  <c r="B11" i="4"/>
  <c r="B12" i="4"/>
  <c r="D4" i="4"/>
  <c r="D5" i="4"/>
  <c r="D6" i="4"/>
  <c r="D7" i="4"/>
  <c r="F3" i="4"/>
  <c r="F4" i="4"/>
  <c r="F5" i="4"/>
  <c r="H3" i="4"/>
  <c r="H4" i="4"/>
  <c r="H5" i="4"/>
  <c r="J3" i="4"/>
  <c r="J4" i="4"/>
  <c r="J5" i="4"/>
  <c r="P3" i="4"/>
  <c r="Q4" i="4"/>
  <c r="Q5" i="4"/>
  <c r="P6" i="4"/>
  <c r="R6" i="4"/>
  <c r="Q7" i="4"/>
  <c r="S6" i="4"/>
  <c r="P11" i="4"/>
  <c r="R11" i="4"/>
  <c r="Q12" i="4"/>
  <c r="S11" i="4"/>
  <c r="P14" i="4"/>
  <c r="R14" i="4"/>
  <c r="S14" i="4"/>
  <c r="R16" i="4"/>
  <c r="Q17" i="4"/>
  <c r="S16" i="4"/>
  <c r="P20" i="4"/>
  <c r="Q21" i="4"/>
  <c r="P22" i="4"/>
  <c r="Q23" i="4"/>
  <c r="P24" i="4"/>
  <c r="R24" i="4"/>
  <c r="Q25" i="4"/>
  <c r="S24" i="4"/>
  <c r="P26" i="4"/>
  <c r="R26" i="4"/>
  <c r="Q27" i="4"/>
  <c r="S26" i="4"/>
  <c r="P28" i="4"/>
  <c r="R28" i="4"/>
  <c r="Q29" i="4"/>
  <c r="S28" i="4"/>
  <c r="T28" i="4"/>
  <c r="U16" i="4"/>
  <c r="T24" i="4"/>
  <c r="U24" i="4"/>
  <c r="R3" i="4"/>
  <c r="T11" i="4"/>
  <c r="U11" i="4"/>
  <c r="B13" i="4"/>
  <c r="B14" i="4"/>
  <c r="B15" i="4"/>
  <c r="B16" i="4"/>
  <c r="B17" i="4"/>
  <c r="R20" i="4"/>
  <c r="S3" i="4"/>
  <c r="T6" i="4"/>
  <c r="T26" i="4"/>
  <c r="S20" i="4"/>
  <c r="T14" i="4"/>
  <c r="U14" i="4"/>
  <c r="B30" i="4"/>
  <c r="B31" i="4"/>
  <c r="B32" i="4"/>
  <c r="B33" i="4"/>
  <c r="B34" i="4"/>
  <c r="B35" i="4"/>
  <c r="B36" i="4"/>
  <c r="B37" i="4"/>
  <c r="B38" i="4"/>
  <c r="B39" i="4"/>
  <c r="B40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T3" i="4"/>
  <c r="B18" i="4"/>
  <c r="B19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41" i="4"/>
  <c r="B42" i="4"/>
  <c r="B20" i="4"/>
  <c r="B21" i="4"/>
  <c r="B22" i="4"/>
  <c r="B23" i="4"/>
  <c r="B24" i="4"/>
  <c r="B25" i="4"/>
  <c r="B26" i="4"/>
  <c r="B27" i="4"/>
  <c r="B28" i="4"/>
  <c r="B29" i="4"/>
  <c r="T20" i="4"/>
  <c r="W3" i="4"/>
  <c r="X3" i="4"/>
  <c r="Q619" i="4"/>
  <c r="P619" i="4"/>
  <c r="Q443" i="4"/>
  <c r="P443" i="4"/>
  <c r="Q407" i="4"/>
  <c r="S406" i="4"/>
  <c r="P407" i="4"/>
  <c r="P406" i="4"/>
  <c r="Q195" i="4"/>
  <c r="Q194" i="4"/>
  <c r="P193" i="4"/>
  <c r="R193" i="4"/>
  <c r="Q199" i="4"/>
  <c r="Q198" i="4"/>
  <c r="P198" i="4"/>
  <c r="R198" i="4"/>
  <c r="Q190" i="4"/>
  <c r="S189" i="4"/>
  <c r="P189" i="4"/>
  <c r="R189" i="4"/>
  <c r="Q271" i="4"/>
  <c r="Q270" i="4"/>
  <c r="P270" i="4"/>
  <c r="R270" i="4"/>
  <c r="Q269" i="4"/>
  <c r="Q268" i="4"/>
  <c r="P268" i="4"/>
  <c r="R268" i="4"/>
  <c r="Q262" i="4"/>
  <c r="Q260" i="4"/>
  <c r="Q259" i="4"/>
  <c r="P259" i="4"/>
  <c r="R259" i="4"/>
  <c r="Q77" i="4"/>
  <c r="S76" i="4"/>
  <c r="P77" i="4"/>
  <c r="P76" i="4"/>
  <c r="Q67" i="4"/>
  <c r="P67" i="4"/>
  <c r="R67" i="4"/>
  <c r="T189" i="4"/>
  <c r="R76" i="4"/>
  <c r="T76" i="4"/>
  <c r="U76" i="4"/>
  <c r="R406" i="4"/>
  <c r="T406" i="4"/>
  <c r="U406" i="4"/>
  <c r="S193" i="4"/>
  <c r="T193" i="4"/>
  <c r="U193" i="4"/>
  <c r="S268" i="4"/>
  <c r="T268" i="4"/>
  <c r="U268" i="4"/>
  <c r="S198" i="4"/>
  <c r="T198" i="4"/>
  <c r="U198" i="4"/>
  <c r="U189" i="4"/>
  <c r="S270" i="4"/>
  <c r="T270" i="4"/>
  <c r="U270" i="4"/>
  <c r="S259" i="4"/>
  <c r="T259" i="4"/>
  <c r="U259" i="4"/>
  <c r="S67" i="4"/>
  <c r="T67" i="4"/>
  <c r="U67" i="4"/>
  <c r="Q55" i="4"/>
  <c r="S54" i="4"/>
  <c r="P54" i="4"/>
  <c r="R54" i="4"/>
  <c r="Q40" i="4"/>
  <c r="Q39" i="4"/>
  <c r="P39" i="4"/>
  <c r="R39" i="4"/>
  <c r="Q45" i="4"/>
  <c r="Q103" i="4"/>
  <c r="S102" i="4"/>
  <c r="P102" i="4"/>
  <c r="R102" i="4"/>
  <c r="Q101" i="4"/>
  <c r="S100" i="4"/>
  <c r="P100" i="4"/>
  <c r="R100" i="4"/>
  <c r="Q96" i="4"/>
  <c r="Q92" i="4"/>
  <c r="Q91" i="4"/>
  <c r="P91" i="4"/>
  <c r="R91" i="4"/>
  <c r="Q90" i="4"/>
  <c r="Q89" i="4"/>
  <c r="Q88" i="4"/>
  <c r="P88" i="4"/>
  <c r="R88" i="4"/>
  <c r="Q87" i="4"/>
  <c r="S86" i="4"/>
  <c r="P86" i="4"/>
  <c r="R86" i="4"/>
  <c r="Q225" i="4"/>
  <c r="S224" i="4"/>
  <c r="P224" i="4"/>
  <c r="R224" i="4"/>
  <c r="Q218" i="4"/>
  <c r="Q214" i="4"/>
  <c r="Q213" i="4"/>
  <c r="P213" i="4"/>
  <c r="R213" i="4"/>
  <c r="Q153" i="4"/>
  <c r="S152" i="4"/>
  <c r="P152" i="4"/>
  <c r="R152" i="4"/>
  <c r="Q144" i="4"/>
  <c r="S143" i="4"/>
  <c r="P143" i="4"/>
  <c r="R143" i="4"/>
  <c r="Q124" i="4"/>
  <c r="S123" i="4"/>
  <c r="P123" i="4"/>
  <c r="R123" i="4"/>
  <c r="Q128" i="4"/>
  <c r="Q118" i="4"/>
  <c r="S117" i="4"/>
  <c r="P117" i="4"/>
  <c r="R117" i="4"/>
  <c r="Q601" i="4"/>
  <c r="Q597" i="4"/>
  <c r="Q595" i="4"/>
  <c r="Q593" i="4"/>
  <c r="Q389" i="4"/>
  <c r="S388" i="4"/>
  <c r="P389" i="4"/>
  <c r="P388" i="4"/>
  <c r="Q383" i="4"/>
  <c r="S382" i="4"/>
  <c r="P383" i="4"/>
  <c r="P382" i="4"/>
  <c r="Q175" i="4"/>
  <c r="S174" i="4"/>
  <c r="P174" i="4"/>
  <c r="R174" i="4"/>
  <c r="Q166" i="4"/>
  <c r="Q165" i="4"/>
  <c r="P165" i="4"/>
  <c r="R165" i="4"/>
  <c r="Q639" i="4"/>
  <c r="P639" i="4"/>
  <c r="Q484" i="4"/>
  <c r="S483" i="4"/>
  <c r="P484" i="4"/>
  <c r="Q482" i="4"/>
  <c r="P482" i="4"/>
  <c r="Q481" i="4"/>
  <c r="S480" i="4"/>
  <c r="P481" i="4"/>
  <c r="Q479" i="4"/>
  <c r="P479" i="4"/>
  <c r="Q478" i="4"/>
  <c r="S477" i="4"/>
  <c r="P478" i="4"/>
  <c r="Q476" i="4"/>
  <c r="P476" i="4"/>
  <c r="Q475" i="4"/>
  <c r="S474" i="4"/>
  <c r="P475" i="4"/>
  <c r="Q473" i="4"/>
  <c r="P473" i="4"/>
  <c r="Q472" i="4"/>
  <c r="S471" i="4"/>
  <c r="P472" i="4"/>
  <c r="Q470" i="4"/>
  <c r="P470" i="4"/>
  <c r="Q469" i="4"/>
  <c r="S468" i="4"/>
  <c r="P469" i="4"/>
  <c r="Q467" i="4"/>
  <c r="P467" i="4"/>
  <c r="Q466" i="4"/>
  <c r="P466" i="4"/>
  <c r="Q464" i="4"/>
  <c r="P464" i="4"/>
  <c r="Q463" i="4"/>
  <c r="S462" i="4"/>
  <c r="P463" i="4"/>
  <c r="Q461" i="4"/>
  <c r="P461" i="4"/>
  <c r="Q460" i="4"/>
  <c r="S459" i="4"/>
  <c r="P460" i="4"/>
  <c r="Q458" i="4"/>
  <c r="P458" i="4"/>
  <c r="Q457" i="4"/>
  <c r="S456" i="4"/>
  <c r="P457" i="4"/>
  <c r="Q455" i="4"/>
  <c r="P455" i="4"/>
  <c r="Q454" i="4"/>
  <c r="S453" i="4"/>
  <c r="P454" i="4"/>
  <c r="Q452" i="4"/>
  <c r="P452" i="4"/>
  <c r="S465" i="4"/>
  <c r="S39" i="4"/>
  <c r="T39" i="4"/>
  <c r="U39" i="4"/>
  <c r="R388" i="4"/>
  <c r="T388" i="4"/>
  <c r="U388" i="4"/>
  <c r="T224" i="4"/>
  <c r="U224" i="4"/>
  <c r="T123" i="4"/>
  <c r="U123" i="4"/>
  <c r="R382" i="4"/>
  <c r="T382" i="4"/>
  <c r="U382" i="4"/>
  <c r="T100" i="4"/>
  <c r="U100" i="4"/>
  <c r="T102" i="4"/>
  <c r="U102" i="4"/>
  <c r="T54" i="4"/>
  <c r="U54" i="4"/>
  <c r="S91" i="4"/>
  <c r="T91" i="4"/>
  <c r="U91" i="4"/>
  <c r="S88" i="4"/>
  <c r="T88" i="4"/>
  <c r="U88" i="4"/>
  <c r="T86" i="4"/>
  <c r="U86" i="4"/>
  <c r="S213" i="4"/>
  <c r="T213" i="4"/>
  <c r="U213" i="4"/>
  <c r="T152" i="4"/>
  <c r="U152" i="4"/>
  <c r="T143" i="4"/>
  <c r="U143" i="4"/>
  <c r="T117" i="4"/>
  <c r="U117" i="4"/>
  <c r="S165" i="4"/>
  <c r="T165" i="4"/>
  <c r="U165" i="4"/>
  <c r="T174" i="4"/>
  <c r="U174" i="4"/>
  <c r="P429" i="4"/>
  <c r="Q429" i="4"/>
  <c r="S428" i="4"/>
  <c r="P428" i="4"/>
  <c r="Q415" i="4"/>
  <c r="S414" i="4"/>
  <c r="P414" i="4"/>
  <c r="R414" i="4"/>
  <c r="P430" i="4"/>
  <c r="Q306" i="4"/>
  <c r="S305" i="4"/>
  <c r="P567" i="4"/>
  <c r="Q239" i="4"/>
  <c r="P239" i="4"/>
  <c r="R239" i="4"/>
  <c r="Q298" i="4"/>
  <c r="Q297" i="4"/>
  <c r="P297" i="4"/>
  <c r="R297" i="4"/>
  <c r="Q296" i="4"/>
  <c r="Q295" i="4"/>
  <c r="P295" i="4"/>
  <c r="R295" i="4"/>
  <c r="Q290" i="4"/>
  <c r="Q287" i="4"/>
  <c r="Q286" i="4"/>
  <c r="P286" i="4"/>
  <c r="R286" i="4"/>
  <c r="R428" i="4"/>
  <c r="T428" i="4"/>
  <c r="U428" i="4"/>
  <c r="T414" i="4"/>
  <c r="U414" i="4"/>
  <c r="T305" i="4"/>
  <c r="U305" i="4"/>
  <c r="S239" i="4"/>
  <c r="T239" i="4"/>
  <c r="U239" i="4"/>
  <c r="S286" i="4"/>
  <c r="T286" i="4"/>
  <c r="U286" i="4"/>
  <c r="S295" i="4"/>
  <c r="T295" i="4"/>
  <c r="U295" i="4"/>
  <c r="S297" i="4"/>
  <c r="T297" i="4"/>
  <c r="U297" i="4"/>
  <c r="Q629" i="4"/>
  <c r="P629" i="4"/>
  <c r="U6" i="4"/>
  <c r="Q661" i="4"/>
  <c r="Q648" i="4"/>
  <c r="P648" i="4"/>
  <c r="Q359" i="4"/>
  <c r="P634" i="4"/>
  <c r="P632" i="4"/>
  <c r="P715" i="4"/>
  <c r="Q243" i="4"/>
  <c r="Q275" i="4"/>
  <c r="Q272" i="4"/>
  <c r="Q266" i="4"/>
  <c r="P633" i="4"/>
  <c r="R632" i="4"/>
  <c r="P627" i="4"/>
  <c r="Q635" i="4"/>
  <c r="S634" i="4"/>
  <c r="P635" i="4"/>
  <c r="R634" i="4"/>
  <c r="T634" i="4"/>
  <c r="U634" i="4"/>
  <c r="Q379" i="4"/>
  <c r="Q377" i="4"/>
  <c r="Q375" i="4"/>
  <c r="Q369" i="4"/>
  <c r="S368" i="4"/>
  <c r="Q283" i="4"/>
  <c r="Q565" i="4"/>
  <c r="S564" i="4"/>
  <c r="P565" i="4"/>
  <c r="P564" i="4"/>
  <c r="R564" i="4"/>
  <c r="T564" i="4"/>
  <c r="U564" i="4"/>
  <c r="P357" i="4"/>
  <c r="Q356" i="4"/>
  <c r="P355" i="4"/>
  <c r="Q354" i="4"/>
  <c r="P353" i="4"/>
  <c r="Q352" i="4"/>
  <c r="Q350" i="4"/>
  <c r="Q348" i="4"/>
  <c r="S348" i="4"/>
  <c r="Q346" i="4"/>
  <c r="S346" i="4"/>
  <c r="Q341" i="4"/>
  <c r="S341" i="4"/>
  <c r="Q339" i="4"/>
  <c r="Q337" i="4"/>
  <c r="Q261" i="4"/>
  <c r="Q256" i="4"/>
  <c r="Q83" i="4"/>
  <c r="Q200" i="4"/>
  <c r="Q196" i="4"/>
  <c r="Q184" i="4"/>
  <c r="Q217" i="4"/>
  <c r="Q215" i="4"/>
  <c r="Q210" i="4"/>
  <c r="Q162" i="4"/>
  <c r="Q140" i="4"/>
  <c r="P669" i="4"/>
  <c r="P494" i="4"/>
  <c r="P492" i="4"/>
  <c r="Q43" i="4"/>
  <c r="Q36" i="4"/>
  <c r="P542" i="4"/>
  <c r="P680" i="4"/>
  <c r="Q679" i="4"/>
  <c r="Q676" i="4"/>
  <c r="P688" i="4"/>
  <c r="P686" i="4"/>
  <c r="Q246" i="4"/>
  <c r="Q241" i="4"/>
  <c r="Q236" i="4"/>
  <c r="P555" i="4"/>
  <c r="Q527" i="4"/>
  <c r="Q525" i="4"/>
  <c r="Q522" i="4"/>
  <c r="Q519" i="4"/>
  <c r="Q516" i="4"/>
  <c r="Q513" i="4"/>
  <c r="Q510" i="4"/>
  <c r="Q507" i="4"/>
  <c r="P391" i="4"/>
  <c r="P387" i="4"/>
  <c r="P450" i="4"/>
  <c r="P448" i="4"/>
  <c r="P75" i="4"/>
  <c r="Q64" i="4"/>
  <c r="Q716" i="4"/>
  <c r="Q714" i="4"/>
  <c r="Q712" i="4"/>
  <c r="Q710" i="4"/>
  <c r="Q708" i="4"/>
  <c r="Q688" i="4"/>
  <c r="Q680" i="4"/>
  <c r="Q669" i="4"/>
  <c r="Q663" i="4"/>
  <c r="Q658" i="4"/>
  <c r="Q652" i="4"/>
  <c r="Q644" i="4"/>
  <c r="Q637" i="4"/>
  <c r="Q631" i="4"/>
  <c r="Q624" i="4"/>
  <c r="Q563" i="4"/>
  <c r="Q494" i="4"/>
  <c r="Q450" i="4"/>
  <c r="Q441" i="4"/>
  <c r="Q431" i="4"/>
  <c r="Q411" i="4"/>
  <c r="Q399" i="4"/>
  <c r="Q324" i="4"/>
  <c r="Q300" i="4"/>
  <c r="Q276" i="4"/>
  <c r="Q249" i="4"/>
  <c r="Q229" i="4"/>
  <c r="Q203" i="4"/>
  <c r="Q177" i="4"/>
  <c r="Q155" i="4"/>
  <c r="Q133" i="4"/>
  <c r="Q105" i="4"/>
  <c r="Q79" i="4"/>
  <c r="Q57" i="4"/>
  <c r="P411" i="4"/>
  <c r="P409" i="4"/>
  <c r="P69" i="4"/>
  <c r="R69" i="4"/>
  <c r="T69" i="4"/>
  <c r="P48" i="4"/>
  <c r="P275" i="4"/>
  <c r="P236" i="4"/>
  <c r="P220" i="4"/>
  <c r="P191" i="4"/>
  <c r="P167" i="4"/>
  <c r="P148" i="4"/>
  <c r="Q555" i="4"/>
  <c r="S554" i="4"/>
  <c r="P554" i="4"/>
  <c r="R554" i="4"/>
  <c r="T554" i="4"/>
  <c r="U554" i="4"/>
  <c r="Q656" i="4"/>
  <c r="S655" i="4"/>
  <c r="P656" i="4"/>
  <c r="P655" i="4"/>
  <c r="Q650" i="4"/>
  <c r="P650" i="4"/>
  <c r="P649" i="4"/>
  <c r="Q633" i="4"/>
  <c r="S632" i="4"/>
  <c r="T632" i="4"/>
  <c r="U632" i="4"/>
  <c r="Q626" i="4"/>
  <c r="S625" i="4"/>
  <c r="P626" i="4"/>
  <c r="P625" i="4"/>
  <c r="Q403" i="4"/>
  <c r="S402" i="4"/>
  <c r="P403" i="4"/>
  <c r="P402" i="4"/>
  <c r="Q247" i="4"/>
  <c r="P246" i="4"/>
  <c r="R246" i="4"/>
  <c r="Q197" i="4"/>
  <c r="S196" i="4"/>
  <c r="P196" i="4"/>
  <c r="R196" i="4"/>
  <c r="Q173" i="4"/>
  <c r="S172" i="4"/>
  <c r="P172" i="4"/>
  <c r="R172" i="4"/>
  <c r="Q122" i="4"/>
  <c r="S121" i="4"/>
  <c r="P121" i="4"/>
  <c r="R121" i="4"/>
  <c r="Q53" i="4"/>
  <c r="S52" i="4"/>
  <c r="P52" i="4"/>
  <c r="R52" i="4"/>
  <c r="T121" i="4"/>
  <c r="U121" i="4"/>
  <c r="R625" i="4"/>
  <c r="T625" i="4"/>
  <c r="U625" i="4"/>
  <c r="R655" i="4"/>
  <c r="T655" i="4"/>
  <c r="U655" i="4"/>
  <c r="T52" i="4"/>
  <c r="U52" i="4"/>
  <c r="T196" i="4"/>
  <c r="U196" i="4"/>
  <c r="R402" i="4"/>
  <c r="T402" i="4"/>
  <c r="U402" i="4"/>
  <c r="R649" i="4"/>
  <c r="U649" i="4"/>
  <c r="S246" i="4"/>
  <c r="T246" i="4"/>
  <c r="U246" i="4"/>
  <c r="T172" i="4"/>
  <c r="U172" i="4"/>
  <c r="Q129" i="4"/>
  <c r="S127" i="4"/>
  <c r="P127" i="4"/>
  <c r="R127" i="4"/>
  <c r="S687" i="4"/>
  <c r="P687" i="4"/>
  <c r="R687" i="4"/>
  <c r="S679" i="4"/>
  <c r="P679" i="4"/>
  <c r="R679" i="4"/>
  <c r="S668" i="4"/>
  <c r="P668" i="4"/>
  <c r="R668" i="4"/>
  <c r="P663" i="4"/>
  <c r="S662" i="4"/>
  <c r="P662" i="4"/>
  <c r="P658" i="4"/>
  <c r="S657" i="4"/>
  <c r="P657" i="4"/>
  <c r="P652" i="4"/>
  <c r="S651" i="4"/>
  <c r="P651" i="4"/>
  <c r="P644" i="4"/>
  <c r="S643" i="4"/>
  <c r="P643" i="4"/>
  <c r="P637" i="4"/>
  <c r="S636" i="4"/>
  <c r="P636" i="4"/>
  <c r="P631" i="4"/>
  <c r="S630" i="4"/>
  <c r="P630" i="4"/>
  <c r="P624" i="4"/>
  <c r="S623" i="4"/>
  <c r="P623" i="4"/>
  <c r="S609" i="4"/>
  <c r="P609" i="4"/>
  <c r="R609" i="4"/>
  <c r="R643" i="4"/>
  <c r="T643" i="4"/>
  <c r="U643" i="4"/>
  <c r="R636" i="4"/>
  <c r="T636" i="4"/>
  <c r="U636" i="4"/>
  <c r="R662" i="4"/>
  <c r="T662" i="4"/>
  <c r="U662" i="4"/>
  <c r="R657" i="4"/>
  <c r="T657" i="4"/>
  <c r="U657" i="4"/>
  <c r="R651" i="4"/>
  <c r="T651" i="4"/>
  <c r="U651" i="4"/>
  <c r="R623" i="4"/>
  <c r="T623" i="4"/>
  <c r="U623" i="4"/>
  <c r="R630" i="4"/>
  <c r="T630" i="4"/>
  <c r="U630" i="4"/>
  <c r="T668" i="4"/>
  <c r="U668" i="4"/>
  <c r="T679" i="4"/>
  <c r="T687" i="4"/>
  <c r="U687" i="4"/>
  <c r="T127" i="4"/>
  <c r="U127" i="4"/>
  <c r="T609" i="4"/>
  <c r="P601" i="4"/>
  <c r="R601" i="4"/>
  <c r="R599" i="4"/>
  <c r="U609" i="4"/>
  <c r="W632" i="4"/>
  <c r="S601" i="4"/>
  <c r="T601" i="4"/>
  <c r="U601" i="4"/>
  <c r="S715" i="4"/>
  <c r="R715" i="4"/>
  <c r="S713" i="4"/>
  <c r="P713" i="4"/>
  <c r="R713" i="4"/>
  <c r="S711" i="4"/>
  <c r="P711" i="4"/>
  <c r="R711" i="4"/>
  <c r="S709" i="4"/>
  <c r="P709" i="4"/>
  <c r="S707" i="4"/>
  <c r="P707" i="4"/>
  <c r="R707" i="4"/>
  <c r="P577" i="4"/>
  <c r="P563" i="4"/>
  <c r="S562" i="4"/>
  <c r="P562" i="4"/>
  <c r="S493" i="4"/>
  <c r="R493" i="4"/>
  <c r="S449" i="4"/>
  <c r="P449" i="4"/>
  <c r="R449" i="4"/>
  <c r="P441" i="4"/>
  <c r="S440" i="4"/>
  <c r="P440" i="4"/>
  <c r="Q439" i="4"/>
  <c r="S438" i="4"/>
  <c r="P439" i="4"/>
  <c r="P438" i="4"/>
  <c r="Q437" i="4"/>
  <c r="S436" i="4"/>
  <c r="P437" i="4"/>
  <c r="P436" i="4"/>
  <c r="Q435" i="4"/>
  <c r="S434" i="4"/>
  <c r="P435" i="4"/>
  <c r="P434" i="4"/>
  <c r="P431" i="4"/>
  <c r="S430" i="4"/>
  <c r="R410" i="4"/>
  <c r="P399" i="4"/>
  <c r="S398" i="4"/>
  <c r="P398" i="4"/>
  <c r="Q320" i="4"/>
  <c r="S319" i="4"/>
  <c r="P319" i="4"/>
  <c r="R319" i="4"/>
  <c r="P324" i="4"/>
  <c r="S323" i="4"/>
  <c r="P323" i="4"/>
  <c r="P299" i="4"/>
  <c r="R299" i="4"/>
  <c r="R275" i="4"/>
  <c r="P241" i="4"/>
  <c r="R241" i="4"/>
  <c r="P248" i="4"/>
  <c r="R248" i="4"/>
  <c r="R236" i="4"/>
  <c r="U599" i="4"/>
  <c r="T449" i="4"/>
  <c r="U449" i="4"/>
  <c r="R709" i="4"/>
  <c r="T709" i="4"/>
  <c r="W709" i="4"/>
  <c r="T707" i="4"/>
  <c r="W707" i="4"/>
  <c r="R562" i="4"/>
  <c r="T562" i="4"/>
  <c r="U562" i="4"/>
  <c r="R440" i="4"/>
  <c r="R323" i="4"/>
  <c r="T323" i="4"/>
  <c r="R434" i="4"/>
  <c r="T434" i="4"/>
  <c r="U434" i="4"/>
  <c r="R438" i="4"/>
  <c r="R436" i="4"/>
  <c r="T436" i="4"/>
  <c r="U436" i="4"/>
  <c r="R430" i="4"/>
  <c r="T430" i="4"/>
  <c r="U430" i="4"/>
  <c r="R398" i="4"/>
  <c r="T398" i="4"/>
  <c r="U398" i="4"/>
  <c r="T319" i="4"/>
  <c r="T493" i="4"/>
  <c r="U493" i="4"/>
  <c r="T713" i="4"/>
  <c r="W713" i="4"/>
  <c r="T711" i="4"/>
  <c r="W711" i="4"/>
  <c r="T715" i="4"/>
  <c r="W715" i="4"/>
  <c r="S410" i="4"/>
  <c r="T410" i="4"/>
  <c r="U410" i="4"/>
  <c r="S248" i="4"/>
  <c r="T248" i="4"/>
  <c r="U248" i="4"/>
  <c r="S299" i="4"/>
  <c r="T299" i="4"/>
  <c r="U299" i="4"/>
  <c r="S241" i="4"/>
  <c r="T241" i="4"/>
  <c r="U241" i="4"/>
  <c r="P228" i="4"/>
  <c r="R228" i="4"/>
  <c r="P226" i="4"/>
  <c r="P202" i="4"/>
  <c r="R202" i="4"/>
  <c r="S176" i="4"/>
  <c r="P176" i="4"/>
  <c r="R176" i="4"/>
  <c r="P154" i="4"/>
  <c r="R154" i="4"/>
  <c r="S132" i="4"/>
  <c r="P132" i="4"/>
  <c r="R132" i="4"/>
  <c r="Q51" i="4"/>
  <c r="T440" i="4"/>
  <c r="U440" i="4"/>
  <c r="T438" i="4"/>
  <c r="U438" i="4"/>
  <c r="U715" i="4"/>
  <c r="X715" i="4"/>
  <c r="U707" i="4"/>
  <c r="X707" i="4"/>
  <c r="U713" i="4"/>
  <c r="X713" i="4"/>
  <c r="U711" i="4"/>
  <c r="X711" i="4"/>
  <c r="U709" i="4"/>
  <c r="X709" i="4"/>
  <c r="S228" i="4"/>
  <c r="T228" i="4"/>
  <c r="U228" i="4"/>
  <c r="U323" i="4"/>
  <c r="T132" i="4"/>
  <c r="U132" i="4"/>
  <c r="T176" i="4"/>
  <c r="U176" i="4"/>
  <c r="S154" i="4"/>
  <c r="T154" i="4"/>
  <c r="U154" i="4"/>
  <c r="S202" i="4"/>
  <c r="T202" i="4"/>
  <c r="U202" i="4"/>
  <c r="P104" i="4"/>
  <c r="R104" i="4"/>
  <c r="P79" i="4"/>
  <c r="S78" i="4"/>
  <c r="P78" i="4"/>
  <c r="P56" i="4"/>
  <c r="R56" i="4"/>
  <c r="R78" i="4"/>
  <c r="T78" i="4"/>
  <c r="U78" i="4"/>
  <c r="S56" i="4"/>
  <c r="T56" i="4"/>
  <c r="U56" i="4"/>
  <c r="S104" i="4"/>
  <c r="T104" i="4"/>
  <c r="U104" i="4"/>
  <c r="P495" i="4"/>
  <c r="P277" i="4"/>
  <c r="R277" i="4"/>
  <c r="Q278" i="4"/>
  <c r="Q279" i="4"/>
  <c r="P280" i="4"/>
  <c r="R280" i="4"/>
  <c r="Q281" i="4"/>
  <c r="Q282" i="4"/>
  <c r="P283" i="4"/>
  <c r="R283" i="4"/>
  <c r="Q284" i="4"/>
  <c r="Q285" i="4"/>
  <c r="P288" i="4"/>
  <c r="R288" i="4"/>
  <c r="Q289" i="4"/>
  <c r="S288" i="4"/>
  <c r="Q292" i="4"/>
  <c r="S291" i="4"/>
  <c r="P293" i="4"/>
  <c r="R293" i="4"/>
  <c r="Q294" i="4"/>
  <c r="S293" i="4"/>
  <c r="S275" i="4"/>
  <c r="T275" i="4"/>
  <c r="U275" i="4"/>
  <c r="T293" i="4"/>
  <c r="S283" i="4"/>
  <c r="T283" i="4"/>
  <c r="U283" i="4"/>
  <c r="T288" i="4"/>
  <c r="U288" i="4"/>
  <c r="S277" i="4"/>
  <c r="T277" i="4"/>
  <c r="T291" i="4"/>
  <c r="U291" i="4"/>
  <c r="S280" i="4"/>
  <c r="T280" i="4"/>
  <c r="U280" i="4"/>
  <c r="U293" i="4"/>
  <c r="U277" i="4"/>
  <c r="W277" i="4"/>
  <c r="X277" i="4"/>
  <c r="U28" i="4"/>
  <c r="P483" i="4"/>
  <c r="R483" i="4"/>
  <c r="P480" i="4"/>
  <c r="P477" i="4"/>
  <c r="P474" i="4"/>
  <c r="P456" i="4"/>
  <c r="Q702" i="4"/>
  <c r="S701" i="4"/>
  <c r="P701" i="4"/>
  <c r="R701" i="4"/>
  <c r="Q700" i="4"/>
  <c r="S699" i="4"/>
  <c r="P699" i="4"/>
  <c r="R699" i="4"/>
  <c r="T701" i="4"/>
  <c r="U701" i="4"/>
  <c r="T699" i="4"/>
  <c r="U699" i="4"/>
  <c r="W699" i="4"/>
  <c r="X699" i="4"/>
  <c r="P266" i="4"/>
  <c r="Q628" i="4"/>
  <c r="S627" i="4"/>
  <c r="P628" i="4"/>
  <c r="R627" i="4"/>
  <c r="T627" i="4"/>
  <c r="U627" i="4"/>
  <c r="Q357" i="4"/>
  <c r="Q355" i="4"/>
  <c r="Q60" i="4"/>
  <c r="P597" i="4"/>
  <c r="R597" i="4"/>
  <c r="P587" i="4"/>
  <c r="P560" i="4"/>
  <c r="P556" i="4"/>
  <c r="R556" i="4"/>
  <c r="P529" i="4"/>
  <c r="P412" i="4"/>
  <c r="R412" i="4"/>
  <c r="P378" i="4"/>
  <c r="R378" i="4"/>
  <c r="P376" i="4"/>
  <c r="R376" i="4"/>
  <c r="P374" i="4"/>
  <c r="R374" i="4"/>
  <c r="P368" i="4"/>
  <c r="R368" i="4"/>
  <c r="T368" i="4"/>
  <c r="P362" i="4"/>
  <c r="R362" i="4"/>
  <c r="T362" i="4"/>
  <c r="P360" i="4"/>
  <c r="R360" i="4"/>
  <c r="T360" i="4"/>
  <c r="P358" i="4"/>
  <c r="P339" i="4"/>
  <c r="R339" i="4"/>
  <c r="P331" i="4"/>
  <c r="R331" i="4"/>
  <c r="P321" i="4"/>
  <c r="P264" i="4"/>
  <c r="R264" i="4"/>
  <c r="P230" i="4"/>
  <c r="R230" i="4"/>
  <c r="P178" i="4"/>
  <c r="R178" i="4"/>
  <c r="P125" i="4"/>
  <c r="P93" i="4"/>
  <c r="R93" i="4"/>
  <c r="T93" i="4"/>
  <c r="P698" i="4"/>
  <c r="P696" i="4"/>
  <c r="Q696" i="4"/>
  <c r="Q694" i="4"/>
  <c r="P694" i="4"/>
  <c r="P697" i="4"/>
  <c r="P695" i="4"/>
  <c r="P693" i="4"/>
  <c r="R695" i="4"/>
  <c r="T695" i="4"/>
  <c r="U695" i="4"/>
  <c r="P250" i="4"/>
  <c r="R250" i="4"/>
  <c r="Q251" i="4"/>
  <c r="P58" i="4"/>
  <c r="R58" i="4"/>
  <c r="Q615" i="4"/>
  <c r="S50" i="4"/>
  <c r="R125" i="4"/>
  <c r="R48" i="4"/>
  <c r="R220" i="4"/>
  <c r="R191" i="4"/>
  <c r="R167" i="4"/>
  <c r="R148" i="4"/>
  <c r="P471" i="4"/>
  <c r="P468" i="4"/>
  <c r="P465" i="4"/>
  <c r="P462" i="4"/>
  <c r="P459" i="4"/>
  <c r="P451" i="4"/>
  <c r="S451" i="4"/>
  <c r="P453" i="4"/>
  <c r="R453" i="4"/>
  <c r="R456" i="4"/>
  <c r="R451" i="4"/>
  <c r="S356" i="4"/>
  <c r="S354" i="4"/>
  <c r="P356" i="4"/>
  <c r="R356" i="4"/>
  <c r="P354" i="4"/>
  <c r="R354" i="4"/>
  <c r="Q353" i="4"/>
  <c r="S352" i="4"/>
  <c r="P352" i="4"/>
  <c r="R352" i="4"/>
  <c r="S191" i="4"/>
  <c r="T191" i="4"/>
  <c r="U191" i="4"/>
  <c r="T451" i="4"/>
  <c r="U451" i="4"/>
  <c r="T354" i="4"/>
  <c r="U354" i="4"/>
  <c r="T356" i="4"/>
  <c r="T352" i="4"/>
  <c r="Q49" i="4"/>
  <c r="Q46" i="4"/>
  <c r="U356" i="4"/>
  <c r="S48" i="4"/>
  <c r="T48" i="4"/>
  <c r="U352" i="4"/>
  <c r="U48" i="4"/>
  <c r="P678" i="4"/>
  <c r="Q675" i="4"/>
  <c r="P675" i="4"/>
  <c r="Q672" i="4"/>
  <c r="P672" i="4"/>
  <c r="Q660" i="4"/>
  <c r="S659" i="4"/>
  <c r="P660" i="4"/>
  <c r="P659" i="4"/>
  <c r="Q642" i="4"/>
  <c r="S641" i="4"/>
  <c r="P642" i="4"/>
  <c r="P641" i="4"/>
  <c r="Q588" i="4"/>
  <c r="S587" i="4"/>
  <c r="P588" i="4"/>
  <c r="R587" i="4"/>
  <c r="Q586" i="4"/>
  <c r="S585" i="4"/>
  <c r="P586" i="4"/>
  <c r="P585" i="4"/>
  <c r="Q584" i="4"/>
  <c r="P584" i="4"/>
  <c r="P583" i="4"/>
  <c r="Q578" i="4"/>
  <c r="P578" i="4"/>
  <c r="Q559" i="4"/>
  <c r="P558" i="4"/>
  <c r="R558" i="4"/>
  <c r="R641" i="4"/>
  <c r="T641" i="4"/>
  <c r="U641" i="4"/>
  <c r="R659" i="4"/>
  <c r="R585" i="4"/>
  <c r="T585" i="4"/>
  <c r="U585" i="4"/>
  <c r="T587" i="4"/>
  <c r="U587" i="4"/>
  <c r="S583" i="4"/>
  <c r="R583" i="4"/>
  <c r="W653" i="4"/>
  <c r="S558" i="4"/>
  <c r="T558" i="4"/>
  <c r="Q265" i="4"/>
  <c r="S264" i="4"/>
  <c r="Q221" i="4"/>
  <c r="S220" i="4"/>
  <c r="Q168" i="4"/>
  <c r="S167" i="4"/>
  <c r="T167" i="4"/>
  <c r="U167" i="4"/>
  <c r="Q149" i="4"/>
  <c r="S148" i="4"/>
  <c r="T148" i="4"/>
  <c r="U148" i="4"/>
  <c r="Q126" i="4"/>
  <c r="S125" i="4"/>
  <c r="T125" i="4"/>
  <c r="U125" i="4"/>
  <c r="S556" i="4"/>
  <c r="T556" i="4"/>
  <c r="U556" i="4"/>
  <c r="Q542" i="4"/>
  <c r="S541" i="4"/>
  <c r="P541" i="4"/>
  <c r="R541" i="4"/>
  <c r="P531" i="4"/>
  <c r="P532" i="4"/>
  <c r="Q532" i="4"/>
  <c r="Q533" i="4"/>
  <c r="P534" i="4"/>
  <c r="R534" i="4"/>
  <c r="Q535" i="4"/>
  <c r="S534" i="4"/>
  <c r="Q524" i="4"/>
  <c r="Q521" i="4"/>
  <c r="Q518" i="4"/>
  <c r="Q515" i="4"/>
  <c r="Q512" i="4"/>
  <c r="P507" i="4"/>
  <c r="R507" i="4"/>
  <c r="Q505" i="4"/>
  <c r="Q497" i="4"/>
  <c r="T534" i="4"/>
  <c r="T264" i="4"/>
  <c r="U264" i="4"/>
  <c r="T220" i="4"/>
  <c r="U220" i="4"/>
  <c r="U69" i="4"/>
  <c r="U558" i="4"/>
  <c r="W625" i="4"/>
  <c r="X625" i="4"/>
  <c r="R531" i="4"/>
  <c r="U534" i="4"/>
  <c r="S531" i="4"/>
  <c r="U93" i="4"/>
  <c r="T583" i="4"/>
  <c r="U583" i="4"/>
  <c r="X653" i="4"/>
  <c r="T541" i="4"/>
  <c r="U541" i="4"/>
  <c r="T659" i="4"/>
  <c r="Q448" i="4"/>
  <c r="S447" i="4"/>
  <c r="P447" i="4"/>
  <c r="R447" i="4"/>
  <c r="T447" i="4"/>
  <c r="U659" i="4"/>
  <c r="W659" i="4"/>
  <c r="X659" i="4"/>
  <c r="T531" i="4"/>
  <c r="U531" i="4"/>
  <c r="Q387" i="4"/>
  <c r="P386" i="4"/>
  <c r="R386" i="4"/>
  <c r="S693" i="4"/>
  <c r="R693" i="4"/>
  <c r="Q692" i="4"/>
  <c r="S691" i="4"/>
  <c r="P692" i="4"/>
  <c r="P691" i="4"/>
  <c r="S607" i="4"/>
  <c r="P607" i="4"/>
  <c r="R607" i="4"/>
  <c r="R691" i="4"/>
  <c r="T691" i="4"/>
  <c r="T693" i="4"/>
  <c r="S386" i="4"/>
  <c r="T386" i="4"/>
  <c r="U386" i="4"/>
  <c r="T607" i="4"/>
  <c r="W607" i="4"/>
  <c r="Q492" i="4"/>
  <c r="P491" i="4"/>
  <c r="Q340" i="4"/>
  <c r="S339" i="4"/>
  <c r="T339" i="4"/>
  <c r="Q338" i="4"/>
  <c r="S337" i="4"/>
  <c r="P337" i="4"/>
  <c r="R337" i="4"/>
  <c r="Q336" i="4"/>
  <c r="Q335" i="4"/>
  <c r="P334" i="4"/>
  <c r="R334" i="4"/>
  <c r="Q333" i="4"/>
  <c r="Q332" i="4"/>
  <c r="Q330" i="4"/>
  <c r="S329" i="4"/>
  <c r="P329" i="4"/>
  <c r="R329" i="4"/>
  <c r="S334" i="4"/>
  <c r="T334" i="4"/>
  <c r="U334" i="4"/>
  <c r="R462" i="4"/>
  <c r="R459" i="4"/>
  <c r="U691" i="4"/>
  <c r="T337" i="4"/>
  <c r="U337" i="4"/>
  <c r="X607" i="4"/>
  <c r="T329" i="4"/>
  <c r="S331" i="4"/>
  <c r="T331" i="4"/>
  <c r="U331" i="4"/>
  <c r="U693" i="4"/>
  <c r="U339" i="4"/>
  <c r="Q223" i="4"/>
  <c r="S222" i="4"/>
  <c r="P222" i="4"/>
  <c r="R222" i="4"/>
  <c r="Q219" i="4"/>
  <c r="S217" i="4"/>
  <c r="P217" i="4"/>
  <c r="R217" i="4"/>
  <c r="Q151" i="4"/>
  <c r="P150" i="4"/>
  <c r="Q120" i="4"/>
  <c r="S119" i="4"/>
  <c r="P119" i="4"/>
  <c r="R119" i="4"/>
  <c r="T222" i="4"/>
  <c r="U222" i="4"/>
  <c r="U329" i="4"/>
  <c r="S150" i="4"/>
  <c r="R150" i="4"/>
  <c r="T217" i="4"/>
  <c r="U217" i="4"/>
  <c r="T119" i="4"/>
  <c r="U119" i="4"/>
  <c r="T150" i="4"/>
  <c r="U150" i="4"/>
  <c r="Q75" i="4"/>
  <c r="S74" i="4"/>
  <c r="P74" i="4"/>
  <c r="R74" i="4"/>
  <c r="P71" i="4"/>
  <c r="R71" i="4"/>
  <c r="Q73" i="4"/>
  <c r="T74" i="4"/>
  <c r="U74" i="4"/>
  <c r="U20" i="4"/>
  <c r="P30" i="4"/>
  <c r="Q31" i="4"/>
  <c r="Q32" i="4"/>
  <c r="P33" i="4"/>
  <c r="R33" i="4"/>
  <c r="Q34" i="4"/>
  <c r="Q35" i="4"/>
  <c r="P36" i="4"/>
  <c r="R36" i="4"/>
  <c r="Q37" i="4"/>
  <c r="Q38" i="4"/>
  <c r="P43" i="4"/>
  <c r="R43" i="4"/>
  <c r="Q44" i="4"/>
  <c r="P45" i="4"/>
  <c r="Q47" i="4"/>
  <c r="S45" i="4"/>
  <c r="P50" i="4"/>
  <c r="R50" i="4"/>
  <c r="Q59" i="4"/>
  <c r="P61" i="4"/>
  <c r="R61" i="4"/>
  <c r="Q62" i="4"/>
  <c r="Q63" i="4"/>
  <c r="P64" i="4"/>
  <c r="R64" i="4"/>
  <c r="Q65" i="4"/>
  <c r="Q66" i="4"/>
  <c r="Q72" i="4"/>
  <c r="S71" i="4"/>
  <c r="P80" i="4"/>
  <c r="R80" i="4"/>
  <c r="Q81" i="4"/>
  <c r="Q82" i="4"/>
  <c r="P83" i="4"/>
  <c r="R83" i="4"/>
  <c r="Q84" i="4"/>
  <c r="Q85" i="4"/>
  <c r="P95" i="4"/>
  <c r="R95" i="4"/>
  <c r="Q97" i="4"/>
  <c r="S95" i="4"/>
  <c r="P98" i="4"/>
  <c r="R98" i="4"/>
  <c r="Q99" i="4"/>
  <c r="P106" i="4"/>
  <c r="R106" i="4"/>
  <c r="Q107" i="4"/>
  <c r="Q108" i="4"/>
  <c r="P109" i="4"/>
  <c r="R109" i="4"/>
  <c r="Q110" i="4"/>
  <c r="Q111" i="4"/>
  <c r="P112" i="4"/>
  <c r="R112" i="4"/>
  <c r="Q113" i="4"/>
  <c r="Q114" i="4"/>
  <c r="P115" i="4"/>
  <c r="R115" i="4"/>
  <c r="Q116" i="4"/>
  <c r="P130" i="4"/>
  <c r="R130" i="4"/>
  <c r="Q131" i="4"/>
  <c r="S130" i="4"/>
  <c r="P134" i="4"/>
  <c r="R134" i="4"/>
  <c r="Q135" i="4"/>
  <c r="Q136" i="4"/>
  <c r="P137" i="4"/>
  <c r="R137" i="4"/>
  <c r="Q138" i="4"/>
  <c r="Q139" i="4"/>
  <c r="P140" i="4"/>
  <c r="R140" i="4"/>
  <c r="Q141" i="4"/>
  <c r="Q142" i="4"/>
  <c r="P145" i="4"/>
  <c r="R145" i="4"/>
  <c r="Q146" i="4"/>
  <c r="Q147" i="4"/>
  <c r="P156" i="4"/>
  <c r="R156" i="4"/>
  <c r="Q157" i="4"/>
  <c r="Q158" i="4"/>
  <c r="P159" i="4"/>
  <c r="R159" i="4"/>
  <c r="Q160" i="4"/>
  <c r="Q161" i="4"/>
  <c r="P162" i="4"/>
  <c r="R162" i="4"/>
  <c r="Q163" i="4"/>
  <c r="Q164" i="4"/>
  <c r="P169" i="4"/>
  <c r="R169" i="4"/>
  <c r="Q170" i="4"/>
  <c r="Q171" i="4"/>
  <c r="Q179" i="4"/>
  <c r="Q180" i="4"/>
  <c r="P181" i="4"/>
  <c r="R181" i="4"/>
  <c r="Q182" i="4"/>
  <c r="Q183" i="4"/>
  <c r="P184" i="4"/>
  <c r="R184" i="4"/>
  <c r="Q185" i="4"/>
  <c r="Q186" i="4"/>
  <c r="P200" i="4"/>
  <c r="R200" i="4"/>
  <c r="Q201" i="4"/>
  <c r="P204" i="4"/>
  <c r="R204" i="4"/>
  <c r="Q205" i="4"/>
  <c r="Q206" i="4"/>
  <c r="P207" i="4"/>
  <c r="R207" i="4"/>
  <c r="Q208" i="4"/>
  <c r="Q209" i="4"/>
  <c r="P210" i="4"/>
  <c r="R210" i="4"/>
  <c r="Q211" i="4"/>
  <c r="Q212" i="4"/>
  <c r="P215" i="4"/>
  <c r="R215" i="4"/>
  <c r="Q216" i="4"/>
  <c r="S215" i="4"/>
  <c r="R226" i="4"/>
  <c r="Q227" i="4"/>
  <c r="Q231" i="4"/>
  <c r="Q232" i="4"/>
  <c r="P233" i="4"/>
  <c r="R233" i="4"/>
  <c r="Q234" i="4"/>
  <c r="Q235" i="4"/>
  <c r="Q237" i="4"/>
  <c r="Q238" i="4"/>
  <c r="P243" i="4"/>
  <c r="R243" i="4"/>
  <c r="Q244" i="4"/>
  <c r="Q245" i="4"/>
  <c r="Q252" i="4"/>
  <c r="S250" i="4"/>
  <c r="T250" i="4"/>
  <c r="P253" i="4"/>
  <c r="R253" i="4"/>
  <c r="Q254" i="4"/>
  <c r="Q255" i="4"/>
  <c r="P256" i="4"/>
  <c r="R256" i="4"/>
  <c r="Q257" i="4"/>
  <c r="Q258" i="4"/>
  <c r="P261" i="4"/>
  <c r="R261" i="4"/>
  <c r="Q263" i="4"/>
  <c r="S261" i="4"/>
  <c r="Q267" i="4"/>
  <c r="P272" i="4"/>
  <c r="R272" i="4"/>
  <c r="Q273" i="4"/>
  <c r="Q274" i="4"/>
  <c r="P301" i="4"/>
  <c r="R301" i="4"/>
  <c r="Q302" i="4"/>
  <c r="P303" i="4"/>
  <c r="R303" i="4"/>
  <c r="Q304" i="4"/>
  <c r="S303" i="4"/>
  <c r="P307" i="4"/>
  <c r="R307" i="4"/>
  <c r="T307" i="4"/>
  <c r="P313" i="4"/>
  <c r="Q314" i="4"/>
  <c r="P315" i="4"/>
  <c r="Q316" i="4"/>
  <c r="P317" i="4"/>
  <c r="Q318" i="4"/>
  <c r="S313" i="4"/>
  <c r="P322" i="4"/>
  <c r="R321" i="4"/>
  <c r="Q322" i="4"/>
  <c r="P325" i="4"/>
  <c r="P326" i="4"/>
  <c r="Q326" i="4"/>
  <c r="P327" i="4"/>
  <c r="Q328" i="4"/>
  <c r="P341" i="4"/>
  <c r="P342" i="4"/>
  <c r="P346" i="4"/>
  <c r="P347" i="4"/>
  <c r="P349" i="4"/>
  <c r="R348" i="4"/>
  <c r="T348" i="4"/>
  <c r="U348" i="4"/>
  <c r="P350" i="4"/>
  <c r="P351" i="4"/>
  <c r="Q351" i="4"/>
  <c r="P359" i="4"/>
  <c r="R358" i="4"/>
  <c r="U368" i="4"/>
  <c r="S374" i="4"/>
  <c r="S376" i="4"/>
  <c r="T376" i="4"/>
  <c r="U376" i="4"/>
  <c r="S378" i="4"/>
  <c r="T378" i="4"/>
  <c r="U378" i="4"/>
  <c r="P380" i="4"/>
  <c r="P381" i="4"/>
  <c r="Q381" i="4"/>
  <c r="P384" i="4"/>
  <c r="P385" i="4"/>
  <c r="Q385" i="4"/>
  <c r="P390" i="4"/>
  <c r="R390" i="4"/>
  <c r="Q391" i="4"/>
  <c r="P392" i="4"/>
  <c r="P393" i="4"/>
  <c r="Q393" i="4"/>
  <c r="P394" i="4"/>
  <c r="P395" i="4"/>
  <c r="Q395" i="4"/>
  <c r="P396" i="4"/>
  <c r="P397" i="4"/>
  <c r="Q397" i="4"/>
  <c r="P400" i="4"/>
  <c r="P401" i="4"/>
  <c r="Q401" i="4"/>
  <c r="P404" i="4"/>
  <c r="P405" i="4"/>
  <c r="Q405" i="4"/>
  <c r="P408" i="4"/>
  <c r="R408" i="4"/>
  <c r="Q409" i="4"/>
  <c r="Q413" i="4"/>
  <c r="P416" i="4"/>
  <c r="R416" i="4"/>
  <c r="Q417" i="4"/>
  <c r="P426" i="4"/>
  <c r="P427" i="4"/>
  <c r="Q427" i="4"/>
  <c r="P432" i="4"/>
  <c r="P433" i="4"/>
  <c r="Q433" i="4"/>
  <c r="P442" i="4"/>
  <c r="P444" i="4"/>
  <c r="Q444" i="4"/>
  <c r="P445" i="4"/>
  <c r="P446" i="4"/>
  <c r="Q446" i="4"/>
  <c r="R491" i="4"/>
  <c r="S491" i="4"/>
  <c r="P496" i="4"/>
  <c r="Q496" i="4"/>
  <c r="S495" i="4"/>
  <c r="P498" i="4"/>
  <c r="R498" i="4"/>
  <c r="Q499" i="4"/>
  <c r="Q500" i="4"/>
  <c r="P501" i="4"/>
  <c r="R501" i="4"/>
  <c r="Q502" i="4"/>
  <c r="Q503" i="4"/>
  <c r="P504" i="4"/>
  <c r="R504" i="4"/>
  <c r="Q506" i="4"/>
  <c r="S504" i="4"/>
  <c r="Q508" i="4"/>
  <c r="P510" i="4"/>
  <c r="Q511" i="4"/>
  <c r="P513" i="4"/>
  <c r="Q514" i="4"/>
  <c r="P516" i="4"/>
  <c r="Q517" i="4"/>
  <c r="P519" i="4"/>
  <c r="Q520" i="4"/>
  <c r="P522" i="4"/>
  <c r="Q523" i="4"/>
  <c r="P525" i="4"/>
  <c r="P526" i="4"/>
  <c r="Q526" i="4"/>
  <c r="P527" i="4"/>
  <c r="P528" i="4"/>
  <c r="Q528" i="4"/>
  <c r="Q530" i="4"/>
  <c r="P537" i="4"/>
  <c r="P538" i="4"/>
  <c r="Q538" i="4"/>
  <c r="P539" i="4"/>
  <c r="P540" i="4"/>
  <c r="Q540" i="4"/>
  <c r="P543" i="4"/>
  <c r="P544" i="4"/>
  <c r="Q544" i="4"/>
  <c r="P545" i="4"/>
  <c r="R545" i="4"/>
  <c r="Q546" i="4"/>
  <c r="Q547" i="4"/>
  <c r="P548" i="4"/>
  <c r="P549" i="4"/>
  <c r="Q549" i="4"/>
  <c r="S548" i="4"/>
  <c r="P550" i="4"/>
  <c r="P551" i="4"/>
  <c r="Q551" i="4"/>
  <c r="P552" i="4"/>
  <c r="P553" i="4"/>
  <c r="Q553" i="4"/>
  <c r="P561" i="4"/>
  <c r="R560" i="4"/>
  <c r="Q561" i="4"/>
  <c r="P566" i="4"/>
  <c r="Q567" i="4"/>
  <c r="Q568" i="4"/>
  <c r="P569" i="4"/>
  <c r="R569" i="4"/>
  <c r="Q570" i="4"/>
  <c r="S569" i="4"/>
  <c r="P571" i="4"/>
  <c r="P572" i="4"/>
  <c r="Q572" i="4"/>
  <c r="P573" i="4"/>
  <c r="P574" i="4"/>
  <c r="Q574" i="4"/>
  <c r="P575" i="4"/>
  <c r="P576" i="4"/>
  <c r="Q576" i="4"/>
  <c r="P579" i="4"/>
  <c r="P580" i="4"/>
  <c r="Q580" i="4"/>
  <c r="P581" i="4"/>
  <c r="P582" i="4"/>
  <c r="Q582" i="4"/>
  <c r="P589" i="4"/>
  <c r="R589" i="4"/>
  <c r="Q590" i="4"/>
  <c r="Q591" i="4"/>
  <c r="P592" i="4"/>
  <c r="R592" i="4"/>
  <c r="Q594" i="4"/>
  <c r="P595" i="4"/>
  <c r="R595" i="4"/>
  <c r="Q596" i="4"/>
  <c r="Q598" i="4"/>
  <c r="P604" i="4"/>
  <c r="R603" i="4"/>
  <c r="T603" i="4"/>
  <c r="P614" i="4"/>
  <c r="P615" i="4"/>
  <c r="P616" i="4"/>
  <c r="P617" i="4"/>
  <c r="Q617" i="4"/>
  <c r="S614" i="4"/>
  <c r="P618" i="4"/>
  <c r="P620" i="4"/>
  <c r="Q620" i="4"/>
  <c r="P621" i="4"/>
  <c r="P622" i="4"/>
  <c r="Q622" i="4"/>
  <c r="S621" i="4"/>
  <c r="P638" i="4"/>
  <c r="P640" i="4"/>
  <c r="Q640" i="4"/>
  <c r="P645" i="4"/>
  <c r="P646" i="4"/>
  <c r="Q646" i="4"/>
  <c r="P664" i="4"/>
  <c r="P665" i="4"/>
  <c r="Q665" i="4"/>
  <c r="S664" i="4"/>
  <c r="P666" i="4"/>
  <c r="R666" i="4"/>
  <c r="Q667" i="4"/>
  <c r="S666" i="4"/>
  <c r="P670" i="4"/>
  <c r="P671" i="4"/>
  <c r="Q671" i="4"/>
  <c r="P673" i="4"/>
  <c r="P674" i="4"/>
  <c r="Q674" i="4"/>
  <c r="P676" i="4"/>
  <c r="P677" i="4"/>
  <c r="P681" i="4"/>
  <c r="P682" i="4"/>
  <c r="Q682" i="4"/>
  <c r="P683" i="4"/>
  <c r="P684" i="4"/>
  <c r="Q684" i="4"/>
  <c r="P685" i="4"/>
  <c r="Q686" i="4"/>
  <c r="P689" i="4"/>
  <c r="P690" i="4"/>
  <c r="Q690" i="4"/>
  <c r="S689" i="4"/>
  <c r="R676" i="4"/>
  <c r="R720" i="4"/>
  <c r="S507" i="4"/>
  <c r="T507" i="4"/>
  <c r="U507" i="4"/>
  <c r="R346" i="4"/>
  <c r="T346" i="4"/>
  <c r="U346" i="4"/>
  <c r="R341" i="4"/>
  <c r="T341" i="4"/>
  <c r="R313" i="4"/>
  <c r="S98" i="4"/>
  <c r="T98" i="4"/>
  <c r="U98" i="4"/>
  <c r="T374" i="4"/>
  <c r="U374" i="4"/>
  <c r="R30" i="4"/>
  <c r="P721" i="4"/>
  <c r="Q721" i="4"/>
  <c r="U603" i="4"/>
  <c r="W603" i="4"/>
  <c r="X603" i="4"/>
  <c r="R614" i="4"/>
  <c r="T614" i="4"/>
  <c r="R480" i="4"/>
  <c r="R495" i="4"/>
  <c r="T495" i="4"/>
  <c r="U495" i="4"/>
  <c r="T487" i="4"/>
  <c r="U487" i="4"/>
  <c r="R477" i="4"/>
  <c r="R468" i="4"/>
  <c r="R465" i="4"/>
  <c r="T485" i="4"/>
  <c r="U485" i="4"/>
  <c r="R474" i="4"/>
  <c r="R471" i="4"/>
  <c r="U362" i="4"/>
  <c r="S272" i="4"/>
  <c r="T272" i="4"/>
  <c r="U272" i="4"/>
  <c r="R510" i="4"/>
  <c r="S510" i="4"/>
  <c r="S571" i="4"/>
  <c r="R571" i="4"/>
  <c r="S392" i="4"/>
  <c r="R392" i="4"/>
  <c r="S681" i="4"/>
  <c r="R681" i="4"/>
  <c r="R325" i="4"/>
  <c r="S325" i="4"/>
  <c r="R689" i="4"/>
  <c r="T689" i="4"/>
  <c r="S243" i="4"/>
  <c r="T243" i="4"/>
  <c r="U243" i="4"/>
  <c r="S169" i="4"/>
  <c r="T169" i="4"/>
  <c r="U169" i="4"/>
  <c r="S145" i="4"/>
  <c r="T145" i="4"/>
  <c r="U145" i="4"/>
  <c r="R45" i="4"/>
  <c r="T45" i="4"/>
  <c r="U45" i="4"/>
  <c r="R621" i="4"/>
  <c r="T621" i="4"/>
  <c r="U621" i="4"/>
  <c r="R548" i="4"/>
  <c r="T548" i="4"/>
  <c r="S33" i="4"/>
  <c r="S36" i="4"/>
  <c r="S30" i="4"/>
  <c r="P720" i="4"/>
  <c r="Q720" i="4"/>
  <c r="S592" i="4"/>
  <c r="T592" i="4"/>
  <c r="U592" i="4"/>
  <c r="T569" i="4"/>
  <c r="U569" i="4"/>
  <c r="T504" i="4"/>
  <c r="U504" i="4"/>
  <c r="S412" i="4"/>
  <c r="T412" i="4"/>
  <c r="U412" i="4"/>
  <c r="S545" i="4"/>
  <c r="S358" i="4"/>
  <c r="T358" i="4"/>
  <c r="U358" i="4"/>
  <c r="S597" i="4"/>
  <c r="T597" i="4"/>
  <c r="U597" i="4"/>
  <c r="S589" i="4"/>
  <c r="T589" i="4"/>
  <c r="R581" i="4"/>
  <c r="R566" i="4"/>
  <c r="S581" i="4"/>
  <c r="S566" i="4"/>
  <c r="S552" i="4"/>
  <c r="R550" i="4"/>
  <c r="R552" i="4"/>
  <c r="S539" i="4"/>
  <c r="R537" i="4"/>
  <c r="R539" i="4"/>
  <c r="S537" i="4"/>
  <c r="S498" i="4"/>
  <c r="T498" i="4"/>
  <c r="U498" i="4"/>
  <c r="S501" i="4"/>
  <c r="T501" i="4"/>
  <c r="U501" i="4"/>
  <c r="S301" i="4"/>
  <c r="T301" i="4"/>
  <c r="T303" i="4"/>
  <c r="U303" i="4"/>
  <c r="T261" i="4"/>
  <c r="U261" i="4"/>
  <c r="S210" i="4"/>
  <c r="T210" i="4"/>
  <c r="U210" i="4"/>
  <c r="S207" i="4"/>
  <c r="T207" i="4"/>
  <c r="U207" i="4"/>
  <c r="S137" i="4"/>
  <c r="T137" i="4"/>
  <c r="U137" i="4"/>
  <c r="S115" i="4"/>
  <c r="T115" i="4"/>
  <c r="U115" i="4"/>
  <c r="S112" i="4"/>
  <c r="T112" i="4"/>
  <c r="U112" i="4"/>
  <c r="S80" i="4"/>
  <c r="T80" i="4"/>
  <c r="S58" i="4"/>
  <c r="T58" i="4"/>
  <c r="S43" i="4"/>
  <c r="T43" i="4"/>
  <c r="U43" i="4"/>
  <c r="S184" i="4"/>
  <c r="T184" i="4"/>
  <c r="U184" i="4"/>
  <c r="S181" i="4"/>
  <c r="T181" i="4"/>
  <c r="U181" i="4"/>
  <c r="S159" i="4"/>
  <c r="T159" i="4"/>
  <c r="U159" i="4"/>
  <c r="S140" i="4"/>
  <c r="T140" i="4"/>
  <c r="U140" i="4"/>
  <c r="S134" i="4"/>
  <c r="T134" i="4"/>
  <c r="S83" i="4"/>
  <c r="T83" i="4"/>
  <c r="U83" i="4"/>
  <c r="S61" i="4"/>
  <c r="T61" i="4"/>
  <c r="U61" i="4"/>
  <c r="T215" i="4"/>
  <c r="U215" i="4"/>
  <c r="S204" i="4"/>
  <c r="T204" i="4"/>
  <c r="S162" i="4"/>
  <c r="T162" i="4"/>
  <c r="U162" i="4"/>
  <c r="S156" i="4"/>
  <c r="T156" i="4"/>
  <c r="T95" i="4"/>
  <c r="U95" i="4"/>
  <c r="S64" i="4"/>
  <c r="T64" i="4"/>
  <c r="U64" i="4"/>
  <c r="U250" i="4"/>
  <c r="S256" i="4"/>
  <c r="T256" i="4"/>
  <c r="U256" i="4"/>
  <c r="S253" i="4"/>
  <c r="T253" i="4"/>
  <c r="S230" i="4"/>
  <c r="T230" i="4"/>
  <c r="S236" i="4"/>
  <c r="T236" i="4"/>
  <c r="U236" i="4"/>
  <c r="S233" i="4"/>
  <c r="T233" i="4"/>
  <c r="U233" i="4"/>
  <c r="S178" i="4"/>
  <c r="T178" i="4"/>
  <c r="S106" i="4"/>
  <c r="T106" i="4"/>
  <c r="S109" i="4"/>
  <c r="T109" i="4"/>
  <c r="U109" i="4"/>
  <c r="S350" i="4"/>
  <c r="R527" i="4"/>
  <c r="R618" i="4"/>
  <c r="S618" i="4"/>
  <c r="R400" i="4"/>
  <c r="S543" i="4"/>
  <c r="R404" i="4"/>
  <c r="S404" i="4"/>
  <c r="S321" i="4"/>
  <c r="T321" i="4"/>
  <c r="U321" i="4"/>
  <c r="S645" i="4"/>
  <c r="R426" i="4"/>
  <c r="S442" i="4"/>
  <c r="R442" i="4"/>
  <c r="R645" i="4"/>
  <c r="S200" i="4"/>
  <c r="T200" i="4"/>
  <c r="U200" i="4"/>
  <c r="S670" i="4"/>
  <c r="R670" i="4"/>
  <c r="S432" i="4"/>
  <c r="S445" i="4"/>
  <c r="R432" i="4"/>
  <c r="R350" i="4"/>
  <c r="R525" i="4"/>
  <c r="S266" i="4"/>
  <c r="S390" i="4"/>
  <c r="T390" i="4"/>
  <c r="U390" i="4"/>
  <c r="S595" i="4"/>
  <c r="T595" i="4"/>
  <c r="U595" i="4"/>
  <c r="R384" i="4"/>
  <c r="U319" i="4"/>
  <c r="R543" i="4"/>
  <c r="R529" i="4"/>
  <c r="S416" i="4"/>
  <c r="T416" i="4"/>
  <c r="U416" i="4"/>
  <c r="S408" i="4"/>
  <c r="T408" i="4"/>
  <c r="U408" i="4"/>
  <c r="R380" i="4"/>
  <c r="S226" i="4"/>
  <c r="T226" i="4"/>
  <c r="U226" i="4"/>
  <c r="T666" i="4"/>
  <c r="U666" i="4"/>
  <c r="S384" i="4"/>
  <c r="R664" i="4"/>
  <c r="T664" i="4"/>
  <c r="R638" i="4"/>
  <c r="S560" i="4"/>
  <c r="S638" i="4"/>
  <c r="S380" i="4"/>
  <c r="S529" i="4"/>
  <c r="S527" i="4"/>
  <c r="S525" i="4"/>
  <c r="R445" i="4"/>
  <c r="S426" i="4"/>
  <c r="S400" i="4"/>
  <c r="T491" i="4"/>
  <c r="U491" i="4"/>
  <c r="U447" i="4"/>
  <c r="T130" i="4"/>
  <c r="U130" i="4"/>
  <c r="Q719" i="4"/>
  <c r="U341" i="4"/>
  <c r="T445" i="4"/>
  <c r="U445" i="4"/>
  <c r="W178" i="4"/>
  <c r="W106" i="4"/>
  <c r="W134" i="4"/>
  <c r="U58" i="4"/>
  <c r="W80" i="4"/>
  <c r="X80" i="4"/>
  <c r="T30" i="4"/>
  <c r="S721" i="4"/>
  <c r="W589" i="4"/>
  <c r="U614" i="4"/>
  <c r="W614" i="4"/>
  <c r="X614" i="4"/>
  <c r="T442" i="4"/>
  <c r="W451" i="4"/>
  <c r="X451" i="4"/>
  <c r="U360" i="4"/>
  <c r="U550" i="4"/>
  <c r="T545" i="4"/>
  <c r="U545" i="4"/>
  <c r="T510" i="4"/>
  <c r="U510" i="4"/>
  <c r="T313" i="4"/>
  <c r="U313" i="4"/>
  <c r="U307" i="4"/>
  <c r="U80" i="4"/>
  <c r="S720" i="4"/>
  <c r="T539" i="4"/>
  <c r="U539" i="4"/>
  <c r="W664" i="4"/>
  <c r="X664" i="4"/>
  <c r="T645" i="4"/>
  <c r="W645" i="4"/>
  <c r="X645" i="4"/>
  <c r="T560" i="4"/>
  <c r="W558" i="4"/>
  <c r="X558" i="4"/>
  <c r="T392" i="4"/>
  <c r="U392" i="4"/>
  <c r="T552" i="4"/>
  <c r="T571" i="4"/>
  <c r="U571" i="4"/>
  <c r="T681" i="4"/>
  <c r="U589" i="4"/>
  <c r="T33" i="4"/>
  <c r="U33" i="4"/>
  <c r="T566" i="4"/>
  <c r="U566" i="4"/>
  <c r="T581" i="4"/>
  <c r="U581" i="4"/>
  <c r="U548" i="4"/>
  <c r="T537" i="4"/>
  <c r="T325" i="4"/>
  <c r="U325" i="4"/>
  <c r="U301" i="4"/>
  <c r="U204" i="4"/>
  <c r="W204" i="4"/>
  <c r="U156" i="4"/>
  <c r="W156" i="4"/>
  <c r="U106" i="4"/>
  <c r="U230" i="4"/>
  <c r="U134" i="4"/>
  <c r="T36" i="4"/>
  <c r="U36" i="4"/>
  <c r="U178" i="4"/>
  <c r="U253" i="4"/>
  <c r="T350" i="4"/>
  <c r="W329" i="4"/>
  <c r="T527" i="4"/>
  <c r="U527" i="4"/>
  <c r="T618" i="4"/>
  <c r="T400" i="4"/>
  <c r="T543" i="4"/>
  <c r="U543" i="4"/>
  <c r="T404" i="4"/>
  <c r="U404" i="4"/>
  <c r="T432" i="4"/>
  <c r="U26" i="4"/>
  <c r="T426" i="4"/>
  <c r="U426" i="4"/>
  <c r="W358" i="4"/>
  <c r="X358" i="4"/>
  <c r="T50" i="4"/>
  <c r="T525" i="4"/>
  <c r="U525" i="4"/>
  <c r="T384" i="4"/>
  <c r="U384" i="4"/>
  <c r="U607" i="4"/>
  <c r="T529" i="4"/>
  <c r="T670" i="4"/>
  <c r="T380" i="4"/>
  <c r="T638" i="4"/>
  <c r="T71" i="4"/>
  <c r="U71" i="4"/>
  <c r="U664" i="4"/>
  <c r="U537" i="4"/>
  <c r="W531" i="4"/>
  <c r="U350" i="4"/>
  <c r="X329" i="4"/>
  <c r="U529" i="4"/>
  <c r="W495" i="4"/>
  <c r="X495" i="4"/>
  <c r="W58" i="4"/>
  <c r="X58" i="4"/>
  <c r="W30" i="4"/>
  <c r="X30" i="4"/>
  <c r="U30" i="4"/>
  <c r="S719" i="4"/>
  <c r="W301" i="4"/>
  <c r="X301" i="4"/>
  <c r="U645" i="4"/>
  <c r="X632" i="4"/>
  <c r="U560" i="4"/>
  <c r="U552" i="4"/>
  <c r="W545" i="4"/>
  <c r="X545" i="4"/>
  <c r="U638" i="4"/>
  <c r="W638" i="4"/>
  <c r="X638" i="4"/>
  <c r="W689" i="4"/>
  <c r="X689" i="4"/>
  <c r="U681" i="4"/>
  <c r="W681" i="4"/>
  <c r="X681" i="4"/>
  <c r="U400" i="4"/>
  <c r="W400" i="4"/>
  <c r="X400" i="4"/>
  <c r="W442" i="4"/>
  <c r="X442" i="4"/>
  <c r="U432" i="4"/>
  <c r="W432" i="4"/>
  <c r="X432" i="4"/>
  <c r="U618" i="4"/>
  <c r="W618" i="4"/>
  <c r="X618" i="4"/>
  <c r="W412" i="4"/>
  <c r="X412" i="4"/>
  <c r="U380" i="4"/>
  <c r="W380" i="4"/>
  <c r="X380" i="4"/>
  <c r="W230" i="4"/>
  <c r="X230" i="4"/>
  <c r="U50" i="4"/>
  <c r="U689" i="4"/>
  <c r="X178" i="4"/>
  <c r="X156" i="4"/>
  <c r="U442" i="4"/>
  <c r="X134" i="4"/>
  <c r="U670" i="4"/>
  <c r="X106" i="4"/>
  <c r="W325" i="4"/>
  <c r="X325" i="4"/>
  <c r="U3" i="4"/>
  <c r="W566" i="4"/>
  <c r="X566" i="4"/>
  <c r="X204" i="4"/>
  <c r="X531" i="4"/>
  <c r="R266" i="4"/>
  <c r="R722" i="4"/>
  <c r="R721" i="4"/>
  <c r="T266" i="4"/>
  <c r="T721" i="4"/>
  <c r="T722" i="4"/>
  <c r="T720" i="4"/>
  <c r="W250" i="4"/>
  <c r="X250" i="4"/>
  <c r="R719" i="4"/>
  <c r="U266" i="4"/>
  <c r="T719" i="4"/>
  <c r="X589" i="4"/>
  <c r="X719" i="4"/>
  <c r="X720" i="4"/>
  <c r="X721" i="4"/>
  <c r="X722" i="4"/>
</calcChain>
</file>

<file path=xl/sharedStrings.xml><?xml version="1.0" encoding="utf-8"?>
<sst xmlns="http://schemas.openxmlformats.org/spreadsheetml/2006/main" count="3316" uniqueCount="308">
  <si>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</si>
  <si>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</si>
  <si>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</si>
  <si>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</si>
  <si>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</si>
  <si>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</si>
  <si>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</si>
  <si>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</si>
  <si>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</si>
  <si>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</si>
  <si>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</si>
  <si>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</si>
  <si>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</si>
  <si>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</si>
  <si>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</si>
  <si>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</si>
  <si>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</si>
  <si>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</si>
  <si>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</si>
  <si>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</si>
  <si>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</si>
  <si>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</si>
  <si>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</si>
  <si>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</si>
  <si>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</si>
  <si>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</si>
  <si>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</si>
  <si>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</si>
  <si>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</si>
  <si>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</si>
  <si>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</si>
  <si>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</si>
  <si>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</si>
  <si>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</si>
  <si>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</si>
  <si>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</si>
  <si>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</si>
  <si>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</si>
  <si>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</si>
  <si>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</si>
  <si>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</si>
  <si>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</si>
  <si>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</si>
  <si>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</si>
  <si>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</si>
  <si>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</si>
  <si>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</si>
  <si>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</si>
  <si>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</si>
  <si>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</si>
  <si>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</si>
  <si>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</si>
  <si>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</si>
  <si>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</si>
  <si>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</si>
  <si>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</si>
  <si>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</si>
  <si>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</si>
  <si>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</si>
  <si>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</si>
  <si>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>ИС обеспечения типовой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</si>
  <si>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</si>
  <si>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</si>
  <si>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</si>
  <si>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</si>
  <si>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</si>
  <si>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</si>
  <si>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</si>
  <si>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</si>
  <si>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</si>
  <si>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</si>
  <si>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</si>
  <si>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</si>
  <si>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</si>
  <si>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</si>
  <si>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</si>
  <si>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</si>
  <si>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</si>
  <si>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</si>
  <si>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</si>
  <si>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</si>
  <si>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</si>
  <si>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</si>
  <si>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</si>
  <si>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</si>
  <si>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</si>
  <si>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</si>
  <si>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</si>
  <si>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</si>
  <si>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</si>
  <si>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</si>
  <si>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</si>
  <si>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</si>
  <si>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</si>
  <si>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</si>
  <si>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</si>
  <si>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</si>
  <si>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</si>
  <si>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</si>
  <si>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</si>
  <si>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</si>
  <si>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</si>
  <si>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</si>
  <si>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</si>
  <si>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</si>
  <si>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</si>
  <si>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</si>
  <si>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</si>
  <si>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</si>
  <si>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</si>
  <si>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</si>
  <si>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</si>
  <si>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</si>
  <si>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</si>
  <si>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</si>
  <si>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</si>
  <si>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</si>
  <si>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</si>
  <si>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</si>
  <si>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</si>
  <si>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</si>
  <si>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</si>
  <si>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</si>
  <si>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</si>
  <si>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</si>
  <si>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</si>
  <si>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</si>
  <si>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</si>
  <si>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</si>
  <si>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</si>
  <si>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</si>
  <si>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</si>
  <si>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</si>
  <si>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</si>
  <si>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</si>
  <si>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</si>
  <si>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</si>
  <si>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</si>
  <si>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</si>
  <si>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</si>
  <si>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</si>
  <si>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</si>
  <si>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</si>
  <si>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</si>
  <si>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</si>
  <si>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</si>
  <si>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</si>
  <si>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</si>
  <si>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</si>
  <si>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</si>
  <si>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</si>
  <si>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</si>
  <si>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</si>
  <si>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</si>
  <si>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</si>
  <si>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</si>
  <si>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</si>
  <si>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</si>
  <si>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</si>
  <si>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</si>
  <si>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</si>
  <si>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</si>
  <si>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</si>
  <si>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</si>
  <si>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</si>
  <si>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</si>
  <si>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</si>
  <si>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</si>
  <si>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</si>
  <si>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</si>
  <si>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</si>
  <si>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</si>
  <si>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</si>
  <si>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</si>
  <si>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</si>
  <si>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</si>
  <si>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</si>
  <si>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</si>
  <si>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</si>
  <si>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</si>
  <si>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</si>
  <si>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</si>
  <si>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</si>
  <si>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</si>
  <si>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</si>
  <si>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</si>
  <si>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</si>
  <si>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</si>
  <si>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</si>
  <si>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</si>
  <si>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</si>
  <si>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</si>
  <si>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</si>
  <si>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</si>
  <si>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</si>
  <si>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</si>
  <si>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</si>
  <si>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</si>
  <si>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</si>
  <si>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</si>
  <si>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</si>
  <si>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</si>
  <si>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</si>
  <si>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</si>
  <si>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</si>
  <si>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</si>
  <si>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</si>
  <si>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</si>
  <si>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</si>
  <si>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</si>
  <si>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</si>
  <si>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</si>
  <si>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</si>
  <si>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</si>
  <si>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</si>
  <si>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</si>
  <si>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</si>
  <si>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</si>
  <si>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</si>
  <si>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</si>
  <si>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</si>
  <si>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</si>
  <si>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</si>
  <si>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</si>
  <si>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</si>
  <si>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</si>
  <si>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</si>
  <si>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</si>
  <si>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</si>
  <si>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</si>
  <si>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</si>
  <si>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</si>
  <si>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</si>
  <si>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</si>
  <si>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</si>
  <si>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</si>
  <si>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</si>
  <si>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</si>
  <si>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</si>
  <si>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</si>
  <si>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</si>
  <si>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</si>
  <si>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</si>
  <si>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</si>
  <si>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</si>
  <si>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</si>
  <si>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</si>
  <si>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</si>
  <si>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</si>
  <si>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</si>
  <si>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</si>
  <si>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</si>
  <si>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</si>
  <si>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</si>
  <si>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</si>
  <si>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</si>
  <si>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</si>
  <si>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</si>
  <si>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</si>
  <si>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</si>
  <si>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</si>
  <si>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</si>
  <si>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</si>
  <si>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</si>
  <si>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</si>
  <si>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</si>
  <si>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</si>
  <si>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</si>
  <si>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</si>
  <si>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 xml:space="preserve">Количество Центров обработки данных 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</si>
  <si>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</si>
  <si>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</si>
  <si>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</si>
  <si>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</si>
  <si>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</si>
  <si>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</si>
  <si>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</si>
  <si>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</si>
  <si>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</si>
  <si>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</si>
  <si>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</si>
  <si>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</si>
  <si>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</si>
  <si>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</si>
  <si>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</si>
  <si>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</si>
  <si>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</si>
  <si>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</si>
  <si>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</si>
  <si>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</si>
  <si>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</si>
  <si>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</si>
  <si>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</si>
  <si>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"ОЦЕНКА выполнения государственных заданий учреждениями,  подведомственными министерству здравоохранения Астраханской области за 3 месяца 2023 года"</t>
  </si>
  <si>
    <t>2023 (план)</t>
  </si>
  <si>
    <t>2023 -факт 3  мес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</si>
  <si>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</si>
  <si>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</si>
  <si>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</si>
  <si>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</si>
  <si>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Доступность информационных систем и сервисов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</si>
  <si>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</si>
  <si>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</si>
  <si>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</si>
  <si>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</si>
  <si>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Количество ИС обеспечения типовой деятельности</t>
  </si>
  <si>
    <t>очно-заочная</t>
  </si>
  <si>
    <t>Директор ГБУЗ АО "МИАЦ" ______________О.В. Самсонова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</si>
</sst>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5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4" fontId="44" fillId="0" borderId="5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31"/>
  <sheetViews>
    <sheetView tabSelected="1" topLeftCell="A715" zoomScaleNormal="100" zoomScaleSheetLayoutView="80" workbookViewId="0">
      <selection sqref="A1:X722"/>
    </sheetView>
  </sheetViews>
  <sheetFormatPr defaultColWidth="9.140625" defaultRowHeight="15" x14ac:dyDescent="0.25"/>
  <cols>
    <col min="1" max="1" width="39.85546875" style="17" customWidth="1"/>
    <col min="2" max="2" width="27.140625" style="32" hidden="1" customWidth="1"/>
    <col min="3" max="3" width="32.28515625" style="20" customWidth="1"/>
    <col min="4" max="4" width="34.42578125" style="20" hidden="1" customWidth="1"/>
    <col min="5" max="5" width="20.140625" style="21" customWidth="1"/>
    <col min="6" max="6" width="16.7109375" style="20" hidden="1" customWidth="1"/>
    <col min="7" max="7" width="24.7109375" style="20" customWidth="1"/>
    <col min="8" max="8" width="13" style="20" hidden="1" customWidth="1"/>
    <col min="9" max="9" width="23.7109375" style="20" customWidth="1"/>
    <col min="10" max="10" width="15.28515625" style="20" hidden="1" customWidth="1"/>
    <col min="11" max="11" width="26.140625" style="20" customWidth="1"/>
    <col min="12" max="12" width="9.7109375" style="22" customWidth="1"/>
    <col min="13" max="13" width="10.140625" style="17" customWidth="1"/>
    <col min="14" max="14" width="11.5703125" style="110" customWidth="1"/>
    <col min="15" max="15" width="12" style="110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37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287" t="s">
        <v>293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8" ht="98.25" customHeight="1" thickBot="1" x14ac:dyDescent="0.3">
      <c r="A2" s="39" t="s">
        <v>0</v>
      </c>
      <c r="B2" s="40" t="s">
        <v>242</v>
      </c>
      <c r="C2" s="41" t="s">
        <v>1</v>
      </c>
      <c r="D2" s="41" t="s">
        <v>114</v>
      </c>
      <c r="E2" s="41" t="s">
        <v>65</v>
      </c>
      <c r="F2" s="41" t="s">
        <v>115</v>
      </c>
      <c r="G2" s="41" t="s">
        <v>110</v>
      </c>
      <c r="H2" s="41" t="s">
        <v>116</v>
      </c>
      <c r="I2" s="41" t="s">
        <v>111</v>
      </c>
      <c r="J2" s="41" t="s">
        <v>117</v>
      </c>
      <c r="K2" s="41" t="s">
        <v>109</v>
      </c>
      <c r="L2" s="41" t="s">
        <v>2</v>
      </c>
      <c r="M2" s="42" t="s">
        <v>4</v>
      </c>
      <c r="N2" s="40" t="s">
        <v>294</v>
      </c>
      <c r="O2" s="40" t="s">
        <v>295</v>
      </c>
      <c r="P2" s="12" t="s">
        <v>112</v>
      </c>
      <c r="Q2" s="13" t="s">
        <v>113</v>
      </c>
      <c r="R2" s="12" t="s">
        <v>105</v>
      </c>
      <c r="S2" s="13" t="s">
        <v>106</v>
      </c>
      <c r="T2" s="134" t="s">
        <v>20</v>
      </c>
      <c r="U2" s="11" t="s">
        <v>16</v>
      </c>
      <c r="V2" s="43" t="s">
        <v>107</v>
      </c>
      <c r="W2" s="39" t="s">
        <v>108</v>
      </c>
      <c r="X2" s="11" t="s">
        <v>15</v>
      </c>
      <c r="Y2" s="18">
        <v>3</v>
      </c>
      <c r="Z2" s="48" t="s">
        <v>281</v>
      </c>
    </row>
    <row r="3" spans="1:28" s="4" customFormat="1" ht="63.6" customHeight="1" thickBot="1" x14ac:dyDescent="0.3">
      <c r="A3" s="339" t="s">
        <v>21</v>
      </c>
      <c r="B3" s="44" t="str">
        <f t="shared" ref="B3:D95" si="0">IF(A3="",B2,A3)</f>
        <v>ГБУЗ АО Ахтубинская РБ</v>
      </c>
      <c r="C3" s="330" t="s">
        <v>122</v>
      </c>
      <c r="D3" s="19" t="str">
        <f>IF(C3="",D2,C3)</f>
        <v>ПМСП, не включенная в базовую программу ОМС</v>
      </c>
      <c r="E3" s="315" t="s">
        <v>140</v>
      </c>
      <c r="F3" s="44" t="str">
        <f t="shared" ref="F3:F111" si="1">IF(E3="",F2,E3)</f>
        <v>амбулаторно</v>
      </c>
      <c r="G3" s="315" t="s">
        <v>135</v>
      </c>
      <c r="H3" s="44" t="str">
        <f t="shared" ref="H3:H11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15" t="s">
        <v>166</v>
      </c>
      <c r="J3" s="44" t="str">
        <f t="shared" ref="J3:J111" si="3">IF(I3="",J2,I3)</f>
        <v>по профилю дерматовенерология (в части венерологии)</v>
      </c>
      <c r="K3" s="65" t="s">
        <v>131</v>
      </c>
      <c r="L3" s="65" t="s">
        <v>3</v>
      </c>
      <c r="M3" s="65" t="s">
        <v>5</v>
      </c>
      <c r="N3" s="98">
        <v>99</v>
      </c>
      <c r="O3" s="98">
        <v>99</v>
      </c>
      <c r="P3" s="50">
        <f>IF(AND(N3&lt;&gt;0,M3="Кач."),O3/N3*100,"")</f>
        <v>100</v>
      </c>
      <c r="Q3" s="50"/>
      <c r="R3" s="318">
        <f>IFERROR(AVERAGE(P3:P5),"")</f>
        <v>100</v>
      </c>
      <c r="S3" s="319">
        <f>AVERAGE(Q3:Q5)</f>
        <v>180.5454545454545</v>
      </c>
      <c r="T3" s="317">
        <f>IFERROR((R3*0.7+S3*0.3)*2,S3*2)</f>
        <v>248.32727272727271</v>
      </c>
      <c r="U3" s="316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15"/>
      <c r="W3" s="342">
        <f>AVERAGE(T3:T29)</f>
        <v>193.24936241365776</v>
      </c>
      <c r="X3" s="344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174</v>
      </c>
    </row>
    <row r="4" spans="1:28" s="4" customFormat="1" ht="28.5" customHeight="1" thickBot="1" x14ac:dyDescent="0.3">
      <c r="A4" s="340"/>
      <c r="B4" s="44" t="str">
        <f t="shared" si="0"/>
        <v>ГБУЗ АО Ахтубинская РБ</v>
      </c>
      <c r="C4" s="235"/>
      <c r="D4" s="19" t="str">
        <f t="shared" si="0"/>
        <v>ПМСП, не включенная в базовую программу ОМС</v>
      </c>
      <c r="E4" s="225"/>
      <c r="F4" s="44" t="str">
        <f t="shared" si="1"/>
        <v>амбулаторно</v>
      </c>
      <c r="G4" s="225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25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121</v>
      </c>
      <c r="M4" s="68" t="s">
        <v>42</v>
      </c>
      <c r="N4" s="99">
        <v>550</v>
      </c>
      <c r="O4" s="100">
        <v>183</v>
      </c>
      <c r="P4" s="51"/>
      <c r="Q4" s="52">
        <f>IF(AND(N4&lt;&gt;0,M4="объем"),(O4/N4*100)/$Y$2*12,"")</f>
        <v>133.09090909090909</v>
      </c>
      <c r="R4" s="213"/>
      <c r="S4" s="240"/>
      <c r="T4" s="216"/>
      <c r="U4" s="217"/>
      <c r="V4" s="225"/>
      <c r="W4" s="252"/>
      <c r="X4" s="345"/>
    </row>
    <row r="5" spans="1:28" s="4" customFormat="1" ht="56.25" customHeight="1" thickBot="1" x14ac:dyDescent="0.3">
      <c r="A5" s="340"/>
      <c r="B5" s="44" t="str">
        <f t="shared" si="0"/>
        <v>ГБУЗ АО Ахтубинская РБ</v>
      </c>
      <c r="C5" s="235"/>
      <c r="D5" s="19" t="str">
        <f t="shared" si="0"/>
        <v>ПМСП, не включенная в базовую программу ОМС</v>
      </c>
      <c r="E5" s="225"/>
      <c r="F5" s="44" t="str">
        <f t="shared" si="1"/>
        <v>амбулаторно</v>
      </c>
      <c r="G5" s="225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25"/>
      <c r="J5" s="44" t="str">
        <f t="shared" si="3"/>
        <v>по профилю дерматовенерология (в части венерологии)</v>
      </c>
      <c r="K5" s="66" t="s">
        <v>136</v>
      </c>
      <c r="L5" s="67" t="s">
        <v>121</v>
      </c>
      <c r="M5" s="68" t="s">
        <v>42</v>
      </c>
      <c r="N5" s="101">
        <v>100</v>
      </c>
      <c r="O5" s="101">
        <v>57</v>
      </c>
      <c r="P5" s="51"/>
      <c r="Q5" s="52">
        <f>IF(AND(N5&lt;&gt;0,M5="объем"),(O5/N5*100)/$Y$2*12,"")</f>
        <v>227.99999999999994</v>
      </c>
      <c r="R5" s="213"/>
      <c r="S5" s="240"/>
      <c r="T5" s="216"/>
      <c r="U5" s="217"/>
      <c r="V5" s="225"/>
      <c r="W5" s="252"/>
      <c r="X5" s="345"/>
    </row>
    <row r="6" spans="1:28" s="4" customFormat="1" ht="28.5" customHeight="1" thickBot="1" x14ac:dyDescent="0.3">
      <c r="A6" s="340"/>
      <c r="B6" s="44" t="str">
        <f t="shared" si="0"/>
        <v>ГБУЗ АО Ахтубинская РБ</v>
      </c>
      <c r="C6" s="235"/>
      <c r="D6" s="19" t="str">
        <f t="shared" si="0"/>
        <v>ПМСП, не включенная в базовую программу ОМС</v>
      </c>
      <c r="E6" s="211" t="s">
        <v>140</v>
      </c>
      <c r="F6" s="44" t="str">
        <f t="shared" si="1"/>
        <v>амбулаторно</v>
      </c>
      <c r="G6" s="211" t="s">
        <v>39</v>
      </c>
      <c r="H6" s="44" t="str">
        <f t="shared" si="2"/>
        <v>Первичная медико-санитарная помощь, в части диагностики и лечения</v>
      </c>
      <c r="I6" s="211" t="s">
        <v>249</v>
      </c>
      <c r="J6" s="44" t="str">
        <f t="shared" si="3"/>
        <v>Вакцинация</v>
      </c>
      <c r="K6" s="65" t="s">
        <v>131</v>
      </c>
      <c r="L6" s="65" t="s">
        <v>3</v>
      </c>
      <c r="M6" s="65" t="s">
        <v>5</v>
      </c>
      <c r="N6" s="103">
        <v>99</v>
      </c>
      <c r="O6" s="103">
        <v>99</v>
      </c>
      <c r="P6" s="115">
        <f>IF(AND(N6&lt;&gt;0,M6="Кач."),O6/N6*100,"")</f>
        <v>100</v>
      </c>
      <c r="Q6" s="115"/>
      <c r="R6" s="213">
        <f>IFERROR(AVERAGE(P6:P7),"")</f>
        <v>100</v>
      </c>
      <c r="S6" s="240">
        <f>AVERAGE(Q6:Q7)</f>
        <v>106.5</v>
      </c>
      <c r="T6" s="216">
        <f>IFERROR((R6*0.7+S6*0.3)*2,S6*2)</f>
        <v>203.9</v>
      </c>
      <c r="U6" s="225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ПЕРЕвыполнено</v>
      </c>
      <c r="V6" s="337"/>
      <c r="W6" s="252"/>
      <c r="X6" s="345"/>
    </row>
    <row r="7" spans="1:28" s="4" customFormat="1" ht="36" customHeight="1" thickBot="1" x14ac:dyDescent="0.3">
      <c r="A7" s="340"/>
      <c r="B7" s="44" t="str">
        <f t="shared" si="0"/>
        <v>ГБУЗ АО Ахтубинская РБ</v>
      </c>
      <c r="C7" s="204"/>
      <c r="D7" s="19" t="str">
        <f t="shared" si="0"/>
        <v>ПМСП, не включенная в базовую программу ОМС</v>
      </c>
      <c r="E7" s="212"/>
      <c r="F7" s="44" t="str">
        <f t="shared" si="1"/>
        <v>амбулаторно</v>
      </c>
      <c r="G7" s="212"/>
      <c r="H7" s="44" t="str">
        <f t="shared" si="2"/>
        <v>Первичная медико-санитарная помощь, в части диагностики и лечения</v>
      </c>
      <c r="I7" s="212"/>
      <c r="J7" s="44" t="str">
        <f t="shared" si="3"/>
        <v>Вакцинация</v>
      </c>
      <c r="K7" s="66" t="s">
        <v>40</v>
      </c>
      <c r="L7" s="67" t="s">
        <v>121</v>
      </c>
      <c r="M7" s="68" t="s">
        <v>42</v>
      </c>
      <c r="N7" s="101">
        <v>800</v>
      </c>
      <c r="O7" s="102">
        <v>213</v>
      </c>
      <c r="P7" s="53"/>
      <c r="Q7" s="114">
        <f t="shared" ref="Q7" si="4">IF(AND(N7&lt;&gt;0,M7="объем"),(O7/N7*100)/$Y$2*12,"")</f>
        <v>106.5</v>
      </c>
      <c r="R7" s="213"/>
      <c r="S7" s="240"/>
      <c r="T7" s="216"/>
      <c r="U7" s="225"/>
      <c r="V7" s="338"/>
      <c r="W7" s="252"/>
      <c r="X7" s="345"/>
    </row>
    <row r="8" spans="1:28" s="4" customFormat="1" ht="36" customHeight="1" thickBot="1" x14ac:dyDescent="0.3">
      <c r="A8" s="340"/>
      <c r="B8" s="44" t="str">
        <f t="shared" si="0"/>
        <v>ГБУЗ АО Ахтубинская РБ</v>
      </c>
      <c r="C8" s="203" t="s">
        <v>122</v>
      </c>
      <c r="D8" s="19" t="str">
        <f t="shared" si="0"/>
        <v>ПМСП, не включенная в базовую программу ОМС</v>
      </c>
      <c r="E8" s="211" t="s">
        <v>140</v>
      </c>
      <c r="F8" s="44" t="str">
        <f t="shared" si="1"/>
        <v>амбулаторно</v>
      </c>
      <c r="G8" s="315" t="s">
        <v>268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11" t="s">
        <v>142</v>
      </c>
      <c r="J8" s="44" t="str">
        <f t="shared" si="3"/>
        <v>по профилю Фтизиатрия</v>
      </c>
      <c r="K8" s="65" t="s">
        <v>131</v>
      </c>
      <c r="L8" s="65" t="s">
        <v>3</v>
      </c>
      <c r="M8" s="65" t="s">
        <v>5</v>
      </c>
      <c r="N8" s="101">
        <v>99</v>
      </c>
      <c r="O8" s="101">
        <v>99</v>
      </c>
      <c r="P8" s="148">
        <f>IF(AND(N8&lt;&gt;0,M8="Кач."),O8/N8*100,"")</f>
        <v>100</v>
      </c>
      <c r="Q8" s="149"/>
      <c r="R8" s="218">
        <f>IFERROR(AVERAGE(P8:P10),"")</f>
        <v>100</v>
      </c>
      <c r="S8" s="214">
        <f>AVERAGE(Q8:Q10)</f>
        <v>36.444057812280178</v>
      </c>
      <c r="T8" s="222">
        <f>IFERROR((R8*0.7+S8*0.3)*2,S8*2)</f>
        <v>161.8664346873681</v>
      </c>
      <c r="U8" s="211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НЕ выполнено</v>
      </c>
      <c r="V8" s="258"/>
      <c r="W8" s="252"/>
      <c r="X8" s="345"/>
    </row>
    <row r="9" spans="1:28" s="4" customFormat="1" ht="36" customHeight="1" thickBot="1" x14ac:dyDescent="0.3">
      <c r="A9" s="340"/>
      <c r="B9" s="44" t="str">
        <f t="shared" si="0"/>
        <v>ГБУЗ АО Ахтубинская РБ</v>
      </c>
      <c r="C9" s="235"/>
      <c r="D9" s="19" t="str">
        <f t="shared" si="0"/>
        <v>ПМСП, не включенная в базовую программу ОМС</v>
      </c>
      <c r="E9" s="239"/>
      <c r="F9" s="44" t="str">
        <f t="shared" si="1"/>
        <v>амбулаторно</v>
      </c>
      <c r="G9" s="225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39"/>
      <c r="J9" s="44" t="str">
        <f t="shared" si="3"/>
        <v>по профилю Фтизиатрия</v>
      </c>
      <c r="K9" s="66" t="s">
        <v>40</v>
      </c>
      <c r="L9" s="67" t="s">
        <v>121</v>
      </c>
      <c r="M9" s="68" t="s">
        <v>42</v>
      </c>
      <c r="N9" s="101">
        <v>6889</v>
      </c>
      <c r="O9" s="102">
        <v>721</v>
      </c>
      <c r="P9" s="53"/>
      <c r="Q9" s="149">
        <f>IF(AND(N9&lt;&gt;0,M9="объем"),(O9/N9*100)/$Y$2*12,"")</f>
        <v>41.863840905791847</v>
      </c>
      <c r="R9" s="219"/>
      <c r="S9" s="215"/>
      <c r="T9" s="223"/>
      <c r="U9" s="239"/>
      <c r="V9" s="259"/>
      <c r="W9" s="252"/>
      <c r="X9" s="345"/>
    </row>
    <row r="10" spans="1:28" s="4" customFormat="1" ht="36" customHeight="1" thickBot="1" x14ac:dyDescent="0.3">
      <c r="A10" s="340"/>
      <c r="B10" s="44" t="str">
        <f t="shared" si="0"/>
        <v>ГБУЗ АО Ахтубинская РБ</v>
      </c>
      <c r="C10" s="204"/>
      <c r="D10" s="19" t="str">
        <f t="shared" si="0"/>
        <v>ПМСП, не включенная в базовую программу ОМС</v>
      </c>
      <c r="E10" s="212"/>
      <c r="F10" s="44" t="str">
        <f t="shared" si="1"/>
        <v>амбулаторно</v>
      </c>
      <c r="G10" s="225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12"/>
      <c r="J10" s="44" t="str">
        <f t="shared" si="3"/>
        <v>по профилю Фтизиатрия</v>
      </c>
      <c r="K10" s="66" t="s">
        <v>136</v>
      </c>
      <c r="L10" s="67" t="s">
        <v>121</v>
      </c>
      <c r="M10" s="68" t="s">
        <v>42</v>
      </c>
      <c r="N10" s="101">
        <v>1689</v>
      </c>
      <c r="O10" s="102">
        <v>131</v>
      </c>
      <c r="P10" s="53"/>
      <c r="Q10" s="149">
        <f>IF(AND(N10&lt;&gt;0,M10="объем"),(O10/N10*100)/$Y$2*12,"")</f>
        <v>31.024274718768503</v>
      </c>
      <c r="R10" s="255"/>
      <c r="S10" s="256"/>
      <c r="T10" s="261"/>
      <c r="U10" s="257"/>
      <c r="V10" s="260"/>
      <c r="W10" s="252"/>
      <c r="X10" s="345"/>
    </row>
    <row r="11" spans="1:28" s="4" customFormat="1" ht="28.5" customHeight="1" thickBot="1" x14ac:dyDescent="0.3">
      <c r="A11" s="340"/>
      <c r="B11" s="44" t="str">
        <f t="shared" si="0"/>
        <v>ГБУЗ АО Ахтубинская РБ</v>
      </c>
      <c r="C11" s="298" t="s">
        <v>139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25" t="s">
        <v>140</v>
      </c>
      <c r="F11" s="44" t="str">
        <f t="shared" si="1"/>
        <v>амбулаторно</v>
      </c>
      <c r="G11" s="211" t="s">
        <v>139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11" t="s">
        <v>146</v>
      </c>
      <c r="J11" s="44" t="str">
        <f t="shared" si="3"/>
        <v xml:space="preserve">Не применяется </v>
      </c>
      <c r="K11" s="69" t="s">
        <v>131</v>
      </c>
      <c r="L11" s="69" t="s">
        <v>3</v>
      </c>
      <c r="M11" s="69" t="s">
        <v>5</v>
      </c>
      <c r="N11" s="103">
        <v>99</v>
      </c>
      <c r="O11" s="103">
        <v>99</v>
      </c>
      <c r="P11" s="140">
        <f>IF(AND(N11&lt;&gt;0,M11="Кач."),O11/N11*100,"")</f>
        <v>100</v>
      </c>
      <c r="Q11" s="139"/>
      <c r="R11" s="308">
        <f>IFERROR(AVERAGE(P11:P13),"")</f>
        <v>100</v>
      </c>
      <c r="S11" s="264">
        <f>AVERAGE(Q11:Q12)</f>
        <v>112.72727272727272</v>
      </c>
      <c r="T11" s="247">
        <f>IFERROR((R11*0.7+S11*0.3)*2,S11*2)</f>
        <v>207.63636363636363</v>
      </c>
      <c r="U11" s="274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274"/>
      <c r="W11" s="252"/>
      <c r="X11" s="345"/>
    </row>
    <row r="12" spans="1:28" s="4" customFormat="1" ht="28.5" customHeight="1" thickBot="1" x14ac:dyDescent="0.3">
      <c r="A12" s="340"/>
      <c r="B12" s="44" t="str">
        <f t="shared" si="0"/>
        <v>ГБУЗ АО Ахтубинская РБ</v>
      </c>
      <c r="C12" s="298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25"/>
      <c r="F12" s="44" t="str">
        <f t="shared" si="1"/>
        <v>амбулаторно</v>
      </c>
      <c r="G12" s="239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39"/>
      <c r="J12" s="44" t="str">
        <f t="shared" si="3"/>
        <v xml:space="preserve">Не применяется </v>
      </c>
      <c r="K12" s="66" t="s">
        <v>40</v>
      </c>
      <c r="L12" s="67" t="s">
        <v>121</v>
      </c>
      <c r="M12" s="68" t="s">
        <v>42</v>
      </c>
      <c r="N12" s="100">
        <v>2125</v>
      </c>
      <c r="O12" s="100">
        <v>789</v>
      </c>
      <c r="P12" s="140"/>
      <c r="Q12" s="214">
        <f>IF(AND(N13&lt;&gt;0,M12="объем"),(O13/N13*100)/$Y$2*12,"")</f>
        <v>112.72727272727272</v>
      </c>
      <c r="R12" s="219"/>
      <c r="S12" s="215"/>
      <c r="T12" s="223"/>
      <c r="U12" s="239"/>
      <c r="V12" s="239"/>
      <c r="W12" s="252"/>
      <c r="X12" s="345"/>
    </row>
    <row r="13" spans="1:28" s="4" customFormat="1" ht="42.75" customHeight="1" thickBot="1" x14ac:dyDescent="0.3">
      <c r="A13" s="340"/>
      <c r="B13" s="44" t="str">
        <f>IF(A13="",B11,A13)</f>
        <v>ГБУЗ АО Ахтубинская РБ</v>
      </c>
      <c r="C13" s="298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25"/>
      <c r="F13" s="44" t="str">
        <f t="shared" si="1"/>
        <v>амбулаторно</v>
      </c>
      <c r="G13" s="239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39"/>
      <c r="J13" s="44" t="str">
        <f t="shared" si="3"/>
        <v xml:space="preserve">Не применяется </v>
      </c>
      <c r="K13" s="71" t="s">
        <v>149</v>
      </c>
      <c r="L13" s="72" t="s">
        <v>41</v>
      </c>
      <c r="M13" s="68" t="s">
        <v>42</v>
      </c>
      <c r="N13" s="99">
        <v>440</v>
      </c>
      <c r="O13" s="100">
        <v>124</v>
      </c>
      <c r="P13" s="53"/>
      <c r="Q13" s="221"/>
      <c r="R13" s="220"/>
      <c r="S13" s="221"/>
      <c r="T13" s="224"/>
      <c r="U13" s="212"/>
      <c r="V13" s="212"/>
      <c r="W13" s="252"/>
      <c r="X13" s="345"/>
    </row>
    <row r="14" spans="1:28" s="4" customFormat="1" ht="28.5" customHeight="1" thickBot="1" x14ac:dyDescent="0.3">
      <c r="A14" s="340"/>
      <c r="B14" s="44" t="str">
        <f t="shared" si="0"/>
        <v>ГБУЗ АО Ахтубинская РБ</v>
      </c>
      <c r="C14" s="203" t="s">
        <v>73</v>
      </c>
      <c r="D14" s="19" t="str">
        <f t="shared" si="0"/>
        <v>Паллиативная медицинская помощь</v>
      </c>
      <c r="E14" s="211" t="s">
        <v>296</v>
      </c>
      <c r="F14" s="44" t="str">
        <f t="shared" si="1"/>
        <v>стационар (ОСУ)</v>
      </c>
      <c r="G14" s="211" t="s">
        <v>43</v>
      </c>
      <c r="H14" s="44" t="str">
        <f t="shared" si="2"/>
        <v>паллиативная медицинская помощь</v>
      </c>
      <c r="I14" s="211" t="s">
        <v>146</v>
      </c>
      <c r="J14" s="44" t="str">
        <f t="shared" si="3"/>
        <v xml:space="preserve">Не применяется </v>
      </c>
      <c r="K14" s="69" t="s">
        <v>131</v>
      </c>
      <c r="L14" s="69" t="s">
        <v>3</v>
      </c>
      <c r="M14" s="69" t="s">
        <v>5</v>
      </c>
      <c r="N14" s="103">
        <v>99</v>
      </c>
      <c r="O14" s="103">
        <v>99</v>
      </c>
      <c r="P14" s="51">
        <f t="shared" ref="P14:P28" si="5">IF(AND(N14&lt;&gt;0,M14="Кач."),O14/N14*100,"")</f>
        <v>100</v>
      </c>
      <c r="Q14" s="51"/>
      <c r="R14" s="218">
        <f>IFERROR(AVERAGE(P14:P15),"")</f>
        <v>100</v>
      </c>
      <c r="S14" s="214">
        <f>AVERAGE(Q14:Q15)</f>
        <v>113.39459760512392</v>
      </c>
      <c r="T14" s="222">
        <f>IFERROR((R14*0.7+S14*0.3)*2,S14*2)</f>
        <v>208.03675856307433</v>
      </c>
      <c r="U14" s="211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262"/>
      <c r="W14" s="252"/>
      <c r="X14" s="345"/>
      <c r="Z14" s="5"/>
    </row>
    <row r="15" spans="1:28" s="4" customFormat="1" ht="28.5" customHeight="1" thickBot="1" x14ac:dyDescent="0.3">
      <c r="A15" s="340"/>
      <c r="B15" s="44" t="str">
        <f t="shared" si="0"/>
        <v>ГБУЗ АО Ахтубинская РБ</v>
      </c>
      <c r="C15" s="235"/>
      <c r="D15" s="19" t="str">
        <f t="shared" si="0"/>
        <v>Паллиативная медицинская помощь</v>
      </c>
      <c r="E15" s="212"/>
      <c r="F15" s="44" t="str">
        <f t="shared" si="1"/>
        <v>стационар (ОСУ)</v>
      </c>
      <c r="G15" s="239"/>
      <c r="H15" s="44" t="str">
        <f t="shared" si="2"/>
        <v>паллиативная медицинская помощь</v>
      </c>
      <c r="I15" s="212"/>
      <c r="J15" s="44" t="str">
        <f t="shared" si="3"/>
        <v xml:space="preserve">Не применяется </v>
      </c>
      <c r="K15" s="66" t="s">
        <v>137</v>
      </c>
      <c r="L15" s="67" t="s">
        <v>138</v>
      </c>
      <c r="M15" s="68" t="s">
        <v>42</v>
      </c>
      <c r="N15" s="100">
        <v>3591</v>
      </c>
      <c r="O15" s="100">
        <v>1018</v>
      </c>
      <c r="P15" s="53"/>
      <c r="Q15" s="52">
        <f>IF(AND(N15&lt;&gt;0,M15="объем"),(O15/N15*100)/$Y$2*12,"")</f>
        <v>113.39459760512392</v>
      </c>
      <c r="R15" s="220"/>
      <c r="S15" s="221"/>
      <c r="T15" s="224"/>
      <c r="U15" s="212"/>
      <c r="V15" s="263"/>
      <c r="W15" s="252"/>
      <c r="X15" s="345"/>
      <c r="Z15" s="5"/>
    </row>
    <row r="16" spans="1:28" s="4" customFormat="1" ht="28.5" customHeight="1" thickBot="1" x14ac:dyDescent="0.3">
      <c r="A16" s="340"/>
      <c r="B16" s="44" t="str">
        <f t="shared" si="0"/>
        <v>ГБУЗ АО Ахтубинская РБ</v>
      </c>
      <c r="C16" s="235"/>
      <c r="D16" s="19" t="str">
        <f t="shared" si="0"/>
        <v>Паллиативная медицинская помощь</v>
      </c>
      <c r="E16" s="211" t="s">
        <v>140</v>
      </c>
      <c r="F16" s="44" t="str">
        <f t="shared" si="1"/>
        <v>амбулаторно</v>
      </c>
      <c r="G16" s="239"/>
      <c r="H16" s="44" t="str">
        <f t="shared" si="2"/>
        <v>паллиативная медицинская помощь</v>
      </c>
      <c r="I16" s="211" t="s">
        <v>146</v>
      </c>
      <c r="J16" s="44" t="str">
        <f t="shared" si="3"/>
        <v xml:space="preserve">Не применяется </v>
      </c>
      <c r="K16" s="70" t="s">
        <v>131</v>
      </c>
      <c r="L16" s="69" t="s">
        <v>3</v>
      </c>
      <c r="M16" s="69" t="s">
        <v>5</v>
      </c>
      <c r="N16" s="103">
        <v>99</v>
      </c>
      <c r="O16" s="103">
        <v>99</v>
      </c>
      <c r="P16" s="51">
        <f t="shared" ref="P16:P18" si="6">IF(AND(N16&lt;&gt;0,M16="Кач."),O16/N16*100,"")</f>
        <v>100</v>
      </c>
      <c r="Q16" s="51"/>
      <c r="R16" s="218">
        <f>IFERROR(AVERAGE(P16:P17),"")</f>
        <v>100</v>
      </c>
      <c r="S16" s="214">
        <f>AVERAGE(Q16:Q17)</f>
        <v>67.195767195767203</v>
      </c>
      <c r="T16" s="222">
        <f>IFERROR((R16*0.7+S16*0.3)*2,S16*2)</f>
        <v>180.31746031746033</v>
      </c>
      <c r="U16" s="211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262"/>
      <c r="W16" s="252"/>
      <c r="X16" s="345"/>
      <c r="Z16" s="5"/>
    </row>
    <row r="17" spans="1:26" s="4" customFormat="1" ht="27" customHeight="1" thickBot="1" x14ac:dyDescent="0.3">
      <c r="A17" s="340"/>
      <c r="B17" s="44" t="str">
        <f t="shared" si="0"/>
        <v>ГБУЗ АО Ахтубинская РБ</v>
      </c>
      <c r="C17" s="235"/>
      <c r="D17" s="19" t="str">
        <f t="shared" si="0"/>
        <v>Паллиативная медицинская помощь</v>
      </c>
      <c r="E17" s="212"/>
      <c r="F17" s="44" t="str">
        <f t="shared" si="1"/>
        <v>амбулаторно</v>
      </c>
      <c r="G17" s="239"/>
      <c r="H17" s="44" t="str">
        <f t="shared" si="2"/>
        <v>паллиативная медицинская помощь</v>
      </c>
      <c r="I17" s="212"/>
      <c r="J17" s="44" t="str">
        <f t="shared" si="3"/>
        <v xml:space="preserve">Не применяется </v>
      </c>
      <c r="K17" s="71" t="s">
        <v>40</v>
      </c>
      <c r="L17" s="67" t="s">
        <v>121</v>
      </c>
      <c r="M17" s="68" t="s">
        <v>42</v>
      </c>
      <c r="N17" s="101">
        <v>756</v>
      </c>
      <c r="O17" s="101">
        <v>127</v>
      </c>
      <c r="P17" s="51"/>
      <c r="Q17" s="52">
        <f t="shared" ref="Q17:Q19" si="7">IF(AND(N17&lt;&gt;0,M17="объем"),(O17/N17*100)/$Y$2*12,"")</f>
        <v>67.195767195767203</v>
      </c>
      <c r="R17" s="220"/>
      <c r="S17" s="221"/>
      <c r="T17" s="224"/>
      <c r="U17" s="212"/>
      <c r="V17" s="263"/>
      <c r="W17" s="252"/>
      <c r="X17" s="345"/>
      <c r="Z17" s="5"/>
    </row>
    <row r="18" spans="1:26" s="4" customFormat="1" ht="41.25" customHeight="1" thickBot="1" x14ac:dyDescent="0.3">
      <c r="A18" s="340"/>
      <c r="B18" s="44" t="str">
        <f t="shared" si="0"/>
        <v>ГБУЗ АО Ахтубинская РБ</v>
      </c>
      <c r="C18" s="235"/>
      <c r="D18" s="19" t="str">
        <f t="shared" si="0"/>
        <v>Паллиативная медицинская помощь</v>
      </c>
      <c r="E18" s="211" t="s">
        <v>250</v>
      </c>
      <c r="F18" s="44" t="str">
        <f t="shared" si="1"/>
        <v>амбулаторно на дому выездными патронажными бригадами</v>
      </c>
      <c r="G18" s="239"/>
      <c r="H18" s="44" t="str">
        <f t="shared" si="2"/>
        <v>паллиативная медицинская помощь</v>
      </c>
      <c r="I18" s="211" t="s">
        <v>146</v>
      </c>
      <c r="J18" s="44" t="str">
        <f t="shared" si="3"/>
        <v xml:space="preserve">Не применяется </v>
      </c>
      <c r="K18" s="70" t="s">
        <v>131</v>
      </c>
      <c r="L18" s="69" t="s">
        <v>3</v>
      </c>
      <c r="M18" s="69" t="s">
        <v>5</v>
      </c>
      <c r="N18" s="103">
        <v>99</v>
      </c>
      <c r="O18" s="103">
        <v>99</v>
      </c>
      <c r="P18" s="165">
        <f t="shared" si="6"/>
        <v>100</v>
      </c>
      <c r="Q18" s="166"/>
      <c r="R18" s="218">
        <f>IFERROR(AVERAGE(P18:P19),"")</f>
        <v>100</v>
      </c>
      <c r="S18" s="214">
        <f>AVERAGE(Q18:Q19)</f>
        <v>28.571428571428569</v>
      </c>
      <c r="T18" s="222">
        <f>IFERROR((R18*0.7+S18*0.3)*2,S18*2)</f>
        <v>157.14285714285714</v>
      </c>
      <c r="U18" s="211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262"/>
      <c r="W18" s="252"/>
      <c r="X18" s="345"/>
      <c r="Z18" s="5"/>
    </row>
    <row r="19" spans="1:26" s="4" customFormat="1" ht="57.75" customHeight="1" thickBot="1" x14ac:dyDescent="0.3">
      <c r="A19" s="340"/>
      <c r="B19" s="44" t="str">
        <f t="shared" si="0"/>
        <v>ГБУЗ АО Ахтубинская РБ</v>
      </c>
      <c r="C19" s="204"/>
      <c r="D19" s="19" t="str">
        <f t="shared" si="0"/>
        <v>Паллиативная медицинская помощь</v>
      </c>
      <c r="E19" s="212"/>
      <c r="F19" s="44" t="str">
        <f t="shared" si="1"/>
        <v>амбулаторно на дому выездными патронажными бригадами</v>
      </c>
      <c r="G19" s="212"/>
      <c r="H19" s="44" t="str">
        <f t="shared" si="2"/>
        <v>паллиативная медицинская помощь</v>
      </c>
      <c r="I19" s="212"/>
      <c r="J19" s="44" t="str">
        <f t="shared" si="3"/>
        <v xml:space="preserve">Не применяется </v>
      </c>
      <c r="K19" s="71" t="s">
        <v>40</v>
      </c>
      <c r="L19" s="67" t="s">
        <v>121</v>
      </c>
      <c r="M19" s="68" t="s">
        <v>42</v>
      </c>
      <c r="N19" s="101">
        <v>868</v>
      </c>
      <c r="O19" s="101">
        <v>62</v>
      </c>
      <c r="P19" s="165"/>
      <c r="Q19" s="166">
        <f t="shared" si="7"/>
        <v>28.571428571428569</v>
      </c>
      <c r="R19" s="220"/>
      <c r="S19" s="221"/>
      <c r="T19" s="224"/>
      <c r="U19" s="212"/>
      <c r="V19" s="263"/>
      <c r="W19" s="252"/>
      <c r="X19" s="345"/>
      <c r="Z19" s="5"/>
    </row>
    <row r="20" spans="1:26" s="4" customFormat="1" ht="27" customHeight="1" thickBot="1" x14ac:dyDescent="0.3">
      <c r="A20" s="340"/>
      <c r="B20" s="44" t="e">
        <f>IF(A20="",#REF!,A20)</f>
        <v>#REF!</v>
      </c>
      <c r="C20" s="203" t="s">
        <v>127</v>
      </c>
      <c r="D20" s="19" t="str">
        <f>IF(C20="",#REF!,C20)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0" s="211" t="s">
        <v>141</v>
      </c>
      <c r="F20" s="44" t="str">
        <f>IF(E20="",#REF!,E20)</f>
        <v>стационар</v>
      </c>
      <c r="G20" s="225" t="s">
        <v>51</v>
      </c>
      <c r="H20" s="44" t="str">
        <f>IF(G20="",#REF!,G20)</f>
        <v>терапия</v>
      </c>
      <c r="I20" s="225" t="s">
        <v>146</v>
      </c>
      <c r="J20" s="44" t="str">
        <f>IF(I20="",#REF!,I20)</f>
        <v xml:space="preserve">Не применяется </v>
      </c>
      <c r="K20" s="69" t="s">
        <v>131</v>
      </c>
      <c r="L20" s="69" t="s">
        <v>3</v>
      </c>
      <c r="M20" s="69" t="s">
        <v>5</v>
      </c>
      <c r="N20" s="103">
        <v>99</v>
      </c>
      <c r="O20" s="103">
        <v>99</v>
      </c>
      <c r="P20" s="51">
        <f t="shared" si="5"/>
        <v>100</v>
      </c>
      <c r="Q20" s="51"/>
      <c r="R20" s="218">
        <f>IFERROR(AVERAGE(P20:P23),"")</f>
        <v>100</v>
      </c>
      <c r="S20" s="214">
        <f>AVERAGE(Q20:Q23)</f>
        <v>76.904176904176907</v>
      </c>
      <c r="T20" s="222">
        <f>IFERROR((R20*0.7+S20*0.3)*2,S20*2)</f>
        <v>186.14250614250614</v>
      </c>
      <c r="U20" s="211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32"/>
      <c r="W20" s="252"/>
      <c r="X20" s="345"/>
      <c r="Z20" s="5"/>
    </row>
    <row r="21" spans="1:26" s="4" customFormat="1" ht="39" customHeight="1" thickBot="1" x14ac:dyDescent="0.3">
      <c r="A21" s="340"/>
      <c r="B21" s="44" t="e">
        <f t="shared" si="0"/>
        <v>#REF!</v>
      </c>
      <c r="C21" s="235"/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12"/>
      <c r="F21" s="44" t="str">
        <f t="shared" si="1"/>
        <v>стационар</v>
      </c>
      <c r="G21" s="225"/>
      <c r="H21" s="44" t="str">
        <f t="shared" si="2"/>
        <v>терапия</v>
      </c>
      <c r="I21" s="225"/>
      <c r="J21" s="44" t="str">
        <f t="shared" si="3"/>
        <v xml:space="preserve">Не применяется </v>
      </c>
      <c r="K21" s="71" t="s">
        <v>173</v>
      </c>
      <c r="L21" s="72" t="s">
        <v>148</v>
      </c>
      <c r="M21" s="68" t="s">
        <v>42</v>
      </c>
      <c r="N21" s="101">
        <v>66</v>
      </c>
      <c r="O21" s="101">
        <v>12</v>
      </c>
      <c r="P21" s="51"/>
      <c r="Q21" s="52">
        <f>IF(AND(N21&lt;&gt;0,M21="объем"),(O21/N21*100)/$Y$2*12,"")</f>
        <v>72.727272727272734</v>
      </c>
      <c r="R21" s="219"/>
      <c r="S21" s="215"/>
      <c r="T21" s="223"/>
      <c r="U21" s="239"/>
      <c r="V21" s="233"/>
      <c r="W21" s="252"/>
      <c r="X21" s="345"/>
      <c r="Z21" s="5"/>
    </row>
    <row r="22" spans="1:26" s="4" customFormat="1" ht="28.5" customHeight="1" thickBot="1" x14ac:dyDescent="0.3">
      <c r="A22" s="340"/>
      <c r="B22" s="44" t="e">
        <f t="shared" si="0"/>
        <v>#REF!</v>
      </c>
      <c r="C22" s="235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11" t="s">
        <v>141</v>
      </c>
      <c r="F22" s="44" t="str">
        <f t="shared" si="1"/>
        <v>стационар</v>
      </c>
      <c r="G22" s="225" t="s">
        <v>151</v>
      </c>
      <c r="H22" s="44" t="str">
        <f t="shared" si="2"/>
        <v>хирургия</v>
      </c>
      <c r="I22" s="225" t="s">
        <v>146</v>
      </c>
      <c r="J22" s="44" t="str">
        <f t="shared" si="3"/>
        <v xml:space="preserve">Не применяется </v>
      </c>
      <c r="K22" s="69" t="s">
        <v>131</v>
      </c>
      <c r="L22" s="69" t="s">
        <v>3</v>
      </c>
      <c r="M22" s="69" t="s">
        <v>5</v>
      </c>
      <c r="N22" s="103">
        <v>99</v>
      </c>
      <c r="O22" s="103">
        <v>99</v>
      </c>
      <c r="P22" s="51">
        <f t="shared" ref="P22" si="8">IF(AND(N22&lt;&gt;0,M22="Кач."),O22/N22*100,"")</f>
        <v>100</v>
      </c>
      <c r="Q22" s="51"/>
      <c r="R22" s="219"/>
      <c r="S22" s="215"/>
      <c r="T22" s="223"/>
      <c r="U22" s="239"/>
      <c r="V22" s="233"/>
      <c r="W22" s="252"/>
      <c r="X22" s="345"/>
      <c r="Z22" s="5"/>
    </row>
    <row r="23" spans="1:26" s="4" customFormat="1" ht="28.5" customHeight="1" thickBot="1" x14ac:dyDescent="0.3">
      <c r="A23" s="340"/>
      <c r="B23" s="44" t="e">
        <f t="shared" si="0"/>
        <v>#REF!</v>
      </c>
      <c r="C23" s="204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12"/>
      <c r="F23" s="44" t="str">
        <f t="shared" si="1"/>
        <v>стационар</v>
      </c>
      <c r="G23" s="225"/>
      <c r="H23" s="44" t="str">
        <f t="shared" si="2"/>
        <v>хирургия</v>
      </c>
      <c r="I23" s="225"/>
      <c r="J23" s="44" t="str">
        <f t="shared" si="3"/>
        <v xml:space="preserve">Не применяется </v>
      </c>
      <c r="K23" s="71" t="s">
        <v>173</v>
      </c>
      <c r="L23" s="72" t="s">
        <v>148</v>
      </c>
      <c r="M23" s="68" t="s">
        <v>42</v>
      </c>
      <c r="N23" s="101">
        <v>74</v>
      </c>
      <c r="O23" s="101">
        <v>15</v>
      </c>
      <c r="P23" s="51"/>
      <c r="Q23" s="52">
        <f t="shared" ref="Q23" si="9">IF(AND(N23&lt;&gt;0,M23="объем"),(O23/N23*100)/$Y$2*12,"")</f>
        <v>81.081081081081081</v>
      </c>
      <c r="R23" s="220"/>
      <c r="S23" s="221"/>
      <c r="T23" s="224"/>
      <c r="U23" s="212"/>
      <c r="V23" s="234"/>
      <c r="W23" s="252"/>
      <c r="X23" s="345"/>
      <c r="Z23" s="5"/>
    </row>
    <row r="24" spans="1:26" s="4" customFormat="1" ht="28.5" customHeight="1" thickBot="1" x14ac:dyDescent="0.3">
      <c r="A24" s="340"/>
      <c r="B24" s="44" t="e">
        <f t="shared" si="0"/>
        <v>#REF!</v>
      </c>
      <c r="C24" s="229" t="s">
        <v>193</v>
      </c>
      <c r="D2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4" s="232" t="s">
        <v>47</v>
      </c>
      <c r="F24" s="44" t="str">
        <f t="shared" si="1"/>
        <v>Не предусмотрено</v>
      </c>
      <c r="G24" s="227" t="s">
        <v>47</v>
      </c>
      <c r="H24" s="44" t="str">
        <f t="shared" si="2"/>
        <v>Не предусмотрено</v>
      </c>
      <c r="I24" s="227" t="s">
        <v>47</v>
      </c>
      <c r="J24" s="44" t="str">
        <f t="shared" si="3"/>
        <v>Не предусмотрено</v>
      </c>
      <c r="K24" s="70" t="s">
        <v>57</v>
      </c>
      <c r="L24" s="69" t="s">
        <v>57</v>
      </c>
      <c r="M24" s="70"/>
      <c r="N24" s="103"/>
      <c r="O24" s="103"/>
      <c r="P24" s="51" t="str">
        <f t="shared" ref="P24" si="10">IF(AND(N24&lt;&gt;0,M24="Кач."),O24/N24*100,"")</f>
        <v/>
      </c>
      <c r="Q24" s="51"/>
      <c r="R24" s="213" t="str">
        <f>IFERROR(AVERAGE(P24:P25),"")</f>
        <v/>
      </c>
      <c r="S24" s="240">
        <f>AVERAGE(Q24:Q25)</f>
        <v>86.666666666666671</v>
      </c>
      <c r="T24" s="222">
        <f>IFERROR((R24*0.7+S24*0.3)*2,S24*2)</f>
        <v>173.33333333333334</v>
      </c>
      <c r="U24" s="211" t="str">
        <f>IF(T24&lt;170,"ГЗ по услуге (работе) НЕ выполнено","")&amp;IF(AND(T24&gt;=170,T24&lt;=200),"ГЗ по услуге (работе) выполнено","")&amp;IF(T24&gt;200,"ГЗ по услуге (работе) ПЕРЕвыполнено","")</f>
        <v>ГЗ по услуге (работе) выполнено</v>
      </c>
      <c r="V24" s="225"/>
      <c r="W24" s="252"/>
      <c r="X24" s="345"/>
      <c r="Z24" s="5"/>
    </row>
    <row r="25" spans="1:26" s="4" customFormat="1" ht="28.5" customHeight="1" thickBot="1" x14ac:dyDescent="0.3">
      <c r="A25" s="340"/>
      <c r="B25" s="44" t="e">
        <f t="shared" si="0"/>
        <v>#REF!</v>
      </c>
      <c r="C25" s="231"/>
      <c r="D2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5" s="234"/>
      <c r="F25" s="44" t="str">
        <f t="shared" si="1"/>
        <v>Не предусмотрено</v>
      </c>
      <c r="G25" s="227"/>
      <c r="H25" s="44" t="str">
        <f t="shared" si="2"/>
        <v>Не предусмотрено</v>
      </c>
      <c r="I25" s="227"/>
      <c r="J25" s="44" t="str">
        <f t="shared" si="3"/>
        <v>Не предусмотрено</v>
      </c>
      <c r="K25" s="71" t="s">
        <v>194</v>
      </c>
      <c r="L25" s="72" t="s">
        <v>58</v>
      </c>
      <c r="M25" s="68" t="s">
        <v>42</v>
      </c>
      <c r="N25" s="101">
        <v>300</v>
      </c>
      <c r="O25" s="101">
        <v>65</v>
      </c>
      <c r="P25" s="51"/>
      <c r="Q25" s="52">
        <f>IF(AND(N25&lt;&gt;0,M25="объем"),(O25/N25*100)/$Y$2*12,"")</f>
        <v>86.666666666666671</v>
      </c>
      <c r="R25" s="213"/>
      <c r="S25" s="240"/>
      <c r="T25" s="224"/>
      <c r="U25" s="212"/>
      <c r="V25" s="225"/>
      <c r="W25" s="252"/>
      <c r="X25" s="345"/>
      <c r="Z25" s="5"/>
    </row>
    <row r="26" spans="1:26" s="4" customFormat="1" ht="28.5" customHeight="1" thickBot="1" x14ac:dyDescent="0.3">
      <c r="A26" s="340"/>
      <c r="B26" s="44" t="e">
        <f t="shared" si="0"/>
        <v>#REF!</v>
      </c>
      <c r="C26" s="203" t="s">
        <v>46</v>
      </c>
      <c r="D26" s="19" t="str">
        <f t="shared" si="0"/>
        <v>Заготовка, хранение, транспортировка и обеспечение безопасности донорской крови и ее компонентов</v>
      </c>
      <c r="E26" s="211" t="s">
        <v>47</v>
      </c>
      <c r="F26" s="44" t="str">
        <f t="shared" si="1"/>
        <v>Не предусмотрено</v>
      </c>
      <c r="G26" s="225" t="s">
        <v>47</v>
      </c>
      <c r="H26" s="44" t="str">
        <f t="shared" si="2"/>
        <v>Не предусмотрено</v>
      </c>
      <c r="I26" s="225" t="s">
        <v>146</v>
      </c>
      <c r="J26" s="44" t="str">
        <f t="shared" si="3"/>
        <v xml:space="preserve">Не применяется </v>
      </c>
      <c r="K26" s="69" t="s">
        <v>48</v>
      </c>
      <c r="L26" s="69" t="s">
        <v>3</v>
      </c>
      <c r="M26" s="69" t="s">
        <v>5</v>
      </c>
      <c r="N26" s="103">
        <v>100</v>
      </c>
      <c r="O26" s="103">
        <v>100</v>
      </c>
      <c r="P26" s="51">
        <f t="shared" si="5"/>
        <v>100</v>
      </c>
      <c r="Q26" s="51"/>
      <c r="R26" s="213">
        <f>IFERROR(AVERAGE(P26:P27),"")</f>
        <v>100</v>
      </c>
      <c r="S26" s="240">
        <f>AVERAGE(Q26:Q27)</f>
        <v>98.4</v>
      </c>
      <c r="T26" s="216">
        <f>IFERROR((R26*0.7+S26*0.3)*2,S26*2)</f>
        <v>199.04</v>
      </c>
      <c r="U26" s="225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выполнено</v>
      </c>
      <c r="V26" s="225"/>
      <c r="W26" s="252"/>
      <c r="X26" s="345"/>
      <c r="Z26" s="5"/>
    </row>
    <row r="27" spans="1:26" s="4" customFormat="1" ht="69.75" customHeight="1" thickBot="1" x14ac:dyDescent="0.3">
      <c r="A27" s="340"/>
      <c r="B27" s="44" t="e">
        <f t="shared" si="0"/>
        <v>#REF!</v>
      </c>
      <c r="C27" s="204"/>
      <c r="D27" s="19" t="str">
        <f t="shared" si="0"/>
        <v>Заготовка, хранение, транспортировка и обеспечение безопасности донорской крови и ее компонентов</v>
      </c>
      <c r="E27" s="212"/>
      <c r="F27" s="44" t="str">
        <f t="shared" si="1"/>
        <v>Не предусмотрено</v>
      </c>
      <c r="G27" s="225"/>
      <c r="H27" s="44" t="str">
        <f t="shared" si="2"/>
        <v>Не предусмотрено</v>
      </c>
      <c r="I27" s="225"/>
      <c r="J27" s="44" t="str">
        <f t="shared" si="3"/>
        <v xml:space="preserve">Не применяется </v>
      </c>
      <c r="K27" s="66" t="s">
        <v>49</v>
      </c>
      <c r="L27" s="67" t="s">
        <v>121</v>
      </c>
      <c r="M27" s="68" t="s">
        <v>42</v>
      </c>
      <c r="N27" s="101">
        <v>300</v>
      </c>
      <c r="O27" s="101">
        <v>73.8</v>
      </c>
      <c r="P27" s="53"/>
      <c r="Q27" s="52">
        <f>IF(AND(N27&lt;&gt;0,M27="объем"),(O27/N27*100)/$Y$2*12,"")</f>
        <v>98.4</v>
      </c>
      <c r="R27" s="213"/>
      <c r="S27" s="240"/>
      <c r="T27" s="216"/>
      <c r="U27" s="225"/>
      <c r="V27" s="225"/>
      <c r="W27" s="252"/>
      <c r="X27" s="345"/>
      <c r="Z27" s="5"/>
    </row>
    <row r="28" spans="1:26" s="4" customFormat="1" ht="28.5" customHeight="1" thickBot="1" x14ac:dyDescent="0.3">
      <c r="A28" s="340"/>
      <c r="B28" s="44" t="e">
        <f t="shared" si="0"/>
        <v>#REF!</v>
      </c>
      <c r="C28" s="203" t="s">
        <v>232</v>
      </c>
      <c r="D28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8" s="211" t="s">
        <v>289</v>
      </c>
      <c r="F28" s="44" t="str">
        <f t="shared" si="1"/>
        <v>заключение договоров</v>
      </c>
      <c r="G28" s="225" t="s">
        <v>291</v>
      </c>
      <c r="H28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8" s="225" t="s">
        <v>290</v>
      </c>
      <c r="J28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8" s="73" t="s">
        <v>233</v>
      </c>
      <c r="L28" s="67" t="s">
        <v>3</v>
      </c>
      <c r="M28" s="69" t="s">
        <v>5</v>
      </c>
      <c r="N28" s="103">
        <v>100</v>
      </c>
      <c r="O28" s="103">
        <v>100</v>
      </c>
      <c r="P28" s="51">
        <f t="shared" si="5"/>
        <v>100</v>
      </c>
      <c r="Q28" s="52"/>
      <c r="R28" s="213">
        <f>IFERROR(AVERAGE(P28:P29),"")</f>
        <v>100</v>
      </c>
      <c r="S28" s="240">
        <f>AVERAGE(Q28:Q29)</f>
        <v>100</v>
      </c>
      <c r="T28" s="216">
        <f>IFERROR((R28*0.7+S28*0.3)*2,S28*2)</f>
        <v>200</v>
      </c>
      <c r="U28" s="225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25"/>
      <c r="W28" s="252"/>
      <c r="X28" s="345"/>
      <c r="Z28" s="5"/>
    </row>
    <row r="29" spans="1:26" s="4" customFormat="1" ht="28.5" customHeight="1" thickBot="1" x14ac:dyDescent="0.3">
      <c r="A29" s="341"/>
      <c r="B29" s="44" t="e">
        <f t="shared" si="0"/>
        <v>#REF!</v>
      </c>
      <c r="C29" s="329"/>
      <c r="D2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" s="257"/>
      <c r="F29" s="44" t="str">
        <f t="shared" si="1"/>
        <v>заключение договоров</v>
      </c>
      <c r="G29" s="241"/>
      <c r="H2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" s="241"/>
      <c r="J2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" s="74" t="s">
        <v>241</v>
      </c>
      <c r="L29" s="75" t="s">
        <v>234</v>
      </c>
      <c r="M29" s="76" t="s">
        <v>42</v>
      </c>
      <c r="N29" s="104">
        <v>23.09</v>
      </c>
      <c r="O29" s="104">
        <v>23.09</v>
      </c>
      <c r="P29" s="54"/>
      <c r="Q29" s="55">
        <f>IF(AND(N29&lt;&gt;0,M29="объем"),(O29/N29*100),"")</f>
        <v>100</v>
      </c>
      <c r="R29" s="265"/>
      <c r="S29" s="266"/>
      <c r="T29" s="242"/>
      <c r="U29" s="241"/>
      <c r="V29" s="241"/>
      <c r="W29" s="343"/>
      <c r="X29" s="346"/>
      <c r="Z29" s="5"/>
    </row>
    <row r="30" spans="1:26" s="4" customFormat="1" ht="47.25" customHeight="1" thickBot="1" x14ac:dyDescent="0.3">
      <c r="A30" s="348" t="s">
        <v>22</v>
      </c>
      <c r="B30" s="44" t="str">
        <f t="shared" si="0"/>
        <v>ГБУЗ АО Володарская РБ</v>
      </c>
      <c r="C30" s="231" t="s">
        <v>122</v>
      </c>
      <c r="D30" s="19" t="str">
        <f t="shared" si="0"/>
        <v>ПМСП, не включенная в базовую программу ОМС</v>
      </c>
      <c r="E30" s="234" t="s">
        <v>140</v>
      </c>
      <c r="F30" s="44" t="str">
        <f t="shared" si="1"/>
        <v>амбулаторно</v>
      </c>
      <c r="G30" s="212" t="s">
        <v>135</v>
      </c>
      <c r="H3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" s="234" t="s">
        <v>166</v>
      </c>
      <c r="J30" s="44" t="str">
        <f t="shared" si="3"/>
        <v>по профилю дерматовенерология (в части венерологии)</v>
      </c>
      <c r="K30" s="77" t="s">
        <v>131</v>
      </c>
      <c r="L30" s="77" t="s">
        <v>3</v>
      </c>
      <c r="M30" s="77" t="s">
        <v>5</v>
      </c>
      <c r="N30" s="105">
        <v>99</v>
      </c>
      <c r="O30" s="105">
        <v>99</v>
      </c>
      <c r="P30" s="56">
        <f t="shared" ref="P30:P98" si="11">IF(AND(N30&lt;&gt;0,M30="Кач."),O30/N30*100,"")</f>
        <v>100</v>
      </c>
      <c r="Q30" s="56"/>
      <c r="R30" s="271">
        <f>IFERROR(AVERAGE(P30:P32),"")</f>
        <v>100</v>
      </c>
      <c r="S30" s="244">
        <f>AVERAGE(Q30:Q32)</f>
        <v>98.637739656912203</v>
      </c>
      <c r="T30" s="247">
        <f>IFERROR((R30*0.7+S30*0.3)*2,S30*2)</f>
        <v>199.18264379414731</v>
      </c>
      <c r="U30" s="270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270"/>
      <c r="W30" s="342">
        <f>AVERAGE(T30:T57)</f>
        <v>187.75759630490634</v>
      </c>
      <c r="X30" s="347" t="str">
        <f>IF(W30&lt;170,"ГЗ по учреждению не выполнено","")&amp;IF(AND(W30&gt;=170,W30&lt;=200),"ГЗ по учреждению выполнено","")&amp;IF(W30&gt;200,"ГЗ по учреждению перевыполнено","")</f>
        <v>ГЗ по учреждению выполнено</v>
      </c>
      <c r="Z30" s="5"/>
    </row>
    <row r="31" spans="1:26" s="4" customFormat="1" ht="78.75" customHeight="1" thickBot="1" x14ac:dyDescent="0.3">
      <c r="A31" s="201"/>
      <c r="B31" s="44" t="str">
        <f t="shared" si="0"/>
        <v>ГБУЗ АО Володарская РБ</v>
      </c>
      <c r="C31" s="298"/>
      <c r="D31" s="19" t="str">
        <f t="shared" si="0"/>
        <v>ПМСП, не включенная в базовую программу ОМС</v>
      </c>
      <c r="E31" s="227"/>
      <c r="F31" s="44" t="str">
        <f t="shared" si="1"/>
        <v>амбулаторно</v>
      </c>
      <c r="G31" s="225"/>
      <c r="H3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1" s="227"/>
      <c r="J31" s="44" t="str">
        <f t="shared" si="3"/>
        <v>по профилю дерматовенерология (в части венерологии)</v>
      </c>
      <c r="K31" s="66" t="s">
        <v>40</v>
      </c>
      <c r="L31" s="67" t="s">
        <v>121</v>
      </c>
      <c r="M31" s="68" t="s">
        <v>42</v>
      </c>
      <c r="N31" s="101">
        <v>991</v>
      </c>
      <c r="O31" s="100">
        <v>241</v>
      </c>
      <c r="P31" s="53"/>
      <c r="Q31" s="52">
        <f t="shared" ref="Q31:Q45" si="12">IF(AND(N31&lt;&gt;0,M31="объем"),(O31/N31*100)/$Y$2*12,"")</f>
        <v>97.27547931382442</v>
      </c>
      <c r="R31" s="272"/>
      <c r="S31" s="245"/>
      <c r="T31" s="223"/>
      <c r="U31" s="233"/>
      <c r="V31" s="233"/>
      <c r="W31" s="252"/>
      <c r="X31" s="249"/>
      <c r="Z31" s="5"/>
    </row>
    <row r="32" spans="1:26" s="4" customFormat="1" ht="28.5" customHeight="1" thickBot="1" x14ac:dyDescent="0.3">
      <c r="A32" s="201"/>
      <c r="B32" s="44" t="str">
        <f t="shared" si="0"/>
        <v>ГБУЗ АО Володарская РБ</v>
      </c>
      <c r="C32" s="298"/>
      <c r="D32" s="19" t="str">
        <f t="shared" si="0"/>
        <v>ПМСП, не включенная в базовую программу ОМС</v>
      </c>
      <c r="E32" s="227"/>
      <c r="F32" s="44" t="str">
        <f t="shared" si="1"/>
        <v>амбулаторно</v>
      </c>
      <c r="G32" s="225"/>
      <c r="H3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27"/>
      <c r="J32" s="44" t="str">
        <f t="shared" si="3"/>
        <v>по профилю дерматовенерология (в части венерологии)</v>
      </c>
      <c r="K32" s="66" t="s">
        <v>136</v>
      </c>
      <c r="L32" s="67" t="s">
        <v>121</v>
      </c>
      <c r="M32" s="68" t="s">
        <v>42</v>
      </c>
      <c r="N32" s="101">
        <v>100</v>
      </c>
      <c r="O32" s="100">
        <v>25</v>
      </c>
      <c r="P32" s="53"/>
      <c r="Q32" s="52">
        <f t="shared" si="12"/>
        <v>100</v>
      </c>
      <c r="R32" s="273"/>
      <c r="S32" s="246"/>
      <c r="T32" s="224"/>
      <c r="U32" s="234"/>
      <c r="V32" s="234"/>
      <c r="W32" s="252"/>
      <c r="X32" s="249"/>
    </row>
    <row r="33" spans="1:24" s="4" customFormat="1" ht="28.5" customHeight="1" thickBot="1" x14ac:dyDescent="0.3">
      <c r="A33" s="201"/>
      <c r="B33" s="44" t="str">
        <f t="shared" si="0"/>
        <v>ГБУЗ АО Володарская РБ</v>
      </c>
      <c r="C33" s="298"/>
      <c r="D33" s="19" t="str">
        <f t="shared" si="0"/>
        <v>ПМСП, не включенная в базовую программу ОМС</v>
      </c>
      <c r="E33" s="227" t="s">
        <v>140</v>
      </c>
      <c r="F33" s="44" t="str">
        <f t="shared" si="1"/>
        <v>амбулаторно</v>
      </c>
      <c r="G33" s="225" t="s">
        <v>143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3" s="227" t="s">
        <v>142</v>
      </c>
      <c r="J33" s="44" t="str">
        <f t="shared" si="3"/>
        <v>по профилю Фтизиатрия</v>
      </c>
      <c r="K33" s="70" t="s">
        <v>131</v>
      </c>
      <c r="L33" s="69" t="s">
        <v>3</v>
      </c>
      <c r="M33" s="69" t="s">
        <v>5</v>
      </c>
      <c r="N33" s="103">
        <v>99</v>
      </c>
      <c r="O33" s="103">
        <v>99</v>
      </c>
      <c r="P33" s="51">
        <f t="shared" ref="P33" si="13">IF(AND(N33&lt;&gt;0,M33="Кач."),O33/N33*100,"")</f>
        <v>100</v>
      </c>
      <c r="Q33" s="51"/>
      <c r="R33" s="271">
        <f>IFERROR(AVERAGE(P33:P35),"")</f>
        <v>100</v>
      </c>
      <c r="S33" s="244">
        <f>AVERAGE(Q33:Q35)</f>
        <v>94.838545410975314</v>
      </c>
      <c r="T33" s="247">
        <f>IFERROR((R33*0.7+S33*0.3)*2,S33*2)</f>
        <v>196.9031272465852</v>
      </c>
      <c r="U33" s="270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выполнено</v>
      </c>
      <c r="V33" s="270"/>
      <c r="W33" s="252"/>
      <c r="X33" s="249"/>
    </row>
    <row r="34" spans="1:24" s="4" customFormat="1" ht="60.75" customHeight="1" thickBot="1" x14ac:dyDescent="0.3">
      <c r="A34" s="201"/>
      <c r="B34" s="44" t="str">
        <f t="shared" si="0"/>
        <v>ГБУЗ АО Володарская РБ</v>
      </c>
      <c r="C34" s="298"/>
      <c r="D34" s="19" t="str">
        <f t="shared" si="0"/>
        <v>ПМСП, не включенная в базовую программу ОМС</v>
      </c>
      <c r="E34" s="227"/>
      <c r="F34" s="44" t="str">
        <f t="shared" si="1"/>
        <v>амбулаторно</v>
      </c>
      <c r="G34" s="225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4" s="227"/>
      <c r="J34" s="44" t="str">
        <f t="shared" si="3"/>
        <v>по профилю Фтизиатрия</v>
      </c>
      <c r="K34" s="71" t="s">
        <v>40</v>
      </c>
      <c r="L34" s="67" t="s">
        <v>121</v>
      </c>
      <c r="M34" s="68" t="s">
        <v>42</v>
      </c>
      <c r="N34" s="101">
        <v>4160</v>
      </c>
      <c r="O34" s="100">
        <v>978</v>
      </c>
      <c r="P34" s="53"/>
      <c r="Q34" s="52">
        <f t="shared" si="12"/>
        <v>94.038461538461533</v>
      </c>
      <c r="R34" s="272"/>
      <c r="S34" s="245"/>
      <c r="T34" s="223"/>
      <c r="U34" s="233"/>
      <c r="V34" s="233"/>
      <c r="W34" s="252"/>
      <c r="X34" s="249"/>
    </row>
    <row r="35" spans="1:24" s="4" customFormat="1" ht="28.5" customHeight="1" thickBot="1" x14ac:dyDescent="0.3">
      <c r="A35" s="201"/>
      <c r="B35" s="44" t="str">
        <f t="shared" si="0"/>
        <v>ГБУЗ АО Володарская РБ</v>
      </c>
      <c r="C35" s="298"/>
      <c r="D35" s="19" t="str">
        <f t="shared" si="0"/>
        <v>ПМСП, не включенная в базовую программу ОМС</v>
      </c>
      <c r="E35" s="227"/>
      <c r="F35" s="44" t="str">
        <f t="shared" si="1"/>
        <v>амбулаторно</v>
      </c>
      <c r="G35" s="225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27"/>
      <c r="J35" s="44" t="str">
        <f t="shared" si="3"/>
        <v>по профилю Фтизиатрия</v>
      </c>
      <c r="K35" s="71" t="s">
        <v>136</v>
      </c>
      <c r="L35" s="67" t="s">
        <v>121</v>
      </c>
      <c r="M35" s="68" t="s">
        <v>42</v>
      </c>
      <c r="N35" s="101">
        <v>1284</v>
      </c>
      <c r="O35" s="100">
        <v>307</v>
      </c>
      <c r="P35" s="53"/>
      <c r="Q35" s="52">
        <f t="shared" si="12"/>
        <v>95.638629283489095</v>
      </c>
      <c r="R35" s="273"/>
      <c r="S35" s="246"/>
      <c r="T35" s="224"/>
      <c r="U35" s="234"/>
      <c r="V35" s="234"/>
      <c r="W35" s="252"/>
      <c r="X35" s="249"/>
    </row>
    <row r="36" spans="1:24" s="4" customFormat="1" ht="28.5" customHeight="1" thickBot="1" x14ac:dyDescent="0.3">
      <c r="A36" s="201"/>
      <c r="B36" s="44" t="str">
        <f t="shared" si="0"/>
        <v>ГБУЗ АО Володарская РБ</v>
      </c>
      <c r="C36" s="298"/>
      <c r="D36" s="19" t="str">
        <f t="shared" si="0"/>
        <v>ПМСП, не включенная в базовую программу ОМС</v>
      </c>
      <c r="E36" s="227" t="s">
        <v>140</v>
      </c>
      <c r="F36" s="44" t="str">
        <f t="shared" si="1"/>
        <v>амбулаторно</v>
      </c>
      <c r="G36" s="225" t="s">
        <v>165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6" s="227" t="s">
        <v>278</v>
      </c>
      <c r="J36" s="44" t="str">
        <f t="shared" si="3"/>
        <v>по профилю психиатрия-наркология</v>
      </c>
      <c r="K36" s="70" t="s">
        <v>131</v>
      </c>
      <c r="L36" s="69" t="s">
        <v>3</v>
      </c>
      <c r="M36" s="69" t="s">
        <v>5</v>
      </c>
      <c r="N36" s="103">
        <v>99</v>
      </c>
      <c r="O36" s="103">
        <v>99</v>
      </c>
      <c r="P36" s="51">
        <f t="shared" ref="P36" si="14">IF(AND(N36&lt;&gt;0,M36="Кач."),O36/N36*100,"")</f>
        <v>100</v>
      </c>
      <c r="Q36" s="51" t="str">
        <f t="shared" si="12"/>
        <v/>
      </c>
      <c r="R36" s="271">
        <f>IFERROR(AVERAGE(P36:P38),"")</f>
        <v>100</v>
      </c>
      <c r="S36" s="244">
        <f>AVERAGE(Q36:Q38)</f>
        <v>98.815554090951892</v>
      </c>
      <c r="T36" s="247">
        <f>IFERROR((R36*0.7+S36*0.3)*2,S36*2)</f>
        <v>199.28933245457114</v>
      </c>
      <c r="U36" s="270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270"/>
      <c r="W36" s="252"/>
      <c r="X36" s="249"/>
    </row>
    <row r="37" spans="1:24" s="4" customFormat="1" ht="53.25" customHeight="1" thickBot="1" x14ac:dyDescent="0.3">
      <c r="A37" s="201"/>
      <c r="B37" s="44" t="str">
        <f t="shared" si="0"/>
        <v>ГБУЗ АО Володарская РБ</v>
      </c>
      <c r="C37" s="298"/>
      <c r="D37" s="19" t="str">
        <f t="shared" si="0"/>
        <v>ПМСП, не включенная в базовую программу ОМС</v>
      </c>
      <c r="E37" s="227"/>
      <c r="F37" s="44" t="str">
        <f t="shared" si="1"/>
        <v>амбулаторно</v>
      </c>
      <c r="G37" s="225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7" s="227"/>
      <c r="J37" s="44" t="str">
        <f t="shared" si="3"/>
        <v>по профилю психиатрия-наркология</v>
      </c>
      <c r="K37" s="71" t="s">
        <v>40</v>
      </c>
      <c r="L37" s="67" t="s">
        <v>121</v>
      </c>
      <c r="M37" s="68" t="s">
        <v>42</v>
      </c>
      <c r="N37" s="101">
        <v>3211</v>
      </c>
      <c r="O37" s="100">
        <v>780</v>
      </c>
      <c r="P37" s="53"/>
      <c r="Q37" s="52">
        <f t="shared" si="12"/>
        <v>97.165991902834008</v>
      </c>
      <c r="R37" s="272"/>
      <c r="S37" s="245"/>
      <c r="T37" s="223"/>
      <c r="U37" s="233"/>
      <c r="V37" s="233"/>
      <c r="W37" s="252"/>
      <c r="X37" s="249"/>
    </row>
    <row r="38" spans="1:24" s="4" customFormat="1" ht="28.5" customHeight="1" thickBot="1" x14ac:dyDescent="0.3">
      <c r="A38" s="201"/>
      <c r="B38" s="44" t="str">
        <f t="shared" si="0"/>
        <v>ГБУЗ АО Володарская РБ</v>
      </c>
      <c r="C38" s="298"/>
      <c r="D38" s="19" t="str">
        <f t="shared" si="0"/>
        <v>ПМСП, не включенная в базовую программу ОМС</v>
      </c>
      <c r="E38" s="227"/>
      <c r="F38" s="44" t="str">
        <f t="shared" si="1"/>
        <v>амбулаторно</v>
      </c>
      <c r="G38" s="225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27"/>
      <c r="J38" s="44" t="str">
        <f t="shared" si="3"/>
        <v>по профилю психиатрия-наркология</v>
      </c>
      <c r="K38" s="71" t="s">
        <v>136</v>
      </c>
      <c r="L38" s="67" t="s">
        <v>121</v>
      </c>
      <c r="M38" s="68" t="s">
        <v>42</v>
      </c>
      <c r="N38" s="101">
        <v>430</v>
      </c>
      <c r="O38" s="100">
        <v>108</v>
      </c>
      <c r="P38" s="53"/>
      <c r="Q38" s="52">
        <f t="shared" si="12"/>
        <v>100.46511627906978</v>
      </c>
      <c r="R38" s="273"/>
      <c r="S38" s="246"/>
      <c r="T38" s="224"/>
      <c r="U38" s="234"/>
      <c r="V38" s="234"/>
      <c r="W38" s="252"/>
      <c r="X38" s="249"/>
    </row>
    <row r="39" spans="1:24" s="4" customFormat="1" ht="28.5" customHeight="1" thickBot="1" x14ac:dyDescent="0.3">
      <c r="A39" s="201"/>
      <c r="B39" s="44" t="str">
        <f t="shared" si="0"/>
        <v>ГБУЗ АО Володарская РБ</v>
      </c>
      <c r="C39" s="298"/>
      <c r="D39" s="19" t="str">
        <f t="shared" si="0"/>
        <v>ПМСП, не включенная в базовую программу ОМС</v>
      </c>
      <c r="E39" s="232" t="s">
        <v>140</v>
      </c>
      <c r="F39" s="44" t="str">
        <f t="shared" si="1"/>
        <v>амбулаторно</v>
      </c>
      <c r="G39" s="211" t="s">
        <v>39</v>
      </c>
      <c r="H39" s="44" t="str">
        <f t="shared" si="2"/>
        <v>Первичная медико-санитарная помощь, в части диагностики и лечения</v>
      </c>
      <c r="I39" s="232" t="s">
        <v>249</v>
      </c>
      <c r="J39" s="44" t="str">
        <f t="shared" si="3"/>
        <v>Вакцинация</v>
      </c>
      <c r="K39" s="70" t="s">
        <v>131</v>
      </c>
      <c r="L39" s="69" t="s">
        <v>3</v>
      </c>
      <c r="M39" s="69" t="s">
        <v>5</v>
      </c>
      <c r="N39" s="103">
        <v>99</v>
      </c>
      <c r="O39" s="103">
        <v>99</v>
      </c>
      <c r="P39" s="125">
        <f t="shared" ref="P39:P41" si="15">IF(AND(N39&lt;&gt;0,M39="Кач."),O39/N39*100,"")</f>
        <v>100</v>
      </c>
      <c r="Q39" s="125" t="str">
        <f t="shared" ref="Q39:Q42" si="16">IF(AND(N39&lt;&gt;0,M39="объем"),(O39/N39*100)/$Y$2*12,"")</f>
        <v/>
      </c>
      <c r="R39" s="213">
        <f>IFERROR(AVERAGE(P39:P40),"")</f>
        <v>100</v>
      </c>
      <c r="S39" s="240">
        <f>AVERAGE(Q39:Q40)</f>
        <v>104.70588235294119</v>
      </c>
      <c r="T39" s="216">
        <f>IFERROR((R39*0.7+S39*0.3)*2,S39*2)</f>
        <v>202.8235294117647</v>
      </c>
      <c r="U39" s="225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225"/>
      <c r="W39" s="252"/>
      <c r="X39" s="249"/>
    </row>
    <row r="40" spans="1:24" s="4" customFormat="1" ht="51.75" customHeight="1" thickBot="1" x14ac:dyDescent="0.3">
      <c r="A40" s="201"/>
      <c r="B40" s="44" t="str">
        <f>IF(A40="",B39,A40)</f>
        <v>ГБУЗ АО Володарская РБ</v>
      </c>
      <c r="C40" s="298"/>
      <c r="D40" s="19" t="str">
        <f>IF(C40="",D39,C40)</f>
        <v>ПМСП, не включенная в базовую программу ОМС</v>
      </c>
      <c r="E40" s="234"/>
      <c r="F40" s="44" t="str">
        <f>IF(E40="",F39,E40)</f>
        <v>амбулаторно</v>
      </c>
      <c r="G40" s="212"/>
      <c r="H40" s="44" t="str">
        <f>IF(G40="",H39,G40)</f>
        <v>Первичная медико-санитарная помощь, в части диагностики и лечения</v>
      </c>
      <c r="I40" s="234"/>
      <c r="J40" s="44" t="str">
        <f>IF(I40="",J39,I40)</f>
        <v>Вакцинация</v>
      </c>
      <c r="K40" s="71" t="s">
        <v>40</v>
      </c>
      <c r="L40" s="67" t="s">
        <v>121</v>
      </c>
      <c r="M40" s="68" t="s">
        <v>42</v>
      </c>
      <c r="N40" s="101">
        <v>680</v>
      </c>
      <c r="O40" s="100">
        <v>178</v>
      </c>
      <c r="P40" s="53"/>
      <c r="Q40" s="124">
        <f t="shared" si="16"/>
        <v>104.70588235294119</v>
      </c>
      <c r="R40" s="265"/>
      <c r="S40" s="266"/>
      <c r="T40" s="242"/>
      <c r="U40" s="241"/>
      <c r="V40" s="241"/>
      <c r="W40" s="252"/>
      <c r="X40" s="249"/>
    </row>
    <row r="41" spans="1:24" s="4" customFormat="1" ht="51.75" customHeight="1" thickBot="1" x14ac:dyDescent="0.3">
      <c r="A41" s="201"/>
      <c r="B41" s="44" t="str">
        <f t="shared" si="0"/>
        <v>ГБУЗ АО Володарская РБ</v>
      </c>
      <c r="C41" s="298"/>
      <c r="D41" s="19" t="str">
        <f t="shared" si="0"/>
        <v>ПМСП, не включенная в базовую программу ОМС</v>
      </c>
      <c r="E41" s="232" t="s">
        <v>140</v>
      </c>
      <c r="F41" s="44" t="str">
        <f t="shared" si="1"/>
        <v>амбулаторно</v>
      </c>
      <c r="G41" s="211" t="s">
        <v>39</v>
      </c>
      <c r="H41" s="44" t="str">
        <f t="shared" si="2"/>
        <v>Первичная медико-санитарная помощь, в части диагностики и лечения</v>
      </c>
      <c r="I41" s="232" t="s">
        <v>282</v>
      </c>
      <c r="J41" s="44" t="str">
        <f t="shared" si="3"/>
        <v>Рентгенология</v>
      </c>
      <c r="K41" s="70" t="s">
        <v>131</v>
      </c>
      <c r="L41" s="69" t="s">
        <v>3</v>
      </c>
      <c r="M41" s="69" t="s">
        <v>5</v>
      </c>
      <c r="N41" s="103">
        <v>99</v>
      </c>
      <c r="O41" s="103">
        <v>99</v>
      </c>
      <c r="P41" s="168">
        <f t="shared" si="15"/>
        <v>100</v>
      </c>
      <c r="Q41" s="167" t="str">
        <f t="shared" si="16"/>
        <v/>
      </c>
      <c r="R41" s="308">
        <f>IFERROR(AVERAGE(P41:P42),"")</f>
        <v>100</v>
      </c>
      <c r="S41" s="264">
        <f>AVERAGE(Q41:Q42)</f>
        <v>93.812070282658524</v>
      </c>
      <c r="T41" s="247">
        <f>IFERROR((R41*0.7+S41*0.3)*2,S41*2)</f>
        <v>196.28724216959512</v>
      </c>
      <c r="U41" s="274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выполнено</v>
      </c>
      <c r="V41" s="274"/>
      <c r="W41" s="252"/>
      <c r="X41" s="249"/>
    </row>
    <row r="42" spans="1:24" s="4" customFormat="1" ht="51.75" customHeight="1" thickBot="1" x14ac:dyDescent="0.3">
      <c r="A42" s="201"/>
      <c r="B42" s="44" t="str">
        <f>IF(A42="",B41,A42)</f>
        <v>ГБУЗ АО Володарская РБ</v>
      </c>
      <c r="C42" s="298"/>
      <c r="D42" s="19" t="str">
        <f>IF(C42="",D41,C42)</f>
        <v>ПМСП, не включенная в базовую программу ОМС</v>
      </c>
      <c r="E42" s="234"/>
      <c r="F42" s="44" t="str">
        <f>IF(E42="",F41,E42)</f>
        <v>амбулаторно</v>
      </c>
      <c r="G42" s="212"/>
      <c r="H42" s="44" t="str">
        <f>IF(G42="",H41,G42)</f>
        <v>Первичная медико-санитарная помощь, в части диагностики и лечения</v>
      </c>
      <c r="I42" s="234"/>
      <c r="J42" s="44" t="str">
        <f>IF(I42="",J41,I42)</f>
        <v>Рентгенология</v>
      </c>
      <c r="K42" s="71" t="s">
        <v>292</v>
      </c>
      <c r="L42" s="67" t="s">
        <v>121</v>
      </c>
      <c r="M42" s="68" t="s">
        <v>42</v>
      </c>
      <c r="N42" s="101">
        <v>2618</v>
      </c>
      <c r="O42" s="100">
        <v>614</v>
      </c>
      <c r="P42" s="53"/>
      <c r="Q42" s="167">
        <f t="shared" si="16"/>
        <v>93.812070282658524</v>
      </c>
      <c r="R42" s="220"/>
      <c r="S42" s="221"/>
      <c r="T42" s="224"/>
      <c r="U42" s="212"/>
      <c r="V42" s="212"/>
      <c r="W42" s="252"/>
      <c r="X42" s="249"/>
    </row>
    <row r="43" spans="1:24" s="4" customFormat="1" ht="51.75" customHeight="1" thickBot="1" x14ac:dyDescent="0.3">
      <c r="A43" s="201"/>
      <c r="B43" s="44" t="str">
        <f>IF(A43="",B40,A43)</f>
        <v>ГБУЗ АО Володарская РБ</v>
      </c>
      <c r="C43" s="298"/>
      <c r="D43" s="19" t="str">
        <f>IF(C43="",D40,C43)</f>
        <v>ПМСП, не включенная в базовую программу ОМС</v>
      </c>
      <c r="E43" s="225" t="s">
        <v>145</v>
      </c>
      <c r="F43" s="44" t="str">
        <f>IF(E43="",F40,E43)</f>
        <v>Дневной стационар</v>
      </c>
      <c r="G43" s="225" t="s">
        <v>165</v>
      </c>
      <c r="H43" s="44" t="str">
        <f>IF(G43="",H40,G43)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3" s="225" t="s">
        <v>278</v>
      </c>
      <c r="J43" s="44" t="str">
        <f>IF(I43="",J40,I43)</f>
        <v>по профилю психиатрия-наркология</v>
      </c>
      <c r="K43" s="70" t="s">
        <v>131</v>
      </c>
      <c r="L43" s="70" t="s">
        <v>3</v>
      </c>
      <c r="M43" s="70" t="s">
        <v>5</v>
      </c>
      <c r="N43" s="103">
        <v>99</v>
      </c>
      <c r="O43" s="103">
        <v>99</v>
      </c>
      <c r="P43" s="57">
        <f t="shared" si="11"/>
        <v>100</v>
      </c>
      <c r="Q43" s="57" t="str">
        <f t="shared" si="12"/>
        <v/>
      </c>
      <c r="R43" s="213">
        <f>IFERROR(AVERAGE(P43:P44),"")</f>
        <v>100</v>
      </c>
      <c r="S43" s="240">
        <f>AVERAGE(Q43:Q44)</f>
        <v>65.979381443298962</v>
      </c>
      <c r="T43" s="216">
        <f>IFERROR((R43*0.7+S43*0.3)*2,S43*2)</f>
        <v>179.58762886597938</v>
      </c>
      <c r="U43" s="225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выполнено</v>
      </c>
      <c r="V43" s="225"/>
      <c r="W43" s="252"/>
      <c r="X43" s="249"/>
    </row>
    <row r="44" spans="1:24" s="4" customFormat="1" ht="51.75" customHeight="1" thickBot="1" x14ac:dyDescent="0.3">
      <c r="A44" s="201"/>
      <c r="B44" s="44" t="str">
        <f t="shared" si="0"/>
        <v>ГБУЗ АО Володарская РБ</v>
      </c>
      <c r="C44" s="298"/>
      <c r="D44" s="19" t="str">
        <f t="shared" si="0"/>
        <v>ПМСП, не включенная в базовую программу ОМС</v>
      </c>
      <c r="E44" s="225"/>
      <c r="F44" s="44" t="str">
        <f t="shared" si="1"/>
        <v>Дневной стационар</v>
      </c>
      <c r="G44" s="225"/>
      <c r="H4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4" s="225"/>
      <c r="J44" s="44" t="str">
        <f t="shared" si="3"/>
        <v>по профилю психиатрия-наркология</v>
      </c>
      <c r="K44" s="71" t="s">
        <v>147</v>
      </c>
      <c r="L44" s="72" t="s">
        <v>148</v>
      </c>
      <c r="M44" s="78" t="s">
        <v>42</v>
      </c>
      <c r="N44" s="101">
        <v>97</v>
      </c>
      <c r="O44" s="100">
        <v>16</v>
      </c>
      <c r="P44" s="58"/>
      <c r="Q44" s="59">
        <f t="shared" si="12"/>
        <v>65.979381443298962</v>
      </c>
      <c r="R44" s="265"/>
      <c r="S44" s="266"/>
      <c r="T44" s="242"/>
      <c r="U44" s="241"/>
      <c r="V44" s="241"/>
      <c r="W44" s="252"/>
      <c r="X44" s="249"/>
    </row>
    <row r="45" spans="1:24" s="4" customFormat="1" ht="28.5" customHeight="1" thickBot="1" x14ac:dyDescent="0.3">
      <c r="A45" s="201"/>
      <c r="B45" s="44" t="str">
        <f t="shared" si="0"/>
        <v>ГБУЗ АО Володарская РБ</v>
      </c>
      <c r="C45" s="298" t="s">
        <v>139</v>
      </c>
      <c r="D4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5" s="225" t="s">
        <v>140</v>
      </c>
      <c r="F45" s="44" t="str">
        <f t="shared" si="1"/>
        <v>амбулаторно</v>
      </c>
      <c r="G45" s="211" t="s">
        <v>139</v>
      </c>
      <c r="H4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5" s="211" t="s">
        <v>146</v>
      </c>
      <c r="J45" s="44" t="str">
        <f t="shared" si="3"/>
        <v xml:space="preserve">Не применяется </v>
      </c>
      <c r="K45" s="69" t="s">
        <v>131</v>
      </c>
      <c r="L45" s="69" t="s">
        <v>3</v>
      </c>
      <c r="M45" s="69" t="s">
        <v>5</v>
      </c>
      <c r="N45" s="103">
        <v>99</v>
      </c>
      <c r="O45" s="103">
        <v>99</v>
      </c>
      <c r="P45" s="51">
        <f>IF(AND(N45&lt;&gt;0,M45="Кач."),O45/N45*100,"")</f>
        <v>100</v>
      </c>
      <c r="Q45" s="57" t="str">
        <f t="shared" si="12"/>
        <v/>
      </c>
      <c r="R45" s="308">
        <f>IFERROR(AVERAGE(P45:P47),"")</f>
        <v>100</v>
      </c>
      <c r="S45" s="264">
        <f>AVERAGE(Q45:Q47)</f>
        <v>96.11282051282052</v>
      </c>
      <c r="T45" s="247">
        <f>IFERROR((R45*0.7+S45*0.3)*2,S45*2)</f>
        <v>197.66769230769231</v>
      </c>
      <c r="U45" s="274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274"/>
      <c r="W45" s="252"/>
      <c r="X45" s="249"/>
    </row>
    <row r="46" spans="1:24" s="4" customFormat="1" ht="75.75" customHeight="1" thickBot="1" x14ac:dyDescent="0.3">
      <c r="A46" s="201"/>
      <c r="B46" s="44" t="str">
        <f t="shared" si="0"/>
        <v>ГБУЗ АО Володарская РБ</v>
      </c>
      <c r="C46" s="298"/>
      <c r="D4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6" s="225"/>
      <c r="F46" s="44" t="str">
        <f t="shared" si="1"/>
        <v>амбулаторно</v>
      </c>
      <c r="G46" s="239"/>
      <c r="H4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6" s="239"/>
      <c r="J46" s="44" t="str">
        <f t="shared" si="3"/>
        <v xml:space="preserve">Не применяется </v>
      </c>
      <c r="K46" s="66" t="s">
        <v>40</v>
      </c>
      <c r="L46" s="67" t="s">
        <v>121</v>
      </c>
      <c r="M46" s="68" t="s">
        <v>42</v>
      </c>
      <c r="N46" s="99">
        <v>1500</v>
      </c>
      <c r="O46" s="99">
        <v>362</v>
      </c>
      <c r="P46" s="53"/>
      <c r="Q46" s="59">
        <f t="shared" ref="Q46" si="17">IF(AND(N46&lt;&gt;0,M46="объем"),(O46/N46*100)/$Y$2*12,"")</f>
        <v>96.533333333333331</v>
      </c>
      <c r="R46" s="219"/>
      <c r="S46" s="215"/>
      <c r="T46" s="223"/>
      <c r="U46" s="239"/>
      <c r="V46" s="239"/>
      <c r="W46" s="252"/>
      <c r="X46" s="249"/>
    </row>
    <row r="47" spans="1:24" s="4" customFormat="1" ht="28.5" customHeight="1" thickBot="1" x14ac:dyDescent="0.3">
      <c r="A47" s="201"/>
      <c r="B47" s="44" t="str">
        <f t="shared" si="0"/>
        <v>ГБУЗ АО Володарская РБ</v>
      </c>
      <c r="C47" s="298"/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128" t="s">
        <v>50</v>
      </c>
      <c r="F47" s="44" t="str">
        <f t="shared" si="1"/>
        <v>Вне медицинской организации</v>
      </c>
      <c r="G47" s="212"/>
      <c r="H4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12"/>
      <c r="J47" s="44" t="str">
        <f t="shared" si="3"/>
        <v xml:space="preserve">Не применяется </v>
      </c>
      <c r="K47" s="71" t="s">
        <v>149</v>
      </c>
      <c r="L47" s="72" t="s">
        <v>41</v>
      </c>
      <c r="M47" s="68" t="s">
        <v>42</v>
      </c>
      <c r="N47" s="99">
        <v>1300</v>
      </c>
      <c r="O47" s="99">
        <v>311</v>
      </c>
      <c r="P47" s="53"/>
      <c r="Q47" s="52">
        <f>IF(AND(N47&lt;&gt;0,M47="объем"),(O47/N47*100)/$Y$2*12,"")</f>
        <v>95.692307692307693</v>
      </c>
      <c r="R47" s="255"/>
      <c r="S47" s="256"/>
      <c r="T47" s="261"/>
      <c r="U47" s="257"/>
      <c r="V47" s="257"/>
      <c r="W47" s="252"/>
      <c r="X47" s="249"/>
    </row>
    <row r="48" spans="1:24" s="4" customFormat="1" ht="28.5" customHeight="1" thickBot="1" x14ac:dyDescent="0.3">
      <c r="A48" s="201"/>
      <c r="B48" s="44" t="str">
        <f t="shared" si="0"/>
        <v>ГБУЗ АО Володарская РБ</v>
      </c>
      <c r="C48" s="298" t="s">
        <v>193</v>
      </c>
      <c r="D4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8" s="227" t="s">
        <v>47</v>
      </c>
      <c r="F48" s="44" t="str">
        <f t="shared" si="1"/>
        <v>Не предусмотрено</v>
      </c>
      <c r="G48" s="227" t="s">
        <v>47</v>
      </c>
      <c r="H48" s="44" t="str">
        <f t="shared" si="2"/>
        <v>Не предусмотрено</v>
      </c>
      <c r="I48" s="227" t="s">
        <v>47</v>
      </c>
      <c r="J48" s="44" t="str">
        <f t="shared" si="3"/>
        <v>Не предусмотрено</v>
      </c>
      <c r="K48" s="70" t="s">
        <v>57</v>
      </c>
      <c r="L48" s="69" t="s">
        <v>57</v>
      </c>
      <c r="M48" s="70"/>
      <c r="N48" s="103"/>
      <c r="O48" s="103"/>
      <c r="P48" s="51" t="str">
        <f t="shared" ref="P48" si="18">IF(AND(N48&lt;&gt;0,M48="Кач."),O48/N48*100,"")</f>
        <v/>
      </c>
      <c r="Q48" s="57"/>
      <c r="R48" s="213" t="str">
        <f>IFERROR(AVERAGE(P48:P49),"")</f>
        <v/>
      </c>
      <c r="S48" s="240">
        <f>AVERAGE(Q48:Q49)</f>
        <v>40</v>
      </c>
      <c r="T48" s="216">
        <f>IFERROR((R48*0.7+S48*0.3)*2,S48*2)</f>
        <v>80</v>
      </c>
      <c r="U48" s="227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НЕ выполнено</v>
      </c>
      <c r="V48" s="227"/>
      <c r="W48" s="252"/>
      <c r="X48" s="249"/>
    </row>
    <row r="49" spans="1:24" s="4" customFormat="1" ht="28.5" customHeight="1" thickBot="1" x14ac:dyDescent="0.3">
      <c r="A49" s="201"/>
      <c r="B49" s="44" t="str">
        <f t="shared" si="0"/>
        <v>ГБУЗ АО Володарская РБ</v>
      </c>
      <c r="C49" s="298"/>
      <c r="D4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9" s="227"/>
      <c r="F49" s="44" t="str">
        <f t="shared" si="1"/>
        <v>Не предусмотрено</v>
      </c>
      <c r="G49" s="227"/>
      <c r="H49" s="44" t="str">
        <f t="shared" si="2"/>
        <v>Не предусмотрено</v>
      </c>
      <c r="I49" s="227"/>
      <c r="J49" s="44" t="str">
        <f t="shared" si="3"/>
        <v>Не предусмотрено</v>
      </c>
      <c r="K49" s="71" t="s">
        <v>194</v>
      </c>
      <c r="L49" s="72" t="s">
        <v>58</v>
      </c>
      <c r="M49" s="68" t="s">
        <v>42</v>
      </c>
      <c r="N49" s="101">
        <v>1000</v>
      </c>
      <c r="O49" s="101">
        <v>100</v>
      </c>
      <c r="P49" s="53"/>
      <c r="Q49" s="52">
        <f>IF(AND(N49&lt;&gt;0,M49="объем"),(O49/N49*100)/$Y$2*12,"")</f>
        <v>40</v>
      </c>
      <c r="R49" s="213"/>
      <c r="S49" s="240"/>
      <c r="T49" s="216"/>
      <c r="U49" s="227"/>
      <c r="V49" s="227"/>
      <c r="W49" s="252"/>
      <c r="X49" s="249"/>
    </row>
    <row r="50" spans="1:24" s="4" customFormat="1" ht="28.5" customHeight="1" thickBot="1" x14ac:dyDescent="0.3">
      <c r="A50" s="201"/>
      <c r="B50" s="44" t="str">
        <f t="shared" si="0"/>
        <v>ГБУЗ АО Володарская РБ</v>
      </c>
      <c r="C50" s="203" t="s">
        <v>73</v>
      </c>
      <c r="D50" s="19" t="str">
        <f t="shared" si="0"/>
        <v>Паллиативная медицинская помощь</v>
      </c>
      <c r="E50" s="225" t="s">
        <v>141</v>
      </c>
      <c r="F50" s="44" t="str">
        <f t="shared" si="1"/>
        <v>стационар</v>
      </c>
      <c r="G50" s="225" t="s">
        <v>43</v>
      </c>
      <c r="H50" s="44" t="str">
        <f t="shared" si="2"/>
        <v>паллиативная медицинская помощь</v>
      </c>
      <c r="I50" s="225" t="s">
        <v>146</v>
      </c>
      <c r="J50" s="44" t="str">
        <f t="shared" si="3"/>
        <v xml:space="preserve">Не применяется </v>
      </c>
      <c r="K50" s="69" t="s">
        <v>131</v>
      </c>
      <c r="L50" s="69" t="s">
        <v>3</v>
      </c>
      <c r="M50" s="69" t="s">
        <v>5</v>
      </c>
      <c r="N50" s="103">
        <v>99</v>
      </c>
      <c r="O50" s="103">
        <v>99</v>
      </c>
      <c r="P50" s="51">
        <f t="shared" si="11"/>
        <v>100</v>
      </c>
      <c r="Q50" s="57"/>
      <c r="R50" s="213">
        <f>IFERROR(AVERAGE(P50:P51),"")</f>
        <v>100</v>
      </c>
      <c r="S50" s="240">
        <f>AVERAGE(Q50:Q51)</f>
        <v>104.84770484770485</v>
      </c>
      <c r="T50" s="216">
        <f>IFERROR((R50*0.7+S50*0.3)*2,S50*2)</f>
        <v>202.9086229086229</v>
      </c>
      <c r="U50" s="225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ПЕРЕвыполнено</v>
      </c>
      <c r="V50" s="227"/>
      <c r="W50" s="252"/>
      <c r="X50" s="249"/>
    </row>
    <row r="51" spans="1:24" s="4" customFormat="1" ht="28.5" customHeight="1" thickBot="1" x14ac:dyDescent="0.3">
      <c r="A51" s="201"/>
      <c r="B51" s="44" t="str">
        <f t="shared" si="0"/>
        <v>ГБУЗ АО Володарская РБ</v>
      </c>
      <c r="C51" s="235"/>
      <c r="D51" s="19" t="str">
        <f t="shared" si="0"/>
        <v>Паллиативная медицинская помощь</v>
      </c>
      <c r="E51" s="225"/>
      <c r="F51" s="44" t="str">
        <f t="shared" si="1"/>
        <v>стационар</v>
      </c>
      <c r="G51" s="225"/>
      <c r="H51" s="44" t="str">
        <f t="shared" si="2"/>
        <v>паллиативная медицинская помощь</v>
      </c>
      <c r="I51" s="225"/>
      <c r="J51" s="44" t="str">
        <f t="shared" si="3"/>
        <v xml:space="preserve">Не применяется </v>
      </c>
      <c r="K51" s="66" t="s">
        <v>137</v>
      </c>
      <c r="L51" s="67" t="s">
        <v>138</v>
      </c>
      <c r="M51" s="68" t="s">
        <v>42</v>
      </c>
      <c r="N51" s="100">
        <v>6993</v>
      </c>
      <c r="O51" s="100">
        <v>1833</v>
      </c>
      <c r="P51" s="53"/>
      <c r="Q51" s="52">
        <f>IF(AND(N51&lt;&gt;0,M51="объем"),(O51/N51*100)/$Y$2*12,"")</f>
        <v>104.84770484770485</v>
      </c>
      <c r="R51" s="213"/>
      <c r="S51" s="240"/>
      <c r="T51" s="216"/>
      <c r="U51" s="225"/>
      <c r="V51" s="227"/>
      <c r="W51" s="252"/>
      <c r="X51" s="249"/>
    </row>
    <row r="52" spans="1:24" s="4" customFormat="1" ht="28.5" customHeight="1" thickBot="1" x14ac:dyDescent="0.3">
      <c r="A52" s="201"/>
      <c r="B52" s="44" t="str">
        <f t="shared" si="0"/>
        <v>ГБУЗ АО Володарская РБ</v>
      </c>
      <c r="C52" s="235"/>
      <c r="D52" s="19" t="str">
        <f t="shared" si="0"/>
        <v>Паллиативная медицинская помощь</v>
      </c>
      <c r="E52" s="211" t="s">
        <v>252</v>
      </c>
      <c r="F52" s="44" t="str">
        <f t="shared" si="1"/>
        <v>амбулаторно на дому</v>
      </c>
      <c r="G52" s="211" t="s">
        <v>43</v>
      </c>
      <c r="H52" s="44" t="str">
        <f t="shared" si="2"/>
        <v>паллиативная медицинская помощь</v>
      </c>
      <c r="I52" s="211" t="s">
        <v>146</v>
      </c>
      <c r="J52" s="44" t="str">
        <f t="shared" si="3"/>
        <v xml:space="preserve">Не применяется </v>
      </c>
      <c r="K52" s="70" t="s">
        <v>131</v>
      </c>
      <c r="L52" s="69" t="s">
        <v>3</v>
      </c>
      <c r="M52" s="69" t="s">
        <v>5</v>
      </c>
      <c r="N52" s="103">
        <v>99</v>
      </c>
      <c r="O52" s="103">
        <v>99</v>
      </c>
      <c r="P52" s="51">
        <f t="shared" ref="P52" si="19">IF(AND(N52&lt;&gt;0,M52="Кач."),O52/N52*100,"")</f>
        <v>100</v>
      </c>
      <c r="Q52" s="57"/>
      <c r="R52" s="213">
        <f>IFERROR(AVERAGE(P52:P53),"")</f>
        <v>100</v>
      </c>
      <c r="S52" s="240">
        <f>AVERAGE(Q52:Q53)</f>
        <v>102.00927357032455</v>
      </c>
      <c r="T52" s="216">
        <f>IFERROR((R52*0.7+S52*0.3)*2,S52*2)</f>
        <v>201.20556414219473</v>
      </c>
      <c r="U52" s="225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ПЕРЕвыполнено</v>
      </c>
      <c r="V52" s="227"/>
      <c r="W52" s="252"/>
      <c r="X52" s="249"/>
    </row>
    <row r="53" spans="1:24" s="4" customFormat="1" ht="28.5" customHeight="1" thickBot="1" x14ac:dyDescent="0.3">
      <c r="A53" s="201"/>
      <c r="B53" s="44" t="str">
        <f t="shared" si="0"/>
        <v>ГБУЗ АО Володарская РБ</v>
      </c>
      <c r="C53" s="235"/>
      <c r="D53" s="19" t="str">
        <f t="shared" si="0"/>
        <v>Паллиативная медицинская помощь</v>
      </c>
      <c r="E53" s="212"/>
      <c r="F53" s="44" t="str">
        <f t="shared" si="1"/>
        <v>амбулаторно на дому</v>
      </c>
      <c r="G53" s="212"/>
      <c r="H53" s="44" t="str">
        <f t="shared" si="2"/>
        <v>паллиативная медицинская помощь</v>
      </c>
      <c r="I53" s="212"/>
      <c r="J53" s="44" t="str">
        <f t="shared" si="3"/>
        <v xml:space="preserve">Не применяется </v>
      </c>
      <c r="K53" s="71" t="s">
        <v>40</v>
      </c>
      <c r="L53" s="67" t="s">
        <v>121</v>
      </c>
      <c r="M53" s="68" t="s">
        <v>42</v>
      </c>
      <c r="N53" s="101">
        <v>647</v>
      </c>
      <c r="O53" s="101">
        <v>165</v>
      </c>
      <c r="P53" s="53"/>
      <c r="Q53" s="52">
        <f>IF(AND(N53&lt;&gt;0,M53="объем"),(O53/N53*100)/$Y$2*12,"")</f>
        <v>102.00927357032455</v>
      </c>
      <c r="R53" s="213"/>
      <c r="S53" s="240"/>
      <c r="T53" s="216"/>
      <c r="U53" s="225"/>
      <c r="V53" s="227"/>
      <c r="W53" s="252"/>
      <c r="X53" s="249"/>
    </row>
    <row r="54" spans="1:24" s="4" customFormat="1" ht="28.5" customHeight="1" thickBot="1" x14ac:dyDescent="0.3">
      <c r="A54" s="201"/>
      <c r="B54" s="44" t="str">
        <f t="shared" si="0"/>
        <v>ГБУЗ АО Володарская РБ</v>
      </c>
      <c r="C54" s="235"/>
      <c r="D54" s="19" t="str">
        <f t="shared" si="0"/>
        <v>Паллиативная медицинская помощь</v>
      </c>
      <c r="E54" s="211" t="s">
        <v>250</v>
      </c>
      <c r="F54" s="44" t="str">
        <f t="shared" si="1"/>
        <v>амбулаторно на дому выездными патронажными бригадами</v>
      </c>
      <c r="G54" s="211" t="s">
        <v>43</v>
      </c>
      <c r="H54" s="44" t="str">
        <f t="shared" si="2"/>
        <v>паллиативная медицинская помощь</v>
      </c>
      <c r="I54" s="211" t="s">
        <v>146</v>
      </c>
      <c r="J54" s="44" t="str">
        <f t="shared" si="3"/>
        <v xml:space="preserve">Не применяется </v>
      </c>
      <c r="K54" s="70" t="s">
        <v>131</v>
      </c>
      <c r="L54" s="69" t="s">
        <v>3</v>
      </c>
      <c r="M54" s="69" t="s">
        <v>5</v>
      </c>
      <c r="N54" s="103">
        <v>99</v>
      </c>
      <c r="O54" s="103">
        <v>99</v>
      </c>
      <c r="P54" s="125">
        <f t="shared" ref="P54" si="20">IF(AND(N54&lt;&gt;0,M54="Кач."),O54/N54*100,"")</f>
        <v>100</v>
      </c>
      <c r="Q54" s="122"/>
      <c r="R54" s="213">
        <f>IFERROR(AVERAGE(P54:P55),"")</f>
        <v>100</v>
      </c>
      <c r="S54" s="240">
        <f>AVERAGE(Q54:Q55)</f>
        <v>95.392953929539289</v>
      </c>
      <c r="T54" s="216">
        <f>IFERROR((R54*0.7+S54*0.3)*2,S54*2)</f>
        <v>197.23577235772356</v>
      </c>
      <c r="U54" s="225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выполнено</v>
      </c>
      <c r="V54" s="227"/>
      <c r="W54" s="252"/>
      <c r="X54" s="249"/>
    </row>
    <row r="55" spans="1:24" s="4" customFormat="1" ht="28.5" customHeight="1" thickBot="1" x14ac:dyDescent="0.3">
      <c r="A55" s="201"/>
      <c r="B55" s="44" t="str">
        <f t="shared" si="0"/>
        <v>ГБУЗ АО Володарская РБ</v>
      </c>
      <c r="C55" s="204"/>
      <c r="D55" s="19" t="str">
        <f t="shared" si="0"/>
        <v>Паллиативная медицинская помощь</v>
      </c>
      <c r="E55" s="212"/>
      <c r="F55" s="44" t="str">
        <f t="shared" si="1"/>
        <v>амбулаторно на дому выездными патронажными бригадами</v>
      </c>
      <c r="G55" s="212"/>
      <c r="H55" s="44" t="str">
        <f t="shared" si="2"/>
        <v>паллиативная медицинская помощь</v>
      </c>
      <c r="I55" s="212"/>
      <c r="J55" s="44" t="str">
        <f t="shared" si="3"/>
        <v xml:space="preserve">Не применяется </v>
      </c>
      <c r="K55" s="71" t="s">
        <v>40</v>
      </c>
      <c r="L55" s="67" t="s">
        <v>121</v>
      </c>
      <c r="M55" s="68" t="s">
        <v>42</v>
      </c>
      <c r="N55" s="101">
        <v>738</v>
      </c>
      <c r="O55" s="101">
        <v>176</v>
      </c>
      <c r="P55" s="53"/>
      <c r="Q55" s="124">
        <f>IF(AND(N55&lt;&gt;0,M55="объем"),(O55/N55*100)/$Y$2*12,"")</f>
        <v>95.392953929539289</v>
      </c>
      <c r="R55" s="213"/>
      <c r="S55" s="240"/>
      <c r="T55" s="216"/>
      <c r="U55" s="225"/>
      <c r="V55" s="227"/>
      <c r="W55" s="252"/>
      <c r="X55" s="249"/>
    </row>
    <row r="56" spans="1:24" s="4" customFormat="1" ht="28.5" customHeight="1" thickBot="1" x14ac:dyDescent="0.3">
      <c r="A56" s="201"/>
      <c r="B56" s="44" t="e">
        <f>IF(A56="",#REF!,A56)</f>
        <v>#REF!</v>
      </c>
      <c r="C56" s="226" t="s">
        <v>232</v>
      </c>
      <c r="D56" s="19" t="str">
        <f>IF(C56="",#REF!,C56)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" s="225" t="s">
        <v>289</v>
      </c>
      <c r="F56" s="44" t="str">
        <f>IF(E56="",#REF!,E56)</f>
        <v>заключение договоров</v>
      </c>
      <c r="G56" s="225" t="s">
        <v>291</v>
      </c>
      <c r="H56" s="44" t="str">
        <f>IF(G56="",#REF!,G56)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" s="225" t="s">
        <v>290</v>
      </c>
      <c r="J56" s="44" t="str">
        <f>IF(I56="",#REF!,I56)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" s="73" t="s">
        <v>233</v>
      </c>
      <c r="L56" s="72" t="s">
        <v>3</v>
      </c>
      <c r="M56" s="69" t="s">
        <v>5</v>
      </c>
      <c r="N56" s="103">
        <v>100</v>
      </c>
      <c r="O56" s="103">
        <v>100</v>
      </c>
      <c r="P56" s="51">
        <f t="shared" ref="P56" si="21">IF(AND(N56&lt;&gt;0,M56="Кач."),O56/N56*100,"")</f>
        <v>100</v>
      </c>
      <c r="Q56" s="51"/>
      <c r="R56" s="213">
        <f>IFERROR(AVERAGE(P56:P57),"")</f>
        <v>100</v>
      </c>
      <c r="S56" s="240">
        <f>AVERAGE(Q56:Q57)</f>
        <v>100</v>
      </c>
      <c r="T56" s="216">
        <f>IFERROR((R56*0.7+S56*0.3)*2,S56*2)</f>
        <v>200</v>
      </c>
      <c r="U56" s="225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27"/>
      <c r="W56" s="252"/>
      <c r="X56" s="249"/>
    </row>
    <row r="57" spans="1:24" s="4" customFormat="1" ht="28.5" customHeight="1" thickBot="1" x14ac:dyDescent="0.3">
      <c r="A57" s="202"/>
      <c r="B57" s="44" t="e">
        <f t="shared" si="0"/>
        <v>#REF!</v>
      </c>
      <c r="C57" s="226"/>
      <c r="D5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" s="225"/>
      <c r="F57" s="44" t="str">
        <f t="shared" si="1"/>
        <v>заключение договоров</v>
      </c>
      <c r="G57" s="225"/>
      <c r="H57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" s="225"/>
      <c r="J57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" s="74" t="s">
        <v>241</v>
      </c>
      <c r="L57" s="72" t="s">
        <v>234</v>
      </c>
      <c r="M57" s="68" t="s">
        <v>42</v>
      </c>
      <c r="N57" s="101">
        <v>92.22</v>
      </c>
      <c r="O57" s="101">
        <v>92.22</v>
      </c>
      <c r="P57" s="53"/>
      <c r="Q57" s="55">
        <f>IF(AND(N57&lt;&gt;0,M57="объем"),(O57/N57*100),"")</f>
        <v>100</v>
      </c>
      <c r="R57" s="213"/>
      <c r="S57" s="240"/>
      <c r="T57" s="216"/>
      <c r="U57" s="225"/>
      <c r="V57" s="227"/>
      <c r="W57" s="286"/>
      <c r="X57" s="250"/>
    </row>
    <row r="58" spans="1:24" s="4" customFormat="1" ht="76.5" customHeight="1" thickBot="1" x14ac:dyDescent="0.3">
      <c r="A58" s="236" t="s">
        <v>23</v>
      </c>
      <c r="B58" s="44" t="str">
        <f t="shared" si="0"/>
        <v>ГБУЗ АО Енотаевская РБ</v>
      </c>
      <c r="C58" s="229" t="s">
        <v>122</v>
      </c>
      <c r="D58" s="19" t="str">
        <f t="shared" si="0"/>
        <v>ПМСП, не включенная в базовую программу ОМС</v>
      </c>
      <c r="E58" s="227" t="s">
        <v>140</v>
      </c>
      <c r="F58" s="44" t="str">
        <f t="shared" si="1"/>
        <v>амбулаторно</v>
      </c>
      <c r="G58" s="225" t="s">
        <v>135</v>
      </c>
      <c r="H5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" s="227" t="s">
        <v>166</v>
      </c>
      <c r="J58" s="44" t="str">
        <f t="shared" si="3"/>
        <v>по профилю дерматовенерология (в части венерологии)</v>
      </c>
      <c r="K58" s="69" t="s">
        <v>131</v>
      </c>
      <c r="L58" s="69" t="s">
        <v>3</v>
      </c>
      <c r="M58" s="69" t="s">
        <v>5</v>
      </c>
      <c r="N58" s="103">
        <v>99</v>
      </c>
      <c r="O58" s="103">
        <v>99</v>
      </c>
      <c r="P58" s="51">
        <f t="shared" ref="P58:P81" si="22">IF(AND(N58&lt;&gt;0,M58="Кач."),O58/N58*100,"")</f>
        <v>100</v>
      </c>
      <c r="Q58" s="51"/>
      <c r="R58" s="213">
        <f>IFERROR(AVERAGE(P58:P60),"")</f>
        <v>100</v>
      </c>
      <c r="S58" s="240">
        <f>AVERAGE(Q58:Q60)</f>
        <v>99.011164274322169</v>
      </c>
      <c r="T58" s="216">
        <f>IFERROR((R58*0.7+S58*0.3)*2,S58*2)</f>
        <v>199.40669856459328</v>
      </c>
      <c r="U58" s="217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27"/>
      <c r="W58" s="251">
        <f>AVERAGE(T58:T79)</f>
        <v>193.44857237083852</v>
      </c>
      <c r="X58" s="248" t="str">
        <f>IF(W58&lt;170,"ГЗ по учреждению не выполнено","")&amp;IF(AND(W58&gt;=170,W58&lt;=200),"ГЗ по учреждению выполнено","")&amp;IF(W58&gt;200,"ГЗ по учреждению перевыполнено","")</f>
        <v>ГЗ по учреждению выполнено</v>
      </c>
    </row>
    <row r="59" spans="1:24" s="4" customFormat="1" ht="39" customHeight="1" thickBot="1" x14ac:dyDescent="0.3">
      <c r="A59" s="237"/>
      <c r="B59" s="44" t="str">
        <f t="shared" si="0"/>
        <v>ГБУЗ АО Енотаевская РБ</v>
      </c>
      <c r="C59" s="230"/>
      <c r="D59" s="19" t="str">
        <f t="shared" si="0"/>
        <v>ПМСП, не включенная в базовую программу ОМС</v>
      </c>
      <c r="E59" s="227"/>
      <c r="F59" s="44" t="str">
        <f t="shared" si="1"/>
        <v>амбулаторно</v>
      </c>
      <c r="G59" s="225"/>
      <c r="H5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" s="227"/>
      <c r="J59" s="44" t="str">
        <f t="shared" si="3"/>
        <v>по профилю дерматовенерология (в части венерологии)</v>
      </c>
      <c r="K59" s="66" t="s">
        <v>40</v>
      </c>
      <c r="L59" s="67" t="s">
        <v>121</v>
      </c>
      <c r="M59" s="68" t="s">
        <v>42</v>
      </c>
      <c r="N59" s="101">
        <v>190</v>
      </c>
      <c r="O59" s="101">
        <v>48</v>
      </c>
      <c r="P59" s="53"/>
      <c r="Q59" s="52">
        <f t="shared" ref="Q59:Q64" si="23">IF(AND(N59&lt;&gt;0,M59="объем"),(O59/N59*100)/$Y$2*12,"")</f>
        <v>101.05263157894737</v>
      </c>
      <c r="R59" s="213"/>
      <c r="S59" s="240"/>
      <c r="T59" s="216"/>
      <c r="U59" s="217"/>
      <c r="V59" s="227"/>
      <c r="W59" s="252"/>
      <c r="X59" s="249"/>
    </row>
    <row r="60" spans="1:24" s="4" customFormat="1" ht="28.5" customHeight="1" thickBot="1" x14ac:dyDescent="0.3">
      <c r="A60" s="237"/>
      <c r="B60" s="44" t="str">
        <f t="shared" si="0"/>
        <v>ГБУЗ АО Енотаевская РБ</v>
      </c>
      <c r="C60" s="230"/>
      <c r="D60" s="19" t="str">
        <f t="shared" si="0"/>
        <v>ПМСП, не включенная в базовую программу ОМС</v>
      </c>
      <c r="E60" s="227"/>
      <c r="F60" s="44" t="str">
        <f t="shared" si="1"/>
        <v>амбулаторно</v>
      </c>
      <c r="G60" s="225"/>
      <c r="H6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" s="227"/>
      <c r="J60" s="44" t="str">
        <f t="shared" si="3"/>
        <v>по профилю дерматовенерология (в части венерологии)</v>
      </c>
      <c r="K60" s="66" t="s">
        <v>136</v>
      </c>
      <c r="L60" s="67" t="s">
        <v>121</v>
      </c>
      <c r="M60" s="68" t="s">
        <v>42</v>
      </c>
      <c r="N60" s="101">
        <v>165</v>
      </c>
      <c r="O60" s="101">
        <v>40</v>
      </c>
      <c r="P60" s="53"/>
      <c r="Q60" s="52">
        <f t="shared" si="23"/>
        <v>96.969696969696969</v>
      </c>
      <c r="R60" s="213"/>
      <c r="S60" s="240"/>
      <c r="T60" s="216"/>
      <c r="U60" s="217"/>
      <c r="V60" s="227"/>
      <c r="W60" s="252"/>
      <c r="X60" s="249"/>
    </row>
    <row r="61" spans="1:24" s="4" customFormat="1" ht="28.5" customHeight="1" thickBot="1" x14ac:dyDescent="0.3">
      <c r="A61" s="237"/>
      <c r="B61" s="44" t="str">
        <f t="shared" si="0"/>
        <v>ГБУЗ АО Енотаевская РБ</v>
      </c>
      <c r="C61" s="230"/>
      <c r="D61" s="19" t="str">
        <f t="shared" si="0"/>
        <v>ПМСП, не включенная в базовую программу ОМС</v>
      </c>
      <c r="E61" s="227" t="s">
        <v>140</v>
      </c>
      <c r="F61" s="44" t="str">
        <f t="shared" si="1"/>
        <v>амбулаторно</v>
      </c>
      <c r="G61" s="225" t="s">
        <v>143</v>
      </c>
      <c r="H6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1" s="227" t="s">
        <v>142</v>
      </c>
      <c r="J61" s="44" t="str">
        <f t="shared" si="3"/>
        <v>по профилю Фтизиатрия</v>
      </c>
      <c r="K61" s="70" t="s">
        <v>131</v>
      </c>
      <c r="L61" s="69" t="s">
        <v>3</v>
      </c>
      <c r="M61" s="69" t="s">
        <v>5</v>
      </c>
      <c r="N61" s="103">
        <v>99</v>
      </c>
      <c r="O61" s="103">
        <v>99</v>
      </c>
      <c r="P61" s="51">
        <f t="shared" si="22"/>
        <v>100</v>
      </c>
      <c r="Q61" s="51"/>
      <c r="R61" s="213">
        <f>IFERROR(AVERAGE(P61:P63),"")</f>
        <v>100</v>
      </c>
      <c r="S61" s="240">
        <f>AVERAGE(Q61:Q63)</f>
        <v>0</v>
      </c>
      <c r="T61" s="216">
        <f>IFERROR((R61*0.7+S61*0.3)*2,S61*2)</f>
        <v>140</v>
      </c>
      <c r="U61" s="217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НЕ выполнено</v>
      </c>
      <c r="V61" s="227"/>
      <c r="W61" s="252"/>
      <c r="X61" s="249"/>
    </row>
    <row r="62" spans="1:24" s="4" customFormat="1" ht="67.5" customHeight="1" thickBot="1" x14ac:dyDescent="0.3">
      <c r="A62" s="237"/>
      <c r="B62" s="44" t="str">
        <f t="shared" si="0"/>
        <v>ГБУЗ АО Енотаевская РБ</v>
      </c>
      <c r="C62" s="230"/>
      <c r="D62" s="19" t="str">
        <f t="shared" si="0"/>
        <v>ПМСП, не включенная в базовую программу ОМС</v>
      </c>
      <c r="E62" s="227"/>
      <c r="F62" s="44" t="str">
        <f t="shared" si="1"/>
        <v>амбулаторно</v>
      </c>
      <c r="G62" s="225"/>
      <c r="H6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2" s="227"/>
      <c r="J62" s="44" t="str">
        <f t="shared" si="3"/>
        <v>по профилю Фтизиатрия</v>
      </c>
      <c r="K62" s="71" t="s">
        <v>40</v>
      </c>
      <c r="L62" s="67" t="s">
        <v>121</v>
      </c>
      <c r="M62" s="68" t="s">
        <v>42</v>
      </c>
      <c r="N62" s="101">
        <v>3987</v>
      </c>
      <c r="O62" s="100">
        <v>0</v>
      </c>
      <c r="P62" s="53"/>
      <c r="Q62" s="52">
        <f t="shared" si="23"/>
        <v>0</v>
      </c>
      <c r="R62" s="213"/>
      <c r="S62" s="240"/>
      <c r="T62" s="216"/>
      <c r="U62" s="217"/>
      <c r="V62" s="227"/>
      <c r="W62" s="252"/>
      <c r="X62" s="249"/>
    </row>
    <row r="63" spans="1:24" s="4" customFormat="1" ht="28.5" customHeight="1" thickBot="1" x14ac:dyDescent="0.3">
      <c r="A63" s="237"/>
      <c r="B63" s="44" t="str">
        <f t="shared" si="0"/>
        <v>ГБУЗ АО Енотаевская РБ</v>
      </c>
      <c r="C63" s="230"/>
      <c r="D63" s="19" t="str">
        <f t="shared" si="0"/>
        <v>ПМСП, не включенная в базовую программу ОМС</v>
      </c>
      <c r="E63" s="227"/>
      <c r="F63" s="44" t="str">
        <f t="shared" si="1"/>
        <v>амбулаторно</v>
      </c>
      <c r="G63" s="225"/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3" s="227"/>
      <c r="J63" s="44" t="str">
        <f t="shared" si="3"/>
        <v>по профилю Фтизиатрия</v>
      </c>
      <c r="K63" s="71" t="s">
        <v>136</v>
      </c>
      <c r="L63" s="67" t="s">
        <v>121</v>
      </c>
      <c r="M63" s="68" t="s">
        <v>42</v>
      </c>
      <c r="N63" s="101">
        <v>1437</v>
      </c>
      <c r="O63" s="100">
        <v>0</v>
      </c>
      <c r="P63" s="53"/>
      <c r="Q63" s="52">
        <f t="shared" si="23"/>
        <v>0</v>
      </c>
      <c r="R63" s="213"/>
      <c r="S63" s="240"/>
      <c r="T63" s="216"/>
      <c r="U63" s="217"/>
      <c r="V63" s="227"/>
      <c r="W63" s="252"/>
      <c r="X63" s="249"/>
    </row>
    <row r="64" spans="1:24" s="4" customFormat="1" ht="28.5" customHeight="1" thickBot="1" x14ac:dyDescent="0.3">
      <c r="A64" s="237"/>
      <c r="B64" s="44" t="str">
        <f t="shared" si="0"/>
        <v>ГБУЗ АО Енотаевская РБ</v>
      </c>
      <c r="C64" s="230"/>
      <c r="D64" s="19" t="str">
        <f t="shared" si="0"/>
        <v>ПМСП, не включенная в базовую программу ОМС</v>
      </c>
      <c r="E64" s="227" t="s">
        <v>140</v>
      </c>
      <c r="F64" s="44" t="str">
        <f t="shared" si="1"/>
        <v>амбулаторно</v>
      </c>
      <c r="G64" s="225" t="s">
        <v>165</v>
      </c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4" s="227" t="s">
        <v>278</v>
      </c>
      <c r="J64" s="44" t="str">
        <f t="shared" si="3"/>
        <v>по профилю психиатрия-наркология</v>
      </c>
      <c r="K64" s="70" t="s">
        <v>131</v>
      </c>
      <c r="L64" s="69" t="s">
        <v>3</v>
      </c>
      <c r="M64" s="69" t="s">
        <v>5</v>
      </c>
      <c r="N64" s="103">
        <v>99</v>
      </c>
      <c r="O64" s="103">
        <v>99</v>
      </c>
      <c r="P64" s="51">
        <f t="shared" si="22"/>
        <v>100</v>
      </c>
      <c r="Q64" s="51" t="str">
        <f t="shared" si="23"/>
        <v/>
      </c>
      <c r="R64" s="213">
        <f>IFERROR(AVERAGE(P64:P66),"")</f>
        <v>100</v>
      </c>
      <c r="S64" s="240">
        <f>AVERAGE(Q64:Q66)</f>
        <v>99.577464788732399</v>
      </c>
      <c r="T64" s="216">
        <f>IFERROR((R64*0.7+S64*0.3)*2,S64*2)</f>
        <v>199.74647887323943</v>
      </c>
      <c r="U64" s="217" t="str">
        <f>IF(T64&lt;170,"ГЗ по услуге (работе) НЕ выполнено","")&amp;IF(AND(T64&gt;=170,T64&lt;=200),"ГЗ по услуге (работе) выполнено","")&amp;IF(T64&gt;200,"ГЗ по услуге (работе) ПЕРЕвыполнено","")</f>
        <v>ГЗ по услуге (работе) выполнено</v>
      </c>
      <c r="V64" s="227"/>
      <c r="W64" s="252"/>
      <c r="X64" s="249"/>
    </row>
    <row r="65" spans="1:24" s="4" customFormat="1" ht="47.25" customHeight="1" thickBot="1" x14ac:dyDescent="0.3">
      <c r="A65" s="237"/>
      <c r="B65" s="44" t="str">
        <f t="shared" si="0"/>
        <v>ГБУЗ АО Енотаевская РБ</v>
      </c>
      <c r="C65" s="230"/>
      <c r="D65" s="19" t="str">
        <f t="shared" si="0"/>
        <v>ПМСП, не включенная в базовую программу ОМС</v>
      </c>
      <c r="E65" s="227"/>
      <c r="F65" s="44" t="str">
        <f t="shared" si="1"/>
        <v>амбулаторно</v>
      </c>
      <c r="G65" s="225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5" s="227"/>
      <c r="J65" s="44" t="str">
        <f t="shared" si="3"/>
        <v>по профилю психиатрия-наркология</v>
      </c>
      <c r="K65" s="71" t="s">
        <v>40</v>
      </c>
      <c r="L65" s="67" t="s">
        <v>121</v>
      </c>
      <c r="M65" s="68" t="s">
        <v>42</v>
      </c>
      <c r="N65" s="101">
        <v>1775</v>
      </c>
      <c r="O65" s="101">
        <v>440</v>
      </c>
      <c r="P65" s="53"/>
      <c r="Q65" s="52">
        <f>IF(AND(N65&lt;&gt;0,M65="объем"),(O65/N65*100)/$Y$2*12,"")</f>
        <v>99.154929577464799</v>
      </c>
      <c r="R65" s="213"/>
      <c r="S65" s="240"/>
      <c r="T65" s="216"/>
      <c r="U65" s="217"/>
      <c r="V65" s="227"/>
      <c r="W65" s="252"/>
      <c r="X65" s="249"/>
    </row>
    <row r="66" spans="1:24" s="4" customFormat="1" ht="28.5" customHeight="1" thickBot="1" x14ac:dyDescent="0.3">
      <c r="A66" s="237"/>
      <c r="B66" s="44" t="str">
        <f t="shared" si="0"/>
        <v>ГБУЗ АО Енотаевская РБ</v>
      </c>
      <c r="C66" s="230"/>
      <c r="D66" s="19" t="str">
        <f t="shared" si="0"/>
        <v>ПМСП, не включенная в базовую программу ОМС</v>
      </c>
      <c r="E66" s="227"/>
      <c r="F66" s="44" t="str">
        <f t="shared" si="1"/>
        <v>амбулаторно</v>
      </c>
      <c r="G66" s="225"/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6" s="227"/>
      <c r="J66" s="44" t="str">
        <f t="shared" si="3"/>
        <v>по профилю психиатрия-наркология</v>
      </c>
      <c r="K66" s="71" t="s">
        <v>136</v>
      </c>
      <c r="L66" s="67" t="s">
        <v>121</v>
      </c>
      <c r="M66" s="68" t="s">
        <v>42</v>
      </c>
      <c r="N66" s="101">
        <v>500</v>
      </c>
      <c r="O66" s="101">
        <v>125</v>
      </c>
      <c r="P66" s="53"/>
      <c r="Q66" s="52">
        <f>IF(AND(N66&lt;&gt;0,M66="объем"),(O66/N66*100)/$Y$2*12,"")</f>
        <v>100</v>
      </c>
      <c r="R66" s="213"/>
      <c r="S66" s="240"/>
      <c r="T66" s="216"/>
      <c r="U66" s="217"/>
      <c r="V66" s="227"/>
      <c r="W66" s="252"/>
      <c r="X66" s="249"/>
    </row>
    <row r="67" spans="1:24" s="4" customFormat="1" ht="28.5" customHeight="1" thickBot="1" x14ac:dyDescent="0.3">
      <c r="A67" s="237"/>
      <c r="B67" s="44" t="str">
        <f t="shared" si="0"/>
        <v>ГБУЗ АО Енотаевская РБ</v>
      </c>
      <c r="C67" s="230"/>
      <c r="D67" s="19" t="str">
        <f t="shared" si="0"/>
        <v>ПМСП, не включенная в базовую программу ОМС</v>
      </c>
      <c r="E67" s="211" t="s">
        <v>140</v>
      </c>
      <c r="F67" s="44" t="str">
        <f t="shared" si="1"/>
        <v>амбулаторно</v>
      </c>
      <c r="G67" s="232" t="s">
        <v>39</v>
      </c>
      <c r="H67" s="44" t="str">
        <f t="shared" si="2"/>
        <v>Первичная медико-санитарная помощь, в части диагностики и лечения</v>
      </c>
      <c r="I67" s="211" t="s">
        <v>249</v>
      </c>
      <c r="J67" s="44" t="str">
        <f t="shared" si="3"/>
        <v>Вакцинация</v>
      </c>
      <c r="K67" s="70" t="s">
        <v>131</v>
      </c>
      <c r="L67" s="69" t="s">
        <v>3</v>
      </c>
      <c r="M67" s="69" t="s">
        <v>5</v>
      </c>
      <c r="N67" s="103">
        <v>99</v>
      </c>
      <c r="O67" s="103">
        <v>99</v>
      </c>
      <c r="P67" s="129">
        <f t="shared" ref="P67" si="24">IF(AND(N67&lt;&gt;0,M67="Кач."),O67/N67*100,"")</f>
        <v>100</v>
      </c>
      <c r="Q67" s="129" t="str">
        <f t="shared" ref="Q67" si="25">IF(AND(N67&lt;&gt;0,M67="объем"),(O67/N67*100)/$Y$2*12,"")</f>
        <v/>
      </c>
      <c r="R67" s="213">
        <f>IFERROR(AVERAGE(P67:P68),"")</f>
        <v>100</v>
      </c>
      <c r="S67" s="240">
        <f>AVERAGE(Q67:Q68)</f>
        <v>100.57142857142858</v>
      </c>
      <c r="T67" s="216">
        <f>IFERROR((R67*0.7+S67*0.3)*2,S67*2)</f>
        <v>200.34285714285716</v>
      </c>
      <c r="U67" s="225" t="str">
        <f>IF(T67&lt;170,"ГЗ по услуге (работе) НЕ выполнено","")&amp;IF(AND(T67&gt;=170,T67&lt;=200),"ГЗ по услуге (работе) выполнено","")&amp;IF(T67&gt;200,"ГЗ по услуге (работе) ПЕРЕвыполнено","")</f>
        <v>ГЗ по услуге (работе) ПЕРЕвыполнено</v>
      </c>
      <c r="V67" s="292"/>
      <c r="W67" s="252"/>
      <c r="X67" s="249"/>
    </row>
    <row r="68" spans="1:24" s="4" customFormat="1" ht="46.5" customHeight="1" thickBot="1" x14ac:dyDescent="0.3">
      <c r="A68" s="237"/>
      <c r="B68" s="44" t="str">
        <f t="shared" si="0"/>
        <v>ГБУЗ АО Енотаевская РБ</v>
      </c>
      <c r="C68" s="231"/>
      <c r="D68" s="19" t="str">
        <f t="shared" si="0"/>
        <v>ПМСП, не включенная в базовую программу ОМС</v>
      </c>
      <c r="E68" s="212"/>
      <c r="F68" s="44" t="str">
        <f t="shared" si="1"/>
        <v>амбулаторно</v>
      </c>
      <c r="G68" s="234"/>
      <c r="H68" s="44" t="str">
        <f t="shared" si="2"/>
        <v>Первичная медико-санитарная помощь, в части диагностики и лечения</v>
      </c>
      <c r="I68" s="212"/>
      <c r="J68" s="44" t="str">
        <f t="shared" si="3"/>
        <v>Вакцинация</v>
      </c>
      <c r="K68" s="71" t="s">
        <v>40</v>
      </c>
      <c r="L68" s="67" t="s">
        <v>121</v>
      </c>
      <c r="M68" s="68" t="s">
        <v>42</v>
      </c>
      <c r="N68" s="101">
        <v>350</v>
      </c>
      <c r="O68" s="100">
        <v>88</v>
      </c>
      <c r="P68" s="53"/>
      <c r="Q68" s="130">
        <f>IF(AND(N68&lt;&gt;0,M68="объем"),(O68/N68*100)/$Y$2*12,"")</f>
        <v>100.57142857142858</v>
      </c>
      <c r="R68" s="213"/>
      <c r="S68" s="240"/>
      <c r="T68" s="216"/>
      <c r="U68" s="225"/>
      <c r="V68" s="292"/>
      <c r="W68" s="252"/>
      <c r="X68" s="249"/>
    </row>
    <row r="69" spans="1:24" s="4" customFormat="1" ht="51" customHeight="1" thickBot="1" x14ac:dyDescent="0.3">
      <c r="A69" s="237"/>
      <c r="B69" s="44" t="str">
        <f t="shared" si="0"/>
        <v>ГБУЗ АО Енотаевская РБ</v>
      </c>
      <c r="C69" s="229" t="s">
        <v>193</v>
      </c>
      <c r="D6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69" s="227" t="s">
        <v>47</v>
      </c>
      <c r="F69" s="44" t="str">
        <f t="shared" si="1"/>
        <v>Не предусмотрено</v>
      </c>
      <c r="G69" s="227" t="s">
        <v>47</v>
      </c>
      <c r="H69" s="44" t="str">
        <f t="shared" si="2"/>
        <v>Не предусмотрено</v>
      </c>
      <c r="I69" s="227" t="s">
        <v>47</v>
      </c>
      <c r="J69" s="44" t="str">
        <f t="shared" si="3"/>
        <v>Не предусмотрено</v>
      </c>
      <c r="K69" s="70" t="s">
        <v>57</v>
      </c>
      <c r="L69" s="69" t="s">
        <v>57</v>
      </c>
      <c r="M69" s="70"/>
      <c r="N69" s="103"/>
      <c r="O69" s="103"/>
      <c r="P69" s="51" t="str">
        <f t="shared" ref="P69" si="26">IF(AND(N69&lt;&gt;0,M69="Кач."),O69/N69*100,"")</f>
        <v/>
      </c>
      <c r="Q69" s="51"/>
      <c r="R69" s="213" t="str">
        <f>IFERROR(AVERAGE(P69:P70),"")</f>
        <v/>
      </c>
      <c r="S69" s="291">
        <f>AVERAGE(Q69:Q70)</f>
        <v>101.33333333333334</v>
      </c>
      <c r="T69" s="216">
        <f>IFERROR((R69*0.7+S69*0.3)*2,S69*2)</f>
        <v>202.66666666666669</v>
      </c>
      <c r="U69" s="227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ПЕРЕвыполнено</v>
      </c>
      <c r="V69" s="227"/>
      <c r="W69" s="252"/>
      <c r="X69" s="249"/>
    </row>
    <row r="70" spans="1:24" s="4" customFormat="1" ht="57.75" customHeight="1" thickBot="1" x14ac:dyDescent="0.3">
      <c r="A70" s="237"/>
      <c r="B70" s="44" t="str">
        <f t="shared" si="0"/>
        <v>ГБУЗ АО Енотаевская РБ</v>
      </c>
      <c r="C70" s="231"/>
      <c r="D7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0" s="227"/>
      <c r="F70" s="44" t="str">
        <f t="shared" si="1"/>
        <v>Не предусмотрено</v>
      </c>
      <c r="G70" s="227"/>
      <c r="H70" s="44" t="str">
        <f t="shared" si="2"/>
        <v>Не предусмотрено</v>
      </c>
      <c r="I70" s="227"/>
      <c r="J70" s="44" t="str">
        <f t="shared" si="3"/>
        <v>Не предусмотрено</v>
      </c>
      <c r="K70" s="71" t="s">
        <v>194</v>
      </c>
      <c r="L70" s="72" t="s">
        <v>58</v>
      </c>
      <c r="M70" s="68" t="s">
        <v>42</v>
      </c>
      <c r="N70" s="101">
        <v>300</v>
      </c>
      <c r="O70" s="101">
        <v>76</v>
      </c>
      <c r="P70" s="53"/>
      <c r="Q70" s="52">
        <f>IF(AND(N70&lt;&gt;0,M70="объем"),(O70/N70*100)/$Y$2*12,"")</f>
        <v>101.33333333333334</v>
      </c>
      <c r="R70" s="213"/>
      <c r="S70" s="291"/>
      <c r="T70" s="216"/>
      <c r="U70" s="227"/>
      <c r="V70" s="227"/>
      <c r="W70" s="252"/>
      <c r="X70" s="249"/>
    </row>
    <row r="71" spans="1:24" s="4" customFormat="1" ht="48" customHeight="1" thickBot="1" x14ac:dyDescent="0.3">
      <c r="A71" s="237"/>
      <c r="B71" s="44" t="str">
        <f t="shared" si="0"/>
        <v>ГБУЗ АО Енотаевская РБ</v>
      </c>
      <c r="C71" s="203" t="s">
        <v>139</v>
      </c>
      <c r="D7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1" s="225" t="s">
        <v>140</v>
      </c>
      <c r="F71" s="44" t="str">
        <f t="shared" si="1"/>
        <v>амбулаторно</v>
      </c>
      <c r="G71" s="211" t="s">
        <v>139</v>
      </c>
      <c r="H7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1" s="211" t="s">
        <v>146</v>
      </c>
      <c r="J71" s="44" t="str">
        <f t="shared" si="3"/>
        <v xml:space="preserve">Не применяется </v>
      </c>
      <c r="K71" s="69" t="s">
        <v>131</v>
      </c>
      <c r="L71" s="69" t="s">
        <v>3</v>
      </c>
      <c r="M71" s="69" t="s">
        <v>5</v>
      </c>
      <c r="N71" s="103">
        <v>99</v>
      </c>
      <c r="O71" s="103">
        <v>99</v>
      </c>
      <c r="P71" s="51">
        <f t="shared" si="22"/>
        <v>100</v>
      </c>
      <c r="Q71" s="51"/>
      <c r="R71" s="218">
        <f>IFERROR(AVERAGE(P71:P73),"")</f>
        <v>100</v>
      </c>
      <c r="S71" s="320">
        <f>AVERAGE(Q71:Q73)</f>
        <v>98.303528605686893</v>
      </c>
      <c r="T71" s="222">
        <f>IFERROR((R71*0.7+S71*0.3)*2,S71*2)</f>
        <v>198.98211716341214</v>
      </c>
      <c r="U71" s="211" t="str">
        <f t="shared" ref="U71" si="27"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32"/>
      <c r="W71" s="252"/>
      <c r="X71" s="249"/>
    </row>
    <row r="72" spans="1:24" s="4" customFormat="1" ht="32.25" customHeight="1" thickBot="1" x14ac:dyDescent="0.3">
      <c r="A72" s="237"/>
      <c r="B72" s="44" t="str">
        <f t="shared" si="0"/>
        <v>ГБУЗ АО Енотаевская РБ</v>
      </c>
      <c r="C72" s="235"/>
      <c r="D7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2" s="225"/>
      <c r="F72" s="44" t="str">
        <f t="shared" si="1"/>
        <v>амбулаторно</v>
      </c>
      <c r="G72" s="239"/>
      <c r="H7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2" s="239"/>
      <c r="J72" s="44" t="str">
        <f t="shared" si="3"/>
        <v xml:space="preserve">Не применяется </v>
      </c>
      <c r="K72" s="66" t="s">
        <v>40</v>
      </c>
      <c r="L72" s="67" t="s">
        <v>121</v>
      </c>
      <c r="M72" s="68" t="s">
        <v>42</v>
      </c>
      <c r="N72" s="100">
        <v>1050</v>
      </c>
      <c r="O72" s="100">
        <v>258</v>
      </c>
      <c r="P72" s="53"/>
      <c r="Q72" s="52">
        <f>IF(AND(N72&lt;&gt;0,M72="объем"),(O72/N72*100)/$Y$2*12,"")</f>
        <v>98.285714285714306</v>
      </c>
      <c r="R72" s="219"/>
      <c r="S72" s="245"/>
      <c r="T72" s="223"/>
      <c r="U72" s="239"/>
      <c r="V72" s="233"/>
      <c r="W72" s="252"/>
      <c r="X72" s="249"/>
    </row>
    <row r="73" spans="1:24" s="4" customFormat="1" ht="28.5" customHeight="1" thickBot="1" x14ac:dyDescent="0.3">
      <c r="A73" s="237"/>
      <c r="B73" s="44" t="str">
        <f t="shared" si="0"/>
        <v>ГБУЗ АО Енотаевская РБ</v>
      </c>
      <c r="C73" s="204"/>
      <c r="D7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3" s="132" t="s">
        <v>50</v>
      </c>
      <c r="F73" s="44" t="str">
        <f t="shared" si="1"/>
        <v>Вне медицинской организации</v>
      </c>
      <c r="G73" s="212"/>
      <c r="H7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3" s="212"/>
      <c r="J73" s="44" t="str">
        <f t="shared" si="3"/>
        <v xml:space="preserve">Не применяется </v>
      </c>
      <c r="K73" s="71" t="s">
        <v>149</v>
      </c>
      <c r="L73" s="72" t="s">
        <v>41</v>
      </c>
      <c r="M73" s="68" t="s">
        <v>42</v>
      </c>
      <c r="N73" s="99">
        <v>834</v>
      </c>
      <c r="O73" s="99">
        <v>205</v>
      </c>
      <c r="P73" s="53"/>
      <c r="Q73" s="52">
        <f>IF(AND(N73&lt;&gt;0,M73="объем"),(O73/N73*100)/$Y$2*12,"")</f>
        <v>98.321342925659465</v>
      </c>
      <c r="R73" s="220"/>
      <c r="S73" s="246"/>
      <c r="T73" s="224"/>
      <c r="U73" s="212"/>
      <c r="V73" s="234"/>
      <c r="W73" s="252"/>
      <c r="X73" s="249"/>
    </row>
    <row r="74" spans="1:24" s="4" customFormat="1" ht="34.15" customHeight="1" thickBot="1" x14ac:dyDescent="0.3">
      <c r="A74" s="237"/>
      <c r="B74" s="44" t="e">
        <f>IF(A74="",#REF!,A74)</f>
        <v>#REF!</v>
      </c>
      <c r="C74" s="203" t="s">
        <v>73</v>
      </c>
      <c r="D74" s="19" t="str">
        <f>IF(C74="",#REF!,C74)</f>
        <v>Паллиативная медицинская помощь</v>
      </c>
      <c r="E74" s="211" t="s">
        <v>140</v>
      </c>
      <c r="F74" s="44" t="str">
        <f>IF(E74="",#REF!,E74)</f>
        <v>амбулаторно</v>
      </c>
      <c r="G74" s="211" t="s">
        <v>43</v>
      </c>
      <c r="H74" s="44" t="str">
        <f>IF(G74="",#REF!,G74)</f>
        <v>паллиативная медицинская помощь</v>
      </c>
      <c r="I74" s="211" t="s">
        <v>146</v>
      </c>
      <c r="J74" s="44" t="str">
        <f>IF(I74="",#REF!,I74)</f>
        <v xml:space="preserve">Не применяется </v>
      </c>
      <c r="K74" s="70" t="s">
        <v>131</v>
      </c>
      <c r="L74" s="69" t="s">
        <v>3</v>
      </c>
      <c r="M74" s="69" t="s">
        <v>5</v>
      </c>
      <c r="N74" s="103">
        <v>99</v>
      </c>
      <c r="O74" s="103">
        <v>99</v>
      </c>
      <c r="P74" s="51">
        <f t="shared" ref="P74:P75" si="28">IF(AND(N74&lt;&gt;0,M74="Кач."),O74/N74*100,"")</f>
        <v>100</v>
      </c>
      <c r="Q74" s="51"/>
      <c r="R74" s="213">
        <f>IFERROR(AVERAGE(P74:P75),"")</f>
        <v>100</v>
      </c>
      <c r="S74" s="240">
        <f>AVERAGE(Q74:Q75)</f>
        <v>100.56497175141243</v>
      </c>
      <c r="T74" s="216">
        <f>IFERROR((R74*0.7+S74*0.3)*2,S74*2)</f>
        <v>200.33898305084745</v>
      </c>
      <c r="U74" s="225" t="str">
        <f t="shared" ref="U74" si="29"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ПЕРЕвыполнено</v>
      </c>
      <c r="V74" s="225"/>
      <c r="W74" s="252"/>
      <c r="X74" s="249"/>
    </row>
    <row r="75" spans="1:24" s="4" customFormat="1" ht="34.15" customHeight="1" thickBot="1" x14ac:dyDescent="0.3">
      <c r="A75" s="237"/>
      <c r="B75" s="44" t="e">
        <f t="shared" si="0"/>
        <v>#REF!</v>
      </c>
      <c r="C75" s="235"/>
      <c r="D75" s="19" t="str">
        <f t="shared" si="0"/>
        <v>Паллиативная медицинская помощь</v>
      </c>
      <c r="E75" s="212"/>
      <c r="F75" s="44" t="str">
        <f t="shared" si="1"/>
        <v>амбулаторно</v>
      </c>
      <c r="G75" s="212"/>
      <c r="H75" s="44" t="str">
        <f t="shared" si="2"/>
        <v>паллиативная медицинская помощь</v>
      </c>
      <c r="I75" s="212"/>
      <c r="J75" s="44" t="str">
        <f t="shared" si="3"/>
        <v xml:space="preserve">Не применяется </v>
      </c>
      <c r="K75" s="71" t="s">
        <v>40</v>
      </c>
      <c r="L75" s="67" t="s">
        <v>121</v>
      </c>
      <c r="M75" s="68" t="s">
        <v>42</v>
      </c>
      <c r="N75" s="101">
        <v>354</v>
      </c>
      <c r="O75" s="101">
        <v>89</v>
      </c>
      <c r="P75" s="53" t="str">
        <f t="shared" si="28"/>
        <v/>
      </c>
      <c r="Q75" s="52">
        <f t="shared" ref="Q75" si="30">IF(AND(N75&lt;&gt;0,M75="объем"),(O75/N75*100)/$Y$2*12,"")</f>
        <v>100.56497175141243</v>
      </c>
      <c r="R75" s="213"/>
      <c r="S75" s="240"/>
      <c r="T75" s="216"/>
      <c r="U75" s="225"/>
      <c r="V75" s="225"/>
      <c r="W75" s="252"/>
      <c r="X75" s="249"/>
    </row>
    <row r="76" spans="1:24" s="4" customFormat="1" ht="28.5" customHeight="1" thickBot="1" x14ac:dyDescent="0.3">
      <c r="A76" s="237"/>
      <c r="B76" s="44" t="e">
        <f t="shared" si="0"/>
        <v>#REF!</v>
      </c>
      <c r="C76" s="235"/>
      <c r="D76" s="19" t="str">
        <f t="shared" si="0"/>
        <v>Паллиативная медицинская помощь</v>
      </c>
      <c r="E76" s="211" t="s">
        <v>250</v>
      </c>
      <c r="F76" s="44" t="str">
        <f t="shared" si="1"/>
        <v>амбулаторно на дому выездными патронажными бригадами</v>
      </c>
      <c r="G76" s="211" t="s">
        <v>43</v>
      </c>
      <c r="H76" s="44" t="str">
        <f t="shared" si="2"/>
        <v>паллиативная медицинская помощь</v>
      </c>
      <c r="I76" s="211" t="s">
        <v>146</v>
      </c>
      <c r="J76" s="44" t="str">
        <f t="shared" si="3"/>
        <v xml:space="preserve">Не применяется </v>
      </c>
      <c r="K76" s="70" t="s">
        <v>131</v>
      </c>
      <c r="L76" s="69" t="s">
        <v>3</v>
      </c>
      <c r="M76" s="69" t="s">
        <v>5</v>
      </c>
      <c r="N76" s="103">
        <v>99</v>
      </c>
      <c r="O76" s="103">
        <v>99</v>
      </c>
      <c r="P76" s="129">
        <f t="shared" ref="P76:P77" si="31">IF(AND(N76&lt;&gt;0,M76="Кач."),O76/N76*100,"")</f>
        <v>100</v>
      </c>
      <c r="Q76" s="129"/>
      <c r="R76" s="213">
        <f>IFERROR(AVERAGE(P76:P77),"")</f>
        <v>100</v>
      </c>
      <c r="S76" s="240">
        <f>AVERAGE(Q76:Q77)</f>
        <v>99.255583126550874</v>
      </c>
      <c r="T76" s="216">
        <f>IFERROR((R76*0.7+S76*0.3)*2,S76*2)</f>
        <v>199.55334987593051</v>
      </c>
      <c r="U76" s="225" t="str">
        <f t="shared" ref="U76" si="32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25"/>
      <c r="W76" s="252"/>
      <c r="X76" s="249"/>
    </row>
    <row r="77" spans="1:24" s="4" customFormat="1" ht="28.5" customHeight="1" thickBot="1" x14ac:dyDescent="0.3">
      <c r="A77" s="237"/>
      <c r="B77" s="44" t="e">
        <f t="shared" si="0"/>
        <v>#REF!</v>
      </c>
      <c r="C77" s="204"/>
      <c r="D77" s="19" t="str">
        <f t="shared" si="0"/>
        <v>Паллиативная медицинская помощь</v>
      </c>
      <c r="E77" s="212"/>
      <c r="F77" s="44" t="str">
        <f t="shared" si="1"/>
        <v>амбулаторно на дому выездными патронажными бригадами</v>
      </c>
      <c r="G77" s="212"/>
      <c r="H77" s="44" t="str">
        <f t="shared" si="2"/>
        <v>паллиативная медицинская помощь</v>
      </c>
      <c r="I77" s="212"/>
      <c r="J77" s="44" t="str">
        <f t="shared" si="3"/>
        <v xml:space="preserve">Не применяется </v>
      </c>
      <c r="K77" s="71" t="s">
        <v>40</v>
      </c>
      <c r="L77" s="67" t="s">
        <v>121</v>
      </c>
      <c r="M77" s="68" t="s">
        <v>42</v>
      </c>
      <c r="N77" s="101">
        <v>403</v>
      </c>
      <c r="O77" s="101">
        <v>100</v>
      </c>
      <c r="P77" s="53" t="str">
        <f t="shared" si="31"/>
        <v/>
      </c>
      <c r="Q77" s="130">
        <f t="shared" ref="Q77" si="33">IF(AND(N77&lt;&gt;0,M77="объем"),(O77/N77*100)/$Y$2*12,"")</f>
        <v>99.255583126550874</v>
      </c>
      <c r="R77" s="213"/>
      <c r="S77" s="240"/>
      <c r="T77" s="216"/>
      <c r="U77" s="225"/>
      <c r="V77" s="225"/>
      <c r="W77" s="252"/>
      <c r="X77" s="249"/>
    </row>
    <row r="78" spans="1:24" s="4" customFormat="1" ht="28.5" customHeight="1" thickBot="1" x14ac:dyDescent="0.3">
      <c r="A78" s="237"/>
      <c r="B78" s="44" t="e">
        <f>IF(A78="",#REF!,A78)</f>
        <v>#REF!</v>
      </c>
      <c r="C78" s="203" t="s">
        <v>232</v>
      </c>
      <c r="D78" s="19" t="str">
        <f>IF(C78="",#REF!,C78)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8" s="225" t="s">
        <v>289</v>
      </c>
      <c r="F78" s="44" t="str">
        <f>IF(E78="",#REF!,E78)</f>
        <v>заключение договоров</v>
      </c>
      <c r="G78" s="225" t="s">
        <v>291</v>
      </c>
      <c r="H78" s="44" t="str">
        <f>IF(G78="",#REF!,G78)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8" s="225" t="s">
        <v>290</v>
      </c>
      <c r="J78" s="44" t="str">
        <f>IF(I78="",#REF!,I78)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8" s="73" t="s">
        <v>233</v>
      </c>
      <c r="L78" s="67" t="s">
        <v>3</v>
      </c>
      <c r="M78" s="69" t="s">
        <v>5</v>
      </c>
      <c r="N78" s="103">
        <v>100</v>
      </c>
      <c r="O78" s="103">
        <v>100</v>
      </c>
      <c r="P78" s="51">
        <f>IF(AND(N78&lt;&gt;0,M78="Кач."),O78/N78*100,"")</f>
        <v>100</v>
      </c>
      <c r="Q78" s="51"/>
      <c r="R78" s="213">
        <f>IFERROR(AVERAGE(P78:P79),"")</f>
        <v>100</v>
      </c>
      <c r="S78" s="240">
        <f>AVERAGE(Q78:Q79)</f>
        <v>100</v>
      </c>
      <c r="T78" s="216">
        <f>IFERROR((R78*0.7+S78*0.3)*2,S78*2)</f>
        <v>200</v>
      </c>
      <c r="U78" s="225" t="str">
        <f t="shared" ref="U78" si="34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25"/>
      <c r="W78" s="252"/>
      <c r="X78" s="249"/>
    </row>
    <row r="79" spans="1:24" s="4" customFormat="1" ht="28.5" customHeight="1" thickBot="1" x14ac:dyDescent="0.3">
      <c r="A79" s="238"/>
      <c r="B79" s="44" t="e">
        <f t="shared" si="0"/>
        <v>#REF!</v>
      </c>
      <c r="C79" s="204"/>
      <c r="D7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9" s="225"/>
      <c r="F79" s="44" t="str">
        <f t="shared" si="1"/>
        <v>заключение договоров</v>
      </c>
      <c r="G79" s="225"/>
      <c r="H7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9" s="225"/>
      <c r="J7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9" s="74" t="s">
        <v>241</v>
      </c>
      <c r="L79" s="67" t="s">
        <v>234</v>
      </c>
      <c r="M79" s="68" t="s">
        <v>42</v>
      </c>
      <c r="N79" s="101">
        <v>11.64</v>
      </c>
      <c r="O79" s="101">
        <v>11.64</v>
      </c>
      <c r="P79" s="53" t="str">
        <f>IF(AND(N79&lt;&gt;0,M79="Кач."),O79/N79*100,"")</f>
        <v/>
      </c>
      <c r="Q79" s="55">
        <f>IF(AND(N79&lt;&gt;0,M79="объем"),(O79/N79*100),"")</f>
        <v>100</v>
      </c>
      <c r="R79" s="213"/>
      <c r="S79" s="240"/>
      <c r="T79" s="216"/>
      <c r="U79" s="225"/>
      <c r="V79" s="225"/>
      <c r="W79" s="286"/>
      <c r="X79" s="250"/>
    </row>
    <row r="80" spans="1:24" s="4" customFormat="1" ht="26.25" customHeight="1" thickBot="1" x14ac:dyDescent="0.3">
      <c r="A80" s="208" t="s">
        <v>243</v>
      </c>
      <c r="B80" s="44" t="str">
        <f t="shared" si="0"/>
        <v>ГБУЗ АО ГБ ЗАТО Знаменск</v>
      </c>
      <c r="C80" s="229" t="s">
        <v>122</v>
      </c>
      <c r="D80" s="19" t="str">
        <f t="shared" si="0"/>
        <v>ПМСП, не включенная в базовую программу ОМС</v>
      </c>
      <c r="E80" s="227" t="s">
        <v>140</v>
      </c>
      <c r="F80" s="44" t="str">
        <f t="shared" si="1"/>
        <v>амбулаторно</v>
      </c>
      <c r="G80" s="225" t="s">
        <v>143</v>
      </c>
      <c r="H8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0" s="227" t="s">
        <v>142</v>
      </c>
      <c r="J80" s="44" t="str">
        <f t="shared" si="3"/>
        <v>по профилю Фтизиатрия</v>
      </c>
      <c r="K80" s="70" t="s">
        <v>131</v>
      </c>
      <c r="L80" s="69" t="s">
        <v>3</v>
      </c>
      <c r="M80" s="69" t="s">
        <v>5</v>
      </c>
      <c r="N80" s="103">
        <v>99</v>
      </c>
      <c r="O80" s="103">
        <v>99</v>
      </c>
      <c r="P80" s="51">
        <f t="shared" si="22"/>
        <v>100</v>
      </c>
      <c r="Q80" s="51"/>
      <c r="R80" s="213">
        <f>IFERROR(AVERAGE(P80:P82),"")</f>
        <v>100</v>
      </c>
      <c r="S80" s="240">
        <f>AVERAGE(Q80:Q82)</f>
        <v>95.430923688927095</v>
      </c>
      <c r="T80" s="216">
        <f>IFERROR((R80*0.7+S80*0.3)*2,S80*2)</f>
        <v>197.25855421335626</v>
      </c>
      <c r="U80" s="225" t="str">
        <f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43"/>
      <c r="W80" s="251">
        <f>AVERAGE(T80:T105)</f>
        <v>199.77544808573893</v>
      </c>
      <c r="X80" s="248" t="str">
        <f t="shared" ref="X80" si="35">IF(W80&lt;170,"ГЗ по учреждению не выполнено","")&amp;IF(AND(W80&gt;=170,W80&lt;=200),"ГЗ по учреждению выполнено","")&amp;IF(W80&gt;200,"ГЗ по учреждению перевыполнено","")</f>
        <v>ГЗ по учреждению выполнено</v>
      </c>
    </row>
    <row r="81" spans="1:24" s="4" customFormat="1" ht="37.5" customHeight="1" thickBot="1" x14ac:dyDescent="0.3">
      <c r="A81" s="209"/>
      <c r="B81" s="44" t="str">
        <f t="shared" si="0"/>
        <v>ГБУЗ АО ГБ ЗАТО Знаменск</v>
      </c>
      <c r="C81" s="230"/>
      <c r="D81" s="19" t="str">
        <f t="shared" si="0"/>
        <v>ПМСП, не включенная в базовую программу ОМС</v>
      </c>
      <c r="E81" s="227"/>
      <c r="F81" s="44" t="str">
        <f t="shared" si="1"/>
        <v>амбулаторно</v>
      </c>
      <c r="G81" s="225"/>
      <c r="H8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1" s="227"/>
      <c r="J81" s="44" t="str">
        <f t="shared" si="3"/>
        <v>по профилю Фтизиатрия</v>
      </c>
      <c r="K81" s="71" t="s">
        <v>40</v>
      </c>
      <c r="L81" s="67" t="s">
        <v>121</v>
      </c>
      <c r="M81" s="68" t="s">
        <v>42</v>
      </c>
      <c r="N81" s="101">
        <v>5279</v>
      </c>
      <c r="O81" s="100">
        <v>1256</v>
      </c>
      <c r="P81" s="53" t="str">
        <f t="shared" si="22"/>
        <v/>
      </c>
      <c r="Q81" s="52">
        <f t="shared" ref="Q81:Q86" si="36">IF(AND(N81&lt;&gt;0,M81="объем"),(O81/N81*100)/$Y$2*12,"")</f>
        <v>95.169539685546496</v>
      </c>
      <c r="R81" s="213"/>
      <c r="S81" s="240"/>
      <c r="T81" s="216"/>
      <c r="U81" s="225"/>
      <c r="V81" s="243"/>
      <c r="W81" s="252"/>
      <c r="X81" s="249"/>
    </row>
    <row r="82" spans="1:24" s="4" customFormat="1" ht="67.5" customHeight="1" thickBot="1" x14ac:dyDescent="0.3">
      <c r="A82" s="209"/>
      <c r="B82" s="44" t="str">
        <f t="shared" si="0"/>
        <v>ГБУЗ АО ГБ ЗАТО Знаменск</v>
      </c>
      <c r="C82" s="230"/>
      <c r="D82" s="19" t="str">
        <f t="shared" si="0"/>
        <v>ПМСП, не включенная в базовую программу ОМС</v>
      </c>
      <c r="E82" s="227"/>
      <c r="F82" s="44" t="str">
        <f t="shared" si="1"/>
        <v>амбулаторно</v>
      </c>
      <c r="G82" s="225"/>
      <c r="H8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2" s="227"/>
      <c r="J82" s="44" t="str">
        <f t="shared" si="3"/>
        <v>по профилю Фтизиатрия</v>
      </c>
      <c r="K82" s="71" t="s">
        <v>136</v>
      </c>
      <c r="L82" s="67" t="s">
        <v>121</v>
      </c>
      <c r="M82" s="68" t="s">
        <v>42</v>
      </c>
      <c r="N82" s="101">
        <v>1300</v>
      </c>
      <c r="O82" s="100">
        <v>311</v>
      </c>
      <c r="P82" s="53"/>
      <c r="Q82" s="52">
        <f t="shared" si="36"/>
        <v>95.692307692307693</v>
      </c>
      <c r="R82" s="213"/>
      <c r="S82" s="240"/>
      <c r="T82" s="216"/>
      <c r="U82" s="225"/>
      <c r="V82" s="243"/>
      <c r="W82" s="252"/>
      <c r="X82" s="249"/>
    </row>
    <row r="83" spans="1:24" s="4" customFormat="1" ht="46.5" customHeight="1" thickBot="1" x14ac:dyDescent="0.3">
      <c r="A83" s="209"/>
      <c r="B83" s="44" t="str">
        <f t="shared" si="0"/>
        <v>ГБУЗ АО ГБ ЗАТО Знаменск</v>
      </c>
      <c r="C83" s="230"/>
      <c r="D83" s="19" t="str">
        <f t="shared" si="0"/>
        <v>ПМСП, не включенная в базовую программу ОМС</v>
      </c>
      <c r="E83" s="227" t="s">
        <v>140</v>
      </c>
      <c r="F83" s="44" t="str">
        <f t="shared" si="1"/>
        <v>амбулаторно</v>
      </c>
      <c r="G83" s="225" t="s">
        <v>165</v>
      </c>
      <c r="H8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3" s="227" t="s">
        <v>278</v>
      </c>
      <c r="J83" s="44" t="str">
        <f t="shared" si="3"/>
        <v>по профилю психиатрия-наркология</v>
      </c>
      <c r="K83" s="70" t="s">
        <v>131</v>
      </c>
      <c r="L83" s="69" t="s">
        <v>3</v>
      </c>
      <c r="M83" s="69" t="s">
        <v>5</v>
      </c>
      <c r="N83" s="103">
        <v>99</v>
      </c>
      <c r="O83" s="103">
        <v>99</v>
      </c>
      <c r="P83" s="51">
        <f t="shared" si="11"/>
        <v>100</v>
      </c>
      <c r="Q83" s="51" t="str">
        <f t="shared" si="36"/>
        <v/>
      </c>
      <c r="R83" s="213">
        <f>IFERROR(AVERAGE(P83:P85),"")</f>
        <v>100</v>
      </c>
      <c r="S83" s="240">
        <f>AVERAGE(Q83:Q85)</f>
        <v>95.42680388749929</v>
      </c>
      <c r="T83" s="216">
        <f>IFERROR((R83*0.7+S83*0.3)*2,S83*2)</f>
        <v>197.25608233249957</v>
      </c>
      <c r="U83" s="225" t="str">
        <f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25"/>
      <c r="W83" s="252"/>
      <c r="X83" s="249"/>
    </row>
    <row r="84" spans="1:24" s="4" customFormat="1" ht="76.5" customHeight="1" thickBot="1" x14ac:dyDescent="0.3">
      <c r="A84" s="209"/>
      <c r="B84" s="44" t="str">
        <f t="shared" si="0"/>
        <v>ГБУЗ АО ГБ ЗАТО Знаменск</v>
      </c>
      <c r="C84" s="230"/>
      <c r="D84" s="19" t="str">
        <f t="shared" si="0"/>
        <v>ПМСП, не включенная в базовую программу ОМС</v>
      </c>
      <c r="E84" s="227"/>
      <c r="F84" s="44" t="str">
        <f t="shared" si="1"/>
        <v>амбулаторно</v>
      </c>
      <c r="G84" s="225"/>
      <c r="H8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4" s="227"/>
      <c r="J84" s="44" t="str">
        <f t="shared" si="3"/>
        <v>по профилю психиатрия-наркология</v>
      </c>
      <c r="K84" s="71" t="s">
        <v>40</v>
      </c>
      <c r="L84" s="67" t="s">
        <v>121</v>
      </c>
      <c r="M84" s="68" t="s">
        <v>42</v>
      </c>
      <c r="N84" s="101">
        <v>4150</v>
      </c>
      <c r="O84" s="100">
        <v>987</v>
      </c>
      <c r="P84" s="53"/>
      <c r="Q84" s="52">
        <f t="shared" si="36"/>
        <v>95.132530120481931</v>
      </c>
      <c r="R84" s="213"/>
      <c r="S84" s="240"/>
      <c r="T84" s="216"/>
      <c r="U84" s="225"/>
      <c r="V84" s="225"/>
      <c r="W84" s="252"/>
      <c r="X84" s="249"/>
    </row>
    <row r="85" spans="1:24" s="4" customFormat="1" ht="28.5" customHeight="1" thickBot="1" x14ac:dyDescent="0.3">
      <c r="A85" s="209"/>
      <c r="B85" s="44" t="str">
        <f t="shared" si="0"/>
        <v>ГБУЗ АО ГБ ЗАТО Знаменск</v>
      </c>
      <c r="C85" s="230"/>
      <c r="D85" s="19" t="str">
        <f t="shared" si="0"/>
        <v>ПМСП, не включенная в базовую программу ОМС</v>
      </c>
      <c r="E85" s="227"/>
      <c r="F85" s="44" t="str">
        <f t="shared" si="1"/>
        <v>амбулаторно</v>
      </c>
      <c r="G85" s="225"/>
      <c r="H8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5" s="227"/>
      <c r="J85" s="44" t="str">
        <f t="shared" si="3"/>
        <v>по профилю психиатрия-наркология</v>
      </c>
      <c r="K85" s="71" t="s">
        <v>136</v>
      </c>
      <c r="L85" s="67" t="s">
        <v>121</v>
      </c>
      <c r="M85" s="68" t="s">
        <v>42</v>
      </c>
      <c r="N85" s="101">
        <v>1262</v>
      </c>
      <c r="O85" s="100">
        <v>302</v>
      </c>
      <c r="P85" s="53"/>
      <c r="Q85" s="52">
        <f t="shared" si="36"/>
        <v>95.721077654516634</v>
      </c>
      <c r="R85" s="213"/>
      <c r="S85" s="240"/>
      <c r="T85" s="216"/>
      <c r="U85" s="225"/>
      <c r="V85" s="225"/>
      <c r="W85" s="252"/>
      <c r="X85" s="249"/>
    </row>
    <row r="86" spans="1:24" s="4" customFormat="1" ht="28.5" customHeight="1" thickBot="1" x14ac:dyDescent="0.3">
      <c r="A86" s="209"/>
      <c r="B86" s="44" t="str">
        <f t="shared" si="0"/>
        <v>ГБУЗ АО ГБ ЗАТО Знаменск</v>
      </c>
      <c r="C86" s="230"/>
      <c r="D86" s="19" t="str">
        <f t="shared" si="0"/>
        <v>ПМСП, не включенная в базовую программу ОМС</v>
      </c>
      <c r="E86" s="232" t="s">
        <v>253</v>
      </c>
      <c r="F86" s="44" t="str">
        <f t="shared" si="1"/>
        <v>дневной стационар</v>
      </c>
      <c r="G86" s="211" t="s">
        <v>165</v>
      </c>
      <c r="H8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6" s="232" t="s">
        <v>278</v>
      </c>
      <c r="J86" s="44" t="str">
        <f t="shared" si="3"/>
        <v>по профилю психиатрия-наркология</v>
      </c>
      <c r="K86" s="69" t="s">
        <v>131</v>
      </c>
      <c r="L86" s="69" t="s">
        <v>3</v>
      </c>
      <c r="M86" s="69" t="s">
        <v>5</v>
      </c>
      <c r="N86" s="103">
        <v>99</v>
      </c>
      <c r="O86" s="103">
        <v>99</v>
      </c>
      <c r="P86" s="125">
        <f t="shared" ref="P86" si="37">IF(AND(N86&lt;&gt;0,M86="Кач."),O86/N86*100,"")</f>
        <v>100</v>
      </c>
      <c r="Q86" s="125" t="str">
        <f t="shared" si="36"/>
        <v/>
      </c>
      <c r="R86" s="213">
        <f>IFERROR(AVERAGE(P86:P87),"")</f>
        <v>100</v>
      </c>
      <c r="S86" s="240">
        <f>AVERAGE(Q86:Q87)</f>
        <v>100</v>
      </c>
      <c r="T86" s="216">
        <f>IFERROR((R86*0.7+S86*0.3)*2,S86*2)</f>
        <v>200</v>
      </c>
      <c r="U86" s="225" t="str">
        <f t="shared" ref="U86" si="38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25"/>
      <c r="W86" s="252"/>
      <c r="X86" s="249"/>
    </row>
    <row r="87" spans="1:24" s="4" customFormat="1" ht="28.5" customHeight="1" thickBot="1" x14ac:dyDescent="0.3">
      <c r="A87" s="209"/>
      <c r="B87" s="44" t="str">
        <f t="shared" si="0"/>
        <v>ГБУЗ АО ГБ ЗАТО Знаменск</v>
      </c>
      <c r="C87" s="230"/>
      <c r="D87" s="19" t="str">
        <f t="shared" si="0"/>
        <v>ПМСП, не включенная в базовую программу ОМС</v>
      </c>
      <c r="E87" s="234"/>
      <c r="F87" s="44" t="str">
        <f t="shared" si="1"/>
        <v>дневной стационар</v>
      </c>
      <c r="G87" s="212"/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7" s="234"/>
      <c r="J87" s="44" t="str">
        <f t="shared" si="3"/>
        <v>по профилю психиатрия-наркология</v>
      </c>
      <c r="K87" s="71" t="s">
        <v>147</v>
      </c>
      <c r="L87" s="72" t="s">
        <v>148</v>
      </c>
      <c r="M87" s="68" t="s">
        <v>42</v>
      </c>
      <c r="N87" s="99">
        <v>24</v>
      </c>
      <c r="O87" s="99">
        <v>6</v>
      </c>
      <c r="P87" s="53"/>
      <c r="Q87" s="124">
        <f>IF(AND(N87&lt;&gt;0,M87="объем"),(O87/N87*100)/$Y$2*12,"")</f>
        <v>100</v>
      </c>
      <c r="R87" s="213"/>
      <c r="S87" s="240"/>
      <c r="T87" s="216"/>
      <c r="U87" s="225"/>
      <c r="V87" s="225"/>
      <c r="W87" s="252"/>
      <c r="X87" s="249"/>
    </row>
    <row r="88" spans="1:24" s="4" customFormat="1" ht="28.5" customHeight="1" thickBot="1" x14ac:dyDescent="0.3">
      <c r="A88" s="209"/>
      <c r="B88" s="44" t="str">
        <f t="shared" si="0"/>
        <v>ГБУЗ АО ГБ ЗАТО Знаменск</v>
      </c>
      <c r="C88" s="230"/>
      <c r="D88" s="19" t="str">
        <f t="shared" si="0"/>
        <v>ПМСП, не включенная в базовую программу ОМС</v>
      </c>
      <c r="E88" s="227" t="s">
        <v>140</v>
      </c>
      <c r="F88" s="44" t="str">
        <f t="shared" si="1"/>
        <v>амбулаторно</v>
      </c>
      <c r="G88" s="225" t="s">
        <v>165</v>
      </c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8" s="232" t="s">
        <v>166</v>
      </c>
      <c r="J88" s="44" t="str">
        <f t="shared" si="3"/>
        <v>по профилю дерматовенерология (в части венерологии)</v>
      </c>
      <c r="K88" s="70" t="s">
        <v>131</v>
      </c>
      <c r="L88" s="69" t="s">
        <v>3</v>
      </c>
      <c r="M88" s="69" t="s">
        <v>5</v>
      </c>
      <c r="N88" s="103">
        <v>99</v>
      </c>
      <c r="O88" s="103">
        <v>99</v>
      </c>
      <c r="P88" s="125">
        <f t="shared" ref="P88" si="39">IF(AND(N88&lt;&gt;0,M88="Кач."),O88/N88*100,"")</f>
        <v>100</v>
      </c>
      <c r="Q88" s="125" t="str">
        <f t="shared" ref="Q88:Q90" si="40">IF(AND(N88&lt;&gt;0,M88="объем"),(O88/N88*100)/$Y$2*12,"")</f>
        <v/>
      </c>
      <c r="R88" s="213">
        <f>IFERROR(AVERAGE(P88:P90),"")</f>
        <v>100</v>
      </c>
      <c r="S88" s="240">
        <f>AVERAGE(Q88:Q90)</f>
        <v>95.590543735224585</v>
      </c>
      <c r="T88" s="216">
        <f>IFERROR((R88*0.7+S88*0.3)*2,S88*2)</f>
        <v>197.35432624113474</v>
      </c>
      <c r="U88" s="225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выполнено</v>
      </c>
      <c r="V88" s="225"/>
      <c r="W88" s="252"/>
      <c r="X88" s="249"/>
    </row>
    <row r="89" spans="1:24" s="4" customFormat="1" ht="48" customHeight="1" thickBot="1" x14ac:dyDescent="0.3">
      <c r="A89" s="209"/>
      <c r="B89" s="44" t="str">
        <f t="shared" si="0"/>
        <v>ГБУЗ АО ГБ ЗАТО Знаменск</v>
      </c>
      <c r="C89" s="230"/>
      <c r="D89" s="19" t="str">
        <f t="shared" si="0"/>
        <v>ПМСП, не включенная в базовую программу ОМС</v>
      </c>
      <c r="E89" s="227"/>
      <c r="F89" s="44" t="str">
        <f t="shared" si="1"/>
        <v>амбулаторно</v>
      </c>
      <c r="G89" s="225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9" s="233"/>
      <c r="J89" s="44" t="str">
        <f t="shared" si="3"/>
        <v>по профилю дерматовенерология (в части венерологии)</v>
      </c>
      <c r="K89" s="71" t="s">
        <v>40</v>
      </c>
      <c r="L89" s="67" t="s">
        <v>121</v>
      </c>
      <c r="M89" s="68" t="s">
        <v>42</v>
      </c>
      <c r="N89" s="101">
        <v>1000</v>
      </c>
      <c r="O89" s="100">
        <v>238</v>
      </c>
      <c r="P89" s="53"/>
      <c r="Q89" s="124">
        <f t="shared" si="40"/>
        <v>95.199999999999989</v>
      </c>
      <c r="R89" s="213"/>
      <c r="S89" s="240"/>
      <c r="T89" s="216"/>
      <c r="U89" s="225"/>
      <c r="V89" s="225"/>
      <c r="W89" s="252"/>
      <c r="X89" s="249"/>
    </row>
    <row r="90" spans="1:24" s="4" customFormat="1" ht="48" customHeight="1" thickBot="1" x14ac:dyDescent="0.3">
      <c r="A90" s="209"/>
      <c r="B90" s="44" t="str">
        <f t="shared" si="0"/>
        <v>ГБУЗ АО ГБ ЗАТО Знаменск</v>
      </c>
      <c r="C90" s="230"/>
      <c r="D90" s="19" t="str">
        <f t="shared" si="0"/>
        <v>ПМСП, не включенная в базовую программу ОМС</v>
      </c>
      <c r="E90" s="227"/>
      <c r="F90" s="44" t="str">
        <f t="shared" si="1"/>
        <v>амбулаторно</v>
      </c>
      <c r="G90" s="225"/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34"/>
      <c r="J90" s="44" t="str">
        <f t="shared" si="3"/>
        <v>по профилю дерматовенерология (в части венерологии)</v>
      </c>
      <c r="K90" s="71" t="s">
        <v>136</v>
      </c>
      <c r="L90" s="67" t="s">
        <v>121</v>
      </c>
      <c r="M90" s="68" t="s">
        <v>42</v>
      </c>
      <c r="N90" s="101">
        <v>846</v>
      </c>
      <c r="O90" s="100">
        <v>203</v>
      </c>
      <c r="P90" s="53"/>
      <c r="Q90" s="124">
        <f t="shared" si="40"/>
        <v>95.981087470449182</v>
      </c>
      <c r="R90" s="213"/>
      <c r="S90" s="240"/>
      <c r="T90" s="216"/>
      <c r="U90" s="225"/>
      <c r="V90" s="225"/>
      <c r="W90" s="252"/>
      <c r="X90" s="249"/>
    </row>
    <row r="91" spans="1:24" s="4" customFormat="1" ht="48" customHeight="1" thickBot="1" x14ac:dyDescent="0.3">
      <c r="A91" s="209"/>
      <c r="B91" s="44" t="str">
        <f t="shared" si="0"/>
        <v>ГБУЗ АО ГБ ЗАТО Знаменск</v>
      </c>
      <c r="C91" s="230"/>
      <c r="D91" s="19" t="str">
        <f t="shared" si="0"/>
        <v>ПМСП, не включенная в базовую программу ОМС</v>
      </c>
      <c r="E91" s="232" t="s">
        <v>140</v>
      </c>
      <c r="F91" s="44" t="str">
        <f t="shared" si="1"/>
        <v>амбулаторно</v>
      </c>
      <c r="G91" s="211" t="s">
        <v>39</v>
      </c>
      <c r="H91" s="44" t="str">
        <f t="shared" si="2"/>
        <v>Первичная медико-санитарная помощь, в части диагностики и лечения</v>
      </c>
      <c r="I91" s="232" t="s">
        <v>249</v>
      </c>
      <c r="J91" s="44" t="str">
        <f t="shared" si="3"/>
        <v>Вакцинация</v>
      </c>
      <c r="K91" s="70" t="s">
        <v>131</v>
      </c>
      <c r="L91" s="69" t="s">
        <v>3</v>
      </c>
      <c r="M91" s="69" t="s">
        <v>5</v>
      </c>
      <c r="N91" s="103">
        <v>99</v>
      </c>
      <c r="O91" s="103">
        <v>99</v>
      </c>
      <c r="P91" s="125">
        <f t="shared" ref="P91" si="41">IF(AND(N91&lt;&gt;0,M91="Кач."),O91/N91*100,"")</f>
        <v>100</v>
      </c>
      <c r="Q91" s="125" t="str">
        <f t="shared" ref="Q91:Q92" si="42">IF(AND(N91&lt;&gt;0,M91="объем"),(O91/N91*100)/$Y$2*12,"")</f>
        <v/>
      </c>
      <c r="R91" s="213">
        <f>IFERROR(AVERAGE(P91:P92),"")</f>
        <v>100</v>
      </c>
      <c r="S91" s="240">
        <f>AVERAGE(Q91:Q92)</f>
        <v>147.96992481203009</v>
      </c>
      <c r="T91" s="216">
        <f>IFERROR((R91*0.7+S91*0.3)*2,S91*2)</f>
        <v>228.78195488721803</v>
      </c>
      <c r="U91" s="225" t="str">
        <f t="shared" ref="U91" si="43"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ПЕРЕвыполнено</v>
      </c>
      <c r="V91" s="225"/>
      <c r="W91" s="252"/>
      <c r="X91" s="249"/>
    </row>
    <row r="92" spans="1:24" s="4" customFormat="1" ht="48" customHeight="1" thickBot="1" x14ac:dyDescent="0.3">
      <c r="A92" s="209"/>
      <c r="B92" s="44" t="str">
        <f t="shared" si="0"/>
        <v>ГБУЗ АО ГБ ЗАТО Знаменск</v>
      </c>
      <c r="C92" s="231"/>
      <c r="D92" s="19" t="str">
        <f t="shared" si="0"/>
        <v>ПМСП, не включенная в базовую программу ОМС</v>
      </c>
      <c r="E92" s="234"/>
      <c r="F92" s="44" t="str">
        <f t="shared" si="1"/>
        <v>амбулаторно</v>
      </c>
      <c r="G92" s="212"/>
      <c r="H92" s="44" t="str">
        <f t="shared" si="2"/>
        <v>Первичная медико-санитарная помощь, в части диагностики и лечения</v>
      </c>
      <c r="I92" s="234"/>
      <c r="J92" s="44" t="str">
        <f t="shared" si="3"/>
        <v>Вакцинация</v>
      </c>
      <c r="K92" s="71" t="s">
        <v>40</v>
      </c>
      <c r="L92" s="67" t="s">
        <v>121</v>
      </c>
      <c r="M92" s="68" t="s">
        <v>42</v>
      </c>
      <c r="N92" s="101">
        <v>665</v>
      </c>
      <c r="O92" s="102">
        <v>246</v>
      </c>
      <c r="P92" s="53"/>
      <c r="Q92" s="124">
        <f t="shared" si="42"/>
        <v>147.96992481203009</v>
      </c>
      <c r="R92" s="213"/>
      <c r="S92" s="240"/>
      <c r="T92" s="216"/>
      <c r="U92" s="225"/>
      <c r="V92" s="225"/>
      <c r="W92" s="252"/>
      <c r="X92" s="249"/>
    </row>
    <row r="93" spans="1:24" s="4" customFormat="1" ht="48" customHeight="1" thickBot="1" x14ac:dyDescent="0.3">
      <c r="A93" s="209"/>
      <c r="B93" s="44" t="str">
        <f t="shared" si="0"/>
        <v>ГБУЗ АО ГБ ЗАТО Знаменск</v>
      </c>
      <c r="C93" s="298" t="s">
        <v>193</v>
      </c>
      <c r="D9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3" s="227" t="s">
        <v>47</v>
      </c>
      <c r="F93" s="44" t="str">
        <f t="shared" si="1"/>
        <v>Не предусмотрено</v>
      </c>
      <c r="G93" s="227" t="s">
        <v>47</v>
      </c>
      <c r="H93" s="44" t="str">
        <f t="shared" si="2"/>
        <v>Не предусмотрено</v>
      </c>
      <c r="I93" s="227" t="s">
        <v>47</v>
      </c>
      <c r="J93" s="44" t="str">
        <f t="shared" si="3"/>
        <v>Не предусмотрено</v>
      </c>
      <c r="K93" s="70" t="s">
        <v>57</v>
      </c>
      <c r="L93" s="69" t="s">
        <v>57</v>
      </c>
      <c r="M93" s="70"/>
      <c r="N93" s="103"/>
      <c r="O93" s="103"/>
      <c r="P93" s="51" t="str">
        <f t="shared" si="11"/>
        <v/>
      </c>
      <c r="Q93" s="51"/>
      <c r="R93" s="213" t="str">
        <f>IFERROR(AVERAGE(P93:P94),"")</f>
        <v/>
      </c>
      <c r="S93" s="240">
        <f>AVERAGE(Q93:Q94)</f>
        <v>96.590909090909093</v>
      </c>
      <c r="T93" s="216">
        <f>IFERROR((R93*0.7+S93*0.3)*2,S93*2)</f>
        <v>193.18181818181819</v>
      </c>
      <c r="U93" s="225" t="str">
        <f t="shared" ref="U93" si="44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25"/>
      <c r="W93" s="252"/>
      <c r="X93" s="249"/>
    </row>
    <row r="94" spans="1:24" s="4" customFormat="1" ht="48" customHeight="1" thickBot="1" x14ac:dyDescent="0.3">
      <c r="A94" s="209"/>
      <c r="B94" s="44" t="str">
        <f t="shared" si="0"/>
        <v>ГБУЗ АО ГБ ЗАТО Знаменск</v>
      </c>
      <c r="C94" s="298"/>
      <c r="D9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4" s="227"/>
      <c r="F94" s="44" t="str">
        <f t="shared" si="1"/>
        <v>Не предусмотрено</v>
      </c>
      <c r="G94" s="227"/>
      <c r="H94" s="44" t="str">
        <f t="shared" si="2"/>
        <v>Не предусмотрено</v>
      </c>
      <c r="I94" s="227"/>
      <c r="J94" s="44" t="str">
        <f t="shared" si="3"/>
        <v>Не предусмотрено</v>
      </c>
      <c r="K94" s="71" t="s">
        <v>194</v>
      </c>
      <c r="L94" s="72" t="s">
        <v>58</v>
      </c>
      <c r="M94" s="68" t="s">
        <v>42</v>
      </c>
      <c r="N94" s="101">
        <v>352</v>
      </c>
      <c r="O94" s="101">
        <v>85</v>
      </c>
      <c r="P94" s="53"/>
      <c r="Q94" s="52">
        <f>IF(AND(N94&lt;&gt;0,M94="объем"),(O94/N94*100)/$Y$2*12,"")</f>
        <v>96.590909090909093</v>
      </c>
      <c r="R94" s="213"/>
      <c r="S94" s="240"/>
      <c r="T94" s="216"/>
      <c r="U94" s="225"/>
      <c r="V94" s="225"/>
      <c r="W94" s="252"/>
      <c r="X94" s="249"/>
    </row>
    <row r="95" spans="1:24" s="4" customFormat="1" ht="48" customHeight="1" thickBot="1" x14ac:dyDescent="0.3">
      <c r="A95" s="209"/>
      <c r="B95" s="44" t="str">
        <f t="shared" si="0"/>
        <v>ГБУЗ АО ГБ ЗАТО Знаменск</v>
      </c>
      <c r="C95" s="298" t="s">
        <v>139</v>
      </c>
      <c r="D9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95" s="211" t="s">
        <v>140</v>
      </c>
      <c r="F95" s="44" t="str">
        <f t="shared" si="1"/>
        <v>амбулаторно</v>
      </c>
      <c r="G95" s="225" t="s">
        <v>139</v>
      </c>
      <c r="H9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5" s="225" t="s">
        <v>146</v>
      </c>
      <c r="J95" s="44" t="str">
        <f t="shared" si="3"/>
        <v xml:space="preserve">Не применяется </v>
      </c>
      <c r="K95" s="69" t="s">
        <v>131</v>
      </c>
      <c r="L95" s="69" t="s">
        <v>3</v>
      </c>
      <c r="M95" s="69" t="s">
        <v>5</v>
      </c>
      <c r="N95" s="103">
        <v>99</v>
      </c>
      <c r="O95" s="103">
        <v>99</v>
      </c>
      <c r="P95" s="51">
        <f t="shared" si="11"/>
        <v>100</v>
      </c>
      <c r="Q95" s="51"/>
      <c r="R95" s="213">
        <f>IFERROR(AVERAGE(P95:P97),"")</f>
        <v>100</v>
      </c>
      <c r="S95" s="240">
        <f>AVERAGE(Q95:Q97)</f>
        <v>80.127671917869748</v>
      </c>
      <c r="T95" s="216">
        <f>IFERROR((R95*0.7+S95*0.3)*2,S95*2)</f>
        <v>188.07660315072184</v>
      </c>
      <c r="U95" s="225" t="str">
        <f t="shared" ref="U95" si="45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25"/>
      <c r="W95" s="252"/>
      <c r="X95" s="249"/>
    </row>
    <row r="96" spans="1:24" s="4" customFormat="1" ht="48" customHeight="1" thickBot="1" x14ac:dyDescent="0.3">
      <c r="A96" s="209"/>
      <c r="B96" s="44" t="str">
        <f t="shared" ref="B96:B153" si="46">IF(A96="",B95,A96)</f>
        <v>ГБУЗ АО ГБ ЗАТО Знаменск</v>
      </c>
      <c r="C96" s="298"/>
      <c r="D96" s="19" t="str">
        <f t="shared" ref="D96:D153" si="47">IF(C96="",D95,C96)</f>
        <v>Медицинская помощь в экстренной форме незастрахованным гражданам в системе обязательного медицинского страхования</v>
      </c>
      <c r="E96" s="212"/>
      <c r="F96" s="44" t="str">
        <f t="shared" si="1"/>
        <v>амбулаторно</v>
      </c>
      <c r="G96" s="225"/>
      <c r="H9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6" s="225"/>
      <c r="J96" s="44" t="str">
        <f t="shared" si="3"/>
        <v xml:space="preserve">Не применяется </v>
      </c>
      <c r="K96" s="71" t="s">
        <v>40</v>
      </c>
      <c r="L96" s="67" t="s">
        <v>121</v>
      </c>
      <c r="M96" s="68" t="s">
        <v>42</v>
      </c>
      <c r="N96" s="101">
        <v>1786</v>
      </c>
      <c r="O96" s="100">
        <v>289</v>
      </c>
      <c r="P96" s="53"/>
      <c r="Q96" s="124">
        <f t="shared" ref="Q96" si="48">IF(AND(N96&lt;&gt;0,M96="объем"),(O96/N96*100)/$Y$2*12,"")</f>
        <v>64.725643896976479</v>
      </c>
      <c r="R96" s="213"/>
      <c r="S96" s="240"/>
      <c r="T96" s="216"/>
      <c r="U96" s="225"/>
      <c r="V96" s="225"/>
      <c r="W96" s="252"/>
      <c r="X96" s="249"/>
    </row>
    <row r="97" spans="1:24" s="4" customFormat="1" ht="42.75" customHeight="1" thickBot="1" x14ac:dyDescent="0.3">
      <c r="A97" s="209"/>
      <c r="B97" s="44" t="str">
        <f t="shared" si="46"/>
        <v>ГБУЗ АО ГБ ЗАТО Знаменск</v>
      </c>
      <c r="C97" s="298"/>
      <c r="D9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97" s="183" t="s">
        <v>50</v>
      </c>
      <c r="F97" s="44" t="str">
        <f t="shared" si="1"/>
        <v>Вне медицинской организации</v>
      </c>
      <c r="G97" s="225"/>
      <c r="H9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7" s="225"/>
      <c r="J97" s="44" t="str">
        <f t="shared" si="3"/>
        <v xml:space="preserve">Не применяется </v>
      </c>
      <c r="K97" s="71" t="s">
        <v>149</v>
      </c>
      <c r="L97" s="72" t="s">
        <v>41</v>
      </c>
      <c r="M97" s="68" t="s">
        <v>42</v>
      </c>
      <c r="N97" s="99">
        <v>1633</v>
      </c>
      <c r="O97" s="99">
        <v>390</v>
      </c>
      <c r="P97" s="53"/>
      <c r="Q97" s="52">
        <f>IF(AND(N97&lt;&gt;0,M97="объем"),(O97/N97*100)/$Y$2*12,"")</f>
        <v>95.529699938763017</v>
      </c>
      <c r="R97" s="213"/>
      <c r="S97" s="240"/>
      <c r="T97" s="216"/>
      <c r="U97" s="225"/>
      <c r="V97" s="225"/>
      <c r="W97" s="252"/>
      <c r="X97" s="249"/>
    </row>
    <row r="98" spans="1:24" s="4" customFormat="1" ht="36" customHeight="1" thickBot="1" x14ac:dyDescent="0.3">
      <c r="A98" s="209"/>
      <c r="B98" s="44" t="str">
        <f t="shared" si="46"/>
        <v>ГБУЗ АО ГБ ЗАТО Знаменск</v>
      </c>
      <c r="C98" s="203" t="s">
        <v>73</v>
      </c>
      <c r="D98" s="19" t="str">
        <f t="shared" si="47"/>
        <v>Паллиативная медицинская помощь</v>
      </c>
      <c r="E98" s="225" t="s">
        <v>296</v>
      </c>
      <c r="F98" s="44" t="str">
        <f t="shared" si="1"/>
        <v>стационар (ОСУ)</v>
      </c>
      <c r="G98" s="225" t="s">
        <v>43</v>
      </c>
      <c r="H98" s="44" t="str">
        <f t="shared" si="2"/>
        <v>паллиативная медицинская помощь</v>
      </c>
      <c r="I98" s="225" t="s">
        <v>146</v>
      </c>
      <c r="J98" s="44" t="str">
        <f t="shared" si="3"/>
        <v xml:space="preserve">Не применяется </v>
      </c>
      <c r="K98" s="69" t="s">
        <v>131</v>
      </c>
      <c r="L98" s="69" t="s">
        <v>3</v>
      </c>
      <c r="M98" s="69" t="s">
        <v>5</v>
      </c>
      <c r="N98" s="103">
        <v>99</v>
      </c>
      <c r="O98" s="103">
        <v>99</v>
      </c>
      <c r="P98" s="51">
        <f t="shared" si="11"/>
        <v>100</v>
      </c>
      <c r="Q98" s="51"/>
      <c r="R98" s="213">
        <f>IFERROR(AVERAGE(P98:P99),"")</f>
        <v>100</v>
      </c>
      <c r="S98" s="240">
        <f>AVERAGE(Q98:Q99)</f>
        <v>99.633699633699649</v>
      </c>
      <c r="T98" s="216">
        <f>IFERROR((R98*0.7+S98*0.3)*2,S98*2)</f>
        <v>199.7802197802198</v>
      </c>
      <c r="U98" s="225" t="str">
        <f t="shared" ref="U98" si="49">IF(T98&lt;170,"ГЗ по услуге (работе) НЕ выполнено","")&amp;IF(AND(T98&gt;=170,T98&lt;=200),"ГЗ по услуге (работе) выполнено","")&amp;IF(T98&gt;200,"ГЗ по услуге (работе) ПЕРЕвыполнено","")</f>
        <v>ГЗ по услуге (работе) выполнено</v>
      </c>
      <c r="V98" s="225"/>
      <c r="W98" s="252"/>
      <c r="X98" s="249"/>
    </row>
    <row r="99" spans="1:24" s="4" customFormat="1" ht="28.5" customHeight="1" thickBot="1" x14ac:dyDescent="0.3">
      <c r="A99" s="209"/>
      <c r="B99" s="44" t="str">
        <f t="shared" si="46"/>
        <v>ГБУЗ АО ГБ ЗАТО Знаменск</v>
      </c>
      <c r="C99" s="235"/>
      <c r="D99" s="19" t="str">
        <f t="shared" si="47"/>
        <v>Паллиативная медицинская помощь</v>
      </c>
      <c r="E99" s="225"/>
      <c r="F99" s="44" t="str">
        <f t="shared" si="1"/>
        <v>стационар (ОСУ)</v>
      </c>
      <c r="G99" s="225"/>
      <c r="H99" s="44" t="str">
        <f t="shared" si="2"/>
        <v>паллиативная медицинская помощь</v>
      </c>
      <c r="I99" s="225"/>
      <c r="J99" s="44" t="str">
        <f t="shared" si="3"/>
        <v xml:space="preserve">Не применяется </v>
      </c>
      <c r="K99" s="66" t="s">
        <v>137</v>
      </c>
      <c r="L99" s="67" t="s">
        <v>138</v>
      </c>
      <c r="M99" s="68" t="s">
        <v>42</v>
      </c>
      <c r="N99" s="100">
        <v>2730</v>
      </c>
      <c r="O99" s="100">
        <v>680</v>
      </c>
      <c r="P99" s="53"/>
      <c r="Q99" s="52">
        <f t="shared" ref="Q99:Q111" si="50">IF(AND(N99&lt;&gt;0,M99="объем"),(O99/N99*100)/$Y$2*12,"")</f>
        <v>99.633699633699649</v>
      </c>
      <c r="R99" s="213"/>
      <c r="S99" s="240"/>
      <c r="T99" s="216"/>
      <c r="U99" s="225"/>
      <c r="V99" s="225"/>
      <c r="W99" s="252"/>
      <c r="X99" s="249"/>
    </row>
    <row r="100" spans="1:24" s="4" customFormat="1" ht="28.5" customHeight="1" thickBot="1" x14ac:dyDescent="0.3">
      <c r="A100" s="209"/>
      <c r="B100" s="44" t="str">
        <f t="shared" si="46"/>
        <v>ГБУЗ АО ГБ ЗАТО Знаменск</v>
      </c>
      <c r="C100" s="235"/>
      <c r="D100" s="19" t="str">
        <f t="shared" si="47"/>
        <v>Паллиативная медицинская помощь</v>
      </c>
      <c r="E100" s="211" t="s">
        <v>297</v>
      </c>
      <c r="F100" s="44" t="str">
        <f t="shared" si="1"/>
        <v xml:space="preserve">амбулаторно </v>
      </c>
      <c r="G100" s="225" t="s">
        <v>43</v>
      </c>
      <c r="H100" s="44" t="str">
        <f t="shared" si="2"/>
        <v>паллиативная медицинская помощь</v>
      </c>
      <c r="I100" s="225" t="s">
        <v>146</v>
      </c>
      <c r="J100" s="44" t="str">
        <f t="shared" si="3"/>
        <v xml:space="preserve">Не применяется </v>
      </c>
      <c r="K100" s="69" t="s">
        <v>131</v>
      </c>
      <c r="L100" s="69" t="s">
        <v>3</v>
      </c>
      <c r="M100" s="69" t="s">
        <v>5</v>
      </c>
      <c r="N100" s="103">
        <v>99</v>
      </c>
      <c r="O100" s="103">
        <v>99</v>
      </c>
      <c r="P100" s="125">
        <f t="shared" ref="P100" si="51">IF(AND(N100&lt;&gt;0,M100="Кач."),O100/N100*100,"")</f>
        <v>100</v>
      </c>
      <c r="Q100" s="125"/>
      <c r="R100" s="213">
        <f>IFERROR(AVERAGE(P100:P101),"")</f>
        <v>100</v>
      </c>
      <c r="S100" s="240">
        <f>AVERAGE(Q100:Q101)</f>
        <v>97.243107769423574</v>
      </c>
      <c r="T100" s="216">
        <f>IFERROR((R100*0.7+S100*0.3)*2,S100*2)</f>
        <v>198.34586466165413</v>
      </c>
      <c r="U100" s="225" t="str">
        <f t="shared" ref="U100" si="52">IF(T100&lt;170,"ГЗ по услуге (работе) НЕ выполнено","")&amp;IF(AND(T100&gt;=170,T100&lt;=200),"ГЗ по услуге (работе) выполнено","")&amp;IF(T100&gt;200,"ГЗ по услуге (работе) ПЕРЕвыполнено","")</f>
        <v>ГЗ по услуге (работе) выполнено</v>
      </c>
      <c r="V100" s="225"/>
      <c r="W100" s="252"/>
      <c r="X100" s="249"/>
    </row>
    <row r="101" spans="1:24" s="4" customFormat="1" ht="45.75" customHeight="1" thickBot="1" x14ac:dyDescent="0.3">
      <c r="A101" s="209"/>
      <c r="B101" s="44" t="str">
        <f t="shared" si="46"/>
        <v>ГБУЗ АО ГБ ЗАТО Знаменск</v>
      </c>
      <c r="C101" s="235"/>
      <c r="D101" s="19" t="str">
        <f t="shared" si="47"/>
        <v>Паллиативная медицинская помощь</v>
      </c>
      <c r="E101" s="212"/>
      <c r="F101" s="44" t="str">
        <f t="shared" si="1"/>
        <v xml:space="preserve">амбулаторно </v>
      </c>
      <c r="G101" s="225"/>
      <c r="H101" s="44" t="str">
        <f t="shared" si="2"/>
        <v>паллиативная медицинская помощь</v>
      </c>
      <c r="I101" s="225"/>
      <c r="J101" s="44" t="str">
        <f t="shared" si="3"/>
        <v xml:space="preserve">Не применяется </v>
      </c>
      <c r="K101" s="71" t="s">
        <v>40</v>
      </c>
      <c r="L101" s="67" t="s">
        <v>121</v>
      </c>
      <c r="M101" s="68" t="s">
        <v>42</v>
      </c>
      <c r="N101" s="101">
        <v>399</v>
      </c>
      <c r="O101" s="100">
        <v>97</v>
      </c>
      <c r="P101" s="53"/>
      <c r="Q101" s="124">
        <f t="shared" ref="Q101" si="53">IF(AND(N101&lt;&gt;0,M101="объем"),(O101/N101*100)/$Y$2*12,"")</f>
        <v>97.243107769423574</v>
      </c>
      <c r="R101" s="213"/>
      <c r="S101" s="240"/>
      <c r="T101" s="216"/>
      <c r="U101" s="225"/>
      <c r="V101" s="225"/>
      <c r="W101" s="252"/>
      <c r="X101" s="249"/>
    </row>
    <row r="102" spans="1:24" s="4" customFormat="1" ht="28.5" customHeight="1" thickBot="1" x14ac:dyDescent="0.3">
      <c r="A102" s="209"/>
      <c r="B102" s="44" t="str">
        <f t="shared" si="46"/>
        <v>ГБУЗ АО ГБ ЗАТО Знаменск</v>
      </c>
      <c r="C102" s="235"/>
      <c r="D102" s="19" t="str">
        <f t="shared" si="47"/>
        <v>Паллиативная медицинская помощь</v>
      </c>
      <c r="E102" s="211" t="s">
        <v>250</v>
      </c>
      <c r="F102" s="44" t="str">
        <f t="shared" si="1"/>
        <v>амбулаторно на дому выездными патронажными бригадами</v>
      </c>
      <c r="G102" s="225" t="s">
        <v>43</v>
      </c>
      <c r="H102" s="44" t="str">
        <f t="shared" si="2"/>
        <v>паллиативная медицинская помощь</v>
      </c>
      <c r="I102" s="225" t="s">
        <v>146</v>
      </c>
      <c r="J102" s="44" t="str">
        <f t="shared" si="3"/>
        <v xml:space="preserve">Не применяется </v>
      </c>
      <c r="K102" s="69" t="s">
        <v>131</v>
      </c>
      <c r="L102" s="69" t="s">
        <v>3</v>
      </c>
      <c r="M102" s="69" t="s">
        <v>5</v>
      </c>
      <c r="N102" s="103">
        <v>99</v>
      </c>
      <c r="O102" s="103">
        <v>99</v>
      </c>
      <c r="P102" s="125">
        <f t="shared" ref="P102" si="54">IF(AND(N102&lt;&gt;0,M102="Кач."),O102/N102*100,"")</f>
        <v>100</v>
      </c>
      <c r="Q102" s="125"/>
      <c r="R102" s="213">
        <f>IFERROR(AVERAGE(P102:P103),"")</f>
        <v>100</v>
      </c>
      <c r="S102" s="240">
        <f>AVERAGE(Q102:Q103)</f>
        <v>95.824175824175825</v>
      </c>
      <c r="T102" s="216">
        <f>IFERROR((R102*0.7+S102*0.3)*2,S102*2)</f>
        <v>197.49450549450549</v>
      </c>
      <c r="U102" s="225" t="str">
        <f t="shared" ref="U102" si="55">IF(T102&lt;170,"ГЗ по услуге (работе) НЕ выполнено","")&amp;IF(AND(T102&gt;=170,T102&lt;=200),"ГЗ по услуге (работе) выполнено","")&amp;IF(T102&gt;200,"ГЗ по услуге (работе) ПЕРЕвыполнено","")</f>
        <v>ГЗ по услуге (работе) выполнено</v>
      </c>
      <c r="V102" s="225"/>
      <c r="W102" s="252"/>
      <c r="X102" s="249"/>
    </row>
    <row r="103" spans="1:24" s="4" customFormat="1" ht="28.5" customHeight="1" thickBot="1" x14ac:dyDescent="0.3">
      <c r="A103" s="209"/>
      <c r="B103" s="44" t="str">
        <f t="shared" si="46"/>
        <v>ГБУЗ АО ГБ ЗАТО Знаменск</v>
      </c>
      <c r="C103" s="204"/>
      <c r="D103" s="19" t="str">
        <f t="shared" si="47"/>
        <v>Паллиативная медицинская помощь</v>
      </c>
      <c r="E103" s="212"/>
      <c r="F103" s="44" t="str">
        <f t="shared" si="1"/>
        <v>амбулаторно на дому выездными патронажными бригадами</v>
      </c>
      <c r="G103" s="225"/>
      <c r="H103" s="44" t="str">
        <f t="shared" si="2"/>
        <v>паллиативная медицинская помощь</v>
      </c>
      <c r="I103" s="225"/>
      <c r="J103" s="44" t="str">
        <f t="shared" si="3"/>
        <v xml:space="preserve">Не применяется </v>
      </c>
      <c r="K103" s="71" t="s">
        <v>40</v>
      </c>
      <c r="L103" s="67" t="s">
        <v>121</v>
      </c>
      <c r="M103" s="68" t="s">
        <v>42</v>
      </c>
      <c r="N103" s="101">
        <v>455</v>
      </c>
      <c r="O103" s="100">
        <v>109</v>
      </c>
      <c r="P103" s="53"/>
      <c r="Q103" s="124">
        <f t="shared" ref="Q103" si="56">IF(AND(N103&lt;&gt;0,M103="объем"),(O103/N103*100)/$Y$2*12,"")</f>
        <v>95.824175824175825</v>
      </c>
      <c r="R103" s="213"/>
      <c r="S103" s="240"/>
      <c r="T103" s="216"/>
      <c r="U103" s="225"/>
      <c r="V103" s="225"/>
      <c r="W103" s="252"/>
      <c r="X103" s="249"/>
    </row>
    <row r="104" spans="1:24" s="4" customFormat="1" ht="28.5" customHeight="1" thickBot="1" x14ac:dyDescent="0.3">
      <c r="A104" s="209"/>
      <c r="B104" s="44" t="e">
        <f>IF(A104="",#REF!,A104)</f>
        <v>#REF!</v>
      </c>
      <c r="C104" s="226" t="s">
        <v>232</v>
      </c>
      <c r="D104" s="19" t="str">
        <f>IF(C104="",#REF!,C104)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4" s="225" t="s">
        <v>289</v>
      </c>
      <c r="F104" s="44" t="str">
        <f>IF(E104="",#REF!,E104)</f>
        <v>заключение договоров</v>
      </c>
      <c r="G104" s="225" t="s">
        <v>291</v>
      </c>
      <c r="H104" s="44" t="str">
        <f>IF(G104="",#REF!,G104)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4" s="225" t="s">
        <v>290</v>
      </c>
      <c r="J104" s="44" t="str">
        <f>IF(I104="",#REF!,I104)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4" s="73" t="s">
        <v>233</v>
      </c>
      <c r="L104" s="72" t="s">
        <v>3</v>
      </c>
      <c r="M104" s="69" t="s">
        <v>5</v>
      </c>
      <c r="N104" s="103">
        <v>100</v>
      </c>
      <c r="O104" s="103">
        <v>100</v>
      </c>
      <c r="P104" s="51">
        <f t="shared" ref="P104" si="57">IF(AND(N104&lt;&gt;0,M104="Кач."),O104/N104*100,"")</f>
        <v>100</v>
      </c>
      <c r="Q104" s="51"/>
      <c r="R104" s="213">
        <f>IFERROR(AVERAGE(P104:P105),"")</f>
        <v>100</v>
      </c>
      <c r="S104" s="240">
        <f>AVERAGE(Q104:Q105)</f>
        <v>100</v>
      </c>
      <c r="T104" s="216">
        <f>IFERROR((R104*0.7+S104*0.3)*2,S104*2)</f>
        <v>200</v>
      </c>
      <c r="U104" s="225" t="str">
        <f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27"/>
      <c r="W104" s="252"/>
      <c r="X104" s="249"/>
    </row>
    <row r="105" spans="1:24" s="4" customFormat="1" ht="28.5" customHeight="1" thickBot="1" x14ac:dyDescent="0.3">
      <c r="A105" s="210"/>
      <c r="B105" s="44" t="e">
        <f t="shared" si="46"/>
        <v>#REF!</v>
      </c>
      <c r="C105" s="226"/>
      <c r="D105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5" s="225"/>
      <c r="F105" s="44" t="str">
        <f t="shared" si="1"/>
        <v>заключение договоров</v>
      </c>
      <c r="G105" s="225"/>
      <c r="H10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5" s="225"/>
      <c r="J105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5" s="74" t="s">
        <v>241</v>
      </c>
      <c r="L105" s="72" t="s">
        <v>234</v>
      </c>
      <c r="M105" s="68" t="s">
        <v>42</v>
      </c>
      <c r="N105" s="101">
        <v>23.95</v>
      </c>
      <c r="O105" s="101">
        <v>23.95</v>
      </c>
      <c r="P105" s="53"/>
      <c r="Q105" s="55">
        <f>IF(AND(N105&lt;&gt;0,M105="объем"),(O105/N105*100),"")</f>
        <v>100</v>
      </c>
      <c r="R105" s="213"/>
      <c r="S105" s="240"/>
      <c r="T105" s="216"/>
      <c r="U105" s="225"/>
      <c r="V105" s="227"/>
      <c r="W105" s="286"/>
      <c r="X105" s="250"/>
    </row>
    <row r="106" spans="1:24" s="4" customFormat="1" ht="28.5" customHeight="1" thickBot="1" x14ac:dyDescent="0.3">
      <c r="A106" s="236" t="s">
        <v>24</v>
      </c>
      <c r="B106" s="44" t="str">
        <f t="shared" si="46"/>
        <v>ГБУЗ АО Икрянинская РБ</v>
      </c>
      <c r="C106" s="229" t="s">
        <v>122</v>
      </c>
      <c r="D106" s="19" t="str">
        <f t="shared" si="47"/>
        <v>ПМСП, не включенная в базовую программу ОМС</v>
      </c>
      <c r="E106" s="227" t="s">
        <v>140</v>
      </c>
      <c r="F106" s="44" t="str">
        <f t="shared" si="1"/>
        <v>амбулаторно</v>
      </c>
      <c r="G106" s="225" t="s">
        <v>135</v>
      </c>
      <c r="H10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6" s="227" t="s">
        <v>166</v>
      </c>
      <c r="J106" s="44" t="str">
        <f t="shared" si="3"/>
        <v>по профилю дерматовенерология (в части венерологии)</v>
      </c>
      <c r="K106" s="69" t="s">
        <v>131</v>
      </c>
      <c r="L106" s="69" t="s">
        <v>3</v>
      </c>
      <c r="M106" s="69" t="s">
        <v>5</v>
      </c>
      <c r="N106" s="103">
        <v>99</v>
      </c>
      <c r="O106" s="103">
        <v>99</v>
      </c>
      <c r="P106" s="51">
        <f t="shared" ref="P106" si="58">IF(AND(N106&lt;&gt;0,M106="Кач."),O106/N106*100,"")</f>
        <v>100</v>
      </c>
      <c r="Q106" s="51"/>
      <c r="R106" s="213">
        <f>IFERROR(AVERAGE(P106:P108),"")</f>
        <v>100</v>
      </c>
      <c r="S106" s="240">
        <f>AVERAGE(Q106:Q108)</f>
        <v>98.043343653250787</v>
      </c>
      <c r="T106" s="216">
        <f>IFERROR((R106*0.7+S106*0.3)*2,S106*2)</f>
        <v>198.82600619195046</v>
      </c>
      <c r="U106" s="225" t="str">
        <f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25"/>
      <c r="W106" s="251">
        <f>AVERAGE(T106:T133)</f>
        <v>199.62281061626348</v>
      </c>
      <c r="X106" s="248" t="str">
        <f>IF(W106&lt;170,"ГЗ по учреждению не выполнено","")&amp;IF(AND(W106&gt;=170,W106&lt;=200),"ГЗ по учреждению выполнено","")&amp;IF(W106&gt;200,"ГЗ по учреждению перевыполнено","")</f>
        <v>ГЗ по учреждению выполнено</v>
      </c>
    </row>
    <row r="107" spans="1:24" s="4" customFormat="1" ht="43.5" customHeight="1" thickBot="1" x14ac:dyDescent="0.3">
      <c r="A107" s="237"/>
      <c r="B107" s="44" t="str">
        <f t="shared" si="46"/>
        <v>ГБУЗ АО Икрянинская РБ</v>
      </c>
      <c r="C107" s="230"/>
      <c r="D107" s="19" t="str">
        <f t="shared" si="47"/>
        <v>ПМСП, не включенная в базовую программу ОМС</v>
      </c>
      <c r="E107" s="227"/>
      <c r="F107" s="44" t="str">
        <f t="shared" si="1"/>
        <v>амбулаторно</v>
      </c>
      <c r="G107" s="225"/>
      <c r="H10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7" s="227"/>
      <c r="J107" s="44" t="str">
        <f t="shared" si="3"/>
        <v>по профилю дерматовенерология (в части венерологии)</v>
      </c>
      <c r="K107" s="66" t="s">
        <v>40</v>
      </c>
      <c r="L107" s="67" t="s">
        <v>121</v>
      </c>
      <c r="M107" s="68" t="s">
        <v>42</v>
      </c>
      <c r="N107" s="101">
        <v>950</v>
      </c>
      <c r="O107" s="100">
        <v>231</v>
      </c>
      <c r="P107" s="53"/>
      <c r="Q107" s="52">
        <f t="shared" si="50"/>
        <v>97.263157894736835</v>
      </c>
      <c r="R107" s="213"/>
      <c r="S107" s="240"/>
      <c r="T107" s="216"/>
      <c r="U107" s="225"/>
      <c r="V107" s="225"/>
      <c r="W107" s="252"/>
      <c r="X107" s="249"/>
    </row>
    <row r="108" spans="1:24" s="4" customFormat="1" ht="78" customHeight="1" thickBot="1" x14ac:dyDescent="0.3">
      <c r="A108" s="237"/>
      <c r="B108" s="44" t="str">
        <f t="shared" si="46"/>
        <v>ГБУЗ АО Икрянинская РБ</v>
      </c>
      <c r="C108" s="230"/>
      <c r="D108" s="19" t="str">
        <f t="shared" si="47"/>
        <v>ПМСП, не включенная в базовую программу ОМС</v>
      </c>
      <c r="E108" s="227"/>
      <c r="F108" s="44" t="str">
        <f t="shared" si="1"/>
        <v>амбулаторно</v>
      </c>
      <c r="G108" s="225"/>
      <c r="H10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8" s="227"/>
      <c r="J108" s="44" t="str">
        <f t="shared" si="3"/>
        <v>по профилю дерматовенерология (в части венерологии)</v>
      </c>
      <c r="K108" s="66" t="s">
        <v>136</v>
      </c>
      <c r="L108" s="67" t="s">
        <v>121</v>
      </c>
      <c r="M108" s="68" t="s">
        <v>42</v>
      </c>
      <c r="N108" s="101">
        <v>850</v>
      </c>
      <c r="O108" s="100">
        <v>210</v>
      </c>
      <c r="P108" s="53"/>
      <c r="Q108" s="52">
        <f t="shared" si="50"/>
        <v>98.823529411764724</v>
      </c>
      <c r="R108" s="213"/>
      <c r="S108" s="240"/>
      <c r="T108" s="216"/>
      <c r="U108" s="225"/>
      <c r="V108" s="225"/>
      <c r="W108" s="252"/>
      <c r="X108" s="249"/>
    </row>
    <row r="109" spans="1:24" s="4" customFormat="1" ht="43.5" customHeight="1" thickBot="1" x14ac:dyDescent="0.3">
      <c r="A109" s="237"/>
      <c r="B109" s="44" t="str">
        <f t="shared" si="46"/>
        <v>ГБУЗ АО Икрянинская РБ</v>
      </c>
      <c r="C109" s="230"/>
      <c r="D109" s="19" t="str">
        <f t="shared" si="47"/>
        <v>ПМСП, не включенная в базовую программу ОМС</v>
      </c>
      <c r="E109" s="227" t="s">
        <v>140</v>
      </c>
      <c r="F109" s="44" t="str">
        <f t="shared" si="1"/>
        <v>амбулаторно</v>
      </c>
      <c r="G109" s="225" t="s">
        <v>143</v>
      </c>
      <c r="H10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9" s="227" t="s">
        <v>142</v>
      </c>
      <c r="J109" s="44" t="str">
        <f t="shared" si="3"/>
        <v>по профилю Фтизиатрия</v>
      </c>
      <c r="K109" s="70" t="s">
        <v>131</v>
      </c>
      <c r="L109" s="69" t="s">
        <v>3</v>
      </c>
      <c r="M109" s="69" t="s">
        <v>5</v>
      </c>
      <c r="N109" s="103">
        <v>99</v>
      </c>
      <c r="O109" s="103">
        <v>99</v>
      </c>
      <c r="P109" s="51">
        <f t="shared" ref="P109" si="59">IF(AND(N109&lt;&gt;0,M109="Кач."),O109/N109*100,"")</f>
        <v>100</v>
      </c>
      <c r="Q109" s="51"/>
      <c r="R109" s="213">
        <f>IFERROR(AVERAGE(P109:P111),"")</f>
        <v>100</v>
      </c>
      <c r="S109" s="240">
        <f>AVERAGE(Q109:Q111)</f>
        <v>98.344773127619504</v>
      </c>
      <c r="T109" s="216">
        <f>IFERROR((R109*0.7+S109*0.3)*2,S109*2)</f>
        <v>199.00686387657169</v>
      </c>
      <c r="U109" s="225" t="str">
        <f>IF(T109&lt;170,"ГЗ по услуге (работе) НЕ выполнено","")&amp;IF(AND(T109&gt;=170,T109&lt;=200),"ГЗ по услуге (работе) выполнено","")&amp;IF(T109&gt;200,"ГЗ по услуге (работе) ПЕРЕвыполнено","")</f>
        <v>ГЗ по услуге (работе) выполнено</v>
      </c>
      <c r="V109" s="225"/>
      <c r="W109" s="252"/>
      <c r="X109" s="249"/>
    </row>
    <row r="110" spans="1:24" s="4" customFormat="1" ht="28.5" customHeight="1" thickBot="1" x14ac:dyDescent="0.3">
      <c r="A110" s="237"/>
      <c r="B110" s="44" t="str">
        <f t="shared" si="46"/>
        <v>ГБУЗ АО Икрянинская РБ</v>
      </c>
      <c r="C110" s="230"/>
      <c r="D110" s="19" t="str">
        <f t="shared" si="47"/>
        <v>ПМСП, не включенная в базовую программу ОМС</v>
      </c>
      <c r="E110" s="227"/>
      <c r="F110" s="44" t="str">
        <f t="shared" si="1"/>
        <v>амбулаторно</v>
      </c>
      <c r="G110" s="225"/>
      <c r="H1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0" s="227"/>
      <c r="J110" s="44" t="str">
        <f t="shared" si="3"/>
        <v>по профилю Фтизиатрия</v>
      </c>
      <c r="K110" s="71" t="s">
        <v>40</v>
      </c>
      <c r="L110" s="67" t="s">
        <v>121</v>
      </c>
      <c r="M110" s="68" t="s">
        <v>42</v>
      </c>
      <c r="N110" s="101">
        <v>6520</v>
      </c>
      <c r="O110" s="101">
        <v>1618</v>
      </c>
      <c r="P110" s="53"/>
      <c r="Q110" s="52">
        <f t="shared" si="50"/>
        <v>99.263803680981596</v>
      </c>
      <c r="R110" s="213"/>
      <c r="S110" s="240"/>
      <c r="T110" s="216"/>
      <c r="U110" s="225"/>
      <c r="V110" s="225"/>
      <c r="W110" s="252"/>
      <c r="X110" s="249"/>
    </row>
    <row r="111" spans="1:24" s="4" customFormat="1" ht="28.5" customHeight="1" thickBot="1" x14ac:dyDescent="0.3">
      <c r="A111" s="237"/>
      <c r="B111" s="44" t="str">
        <f t="shared" si="46"/>
        <v>ГБУЗ АО Икрянинская РБ</v>
      </c>
      <c r="C111" s="230"/>
      <c r="D111" s="19" t="str">
        <f t="shared" si="47"/>
        <v>ПМСП, не включенная в базовую программу ОМС</v>
      </c>
      <c r="E111" s="227"/>
      <c r="F111" s="44" t="str">
        <f t="shared" si="1"/>
        <v>амбулаторно</v>
      </c>
      <c r="G111" s="225"/>
      <c r="H11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1" s="227"/>
      <c r="J111" s="44" t="str">
        <f t="shared" si="3"/>
        <v>по профилю Фтизиатрия</v>
      </c>
      <c r="K111" s="71" t="s">
        <v>136</v>
      </c>
      <c r="L111" s="67" t="s">
        <v>121</v>
      </c>
      <c r="M111" s="68" t="s">
        <v>42</v>
      </c>
      <c r="N111" s="101">
        <v>1515</v>
      </c>
      <c r="O111" s="101">
        <v>369</v>
      </c>
      <c r="P111" s="53"/>
      <c r="Q111" s="52">
        <f t="shared" si="50"/>
        <v>97.425742574257427</v>
      </c>
      <c r="R111" s="213"/>
      <c r="S111" s="240"/>
      <c r="T111" s="216"/>
      <c r="U111" s="225"/>
      <c r="V111" s="225"/>
      <c r="W111" s="252"/>
      <c r="X111" s="249"/>
    </row>
    <row r="112" spans="1:24" s="4" customFormat="1" ht="76.5" customHeight="1" thickBot="1" x14ac:dyDescent="0.3">
      <c r="A112" s="237"/>
      <c r="B112" s="44" t="str">
        <f t="shared" si="46"/>
        <v>ГБУЗ АО Икрянинская РБ</v>
      </c>
      <c r="C112" s="230"/>
      <c r="D112" s="19" t="str">
        <f t="shared" si="47"/>
        <v>ПМСП, не включенная в базовую программу ОМС</v>
      </c>
      <c r="E112" s="227" t="s">
        <v>140</v>
      </c>
      <c r="F112" s="44" t="str">
        <f t="shared" ref="F112:F169" si="60">IF(E112="",F111,E112)</f>
        <v>амбулаторно</v>
      </c>
      <c r="G112" s="225" t="s">
        <v>165</v>
      </c>
      <c r="H112" s="44" t="str">
        <f t="shared" ref="H112:H169" si="61">IF(G112="",H111,G112)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2" s="227" t="s">
        <v>278</v>
      </c>
      <c r="J112" s="44" t="str">
        <f t="shared" ref="J112:J169" si="62">IF(I112="",J111,I112)</f>
        <v>по профилю психиатрия-наркология</v>
      </c>
      <c r="K112" s="70" t="s">
        <v>131</v>
      </c>
      <c r="L112" s="69" t="s">
        <v>3</v>
      </c>
      <c r="M112" s="69" t="s">
        <v>5</v>
      </c>
      <c r="N112" s="103">
        <v>99</v>
      </c>
      <c r="O112" s="103">
        <v>99</v>
      </c>
      <c r="P112" s="51">
        <f t="shared" ref="P112" si="63">IF(AND(N112&lt;&gt;0,M112="Кач."),O112/N112*100,"")</f>
        <v>100</v>
      </c>
      <c r="Q112" s="51"/>
      <c r="R112" s="213">
        <f>IFERROR(AVERAGE(P112:P114),"")</f>
        <v>100</v>
      </c>
      <c r="S112" s="240">
        <f>AVERAGE(Q112:Q114)</f>
        <v>98.52000000000001</v>
      </c>
      <c r="T112" s="216">
        <f>IFERROR((R112*0.7+S112*0.3)*2,S112*2)</f>
        <v>199.11199999999999</v>
      </c>
      <c r="U112" s="225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25"/>
      <c r="W112" s="252"/>
      <c r="X112" s="249"/>
    </row>
    <row r="113" spans="1:24" s="4" customFormat="1" ht="28.5" customHeight="1" thickBot="1" x14ac:dyDescent="0.3">
      <c r="A113" s="237"/>
      <c r="B113" s="44" t="str">
        <f t="shared" si="46"/>
        <v>ГБУЗ АО Икрянинская РБ</v>
      </c>
      <c r="C113" s="230"/>
      <c r="D113" s="19" t="str">
        <f t="shared" si="47"/>
        <v>ПМСП, не включенная в базовую программу ОМС</v>
      </c>
      <c r="E113" s="227"/>
      <c r="F113" s="44" t="str">
        <f t="shared" si="60"/>
        <v>амбулаторно</v>
      </c>
      <c r="G113" s="225"/>
      <c r="H11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3" s="227"/>
      <c r="J113" s="44" t="str">
        <f t="shared" si="62"/>
        <v>по профилю психиатрия-наркология</v>
      </c>
      <c r="K113" s="71" t="s">
        <v>40</v>
      </c>
      <c r="L113" s="67" t="s">
        <v>121</v>
      </c>
      <c r="M113" s="68" t="s">
        <v>42</v>
      </c>
      <c r="N113" s="101">
        <v>5000</v>
      </c>
      <c r="O113" s="101">
        <v>1233</v>
      </c>
      <c r="P113" s="53"/>
      <c r="Q113" s="52">
        <f t="shared" ref="Q113:Q116" si="64">IF(AND(N113&lt;&gt;0,M113="объем"),(O113/N113*100)/$Y$2*12,"")</f>
        <v>98.640000000000015</v>
      </c>
      <c r="R113" s="213"/>
      <c r="S113" s="240"/>
      <c r="T113" s="216"/>
      <c r="U113" s="225"/>
      <c r="V113" s="225"/>
      <c r="W113" s="252"/>
      <c r="X113" s="249"/>
    </row>
    <row r="114" spans="1:24" s="4" customFormat="1" ht="28.5" customHeight="1" thickBot="1" x14ac:dyDescent="0.3">
      <c r="A114" s="237"/>
      <c r="B114" s="44" t="str">
        <f t="shared" si="46"/>
        <v>ГБУЗ АО Икрянинская РБ</v>
      </c>
      <c r="C114" s="230"/>
      <c r="D114" s="19" t="str">
        <f t="shared" si="47"/>
        <v>ПМСП, не включенная в базовую программу ОМС</v>
      </c>
      <c r="E114" s="227"/>
      <c r="F114" s="44" t="str">
        <f t="shared" si="60"/>
        <v>амбулаторно</v>
      </c>
      <c r="G114" s="225"/>
      <c r="H11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4" s="227"/>
      <c r="J114" s="44" t="str">
        <f t="shared" si="62"/>
        <v>по профилю психиатрия-наркология</v>
      </c>
      <c r="K114" s="71" t="s">
        <v>136</v>
      </c>
      <c r="L114" s="67" t="s">
        <v>121</v>
      </c>
      <c r="M114" s="68" t="s">
        <v>42</v>
      </c>
      <c r="N114" s="101">
        <v>1500</v>
      </c>
      <c r="O114" s="101">
        <v>369</v>
      </c>
      <c r="P114" s="53"/>
      <c r="Q114" s="52">
        <f t="shared" si="64"/>
        <v>98.4</v>
      </c>
      <c r="R114" s="213"/>
      <c r="S114" s="240"/>
      <c r="T114" s="216"/>
      <c r="U114" s="225"/>
      <c r="V114" s="225"/>
      <c r="W114" s="252"/>
      <c r="X114" s="249"/>
    </row>
    <row r="115" spans="1:24" s="4" customFormat="1" ht="51.75" customHeight="1" thickBot="1" x14ac:dyDescent="0.3">
      <c r="A115" s="237"/>
      <c r="B115" s="44" t="str">
        <f t="shared" si="46"/>
        <v>ГБУЗ АО Икрянинская РБ</v>
      </c>
      <c r="C115" s="230"/>
      <c r="D115" s="19" t="str">
        <f t="shared" si="47"/>
        <v>ПМСП, не включенная в базовую программу ОМС</v>
      </c>
      <c r="E115" s="225" t="s">
        <v>145</v>
      </c>
      <c r="F115" s="44" t="str">
        <f t="shared" si="60"/>
        <v>Дневной стационар</v>
      </c>
      <c r="G115" s="227" t="s">
        <v>165</v>
      </c>
      <c r="H11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5" s="225" t="s">
        <v>278</v>
      </c>
      <c r="J115" s="44" t="str">
        <f t="shared" si="62"/>
        <v>по профилю психиатрия-наркология</v>
      </c>
      <c r="K115" s="69" t="s">
        <v>131</v>
      </c>
      <c r="L115" s="69" t="s">
        <v>3</v>
      </c>
      <c r="M115" s="69" t="s">
        <v>5</v>
      </c>
      <c r="N115" s="103">
        <v>99</v>
      </c>
      <c r="O115" s="103">
        <v>99</v>
      </c>
      <c r="P115" s="51">
        <f t="shared" ref="P115" si="65">IF(AND(N115&lt;&gt;0,M115="Кач."),O115/N115*100,"")</f>
        <v>100</v>
      </c>
      <c r="Q115" s="51" t="str">
        <f t="shared" si="64"/>
        <v/>
      </c>
      <c r="R115" s="213">
        <f>IFERROR(AVERAGE(P115:P116),"")</f>
        <v>100</v>
      </c>
      <c r="S115" s="240">
        <f>AVERAGE(Q115:Q116)</f>
        <v>100</v>
      </c>
      <c r="T115" s="216">
        <f>IFERROR((R115*0.7+S115*0.3)*2,S115*2)</f>
        <v>200</v>
      </c>
      <c r="U115" s="225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11"/>
      <c r="W115" s="252"/>
      <c r="X115" s="249"/>
    </row>
    <row r="116" spans="1:24" s="4" customFormat="1" ht="28.5" customHeight="1" thickBot="1" x14ac:dyDescent="0.3">
      <c r="A116" s="237"/>
      <c r="B116" s="44" t="str">
        <f t="shared" si="46"/>
        <v>ГБУЗ АО Икрянинская РБ</v>
      </c>
      <c r="C116" s="230"/>
      <c r="D116" s="19" t="str">
        <f t="shared" si="47"/>
        <v>ПМСП, не включенная в базовую программу ОМС</v>
      </c>
      <c r="E116" s="225"/>
      <c r="F116" s="44" t="str">
        <f t="shared" si="60"/>
        <v>Дневной стационар</v>
      </c>
      <c r="G116" s="227"/>
      <c r="H11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6" s="225"/>
      <c r="J116" s="44" t="str">
        <f t="shared" si="62"/>
        <v>по профилю психиатрия-наркология</v>
      </c>
      <c r="K116" s="71" t="s">
        <v>147</v>
      </c>
      <c r="L116" s="72" t="s">
        <v>148</v>
      </c>
      <c r="M116" s="68" t="s">
        <v>42</v>
      </c>
      <c r="N116" s="101">
        <v>48</v>
      </c>
      <c r="O116" s="101">
        <v>12</v>
      </c>
      <c r="P116" s="53"/>
      <c r="Q116" s="52">
        <f t="shared" si="64"/>
        <v>100</v>
      </c>
      <c r="R116" s="213"/>
      <c r="S116" s="240"/>
      <c r="T116" s="216"/>
      <c r="U116" s="225"/>
      <c r="V116" s="212"/>
      <c r="W116" s="252"/>
      <c r="X116" s="249"/>
    </row>
    <row r="117" spans="1:24" s="4" customFormat="1" ht="28.5" customHeight="1" thickBot="1" x14ac:dyDescent="0.3">
      <c r="A117" s="237"/>
      <c r="B117" s="44" t="str">
        <f t="shared" si="46"/>
        <v>ГБУЗ АО Икрянинская РБ</v>
      </c>
      <c r="C117" s="230"/>
      <c r="D117" s="19" t="str">
        <f t="shared" si="47"/>
        <v>ПМСП, не включенная в базовую программу ОМС</v>
      </c>
      <c r="E117" s="211" t="s">
        <v>140</v>
      </c>
      <c r="F117" s="44" t="str">
        <f t="shared" si="60"/>
        <v>амбулаторно</v>
      </c>
      <c r="G117" s="232" t="s">
        <v>39</v>
      </c>
      <c r="H117" s="44" t="str">
        <f t="shared" si="61"/>
        <v>Первичная медико-санитарная помощь, в части диагностики и лечения</v>
      </c>
      <c r="I117" s="211" t="s">
        <v>249</v>
      </c>
      <c r="J117" s="44" t="str">
        <f t="shared" si="62"/>
        <v>Вакцинация</v>
      </c>
      <c r="K117" s="69" t="s">
        <v>131</v>
      </c>
      <c r="L117" s="69" t="s">
        <v>3</v>
      </c>
      <c r="M117" s="69" t="s">
        <v>5</v>
      </c>
      <c r="N117" s="103">
        <v>99</v>
      </c>
      <c r="O117" s="103">
        <v>99</v>
      </c>
      <c r="P117" s="125">
        <f t="shared" ref="P117" si="66">IF(AND(N117&lt;&gt;0,M117="Кач."),O117/N117*100,"")</f>
        <v>100</v>
      </c>
      <c r="Q117" s="125"/>
      <c r="R117" s="213">
        <f>IFERROR(AVERAGE(P117:P118),"")</f>
        <v>100</v>
      </c>
      <c r="S117" s="240">
        <f>AVERAGE(Q117:Q118)</f>
        <v>98.648648648648646</v>
      </c>
      <c r="T117" s="216">
        <f>IFERROR((R117*0.7+S117*0.3)*2,S117*2)</f>
        <v>199.18918918918919</v>
      </c>
      <c r="U117" s="225" t="str">
        <f>IF(T117&lt;170,"ГЗ по услуге (работе) НЕ выполнено","")&amp;IF(AND(T117&gt;=170,T117&lt;=200),"ГЗ по услуге (работе) выполнено","")&amp;IF(T117&gt;200,"ГЗ по услуге (работе) ПЕРЕвыполнено","")</f>
        <v>ГЗ по услуге (работе) выполнено</v>
      </c>
      <c r="V117" s="211"/>
      <c r="W117" s="252"/>
      <c r="X117" s="249"/>
    </row>
    <row r="118" spans="1:24" s="4" customFormat="1" ht="44.25" customHeight="1" thickBot="1" x14ac:dyDescent="0.3">
      <c r="A118" s="237"/>
      <c r="B118" s="44" t="str">
        <f t="shared" si="46"/>
        <v>ГБУЗ АО Икрянинская РБ</v>
      </c>
      <c r="C118" s="231"/>
      <c r="D118" s="19" t="str">
        <f t="shared" si="47"/>
        <v>ПМСП, не включенная в базовую программу ОМС</v>
      </c>
      <c r="E118" s="212"/>
      <c r="F118" s="44" t="str">
        <f t="shared" si="60"/>
        <v>амбулаторно</v>
      </c>
      <c r="G118" s="234"/>
      <c r="H118" s="44" t="str">
        <f t="shared" si="61"/>
        <v>Первичная медико-санитарная помощь, в части диагностики и лечения</v>
      </c>
      <c r="I118" s="212"/>
      <c r="J118" s="44" t="str">
        <f t="shared" si="62"/>
        <v>Вакцинация</v>
      </c>
      <c r="K118" s="71" t="s">
        <v>40</v>
      </c>
      <c r="L118" s="72" t="s">
        <v>148</v>
      </c>
      <c r="M118" s="68" t="s">
        <v>42</v>
      </c>
      <c r="N118" s="101">
        <v>592</v>
      </c>
      <c r="O118" s="101">
        <v>146</v>
      </c>
      <c r="P118" s="53"/>
      <c r="Q118" s="124">
        <f t="shared" ref="Q118" si="67">IF(AND(N118&lt;&gt;0,M118="объем"),(O118/N118*100)/$Y$2*12,"")</f>
        <v>98.648648648648646</v>
      </c>
      <c r="R118" s="213"/>
      <c r="S118" s="240"/>
      <c r="T118" s="216"/>
      <c r="U118" s="225"/>
      <c r="V118" s="212"/>
      <c r="W118" s="252"/>
      <c r="X118" s="249"/>
    </row>
    <row r="119" spans="1:24" s="4" customFormat="1" ht="28.5" customHeight="1" thickBot="1" x14ac:dyDescent="0.3">
      <c r="A119" s="237"/>
      <c r="B119" s="44" t="str">
        <f t="shared" si="46"/>
        <v>ГБУЗ АО Икрянинская РБ</v>
      </c>
      <c r="C119" s="203" t="s">
        <v>73</v>
      </c>
      <c r="D119" s="19" t="str">
        <f t="shared" si="47"/>
        <v>Паллиативная медицинская помощь</v>
      </c>
      <c r="E119" s="225" t="s">
        <v>141</v>
      </c>
      <c r="F119" s="44" t="str">
        <f t="shared" si="60"/>
        <v>стационар</v>
      </c>
      <c r="G119" s="225" t="s">
        <v>43</v>
      </c>
      <c r="H119" s="44" t="str">
        <f t="shared" si="61"/>
        <v>паллиативная медицинская помощь</v>
      </c>
      <c r="I119" s="225" t="s">
        <v>146</v>
      </c>
      <c r="J119" s="44" t="str">
        <f t="shared" si="62"/>
        <v xml:space="preserve">Не применяется </v>
      </c>
      <c r="K119" s="69" t="s">
        <v>131</v>
      </c>
      <c r="L119" s="69" t="s">
        <v>3</v>
      </c>
      <c r="M119" s="69" t="s">
        <v>5</v>
      </c>
      <c r="N119" s="103">
        <v>99</v>
      </c>
      <c r="O119" s="103">
        <v>99</v>
      </c>
      <c r="P119" s="51">
        <f>IF(AND(N119&lt;&gt;0,M119="Кач."),O119/N119*100,"")</f>
        <v>100</v>
      </c>
      <c r="Q119" s="51"/>
      <c r="R119" s="213">
        <f>IFERROR(AVERAGE(P119:P120),"")</f>
        <v>100</v>
      </c>
      <c r="S119" s="240">
        <f>AVERAGE(Q119:Q120)</f>
        <v>99.079299079299076</v>
      </c>
      <c r="T119" s="216">
        <f>IFERROR((R119*0.7+S119*0.3)*2,S119*2)</f>
        <v>199.44757944757944</v>
      </c>
      <c r="U119" s="225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267"/>
      <c r="W119" s="252"/>
      <c r="X119" s="249"/>
    </row>
    <row r="120" spans="1:24" s="4" customFormat="1" ht="78.75" customHeight="1" thickBot="1" x14ac:dyDescent="0.3">
      <c r="A120" s="237"/>
      <c r="B120" s="44" t="str">
        <f t="shared" si="46"/>
        <v>ГБУЗ АО Икрянинская РБ</v>
      </c>
      <c r="C120" s="235"/>
      <c r="D120" s="19" t="str">
        <f t="shared" si="47"/>
        <v>Паллиативная медицинская помощь</v>
      </c>
      <c r="E120" s="225"/>
      <c r="F120" s="44" t="str">
        <f t="shared" si="60"/>
        <v>стационар</v>
      </c>
      <c r="G120" s="225"/>
      <c r="H120" s="44" t="str">
        <f t="shared" si="61"/>
        <v>паллиативная медицинская помощь</v>
      </c>
      <c r="I120" s="225"/>
      <c r="J120" s="44" t="str">
        <f t="shared" si="62"/>
        <v xml:space="preserve">Не применяется </v>
      </c>
      <c r="K120" s="71" t="s">
        <v>137</v>
      </c>
      <c r="L120" s="67" t="s">
        <v>138</v>
      </c>
      <c r="M120" s="68" t="s">
        <v>42</v>
      </c>
      <c r="N120" s="102">
        <v>10101</v>
      </c>
      <c r="O120" s="102">
        <v>2502</v>
      </c>
      <c r="P120" s="53"/>
      <c r="Q120" s="52">
        <f>IF(AND(N120&lt;&gt;0,M120="объем"),(O120/N120*100)/$Y$2*12,"")</f>
        <v>99.079299079299076</v>
      </c>
      <c r="R120" s="213"/>
      <c r="S120" s="240"/>
      <c r="T120" s="216"/>
      <c r="U120" s="225"/>
      <c r="V120" s="269"/>
      <c r="W120" s="252"/>
      <c r="X120" s="249"/>
    </row>
    <row r="121" spans="1:24" s="4" customFormat="1" ht="78.75" customHeight="1" thickBot="1" x14ac:dyDescent="0.3">
      <c r="A121" s="237"/>
      <c r="B121" s="44" t="str">
        <f t="shared" si="46"/>
        <v>ГБУЗ АО Икрянинская РБ</v>
      </c>
      <c r="C121" s="235"/>
      <c r="D121" s="19" t="str">
        <f t="shared" si="47"/>
        <v>Паллиативная медицинская помощь</v>
      </c>
      <c r="E121" s="211" t="s">
        <v>297</v>
      </c>
      <c r="F121" s="44" t="str">
        <f t="shared" si="60"/>
        <v xml:space="preserve">амбулаторно </v>
      </c>
      <c r="G121" s="211" t="s">
        <v>43</v>
      </c>
      <c r="H121" s="44" t="str">
        <f t="shared" si="61"/>
        <v>паллиативная медицинская помощь</v>
      </c>
      <c r="I121" s="211" t="s">
        <v>146</v>
      </c>
      <c r="J121" s="44" t="str">
        <f t="shared" si="62"/>
        <v xml:space="preserve">Не применяется </v>
      </c>
      <c r="K121" s="70" t="s">
        <v>131</v>
      </c>
      <c r="L121" s="69" t="s">
        <v>3</v>
      </c>
      <c r="M121" s="69" t="s">
        <v>5</v>
      </c>
      <c r="N121" s="103">
        <v>99</v>
      </c>
      <c r="O121" s="103">
        <v>99</v>
      </c>
      <c r="P121" s="51">
        <f>IF(AND(N121&lt;&gt;0,M121="Кач."),O121/N121*100,"")</f>
        <v>100</v>
      </c>
      <c r="Q121" s="51"/>
      <c r="R121" s="213">
        <f>IFERROR(AVERAGE(P121:P122),"")</f>
        <v>100</v>
      </c>
      <c r="S121" s="240">
        <f>AVERAGE(Q121:Q122)</f>
        <v>98.299845440494607</v>
      </c>
      <c r="T121" s="216">
        <f>IFERROR((R121*0.7+S121*0.3)*2,S121*2)</f>
        <v>198.97990726429677</v>
      </c>
      <c r="U121" s="225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67"/>
      <c r="W121" s="252"/>
      <c r="X121" s="249"/>
    </row>
    <row r="122" spans="1:24" s="4" customFormat="1" ht="78.75" customHeight="1" thickBot="1" x14ac:dyDescent="0.3">
      <c r="A122" s="237"/>
      <c r="B122" s="44" t="str">
        <f t="shared" si="46"/>
        <v>ГБУЗ АО Икрянинская РБ</v>
      </c>
      <c r="C122" s="235"/>
      <c r="D122" s="19" t="str">
        <f t="shared" si="47"/>
        <v>Паллиативная медицинская помощь</v>
      </c>
      <c r="E122" s="212"/>
      <c r="F122" s="44" t="str">
        <f t="shared" si="60"/>
        <v xml:space="preserve">амбулаторно </v>
      </c>
      <c r="G122" s="212"/>
      <c r="H122" s="44" t="str">
        <f t="shared" si="61"/>
        <v>паллиативная медицинская помощь</v>
      </c>
      <c r="I122" s="212"/>
      <c r="J122" s="44" t="str">
        <f t="shared" si="62"/>
        <v xml:space="preserve">Не применяется </v>
      </c>
      <c r="K122" s="71" t="s">
        <v>40</v>
      </c>
      <c r="L122" s="67" t="s">
        <v>121</v>
      </c>
      <c r="M122" s="68" t="s">
        <v>42</v>
      </c>
      <c r="N122" s="101">
        <v>647</v>
      </c>
      <c r="O122" s="101">
        <v>159</v>
      </c>
      <c r="P122" s="53"/>
      <c r="Q122" s="52">
        <f>IF(AND(N122&lt;&gt;0,M122="объем"),(O122/N122*100)/$Y$2*12,"")</f>
        <v>98.299845440494607</v>
      </c>
      <c r="R122" s="213"/>
      <c r="S122" s="240"/>
      <c r="T122" s="216"/>
      <c r="U122" s="225"/>
      <c r="V122" s="269"/>
      <c r="W122" s="252"/>
      <c r="X122" s="249"/>
    </row>
    <row r="123" spans="1:24" s="4" customFormat="1" ht="28.5" customHeight="1" thickBot="1" x14ac:dyDescent="0.3">
      <c r="A123" s="237"/>
      <c r="B123" s="44" t="str">
        <f t="shared" si="46"/>
        <v>ГБУЗ АО Икрянинская РБ</v>
      </c>
      <c r="C123" s="235"/>
      <c r="D123" s="19" t="str">
        <f t="shared" si="47"/>
        <v>Паллиативная медицинская помощь</v>
      </c>
      <c r="E123" s="211" t="s">
        <v>250</v>
      </c>
      <c r="F123" s="44" t="str">
        <f t="shared" si="60"/>
        <v>амбулаторно на дому выездными патронажными бригадами</v>
      </c>
      <c r="G123" s="211" t="s">
        <v>43</v>
      </c>
      <c r="H123" s="44" t="str">
        <f t="shared" si="61"/>
        <v>паллиативная медицинская помощь</v>
      </c>
      <c r="I123" s="123"/>
      <c r="J123" s="44" t="str">
        <f t="shared" si="62"/>
        <v xml:space="preserve">Не применяется </v>
      </c>
      <c r="K123" s="70" t="s">
        <v>131</v>
      </c>
      <c r="L123" s="69" t="s">
        <v>3</v>
      </c>
      <c r="M123" s="69" t="s">
        <v>5</v>
      </c>
      <c r="N123" s="103">
        <v>99</v>
      </c>
      <c r="O123" s="103">
        <v>99</v>
      </c>
      <c r="P123" s="125">
        <f>IF(AND(N123&lt;&gt;0,M123="Кач."),O123/N123*100,"")</f>
        <v>100</v>
      </c>
      <c r="Q123" s="125"/>
      <c r="R123" s="213">
        <f>IFERROR(AVERAGE(P123:P124),"")</f>
        <v>100</v>
      </c>
      <c r="S123" s="240">
        <f>AVERAGE(Q123:Q124)</f>
        <v>98.102981029810294</v>
      </c>
      <c r="T123" s="216">
        <f>IFERROR((R123*0.7+S123*0.3)*2,S123*2)</f>
        <v>198.86178861788619</v>
      </c>
      <c r="U123" s="225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67"/>
      <c r="W123" s="252"/>
      <c r="X123" s="249"/>
    </row>
    <row r="124" spans="1:24" s="4" customFormat="1" ht="28.5" customHeight="1" thickBot="1" x14ac:dyDescent="0.3">
      <c r="A124" s="237"/>
      <c r="B124" s="44" t="str">
        <f t="shared" si="46"/>
        <v>ГБУЗ АО Икрянинская РБ</v>
      </c>
      <c r="C124" s="204"/>
      <c r="D124" s="19" t="str">
        <f t="shared" si="47"/>
        <v>Паллиативная медицинская помощь</v>
      </c>
      <c r="E124" s="239"/>
      <c r="F124" s="44" t="str">
        <f t="shared" si="60"/>
        <v>амбулаторно на дому выездными патронажными бригадами</v>
      </c>
      <c r="G124" s="212"/>
      <c r="H124" s="44" t="str">
        <f t="shared" si="61"/>
        <v>паллиативная медицинская помощь</v>
      </c>
      <c r="I124" s="123"/>
      <c r="J124" s="44" t="str">
        <f t="shared" si="62"/>
        <v xml:space="preserve">Не применяется </v>
      </c>
      <c r="K124" s="71" t="s">
        <v>40</v>
      </c>
      <c r="L124" s="67" t="s">
        <v>121</v>
      </c>
      <c r="M124" s="68" t="s">
        <v>42</v>
      </c>
      <c r="N124" s="101">
        <v>738</v>
      </c>
      <c r="O124" s="101">
        <v>181</v>
      </c>
      <c r="P124" s="53"/>
      <c r="Q124" s="124">
        <f>IF(AND(N124&lt;&gt;0,M124="объем"),(O124/N124*100)/$Y$2*12,"")</f>
        <v>98.102981029810294</v>
      </c>
      <c r="R124" s="213"/>
      <c r="S124" s="240"/>
      <c r="T124" s="216"/>
      <c r="U124" s="225"/>
      <c r="V124" s="269"/>
      <c r="W124" s="252"/>
      <c r="X124" s="249"/>
    </row>
    <row r="125" spans="1:24" s="4" customFormat="1" ht="28.5" customHeight="1" thickBot="1" x14ac:dyDescent="0.3">
      <c r="A125" s="237"/>
      <c r="B125" s="44" t="e">
        <f>IF(A125="",#REF!,A125)</f>
        <v>#REF!</v>
      </c>
      <c r="C125" s="298" t="s">
        <v>193</v>
      </c>
      <c r="D125" s="19" t="str">
        <f>IF(C125="",#REF!,C125)</f>
        <v>Медицинское освидетельствование на состояние опьянения (алкогольного, наркотического или иного токсического)</v>
      </c>
      <c r="E125" s="227" t="s">
        <v>47</v>
      </c>
      <c r="F125" s="44" t="str">
        <f>IF(E125="",#REF!,E125)</f>
        <v>Не предусмотрено</v>
      </c>
      <c r="G125" s="227" t="s">
        <v>47</v>
      </c>
      <c r="H125" s="44" t="str">
        <f>IF(G125="",#REF!,G125)</f>
        <v>Не предусмотрено</v>
      </c>
      <c r="I125" s="227" t="s">
        <v>47</v>
      </c>
      <c r="J125" s="44" t="str">
        <f>IF(I125="",#REF!,I125)</f>
        <v>Не предусмотрено</v>
      </c>
      <c r="K125" s="70" t="s">
        <v>57</v>
      </c>
      <c r="L125" s="69" t="s">
        <v>57</v>
      </c>
      <c r="M125" s="70"/>
      <c r="N125" s="103"/>
      <c r="O125" s="103"/>
      <c r="P125" s="51" t="str">
        <f t="shared" ref="P125" si="68">IF(AND(N125&lt;&gt;0,M125="Кач."),O125/N125*100,"")</f>
        <v/>
      </c>
      <c r="Q125" s="51"/>
      <c r="R125" s="290" t="str">
        <f>IFERROR(AVERAGE(P125:P126),"")</f>
        <v/>
      </c>
      <c r="S125" s="291">
        <f>AVERAGE(Q125:Q126)</f>
        <v>98.904538341158059</v>
      </c>
      <c r="T125" s="216">
        <f>IFERROR((R125*0.7+S125*0.3)*2,S125*2)</f>
        <v>197.80907668231612</v>
      </c>
      <c r="U125" s="225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25"/>
      <c r="W125" s="252"/>
      <c r="X125" s="249"/>
    </row>
    <row r="126" spans="1:24" s="4" customFormat="1" ht="28.5" customHeight="1" thickBot="1" x14ac:dyDescent="0.3">
      <c r="A126" s="237"/>
      <c r="B126" s="44" t="e">
        <f t="shared" si="46"/>
        <v>#REF!</v>
      </c>
      <c r="C126" s="298"/>
      <c r="D126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26" s="227"/>
      <c r="F126" s="44" t="str">
        <f t="shared" si="60"/>
        <v>Не предусмотрено</v>
      </c>
      <c r="G126" s="227"/>
      <c r="H126" s="44" t="str">
        <f t="shared" si="61"/>
        <v>Не предусмотрено</v>
      </c>
      <c r="I126" s="227"/>
      <c r="J126" s="44" t="str">
        <f t="shared" si="62"/>
        <v>Не предусмотрено</v>
      </c>
      <c r="K126" s="71" t="s">
        <v>194</v>
      </c>
      <c r="L126" s="72" t="s">
        <v>58</v>
      </c>
      <c r="M126" s="68" t="s">
        <v>42</v>
      </c>
      <c r="N126" s="101">
        <v>639</v>
      </c>
      <c r="O126" s="101">
        <v>158</v>
      </c>
      <c r="P126" s="53"/>
      <c r="Q126" s="52">
        <f t="shared" ref="Q126" si="69">IF(AND(N126&lt;&gt;0,M126="объем"),(O126/N126*100)/$Y$2*12,"")</f>
        <v>98.904538341158059</v>
      </c>
      <c r="R126" s="290"/>
      <c r="S126" s="291"/>
      <c r="T126" s="216"/>
      <c r="U126" s="225"/>
      <c r="V126" s="225"/>
      <c r="W126" s="252"/>
      <c r="X126" s="249"/>
    </row>
    <row r="127" spans="1:24" s="4" customFormat="1" ht="28.5" customHeight="1" thickBot="1" x14ac:dyDescent="0.3">
      <c r="A127" s="237"/>
      <c r="B127" s="44" t="e">
        <f t="shared" si="46"/>
        <v>#REF!</v>
      </c>
      <c r="C127" s="298" t="s">
        <v>139</v>
      </c>
      <c r="D12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7" s="211" t="s">
        <v>140</v>
      </c>
      <c r="F127" s="44" t="str">
        <f t="shared" si="60"/>
        <v>амбулаторно</v>
      </c>
      <c r="G127" s="225" t="s">
        <v>139</v>
      </c>
      <c r="H12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7" s="225" t="s">
        <v>146</v>
      </c>
      <c r="J127" s="44" t="str">
        <f t="shared" si="62"/>
        <v xml:space="preserve">Не применяется </v>
      </c>
      <c r="K127" s="69" t="s">
        <v>131</v>
      </c>
      <c r="L127" s="69" t="s">
        <v>3</v>
      </c>
      <c r="M127" s="69" t="s">
        <v>5</v>
      </c>
      <c r="N127" s="103">
        <v>99</v>
      </c>
      <c r="O127" s="103">
        <v>99</v>
      </c>
      <c r="P127" s="51">
        <f>IF(AND(N127&lt;&gt;0,M127="Кач."),O127/N127*100,"")</f>
        <v>100</v>
      </c>
      <c r="Q127" s="51"/>
      <c r="R127" s="213">
        <f>IFERROR(AVERAGE(P127:P129),"")</f>
        <v>100</v>
      </c>
      <c r="S127" s="240">
        <f>AVERAGE(Q127:Q129)</f>
        <v>97.977951118044729</v>
      </c>
      <c r="T127" s="216">
        <f>IFERROR((R127*0.7+S127*0.3)*2,S127*2)</f>
        <v>198.78677067082683</v>
      </c>
      <c r="U127" s="225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67"/>
      <c r="W127" s="252"/>
      <c r="X127" s="249"/>
    </row>
    <row r="128" spans="1:24" s="4" customFormat="1" ht="38.25" customHeight="1" thickBot="1" x14ac:dyDescent="0.3">
      <c r="A128" s="237"/>
      <c r="B128" s="44" t="e">
        <f t="shared" si="46"/>
        <v>#REF!</v>
      </c>
      <c r="C128" s="298"/>
      <c r="D128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8" s="212"/>
      <c r="F128" s="44" t="str">
        <f t="shared" si="60"/>
        <v>амбулаторно</v>
      </c>
      <c r="G128" s="225"/>
      <c r="H128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8" s="225"/>
      <c r="J128" s="44" t="str">
        <f t="shared" si="62"/>
        <v xml:space="preserve">Не применяется </v>
      </c>
      <c r="K128" s="71" t="s">
        <v>40</v>
      </c>
      <c r="L128" s="67" t="s">
        <v>121</v>
      </c>
      <c r="M128" s="68" t="s">
        <v>42</v>
      </c>
      <c r="N128" s="101">
        <v>1923</v>
      </c>
      <c r="O128" s="101">
        <v>469</v>
      </c>
      <c r="P128" s="53"/>
      <c r="Q128" s="124">
        <f>IF(AND(N128&lt;&gt;0,M128="объем"),(O128/N128*100)/$Y$2*12,"")</f>
        <v>97.555902236089437</v>
      </c>
      <c r="R128" s="213"/>
      <c r="S128" s="240"/>
      <c r="T128" s="216"/>
      <c r="U128" s="225"/>
      <c r="V128" s="268"/>
      <c r="W128" s="252"/>
      <c r="X128" s="249"/>
    </row>
    <row r="129" spans="1:24" s="4" customFormat="1" ht="28.5" customHeight="1" thickBot="1" x14ac:dyDescent="0.3">
      <c r="A129" s="237"/>
      <c r="B129" s="44" t="e">
        <f t="shared" si="46"/>
        <v>#REF!</v>
      </c>
      <c r="C129" s="298"/>
      <c r="D129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9" s="132" t="s">
        <v>50</v>
      </c>
      <c r="F129" s="44" t="str">
        <f t="shared" si="60"/>
        <v>Вне медицинской организации</v>
      </c>
      <c r="G129" s="225"/>
      <c r="H12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9" s="225"/>
      <c r="J129" s="44" t="str">
        <f t="shared" si="62"/>
        <v xml:space="preserve">Не применяется </v>
      </c>
      <c r="K129" s="71" t="s">
        <v>149</v>
      </c>
      <c r="L129" s="72" t="s">
        <v>41</v>
      </c>
      <c r="M129" s="68" t="s">
        <v>42</v>
      </c>
      <c r="N129" s="99">
        <v>1500</v>
      </c>
      <c r="O129" s="99">
        <v>369</v>
      </c>
      <c r="P129" s="53"/>
      <c r="Q129" s="52">
        <f>IF(AND(N129&lt;&gt;0,M129="объем"),(O129/N129*100)/$Y$2*12,"")</f>
        <v>98.4</v>
      </c>
      <c r="R129" s="213"/>
      <c r="S129" s="240"/>
      <c r="T129" s="216"/>
      <c r="U129" s="225"/>
      <c r="V129" s="269"/>
      <c r="W129" s="252"/>
      <c r="X129" s="249"/>
    </row>
    <row r="130" spans="1:24" s="4" customFormat="1" ht="44.25" customHeight="1" thickBot="1" x14ac:dyDescent="0.3">
      <c r="A130" s="237"/>
      <c r="B130" s="44" t="e">
        <f t="shared" si="46"/>
        <v>#REF!</v>
      </c>
      <c r="C130" s="298" t="s">
        <v>127</v>
      </c>
      <c r="D130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0" s="225" t="s">
        <v>141</v>
      </c>
      <c r="F130" s="44" t="str">
        <f t="shared" si="60"/>
        <v>стационар</v>
      </c>
      <c r="G130" s="225" t="s">
        <v>51</v>
      </c>
      <c r="H130" s="44" t="str">
        <f t="shared" si="61"/>
        <v>терапия</v>
      </c>
      <c r="I130" s="225" t="s">
        <v>146</v>
      </c>
      <c r="J130" s="44" t="str">
        <f t="shared" si="62"/>
        <v xml:space="preserve">Не применяется </v>
      </c>
      <c r="K130" s="69" t="s">
        <v>131</v>
      </c>
      <c r="L130" s="69" t="s">
        <v>3</v>
      </c>
      <c r="M130" s="69" t="s">
        <v>5</v>
      </c>
      <c r="N130" s="103">
        <v>99</v>
      </c>
      <c r="O130" s="103">
        <v>99</v>
      </c>
      <c r="P130" s="51">
        <f t="shared" ref="P130" si="70">IF(AND(N130&lt;&gt;0,M130="Кач."),O130/N130*100,"")</f>
        <v>100</v>
      </c>
      <c r="Q130" s="51"/>
      <c r="R130" s="213">
        <f>IFERROR(AVERAGE(P130:P131),"")</f>
        <v>100</v>
      </c>
      <c r="S130" s="240">
        <f>AVERAGE(Q130:Q131)</f>
        <v>109.09090909090908</v>
      </c>
      <c r="T130" s="216">
        <f>IFERROR((R130*0.7+S130*0.3)*2,S130*2)</f>
        <v>205.45454545454544</v>
      </c>
      <c r="U130" s="225" t="str">
        <f t="shared" ref="U130" si="71">IF(T130&lt;170,"ГЗ по услуге (работе) НЕ выполнено","")&amp;IF(AND(T130&gt;=170,T130&lt;=200),"ГЗ по услуге (работе) выполнено","")&amp;IF(T130&gt;200,"ГЗ по услуге (работе) ПЕРЕвыполнено","")</f>
        <v>ГЗ по услуге (работе) ПЕРЕвыполнено</v>
      </c>
      <c r="V130" s="227"/>
      <c r="W130" s="252"/>
      <c r="X130" s="249"/>
    </row>
    <row r="131" spans="1:24" s="4" customFormat="1" ht="28.5" customHeight="1" thickBot="1" x14ac:dyDescent="0.3">
      <c r="A131" s="237"/>
      <c r="B131" s="44" t="e">
        <f t="shared" si="46"/>
        <v>#REF!</v>
      </c>
      <c r="C131" s="298"/>
      <c r="D131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1" s="225"/>
      <c r="F131" s="44" t="str">
        <f t="shared" si="60"/>
        <v>стационар</v>
      </c>
      <c r="G131" s="225"/>
      <c r="H131" s="44" t="str">
        <f t="shared" si="61"/>
        <v>терапия</v>
      </c>
      <c r="I131" s="225"/>
      <c r="J131" s="44" t="str">
        <f t="shared" si="62"/>
        <v xml:space="preserve">Не применяется </v>
      </c>
      <c r="K131" s="71" t="s">
        <v>173</v>
      </c>
      <c r="L131" s="72" t="s">
        <v>148</v>
      </c>
      <c r="M131" s="68" t="s">
        <v>42</v>
      </c>
      <c r="N131" s="101">
        <v>33</v>
      </c>
      <c r="O131" s="101">
        <v>9</v>
      </c>
      <c r="P131" s="53"/>
      <c r="Q131" s="52">
        <f>IF(AND(N131&lt;&gt;0,M131="объем"),(O131/N131*100)/$Y$2*12,"")</f>
        <v>109.09090909090908</v>
      </c>
      <c r="R131" s="213"/>
      <c r="S131" s="240"/>
      <c r="T131" s="216"/>
      <c r="U131" s="225"/>
      <c r="V131" s="227"/>
      <c r="W131" s="252"/>
      <c r="X131" s="249"/>
    </row>
    <row r="132" spans="1:24" s="4" customFormat="1" ht="28.5" customHeight="1" thickBot="1" x14ac:dyDescent="0.3">
      <c r="A132" s="237"/>
      <c r="B132" s="44" t="e">
        <f t="shared" si="46"/>
        <v>#REF!</v>
      </c>
      <c r="C132" s="226" t="s">
        <v>232</v>
      </c>
      <c r="D132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2" s="225" t="s">
        <v>289</v>
      </c>
      <c r="F132" s="44" t="str">
        <f t="shared" si="60"/>
        <v>заключение договоров</v>
      </c>
      <c r="G132" s="225" t="s">
        <v>291</v>
      </c>
      <c r="H132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2" s="225" t="s">
        <v>290</v>
      </c>
      <c r="J132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2" s="73" t="s">
        <v>233</v>
      </c>
      <c r="L132" s="72" t="s">
        <v>3</v>
      </c>
      <c r="M132" s="69" t="s">
        <v>5</v>
      </c>
      <c r="N132" s="103">
        <v>100</v>
      </c>
      <c r="O132" s="103">
        <v>100</v>
      </c>
      <c r="P132" s="51">
        <f t="shared" ref="P132" si="72">IF(AND(N132&lt;&gt;0,M132="Кач."),O132/N132*100,"")</f>
        <v>100</v>
      </c>
      <c r="Q132" s="51"/>
      <c r="R132" s="213">
        <f>IFERROR(AVERAGE(P132:P133),"")</f>
        <v>100</v>
      </c>
      <c r="S132" s="240">
        <f>AVERAGE(Q132:Q133)</f>
        <v>100</v>
      </c>
      <c r="T132" s="216">
        <f>IFERROR((R132*0.7+S132*0.3)*2,S132*2)</f>
        <v>200</v>
      </c>
      <c r="U132" s="225" t="str">
        <f t="shared" ref="U132" si="73">IF(T132&lt;170,"ГЗ по услуге (работе) НЕ выполнено","")&amp;IF(AND(T132&gt;=170,T132&lt;=200),"ГЗ по услуге (работе) выполнено","")&amp;IF(T132&gt;200,"ГЗ по услуге (работе) ПЕРЕвыполнено","")</f>
        <v>ГЗ по услуге (работе) выполнено</v>
      </c>
      <c r="V132" s="227"/>
      <c r="W132" s="252"/>
      <c r="X132" s="249"/>
    </row>
    <row r="133" spans="1:24" s="4" customFormat="1" ht="45.75" customHeight="1" thickBot="1" x14ac:dyDescent="0.3">
      <c r="A133" s="238"/>
      <c r="B133" s="44" t="e">
        <f t="shared" si="46"/>
        <v>#REF!</v>
      </c>
      <c r="C133" s="226"/>
      <c r="D133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3" s="225"/>
      <c r="F133" s="44" t="str">
        <f t="shared" si="60"/>
        <v>заключение договоров</v>
      </c>
      <c r="G133" s="225"/>
      <c r="H133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3" s="225"/>
      <c r="J133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3" s="74" t="s">
        <v>241</v>
      </c>
      <c r="L133" s="72" t="s">
        <v>234</v>
      </c>
      <c r="M133" s="68" t="s">
        <v>42</v>
      </c>
      <c r="N133" s="101">
        <v>25.74</v>
      </c>
      <c r="O133" s="101">
        <v>25.74</v>
      </c>
      <c r="P133" s="53"/>
      <c r="Q133" s="55">
        <f>IF(AND(N133&lt;&gt;0,M133="объем"),(O133/N133*100),"")</f>
        <v>100</v>
      </c>
      <c r="R133" s="213"/>
      <c r="S133" s="240"/>
      <c r="T133" s="216"/>
      <c r="U133" s="225"/>
      <c r="V133" s="227"/>
      <c r="W133" s="286"/>
      <c r="X133" s="250"/>
    </row>
    <row r="134" spans="1:24" s="4" customFormat="1" ht="28.5" customHeight="1" thickBot="1" x14ac:dyDescent="0.3">
      <c r="A134" s="208" t="s">
        <v>25</v>
      </c>
      <c r="B134" s="44" t="str">
        <f t="shared" si="46"/>
        <v>ГБУЗ АО Камызякская РБ</v>
      </c>
      <c r="C134" s="229" t="s">
        <v>122</v>
      </c>
      <c r="D134" s="19" t="str">
        <f t="shared" si="47"/>
        <v>ПМСП, не включенная в базовую программу ОМС</v>
      </c>
      <c r="E134" s="227" t="s">
        <v>140</v>
      </c>
      <c r="F134" s="44" t="str">
        <f t="shared" si="60"/>
        <v>амбулаторно</v>
      </c>
      <c r="G134" s="225" t="s">
        <v>135</v>
      </c>
      <c r="H13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4" s="227" t="s">
        <v>166</v>
      </c>
      <c r="J134" s="44" t="str">
        <f t="shared" si="62"/>
        <v>по профилю дерматовенерология (в части венерологии)</v>
      </c>
      <c r="K134" s="69" t="s">
        <v>131</v>
      </c>
      <c r="L134" s="69" t="s">
        <v>3</v>
      </c>
      <c r="M134" s="69" t="s">
        <v>5</v>
      </c>
      <c r="N134" s="103">
        <v>99</v>
      </c>
      <c r="O134" s="103">
        <v>100</v>
      </c>
      <c r="P134" s="51">
        <f t="shared" ref="P134" si="74">IF(AND(N134&lt;&gt;0,M134="Кач."),O134/N134*100,"")</f>
        <v>101.01010101010101</v>
      </c>
      <c r="Q134" s="51"/>
      <c r="R134" s="213">
        <f>IFERROR(AVERAGE(P134:P136),"")</f>
        <v>101.01010101010101</v>
      </c>
      <c r="S134" s="240">
        <f>AVERAGE(Q134:Q136)</f>
        <v>111.96455781929002</v>
      </c>
      <c r="T134" s="216">
        <f>IFERROR((R134*0.7+S134*0.3)*2,S134*2)</f>
        <v>208.59287610571539</v>
      </c>
      <c r="U134" s="225" t="str">
        <f>IF(T134&lt;170,"ГЗ по услуге (работе) НЕ выполнено","")&amp;IF(AND(T134&gt;=170,T134&lt;=200),"ГЗ по услуге (работе) выполнено","")&amp;IF(T134&gt;200,"ГЗ по услуге (работе) ПЕРЕвыполнено","")</f>
        <v>ГЗ по услуге (работе) ПЕРЕвыполнено</v>
      </c>
      <c r="V134" s="267"/>
      <c r="W134" s="251">
        <f>AVERAGE(T134:T155)</f>
        <v>191.66217928368744</v>
      </c>
      <c r="X134" s="248" t="str">
        <f>IF(W134&lt;170,"ГЗ по учреждению не выполнено","")&amp;IF(AND(W134&gt;=170,W134&lt;=200),"ГЗ по учреждению выполнено","")&amp;IF(W134&gt;200,"ГЗ по учреждению перевыполнено","")</f>
        <v>ГЗ по учреждению выполнено</v>
      </c>
    </row>
    <row r="135" spans="1:24" s="4" customFormat="1" ht="82.5" customHeight="1" thickBot="1" x14ac:dyDescent="0.3">
      <c r="A135" s="209"/>
      <c r="B135" s="44" t="str">
        <f t="shared" si="46"/>
        <v>ГБУЗ АО Камызякская РБ</v>
      </c>
      <c r="C135" s="230"/>
      <c r="D135" s="19" t="str">
        <f t="shared" si="47"/>
        <v>ПМСП, не включенная в базовую программу ОМС</v>
      </c>
      <c r="E135" s="227"/>
      <c r="F135" s="44" t="str">
        <f t="shared" si="60"/>
        <v>амбулаторно</v>
      </c>
      <c r="G135" s="225"/>
      <c r="H13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5" s="227"/>
      <c r="J135" s="44" t="str">
        <f t="shared" si="62"/>
        <v>по профилю дерматовенерология (в части венерологии)</v>
      </c>
      <c r="K135" s="66" t="s">
        <v>40</v>
      </c>
      <c r="L135" s="67" t="s">
        <v>121</v>
      </c>
      <c r="M135" s="68" t="s">
        <v>42</v>
      </c>
      <c r="N135" s="101">
        <v>1222</v>
      </c>
      <c r="O135" s="101">
        <v>347</v>
      </c>
      <c r="P135" s="53"/>
      <c r="Q135" s="52">
        <f>IF(AND(N135&lt;&gt;0,M135="объем"),(O135/N135*100)/$Y$2*12,"")</f>
        <v>113.58428805237315</v>
      </c>
      <c r="R135" s="213"/>
      <c r="S135" s="240"/>
      <c r="T135" s="216"/>
      <c r="U135" s="225"/>
      <c r="V135" s="268"/>
      <c r="W135" s="252"/>
      <c r="X135" s="249"/>
    </row>
    <row r="136" spans="1:24" s="4" customFormat="1" ht="78.75" customHeight="1" thickBot="1" x14ac:dyDescent="0.3">
      <c r="A136" s="209"/>
      <c r="B136" s="44" t="str">
        <f t="shared" si="46"/>
        <v>ГБУЗ АО Камызякская РБ</v>
      </c>
      <c r="C136" s="230"/>
      <c r="D136" s="19" t="str">
        <f t="shared" si="47"/>
        <v>ПМСП, не включенная в базовую программу ОМС</v>
      </c>
      <c r="E136" s="227"/>
      <c r="F136" s="44" t="str">
        <f t="shared" si="60"/>
        <v>амбулаторно</v>
      </c>
      <c r="G136" s="225"/>
      <c r="H13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6" s="227"/>
      <c r="J136" s="44" t="str">
        <f t="shared" si="62"/>
        <v>по профилю дерматовенерология (в части венерологии)</v>
      </c>
      <c r="K136" s="66" t="s">
        <v>136</v>
      </c>
      <c r="L136" s="67" t="s">
        <v>121</v>
      </c>
      <c r="M136" s="68" t="s">
        <v>42</v>
      </c>
      <c r="N136" s="101">
        <v>783</v>
      </c>
      <c r="O136" s="101">
        <v>216</v>
      </c>
      <c r="P136" s="53"/>
      <c r="Q136" s="52">
        <f>IF(AND(N136&lt;&gt;0,M136="объем"),(O136/N136*100)/$Y$2*12,"")</f>
        <v>110.34482758620689</v>
      </c>
      <c r="R136" s="213"/>
      <c r="S136" s="240"/>
      <c r="T136" s="216"/>
      <c r="U136" s="225"/>
      <c r="V136" s="269"/>
      <c r="W136" s="252"/>
      <c r="X136" s="249"/>
    </row>
    <row r="137" spans="1:24" s="4" customFormat="1" ht="64.5" customHeight="1" thickBot="1" x14ac:dyDescent="0.3">
      <c r="A137" s="209"/>
      <c r="B137" s="44" t="str">
        <f t="shared" si="46"/>
        <v>ГБУЗ АО Камызякская РБ</v>
      </c>
      <c r="C137" s="230"/>
      <c r="D137" s="19" t="str">
        <f t="shared" si="47"/>
        <v>ПМСП, не включенная в базовую программу ОМС</v>
      </c>
      <c r="E137" s="227" t="s">
        <v>140</v>
      </c>
      <c r="F137" s="44" t="str">
        <f t="shared" si="60"/>
        <v>амбулаторно</v>
      </c>
      <c r="G137" s="225" t="s">
        <v>143</v>
      </c>
      <c r="H13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7" s="227" t="s">
        <v>142</v>
      </c>
      <c r="J137" s="44" t="str">
        <f t="shared" si="62"/>
        <v>по профилю Фтизиатрия</v>
      </c>
      <c r="K137" s="70" t="s">
        <v>131</v>
      </c>
      <c r="L137" s="69" t="s">
        <v>3</v>
      </c>
      <c r="M137" s="69" t="s">
        <v>5</v>
      </c>
      <c r="N137" s="103">
        <v>99</v>
      </c>
      <c r="O137" s="103">
        <v>100</v>
      </c>
      <c r="P137" s="51">
        <f t="shared" ref="P137" si="75">IF(AND(N137&lt;&gt;0,M137="Кач."),O137/N137*100,"")</f>
        <v>101.01010101010101</v>
      </c>
      <c r="Q137" s="51"/>
      <c r="R137" s="213">
        <f>IFERROR(AVERAGE(P137:P139),"")</f>
        <v>101.01010101010101</v>
      </c>
      <c r="S137" s="240">
        <f>AVERAGE(Q137:Q139)</f>
        <v>100.54728971962618</v>
      </c>
      <c r="T137" s="216">
        <f>IFERROR((R137*0.7+S137*0.3)*2,S137*2)</f>
        <v>201.7425152459171</v>
      </c>
      <c r="U137" s="225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ПЕРЕвыполнено</v>
      </c>
      <c r="V137" s="267"/>
      <c r="W137" s="252"/>
      <c r="X137" s="249"/>
    </row>
    <row r="138" spans="1:24" s="4" customFormat="1" ht="28.5" customHeight="1" thickBot="1" x14ac:dyDescent="0.3">
      <c r="A138" s="209"/>
      <c r="B138" s="44" t="str">
        <f t="shared" si="46"/>
        <v>ГБУЗ АО Камызякская РБ</v>
      </c>
      <c r="C138" s="230"/>
      <c r="D138" s="19" t="str">
        <f t="shared" si="47"/>
        <v>ПМСП, не включенная в базовую программу ОМС</v>
      </c>
      <c r="E138" s="227"/>
      <c r="F138" s="44" t="str">
        <f t="shared" si="60"/>
        <v>амбулаторно</v>
      </c>
      <c r="G138" s="225"/>
      <c r="H13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8" s="227"/>
      <c r="J138" s="44" t="str">
        <f t="shared" si="62"/>
        <v>по профилю Фтизиатрия</v>
      </c>
      <c r="K138" s="71" t="s">
        <v>40</v>
      </c>
      <c r="L138" s="67" t="s">
        <v>121</v>
      </c>
      <c r="M138" s="68" t="s">
        <v>42</v>
      </c>
      <c r="N138" s="101">
        <v>5350</v>
      </c>
      <c r="O138" s="101">
        <v>1350</v>
      </c>
      <c r="P138" s="53"/>
      <c r="Q138" s="52">
        <f t="shared" ref="Q138:Q147" si="76">IF(AND(N138&lt;&gt;0,M138="объем"),(O138/N138*100)/$Y$2*12,"")</f>
        <v>100.93457943925233</v>
      </c>
      <c r="R138" s="213"/>
      <c r="S138" s="240"/>
      <c r="T138" s="216"/>
      <c r="U138" s="225"/>
      <c r="V138" s="268"/>
      <c r="W138" s="252"/>
      <c r="X138" s="249"/>
    </row>
    <row r="139" spans="1:24" s="4" customFormat="1" ht="28.5" customHeight="1" thickBot="1" x14ac:dyDescent="0.3">
      <c r="A139" s="209"/>
      <c r="B139" s="44" t="str">
        <f t="shared" si="46"/>
        <v>ГБУЗ АО Камызякская РБ</v>
      </c>
      <c r="C139" s="230"/>
      <c r="D139" s="19" t="str">
        <f t="shared" si="47"/>
        <v>ПМСП, не включенная в базовую программу ОМС</v>
      </c>
      <c r="E139" s="227"/>
      <c r="F139" s="44" t="str">
        <f t="shared" si="60"/>
        <v>амбулаторно</v>
      </c>
      <c r="G139" s="225"/>
      <c r="H13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9" s="227"/>
      <c r="J139" s="44" t="str">
        <f t="shared" si="62"/>
        <v>по профилю Фтизиатрия</v>
      </c>
      <c r="K139" s="71" t="s">
        <v>136</v>
      </c>
      <c r="L139" s="67" t="s">
        <v>121</v>
      </c>
      <c r="M139" s="68" t="s">
        <v>42</v>
      </c>
      <c r="N139" s="101">
        <v>1250</v>
      </c>
      <c r="O139" s="101">
        <v>313</v>
      </c>
      <c r="P139" s="53"/>
      <c r="Q139" s="52">
        <f t="shared" si="76"/>
        <v>100.16000000000001</v>
      </c>
      <c r="R139" s="213"/>
      <c r="S139" s="240"/>
      <c r="T139" s="216"/>
      <c r="U139" s="225"/>
      <c r="V139" s="269"/>
      <c r="W139" s="252"/>
      <c r="X139" s="249"/>
    </row>
    <row r="140" spans="1:24" s="4" customFormat="1" ht="58.5" customHeight="1" thickBot="1" x14ac:dyDescent="0.3">
      <c r="A140" s="209"/>
      <c r="B140" s="44" t="str">
        <f t="shared" si="46"/>
        <v>ГБУЗ АО Камызякская РБ</v>
      </c>
      <c r="C140" s="230"/>
      <c r="D140" s="19" t="str">
        <f t="shared" si="47"/>
        <v>ПМСП, не включенная в базовую программу ОМС</v>
      </c>
      <c r="E140" s="227" t="s">
        <v>140</v>
      </c>
      <c r="F140" s="44" t="str">
        <f t="shared" si="60"/>
        <v>амбулаторно</v>
      </c>
      <c r="G140" s="225" t="s">
        <v>165</v>
      </c>
      <c r="H14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0" s="227" t="s">
        <v>278</v>
      </c>
      <c r="J140" s="44" t="str">
        <f t="shared" si="62"/>
        <v>по профилю психиатрия-наркология</v>
      </c>
      <c r="K140" s="70" t="s">
        <v>131</v>
      </c>
      <c r="L140" s="69" t="s">
        <v>3</v>
      </c>
      <c r="M140" s="69" t="s">
        <v>5</v>
      </c>
      <c r="N140" s="103">
        <v>99</v>
      </c>
      <c r="O140" s="103">
        <v>100</v>
      </c>
      <c r="P140" s="51">
        <f t="shared" ref="P140" si="77">IF(AND(N140&lt;&gt;0,M140="Кач."),O140/N140*100,"")</f>
        <v>101.01010101010101</v>
      </c>
      <c r="Q140" s="51" t="str">
        <f t="shared" si="76"/>
        <v/>
      </c>
      <c r="R140" s="213">
        <f>IFERROR(AVERAGE(P140:P142),"")</f>
        <v>101.01010101010101</v>
      </c>
      <c r="S140" s="240">
        <f>AVERAGE(Q140:Q142)</f>
        <v>104.4385571632362</v>
      </c>
      <c r="T140" s="216">
        <f>IFERROR((R140*0.7+S140*0.3)*2,S140*2)</f>
        <v>204.07727571208312</v>
      </c>
      <c r="U140" s="225" t="str">
        <f>IF(T140&lt;170,"ГЗ по услуге (работе) НЕ выполнено","")&amp;IF(AND(T140&gt;=170,T140&lt;=200),"ГЗ по услуге (работе) выполнено","")&amp;IF(T140&gt;200,"ГЗ по услуге (работе) ПЕРЕвыполнено","")</f>
        <v>ГЗ по услуге (работе) ПЕРЕвыполнено</v>
      </c>
      <c r="V140" s="267"/>
      <c r="W140" s="252"/>
      <c r="X140" s="249"/>
    </row>
    <row r="141" spans="1:24" s="4" customFormat="1" ht="28.5" customHeight="1" thickBot="1" x14ac:dyDescent="0.3">
      <c r="A141" s="209"/>
      <c r="B141" s="44" t="str">
        <f t="shared" si="46"/>
        <v>ГБУЗ АО Камызякская РБ</v>
      </c>
      <c r="C141" s="230"/>
      <c r="D141" s="19" t="str">
        <f t="shared" si="47"/>
        <v>ПМСП, не включенная в базовую программу ОМС</v>
      </c>
      <c r="E141" s="227"/>
      <c r="F141" s="44" t="str">
        <f t="shared" si="60"/>
        <v>амбулаторно</v>
      </c>
      <c r="G141" s="225"/>
      <c r="H14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1" s="227"/>
      <c r="J141" s="44" t="str">
        <f t="shared" si="62"/>
        <v>по профилю психиатрия-наркология</v>
      </c>
      <c r="K141" s="71" t="s">
        <v>40</v>
      </c>
      <c r="L141" s="67" t="s">
        <v>121</v>
      </c>
      <c r="M141" s="68" t="s">
        <v>42</v>
      </c>
      <c r="N141" s="101">
        <v>3505</v>
      </c>
      <c r="O141" s="101">
        <v>929</v>
      </c>
      <c r="P141" s="53"/>
      <c r="Q141" s="52">
        <f t="shared" si="76"/>
        <v>106.01997146932953</v>
      </c>
      <c r="R141" s="213"/>
      <c r="S141" s="240"/>
      <c r="T141" s="216"/>
      <c r="U141" s="225"/>
      <c r="V141" s="268"/>
      <c r="W141" s="252"/>
      <c r="X141" s="249"/>
    </row>
    <row r="142" spans="1:24" s="4" customFormat="1" ht="28.5" customHeight="1" thickBot="1" x14ac:dyDescent="0.3">
      <c r="A142" s="209"/>
      <c r="B142" s="44" t="str">
        <f t="shared" si="46"/>
        <v>ГБУЗ АО Камызякская РБ</v>
      </c>
      <c r="C142" s="230"/>
      <c r="D142" s="19" t="str">
        <f t="shared" si="47"/>
        <v>ПМСП, не включенная в базовую программу ОМС</v>
      </c>
      <c r="E142" s="227"/>
      <c r="F142" s="44" t="str">
        <f t="shared" si="60"/>
        <v>амбулаторно</v>
      </c>
      <c r="G142" s="225"/>
      <c r="H14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2" s="227"/>
      <c r="J142" s="44" t="str">
        <f t="shared" si="62"/>
        <v>по профилю психиатрия-наркология</v>
      </c>
      <c r="K142" s="71" t="s">
        <v>136</v>
      </c>
      <c r="L142" s="67" t="s">
        <v>121</v>
      </c>
      <c r="M142" s="68" t="s">
        <v>42</v>
      </c>
      <c r="N142" s="101">
        <v>700</v>
      </c>
      <c r="O142" s="101">
        <v>180</v>
      </c>
      <c r="P142" s="53"/>
      <c r="Q142" s="52">
        <f t="shared" si="76"/>
        <v>102.85714285714286</v>
      </c>
      <c r="R142" s="213"/>
      <c r="S142" s="240"/>
      <c r="T142" s="216"/>
      <c r="U142" s="225"/>
      <c r="V142" s="269"/>
      <c r="W142" s="252"/>
      <c r="X142" s="249"/>
    </row>
    <row r="143" spans="1:24" s="4" customFormat="1" ht="45.75" customHeight="1" thickBot="1" x14ac:dyDescent="0.3">
      <c r="A143" s="209"/>
      <c r="B143" s="44" t="str">
        <f t="shared" si="46"/>
        <v>ГБУЗ АО Камызякская РБ</v>
      </c>
      <c r="C143" s="230"/>
      <c r="D143" s="19" t="str">
        <f t="shared" si="47"/>
        <v>ПМСП, не включенная в базовую программу ОМС</v>
      </c>
      <c r="E143" s="232" t="s">
        <v>140</v>
      </c>
      <c r="F143" s="44" t="str">
        <f t="shared" si="60"/>
        <v>амбулаторно</v>
      </c>
      <c r="G143" s="211" t="s">
        <v>39</v>
      </c>
      <c r="H143" s="44" t="str">
        <f t="shared" si="61"/>
        <v>Первичная медико-санитарная помощь, в части диагностики и лечения</v>
      </c>
      <c r="I143" s="232" t="s">
        <v>249</v>
      </c>
      <c r="J143" s="44" t="str">
        <f t="shared" si="62"/>
        <v>Вакцинация</v>
      </c>
      <c r="K143" s="69" t="s">
        <v>131</v>
      </c>
      <c r="L143" s="69" t="s">
        <v>3</v>
      </c>
      <c r="M143" s="69" t="s">
        <v>5</v>
      </c>
      <c r="N143" s="103">
        <v>99</v>
      </c>
      <c r="O143" s="103">
        <v>100</v>
      </c>
      <c r="P143" s="125">
        <f t="shared" ref="P143" si="78">IF(AND(N143&lt;&gt;0,M143="Кач."),O143/N143*100,"")</f>
        <v>101.01010101010101</v>
      </c>
      <c r="Q143" s="125" t="str">
        <f t="shared" si="76"/>
        <v/>
      </c>
      <c r="R143" s="213">
        <f>IFERROR(AVERAGE(P143:P144),"")</f>
        <v>101.01010101010101</v>
      </c>
      <c r="S143" s="240">
        <f>AVERAGE(Q143:Q144)</f>
        <v>99.200000000000017</v>
      </c>
      <c r="T143" s="216">
        <f>IFERROR((R143*0.7+S143*0.3)*2,S143*2)</f>
        <v>200.93414141414141</v>
      </c>
      <c r="U143" s="225" t="str">
        <f t="shared" ref="U143" si="79">IF(T143&lt;170,"ГЗ по услуге (работе) НЕ выполнено","")&amp;IF(AND(T143&gt;=170,T143&lt;=200),"ГЗ по услуге (работе) выполнено","")&amp;IF(T143&gt;200,"ГЗ по услуге (работе) ПЕРЕвыполнено","")</f>
        <v>ГЗ по услуге (работе) ПЕРЕвыполнено</v>
      </c>
      <c r="V143" s="227"/>
      <c r="W143" s="252"/>
      <c r="X143" s="249"/>
    </row>
    <row r="144" spans="1:24" s="4" customFormat="1" ht="28.5" customHeight="1" thickBot="1" x14ac:dyDescent="0.3">
      <c r="A144" s="209"/>
      <c r="B144" s="44" t="str">
        <f t="shared" si="46"/>
        <v>ГБУЗ АО Камызякская РБ</v>
      </c>
      <c r="C144" s="231"/>
      <c r="D144" s="19" t="str">
        <f t="shared" si="47"/>
        <v>ПМСП, не включенная в базовую программу ОМС</v>
      </c>
      <c r="E144" s="234"/>
      <c r="F144" s="44" t="str">
        <f t="shared" si="60"/>
        <v>амбулаторно</v>
      </c>
      <c r="G144" s="212"/>
      <c r="H144" s="44" t="str">
        <f t="shared" si="61"/>
        <v>Первичная медико-санитарная помощь, в части диагностики и лечения</v>
      </c>
      <c r="I144" s="234"/>
      <c r="J144" s="44" t="str">
        <f t="shared" si="62"/>
        <v>Вакцинация</v>
      </c>
      <c r="K144" s="66" t="s">
        <v>40</v>
      </c>
      <c r="L144" s="67" t="s">
        <v>121</v>
      </c>
      <c r="M144" s="68" t="s">
        <v>42</v>
      </c>
      <c r="N144" s="99">
        <v>500</v>
      </c>
      <c r="O144" s="99">
        <v>124</v>
      </c>
      <c r="P144" s="53"/>
      <c r="Q144" s="124">
        <f t="shared" si="76"/>
        <v>99.200000000000017</v>
      </c>
      <c r="R144" s="213"/>
      <c r="S144" s="240"/>
      <c r="T144" s="216"/>
      <c r="U144" s="225"/>
      <c r="V144" s="227"/>
      <c r="W144" s="252"/>
      <c r="X144" s="249"/>
    </row>
    <row r="145" spans="1:24" s="4" customFormat="1" ht="28.5" customHeight="1" thickBot="1" x14ac:dyDescent="0.3">
      <c r="A145" s="209"/>
      <c r="B145" s="44" t="str">
        <f t="shared" si="46"/>
        <v>ГБУЗ АО Камызякская РБ</v>
      </c>
      <c r="C145" s="298" t="s">
        <v>139</v>
      </c>
      <c r="D145" s="19" t="str">
        <f>IF(C145="",D144,C145)</f>
        <v>Медицинская помощь в экстренной форме незастрахованным гражданам в системе обязательного медицинского страхования</v>
      </c>
      <c r="E145" s="225" t="s">
        <v>140</v>
      </c>
      <c r="F145" s="44" t="str">
        <f t="shared" si="60"/>
        <v>амбулаторно</v>
      </c>
      <c r="G145" s="232" t="s">
        <v>139</v>
      </c>
      <c r="H145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5" s="211" t="s">
        <v>146</v>
      </c>
      <c r="J145" s="44" t="str">
        <f t="shared" si="62"/>
        <v xml:space="preserve">Не применяется </v>
      </c>
      <c r="K145" s="69" t="s">
        <v>131</v>
      </c>
      <c r="L145" s="69" t="s">
        <v>3</v>
      </c>
      <c r="M145" s="69" t="s">
        <v>5</v>
      </c>
      <c r="N145" s="103"/>
      <c r="O145" s="103"/>
      <c r="P145" s="51" t="str">
        <f t="shared" ref="P145" si="80">IF(AND(N145&lt;&gt;0,M145="Кач."),O145/N145*100,"")</f>
        <v/>
      </c>
      <c r="Q145" s="51" t="str">
        <f t="shared" si="76"/>
        <v/>
      </c>
      <c r="R145" s="218" t="str">
        <f>IFERROR(AVERAGE(P145:P147),"")</f>
        <v/>
      </c>
      <c r="S145" s="214">
        <f>AVERAGE(Q145:Q147)</f>
        <v>52.725000000000001</v>
      </c>
      <c r="T145" s="222">
        <f>IFERROR((R145*0.7+S145*0.3)*2,S145*2)</f>
        <v>105.45</v>
      </c>
      <c r="U145" s="211" t="str">
        <f t="shared" ref="U145" si="81">IF(T145&lt;170,"ГЗ по услуге (работе) НЕ выполнено","")&amp;IF(AND(T145&gt;=170,T145&lt;=200),"ГЗ по услуге (работе) выполнено","")&amp;IF(T145&gt;200,"ГЗ по услуге (работе) ПЕРЕвыполнено","")</f>
        <v>ГЗ по услуге (работе) НЕ выполнено</v>
      </c>
      <c r="V145" s="232"/>
      <c r="W145" s="252"/>
      <c r="X145" s="249"/>
    </row>
    <row r="146" spans="1:24" s="4" customFormat="1" ht="50.25" customHeight="1" thickBot="1" x14ac:dyDescent="0.3">
      <c r="A146" s="209"/>
      <c r="B146" s="44" t="str">
        <f t="shared" si="46"/>
        <v>ГБУЗ АО Камызякская РБ</v>
      </c>
      <c r="C146" s="298"/>
      <c r="D146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6" s="225"/>
      <c r="F146" s="44" t="str">
        <f t="shared" si="60"/>
        <v>амбулаторно</v>
      </c>
      <c r="G146" s="233"/>
      <c r="H146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6" s="239"/>
      <c r="J146" s="44" t="str">
        <f t="shared" si="62"/>
        <v xml:space="preserve">Не применяется </v>
      </c>
      <c r="K146" s="66" t="s">
        <v>40</v>
      </c>
      <c r="L146" s="67" t="s">
        <v>121</v>
      </c>
      <c r="M146" s="68" t="s">
        <v>42</v>
      </c>
      <c r="N146" s="99">
        <v>1600</v>
      </c>
      <c r="O146" s="101">
        <v>217</v>
      </c>
      <c r="P146" s="53"/>
      <c r="Q146" s="52">
        <f t="shared" si="76"/>
        <v>54.25</v>
      </c>
      <c r="R146" s="219"/>
      <c r="S146" s="215"/>
      <c r="T146" s="223"/>
      <c r="U146" s="239"/>
      <c r="V146" s="233"/>
      <c r="W146" s="252"/>
      <c r="X146" s="249"/>
    </row>
    <row r="147" spans="1:24" s="4" customFormat="1" ht="50.25" customHeight="1" thickBot="1" x14ac:dyDescent="0.3">
      <c r="A147" s="209"/>
      <c r="B147" s="44" t="str">
        <f t="shared" si="46"/>
        <v>ГБУЗ АО Камызякская РБ</v>
      </c>
      <c r="C147" s="298"/>
      <c r="D14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7" s="126" t="s">
        <v>50</v>
      </c>
      <c r="F147" s="44" t="str">
        <f t="shared" si="60"/>
        <v>Вне медицинской организации</v>
      </c>
      <c r="G147" s="234"/>
      <c r="H14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7" s="212"/>
      <c r="J147" s="44" t="str">
        <f t="shared" si="62"/>
        <v xml:space="preserve">Не применяется </v>
      </c>
      <c r="K147" s="71" t="s">
        <v>149</v>
      </c>
      <c r="L147" s="72" t="s">
        <v>41</v>
      </c>
      <c r="M147" s="68" t="s">
        <v>42</v>
      </c>
      <c r="N147" s="99">
        <v>500</v>
      </c>
      <c r="O147" s="101">
        <v>64</v>
      </c>
      <c r="P147" s="53"/>
      <c r="Q147" s="52">
        <f t="shared" si="76"/>
        <v>51.2</v>
      </c>
      <c r="R147" s="220"/>
      <c r="S147" s="221"/>
      <c r="T147" s="224"/>
      <c r="U147" s="212"/>
      <c r="V147" s="234"/>
      <c r="W147" s="252"/>
      <c r="X147" s="249"/>
    </row>
    <row r="148" spans="1:24" s="4" customFormat="1" ht="50.25" customHeight="1" thickBot="1" x14ac:dyDescent="0.3">
      <c r="A148" s="209"/>
      <c r="B148" s="44" t="str">
        <f t="shared" si="46"/>
        <v>ГБУЗ АО Камызякская РБ</v>
      </c>
      <c r="C148" s="298" t="s">
        <v>193</v>
      </c>
      <c r="D148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8" s="227" t="s">
        <v>47</v>
      </c>
      <c r="F148" s="44" t="str">
        <f t="shared" si="60"/>
        <v>Не предусмотрено</v>
      </c>
      <c r="G148" s="227" t="s">
        <v>47</v>
      </c>
      <c r="H148" s="44" t="str">
        <f t="shared" si="61"/>
        <v>Не предусмотрено</v>
      </c>
      <c r="I148" s="227" t="s">
        <v>47</v>
      </c>
      <c r="J148" s="44" t="str">
        <f t="shared" si="62"/>
        <v>Не предусмотрено</v>
      </c>
      <c r="K148" s="70" t="s">
        <v>57</v>
      </c>
      <c r="L148" s="69" t="s">
        <v>57</v>
      </c>
      <c r="M148" s="70"/>
      <c r="N148" s="103"/>
      <c r="O148" s="103"/>
      <c r="P148" s="51" t="str">
        <f t="shared" ref="P148" si="82">IF(AND(N148&lt;&gt;0,M148="Кач."),O148/N148*100,"")</f>
        <v/>
      </c>
      <c r="Q148" s="51"/>
      <c r="R148" s="213" t="str">
        <f>IFERROR(AVERAGE(P148:P149),"")</f>
        <v/>
      </c>
      <c r="S148" s="240">
        <f>AVERAGE(Q148:Q149)</f>
        <v>112</v>
      </c>
      <c r="T148" s="216">
        <f>IFERROR((R148*0.7+S148*0.3)*2,S148*2)</f>
        <v>224</v>
      </c>
      <c r="U148" s="225" t="str">
        <f>IF(T148&lt;170,"ГЗ по услуге (работе) НЕ выполнено","")&amp;IF(AND(T148&gt;=170,T148&lt;=200),"ГЗ по услуге (работе) выполнено","")&amp;IF(T148&gt;200,"ГЗ по услуге (работе) ПЕРЕвыполнено","")</f>
        <v>ГЗ по услуге (работе) ПЕРЕвыполнено</v>
      </c>
      <c r="V148" s="227"/>
      <c r="W148" s="252"/>
      <c r="X148" s="249"/>
    </row>
    <row r="149" spans="1:24" s="4" customFormat="1" ht="28.5" customHeight="1" thickBot="1" x14ac:dyDescent="0.3">
      <c r="A149" s="209"/>
      <c r="B149" s="44" t="str">
        <f t="shared" si="46"/>
        <v>ГБУЗ АО Камызякская РБ</v>
      </c>
      <c r="C149" s="298"/>
      <c r="D149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9" s="227"/>
      <c r="F149" s="44" t="str">
        <f t="shared" si="60"/>
        <v>Не предусмотрено</v>
      </c>
      <c r="G149" s="227"/>
      <c r="H149" s="44" t="str">
        <f t="shared" si="61"/>
        <v>Не предусмотрено</v>
      </c>
      <c r="I149" s="227"/>
      <c r="J149" s="44" t="str">
        <f t="shared" si="62"/>
        <v>Не предусмотрено</v>
      </c>
      <c r="K149" s="71" t="s">
        <v>194</v>
      </c>
      <c r="L149" s="72" t="s">
        <v>58</v>
      </c>
      <c r="M149" s="68" t="s">
        <v>42</v>
      </c>
      <c r="N149" s="101">
        <v>300</v>
      </c>
      <c r="O149" s="101">
        <v>84</v>
      </c>
      <c r="P149" s="53"/>
      <c r="Q149" s="52">
        <f t="shared" ref="Q149" si="83">IF(AND(N149&lt;&gt;0,M149="объем"),(O149/N149*100)/$Y$2*12,"")</f>
        <v>112</v>
      </c>
      <c r="R149" s="213"/>
      <c r="S149" s="240"/>
      <c r="T149" s="216"/>
      <c r="U149" s="225"/>
      <c r="V149" s="227"/>
      <c r="W149" s="252"/>
      <c r="X149" s="249"/>
    </row>
    <row r="150" spans="1:24" s="4" customFormat="1" ht="28.5" customHeight="1" thickBot="1" x14ac:dyDescent="0.3">
      <c r="A150" s="209"/>
      <c r="B150" s="44" t="e">
        <f>IF(A150="",#REF!,A150)</f>
        <v>#REF!</v>
      </c>
      <c r="C150" s="203" t="s">
        <v>73</v>
      </c>
      <c r="D150" s="19" t="str">
        <f>IF(C150="",#REF!,C150)</f>
        <v>Паллиативная медицинская помощь</v>
      </c>
      <c r="E150" s="225" t="s">
        <v>297</v>
      </c>
      <c r="F150" s="44" t="str">
        <f>IF(E150="",#REF!,E150)</f>
        <v xml:space="preserve">амбулаторно </v>
      </c>
      <c r="G150" s="225" t="s">
        <v>43</v>
      </c>
      <c r="H150" s="44" t="str">
        <f>IF(G150="",#REF!,G150)</f>
        <v>паллиативная медицинская помощь</v>
      </c>
      <c r="I150" s="225" t="s">
        <v>146</v>
      </c>
      <c r="J150" s="44" t="str">
        <f>IF(I150="",#REF!,I150)</f>
        <v xml:space="preserve">Не применяется </v>
      </c>
      <c r="K150" s="70" t="s">
        <v>131</v>
      </c>
      <c r="L150" s="69" t="s">
        <v>3</v>
      </c>
      <c r="M150" s="69" t="s">
        <v>5</v>
      </c>
      <c r="N150" s="103">
        <v>99</v>
      </c>
      <c r="O150" s="103">
        <v>100</v>
      </c>
      <c r="P150" s="51">
        <f t="shared" ref="P150" si="84">IF(AND(N150&lt;&gt;0,M150="Кач."),O150/N150*100,"")</f>
        <v>101.01010101010101</v>
      </c>
      <c r="Q150" s="51"/>
      <c r="R150" s="213">
        <f>IFERROR(AVERAGE(P150:P151),"")</f>
        <v>101.01010101010101</v>
      </c>
      <c r="S150" s="240">
        <f>AVERAGE(Q150:Q151)</f>
        <v>81.694402420574889</v>
      </c>
      <c r="T150" s="216">
        <f>IFERROR((R150*0.7+S150*0.3)*2,S150*2)</f>
        <v>190.43078286648634</v>
      </c>
      <c r="U150" s="225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выполнено</v>
      </c>
      <c r="V150" s="227"/>
      <c r="W150" s="252"/>
      <c r="X150" s="249"/>
    </row>
    <row r="151" spans="1:24" s="4" customFormat="1" ht="39" customHeight="1" thickBot="1" x14ac:dyDescent="0.3">
      <c r="A151" s="209"/>
      <c r="B151" s="44" t="e">
        <f t="shared" si="46"/>
        <v>#REF!</v>
      </c>
      <c r="C151" s="235"/>
      <c r="D151" s="19" t="str">
        <f t="shared" si="47"/>
        <v>Паллиативная медицинская помощь</v>
      </c>
      <c r="E151" s="225"/>
      <c r="F151" s="44" t="str">
        <f t="shared" si="60"/>
        <v xml:space="preserve">амбулаторно </v>
      </c>
      <c r="G151" s="225"/>
      <c r="H151" s="44" t="str">
        <f t="shared" si="61"/>
        <v>паллиативная медицинская помощь</v>
      </c>
      <c r="I151" s="225"/>
      <c r="J151" s="44" t="str">
        <f t="shared" si="62"/>
        <v xml:space="preserve">Не применяется </v>
      </c>
      <c r="K151" s="71" t="s">
        <v>40</v>
      </c>
      <c r="L151" s="67" t="s">
        <v>121</v>
      </c>
      <c r="M151" s="68" t="s">
        <v>42</v>
      </c>
      <c r="N151" s="101">
        <v>661</v>
      </c>
      <c r="O151" s="101">
        <v>135</v>
      </c>
      <c r="P151" s="53"/>
      <c r="Q151" s="52">
        <f t="shared" ref="Q151" si="85">IF(AND(N151&lt;&gt;0,M151="объем"),(O151/N151*100)/$Y$2*12,"")</f>
        <v>81.694402420574889</v>
      </c>
      <c r="R151" s="213"/>
      <c r="S151" s="240"/>
      <c r="T151" s="216"/>
      <c r="U151" s="225"/>
      <c r="V151" s="227"/>
      <c r="W151" s="252"/>
      <c r="X151" s="249"/>
    </row>
    <row r="152" spans="1:24" s="4" customFormat="1" ht="28.5" customHeight="1" thickBot="1" x14ac:dyDescent="0.3">
      <c r="A152" s="209"/>
      <c r="B152" s="44" t="e">
        <f t="shared" si="46"/>
        <v>#REF!</v>
      </c>
      <c r="C152" s="235"/>
      <c r="D152" s="19" t="str">
        <f t="shared" si="47"/>
        <v>Паллиативная медицинская помощь</v>
      </c>
      <c r="E152" s="211" t="s">
        <v>250</v>
      </c>
      <c r="F152" s="44" t="str">
        <f t="shared" si="60"/>
        <v>амбулаторно на дому выездными патронажными бригадами</v>
      </c>
      <c r="G152" s="225" t="s">
        <v>43</v>
      </c>
      <c r="H152" s="44" t="str">
        <f t="shared" si="61"/>
        <v>паллиативная медицинская помощь</v>
      </c>
      <c r="I152" s="225" t="s">
        <v>146</v>
      </c>
      <c r="J152" s="44" t="str">
        <f t="shared" si="62"/>
        <v xml:space="preserve">Не применяется </v>
      </c>
      <c r="K152" s="70" t="s">
        <v>131</v>
      </c>
      <c r="L152" s="69" t="s">
        <v>3</v>
      </c>
      <c r="M152" s="69" t="s">
        <v>5</v>
      </c>
      <c r="N152" s="103">
        <v>99</v>
      </c>
      <c r="O152" s="103">
        <v>100</v>
      </c>
      <c r="P152" s="125">
        <f t="shared" ref="P152" si="86">IF(AND(N152&lt;&gt;0,M152="Кач."),O152/N152*100,"")</f>
        <v>101.01010101010101</v>
      </c>
      <c r="Q152" s="125"/>
      <c r="R152" s="213">
        <f>IFERROR(AVERAGE(P152:P153),"")</f>
        <v>101.01010101010101</v>
      </c>
      <c r="S152" s="240">
        <f>AVERAGE(Q152:Q153)</f>
        <v>80.52980132450331</v>
      </c>
      <c r="T152" s="216">
        <f>IFERROR((R152*0.7+S152*0.3)*2,S152*2)</f>
        <v>189.73202220884338</v>
      </c>
      <c r="U152" s="225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выполнено</v>
      </c>
      <c r="V152" s="227"/>
      <c r="W152" s="252"/>
      <c r="X152" s="249"/>
    </row>
    <row r="153" spans="1:24" s="4" customFormat="1" ht="62.25" customHeight="1" thickBot="1" x14ac:dyDescent="0.3">
      <c r="A153" s="209"/>
      <c r="B153" s="44" t="e">
        <f t="shared" si="46"/>
        <v>#REF!</v>
      </c>
      <c r="C153" s="204"/>
      <c r="D153" s="19" t="str">
        <f t="shared" si="47"/>
        <v>Паллиативная медицинская помощь</v>
      </c>
      <c r="E153" s="212"/>
      <c r="F153" s="44" t="str">
        <f t="shared" si="60"/>
        <v>амбулаторно на дому выездными патронажными бригадами</v>
      </c>
      <c r="G153" s="225"/>
      <c r="H153" s="44" t="str">
        <f t="shared" si="61"/>
        <v>паллиативная медицинская помощь</v>
      </c>
      <c r="I153" s="225"/>
      <c r="J153" s="44" t="str">
        <f t="shared" si="62"/>
        <v xml:space="preserve">Не применяется </v>
      </c>
      <c r="K153" s="71" t="s">
        <v>40</v>
      </c>
      <c r="L153" s="67" t="s">
        <v>121</v>
      </c>
      <c r="M153" s="68" t="s">
        <v>42</v>
      </c>
      <c r="N153" s="101">
        <v>755</v>
      </c>
      <c r="O153" s="101">
        <v>152</v>
      </c>
      <c r="P153" s="53"/>
      <c r="Q153" s="124">
        <f t="shared" ref="Q153" si="87">IF(AND(N153&lt;&gt;0,M153="объем"),(O153/N153*100)/$Y$2*12,"")</f>
        <v>80.52980132450331</v>
      </c>
      <c r="R153" s="213"/>
      <c r="S153" s="240"/>
      <c r="T153" s="216"/>
      <c r="U153" s="225"/>
      <c r="V153" s="227"/>
      <c r="W153" s="252"/>
      <c r="X153" s="249"/>
    </row>
    <row r="154" spans="1:24" s="4" customFormat="1" ht="28.5" customHeight="1" thickBot="1" x14ac:dyDescent="0.3">
      <c r="A154" s="209"/>
      <c r="B154" s="44" t="e">
        <f>IF(A154="",#REF!,A154)</f>
        <v>#REF!</v>
      </c>
      <c r="C154" s="226" t="s">
        <v>232</v>
      </c>
      <c r="D154" s="19" t="str">
        <f>IF(C154="",#REF!,C154)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4" s="225" t="s">
        <v>289</v>
      </c>
      <c r="F154" s="44" t="str">
        <f>IF(E154="",#REF!,E154)</f>
        <v>заключение договоров</v>
      </c>
      <c r="G154" s="225" t="s">
        <v>291</v>
      </c>
      <c r="H154" s="44" t="str">
        <f>IF(G154="",#REF!,G154)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4" s="225" t="s">
        <v>290</v>
      </c>
      <c r="J154" s="44" t="str">
        <f>IF(I154="",#REF!,I154)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4" s="73" t="s">
        <v>233</v>
      </c>
      <c r="L154" s="72" t="s">
        <v>3</v>
      </c>
      <c r="M154" s="69" t="s">
        <v>5</v>
      </c>
      <c r="N154" s="103">
        <v>100</v>
      </c>
      <c r="O154" s="103">
        <v>100</v>
      </c>
      <c r="P154" s="51">
        <f t="shared" ref="P154" si="88">IF(AND(N154&lt;&gt;0,M154="Кач."),O154/N154*100,"")</f>
        <v>100</v>
      </c>
      <c r="Q154" s="51"/>
      <c r="R154" s="213">
        <f>IFERROR(AVERAGE(P154:P155),"")</f>
        <v>100</v>
      </c>
      <c r="S154" s="240">
        <f>AVERAGE(Q154:Q155)</f>
        <v>100</v>
      </c>
      <c r="T154" s="216">
        <f>IFERROR((R154*0.7+S154*0.3)*2,S154*2)</f>
        <v>200</v>
      </c>
      <c r="U154" s="225" t="str">
        <f>IF(T154&lt;170,"ГЗ по услуге (работе) НЕ выполнено","")&amp;IF(AND(T154&gt;=170,T154&lt;=200),"ГЗ по услуге (работе) выполнено","")&amp;IF(T154&gt;200,"ГЗ по услуге (работе) ПЕРЕвыполнено","")</f>
        <v>ГЗ по услуге (работе) выполнено</v>
      </c>
      <c r="V154" s="227"/>
      <c r="W154" s="252"/>
      <c r="X154" s="249"/>
    </row>
    <row r="155" spans="1:24" s="4" customFormat="1" ht="39" customHeight="1" thickBot="1" x14ac:dyDescent="0.3">
      <c r="A155" s="210"/>
      <c r="B155" s="44" t="e">
        <f t="shared" ref="B155:B213" si="89">IF(A155="",B154,A155)</f>
        <v>#REF!</v>
      </c>
      <c r="C155" s="226"/>
      <c r="D155" s="19" t="str">
        <f t="shared" ref="D155:D213" si="90">IF(C155="",D154,C155)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5" s="225"/>
      <c r="F155" s="44" t="str">
        <f t="shared" si="60"/>
        <v>заключение договоров</v>
      </c>
      <c r="G155" s="225"/>
      <c r="H155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5" s="225"/>
      <c r="J155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5" s="74" t="s">
        <v>241</v>
      </c>
      <c r="L155" s="72" t="s">
        <v>234</v>
      </c>
      <c r="M155" s="68" t="s">
        <v>42</v>
      </c>
      <c r="N155" s="101">
        <v>37.57</v>
      </c>
      <c r="O155" s="101">
        <v>37.57</v>
      </c>
      <c r="P155" s="53"/>
      <c r="Q155" s="55">
        <f>IF(AND(N155&lt;&gt;0,M155="объем"),(O155/N155*100),"")</f>
        <v>100</v>
      </c>
      <c r="R155" s="213"/>
      <c r="S155" s="240"/>
      <c r="T155" s="216"/>
      <c r="U155" s="225"/>
      <c r="V155" s="227"/>
      <c r="W155" s="286"/>
      <c r="X155" s="250"/>
    </row>
    <row r="156" spans="1:24" s="4" customFormat="1" ht="28.5" customHeight="1" thickBot="1" x14ac:dyDescent="0.3">
      <c r="A156" s="200" t="s">
        <v>26</v>
      </c>
      <c r="B156" s="44" t="str">
        <f t="shared" si="89"/>
        <v>ГБУЗ АО Красноярская РБ</v>
      </c>
      <c r="C156" s="229" t="s">
        <v>122</v>
      </c>
      <c r="D156" s="19" t="str">
        <f t="shared" si="90"/>
        <v>ПМСП, не включенная в базовую программу ОМС</v>
      </c>
      <c r="E156" s="227" t="s">
        <v>140</v>
      </c>
      <c r="F156" s="44" t="str">
        <f t="shared" si="60"/>
        <v>амбулаторно</v>
      </c>
      <c r="G156" s="225" t="s">
        <v>135</v>
      </c>
      <c r="H15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6" s="227" t="s">
        <v>166</v>
      </c>
      <c r="J156" s="44" t="str">
        <f t="shared" si="62"/>
        <v>по профилю дерматовенерология (в части венерологии)</v>
      </c>
      <c r="K156" s="69" t="s">
        <v>131</v>
      </c>
      <c r="L156" s="69" t="s">
        <v>3</v>
      </c>
      <c r="M156" s="69" t="s">
        <v>5</v>
      </c>
      <c r="N156" s="103"/>
      <c r="O156" s="103"/>
      <c r="P156" s="51" t="str">
        <f t="shared" ref="P156" si="91">IF(AND(N156&lt;&gt;0,M156="Кач."),O156/N156*100,"")</f>
        <v/>
      </c>
      <c r="Q156" s="51"/>
      <c r="R156" s="213" t="str">
        <f>IFERROR(AVERAGE(P156:P158),"")</f>
        <v/>
      </c>
      <c r="S156" s="240">
        <f>AVERAGE(Q156:Q158)</f>
        <v>129.56521739130434</v>
      </c>
      <c r="T156" s="216">
        <f>IFERROR((R156*0.7+S156*0.3)*2,S156*2)</f>
        <v>259.13043478260869</v>
      </c>
      <c r="U156" s="225" t="str">
        <f>IF(T156&lt;170,"ГЗ по услуге (работе) НЕ выполнено","")&amp;IF(AND(T156&gt;=170,T156&lt;=200),"ГЗ по услуге (работе) выполнено","")&amp;IF(T156&gt;200,"ГЗ по услуге (работе) ПЕРЕвыполнено","")</f>
        <v>ГЗ по услуге (работе) ПЕРЕвыполнено</v>
      </c>
      <c r="V156" s="227"/>
      <c r="W156" s="251">
        <f>AVERAGE(T156:T177)</f>
        <v>192.72096691689967</v>
      </c>
      <c r="X156" s="248" t="str">
        <f>IF(W156&lt;170,"ГЗ по учреждению не выполнено","")&amp;IF(AND(W156&gt;=170,W156&lt;=200),"ГЗ по учреждению выполнено","")&amp;IF(W156&gt;200,"ГЗ по учреждению перевыполнено","")</f>
        <v>ГЗ по учреждению выполнено</v>
      </c>
    </row>
    <row r="157" spans="1:24" s="4" customFormat="1" ht="28.5" customHeight="1" thickBot="1" x14ac:dyDescent="0.3">
      <c r="A157" s="201"/>
      <c r="B157" s="44" t="str">
        <f t="shared" si="89"/>
        <v>ГБУЗ АО Красноярская РБ</v>
      </c>
      <c r="C157" s="230"/>
      <c r="D157" s="19" t="str">
        <f t="shared" si="90"/>
        <v>ПМСП, не включенная в базовую программу ОМС</v>
      </c>
      <c r="E157" s="227"/>
      <c r="F157" s="44" t="str">
        <f t="shared" si="60"/>
        <v>амбулаторно</v>
      </c>
      <c r="G157" s="225"/>
      <c r="H15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7" s="227"/>
      <c r="J157" s="44" t="str">
        <f t="shared" si="62"/>
        <v>по профилю дерматовенерология (в части венерологии)</v>
      </c>
      <c r="K157" s="66" t="s">
        <v>40</v>
      </c>
      <c r="L157" s="67" t="s">
        <v>121</v>
      </c>
      <c r="M157" s="68" t="s">
        <v>42</v>
      </c>
      <c r="N157" s="106">
        <v>1150</v>
      </c>
      <c r="O157" s="106">
        <v>423</v>
      </c>
      <c r="P157" s="53"/>
      <c r="Q157" s="52">
        <f t="shared" ref="Q157:Q162" si="92">IF(AND(N157&lt;&gt;0,M157="объем"),(O157/N157*100)/$Y$2*12,"")</f>
        <v>147.13043478260869</v>
      </c>
      <c r="R157" s="213"/>
      <c r="S157" s="240"/>
      <c r="T157" s="216"/>
      <c r="U157" s="225"/>
      <c r="V157" s="227"/>
      <c r="W157" s="252"/>
      <c r="X157" s="249"/>
    </row>
    <row r="158" spans="1:24" s="4" customFormat="1" ht="77.25" customHeight="1" thickBot="1" x14ac:dyDescent="0.3">
      <c r="A158" s="201"/>
      <c r="B158" s="44" t="str">
        <f t="shared" si="89"/>
        <v>ГБУЗ АО Красноярская РБ</v>
      </c>
      <c r="C158" s="230"/>
      <c r="D158" s="19" t="str">
        <f t="shared" si="90"/>
        <v>ПМСП, не включенная в базовую программу ОМС</v>
      </c>
      <c r="E158" s="227"/>
      <c r="F158" s="44" t="str">
        <f t="shared" si="60"/>
        <v>амбулаторно</v>
      </c>
      <c r="G158" s="225"/>
      <c r="H15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8" s="227"/>
      <c r="J158" s="44" t="str">
        <f t="shared" si="62"/>
        <v>по профилю дерматовенерология (в части венерологии)</v>
      </c>
      <c r="K158" s="66" t="s">
        <v>136</v>
      </c>
      <c r="L158" s="67" t="s">
        <v>121</v>
      </c>
      <c r="M158" s="68" t="s">
        <v>42</v>
      </c>
      <c r="N158" s="101">
        <v>150</v>
      </c>
      <c r="O158" s="101">
        <v>42</v>
      </c>
      <c r="P158" s="53"/>
      <c r="Q158" s="52">
        <f t="shared" si="92"/>
        <v>112</v>
      </c>
      <c r="R158" s="213"/>
      <c r="S158" s="240"/>
      <c r="T158" s="216"/>
      <c r="U158" s="225"/>
      <c r="V158" s="227"/>
      <c r="W158" s="252"/>
      <c r="X158" s="249"/>
    </row>
    <row r="159" spans="1:24" s="4" customFormat="1" ht="28.5" customHeight="1" thickBot="1" x14ac:dyDescent="0.3">
      <c r="A159" s="201"/>
      <c r="B159" s="44" t="str">
        <f t="shared" si="89"/>
        <v>ГБУЗ АО Красноярская РБ</v>
      </c>
      <c r="C159" s="230"/>
      <c r="D159" s="19" t="str">
        <f t="shared" si="90"/>
        <v>ПМСП, не включенная в базовую программу ОМС</v>
      </c>
      <c r="E159" s="227" t="s">
        <v>140</v>
      </c>
      <c r="F159" s="44" t="str">
        <f t="shared" si="60"/>
        <v>амбулаторно</v>
      </c>
      <c r="G159" s="225" t="s">
        <v>143</v>
      </c>
      <c r="H15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9" s="227" t="s">
        <v>142</v>
      </c>
      <c r="J159" s="44" t="str">
        <f t="shared" si="62"/>
        <v>по профилю Фтизиатрия</v>
      </c>
      <c r="K159" s="70" t="s">
        <v>131</v>
      </c>
      <c r="L159" s="69" t="s">
        <v>3</v>
      </c>
      <c r="M159" s="69" t="s">
        <v>5</v>
      </c>
      <c r="N159" s="103">
        <v>99</v>
      </c>
      <c r="O159" s="103">
        <v>99</v>
      </c>
      <c r="P159" s="51">
        <f t="shared" ref="P159" si="93">IF(AND(N159&lt;&gt;0,M159="Кач."),O159/N159*100,"")</f>
        <v>100</v>
      </c>
      <c r="Q159" s="51"/>
      <c r="R159" s="213">
        <f>IFERROR(AVERAGE(P159:P161),"")</f>
        <v>100</v>
      </c>
      <c r="S159" s="240">
        <f>AVERAGE(Q159:Q161)</f>
        <v>68.144288469058893</v>
      </c>
      <c r="T159" s="216">
        <f>IFERROR((R159*0.7+S159*0.3)*2,S159*2)</f>
        <v>180.88657308143533</v>
      </c>
      <c r="U159" s="225" t="str">
        <f>IF(T159&lt;170,"ГЗ по услуге (работе) НЕ выполнено","")&amp;IF(AND(T159&gt;=170,T159&lt;=200),"ГЗ по услуге (работе) выполнено","")&amp;IF(T159&gt;200,"ГЗ по услуге (работе) ПЕРЕвыполнено","")</f>
        <v>ГЗ по услуге (работе) выполнено</v>
      </c>
      <c r="V159" s="227"/>
      <c r="W159" s="252"/>
      <c r="X159" s="249"/>
    </row>
    <row r="160" spans="1:24" s="4" customFormat="1" ht="28.5" customHeight="1" thickBot="1" x14ac:dyDescent="0.3">
      <c r="A160" s="201"/>
      <c r="B160" s="44" t="str">
        <f t="shared" si="89"/>
        <v>ГБУЗ АО Красноярская РБ</v>
      </c>
      <c r="C160" s="230"/>
      <c r="D160" s="19" t="str">
        <f t="shared" si="90"/>
        <v>ПМСП, не включенная в базовую программу ОМС</v>
      </c>
      <c r="E160" s="227"/>
      <c r="F160" s="44" t="str">
        <f t="shared" si="60"/>
        <v>амбулаторно</v>
      </c>
      <c r="G160" s="225"/>
      <c r="H16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0" s="227"/>
      <c r="J160" s="44" t="str">
        <f t="shared" si="62"/>
        <v>по профилю Фтизиатрия</v>
      </c>
      <c r="K160" s="71" t="s">
        <v>40</v>
      </c>
      <c r="L160" s="67" t="s">
        <v>121</v>
      </c>
      <c r="M160" s="68" t="s">
        <v>42</v>
      </c>
      <c r="N160" s="101">
        <v>7806</v>
      </c>
      <c r="O160" s="106">
        <v>1649</v>
      </c>
      <c r="P160" s="53"/>
      <c r="Q160" s="52">
        <f t="shared" si="92"/>
        <v>84.499103253907251</v>
      </c>
      <c r="R160" s="213"/>
      <c r="S160" s="240"/>
      <c r="T160" s="216"/>
      <c r="U160" s="225"/>
      <c r="V160" s="227"/>
      <c r="W160" s="252"/>
      <c r="X160" s="249"/>
    </row>
    <row r="161" spans="1:24" s="4" customFormat="1" ht="28.5" customHeight="1" thickBot="1" x14ac:dyDescent="0.3">
      <c r="A161" s="201"/>
      <c r="B161" s="44" t="str">
        <f t="shared" si="89"/>
        <v>ГБУЗ АО Красноярская РБ</v>
      </c>
      <c r="C161" s="230"/>
      <c r="D161" s="19" t="str">
        <f t="shared" si="90"/>
        <v>ПМСП, не включенная в базовую программу ОМС</v>
      </c>
      <c r="E161" s="227"/>
      <c r="F161" s="44" t="str">
        <f t="shared" si="60"/>
        <v>амбулаторно</v>
      </c>
      <c r="G161" s="225"/>
      <c r="H16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1" s="227"/>
      <c r="J161" s="44" t="str">
        <f t="shared" si="62"/>
        <v>по профилю Фтизиатрия</v>
      </c>
      <c r="K161" s="71" t="s">
        <v>136</v>
      </c>
      <c r="L161" s="67" t="s">
        <v>121</v>
      </c>
      <c r="M161" s="68" t="s">
        <v>42</v>
      </c>
      <c r="N161" s="101">
        <v>950</v>
      </c>
      <c r="O161" s="106">
        <v>123</v>
      </c>
      <c r="P161" s="53"/>
      <c r="Q161" s="52">
        <f t="shared" si="92"/>
        <v>51.789473684210527</v>
      </c>
      <c r="R161" s="213"/>
      <c r="S161" s="240"/>
      <c r="T161" s="216"/>
      <c r="U161" s="225"/>
      <c r="V161" s="227"/>
      <c r="W161" s="252"/>
      <c r="X161" s="249"/>
    </row>
    <row r="162" spans="1:24" s="4" customFormat="1" ht="63" customHeight="1" thickBot="1" x14ac:dyDescent="0.3">
      <c r="A162" s="201"/>
      <c r="B162" s="44" t="str">
        <f t="shared" si="89"/>
        <v>ГБУЗ АО Красноярская РБ</v>
      </c>
      <c r="C162" s="230"/>
      <c r="D162" s="19" t="str">
        <f t="shared" si="90"/>
        <v>ПМСП, не включенная в базовую программу ОМС</v>
      </c>
      <c r="E162" s="227" t="s">
        <v>140</v>
      </c>
      <c r="F162" s="44" t="str">
        <f t="shared" si="60"/>
        <v>амбулаторно</v>
      </c>
      <c r="G162" s="225" t="s">
        <v>165</v>
      </c>
      <c r="H16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2" s="227" t="s">
        <v>278</v>
      </c>
      <c r="J162" s="44" t="str">
        <f t="shared" si="62"/>
        <v>по профилю психиатрия-наркология</v>
      </c>
      <c r="K162" s="70" t="s">
        <v>131</v>
      </c>
      <c r="L162" s="69" t="s">
        <v>3</v>
      </c>
      <c r="M162" s="69" t="s">
        <v>5</v>
      </c>
      <c r="N162" s="103">
        <v>99</v>
      </c>
      <c r="O162" s="103">
        <v>99</v>
      </c>
      <c r="P162" s="51">
        <f t="shared" ref="P162" si="94">IF(AND(N162&lt;&gt;0,M162="Кач."),O162/N162*100,"")</f>
        <v>100</v>
      </c>
      <c r="Q162" s="51" t="str">
        <f t="shared" si="92"/>
        <v/>
      </c>
      <c r="R162" s="213">
        <f>IFERROR(AVERAGE(P162:P164),"")</f>
        <v>100</v>
      </c>
      <c r="S162" s="240">
        <f>AVERAGE(Q162:Q164)</f>
        <v>105.02150537634409</v>
      </c>
      <c r="T162" s="216">
        <f>IFERROR((R162*0.7+S162*0.3)*2,S162*2)</f>
        <v>203.01290322580644</v>
      </c>
      <c r="U162" s="225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27"/>
      <c r="W162" s="252"/>
      <c r="X162" s="249"/>
    </row>
    <row r="163" spans="1:24" s="4" customFormat="1" ht="28.5" customHeight="1" thickBot="1" x14ac:dyDescent="0.3">
      <c r="A163" s="201"/>
      <c r="B163" s="44" t="str">
        <f t="shared" si="89"/>
        <v>ГБУЗ АО Красноярская РБ</v>
      </c>
      <c r="C163" s="230"/>
      <c r="D163" s="19" t="str">
        <f t="shared" si="90"/>
        <v>ПМСП, не включенная в базовую программу ОМС</v>
      </c>
      <c r="E163" s="227"/>
      <c r="F163" s="44" t="str">
        <f t="shared" si="60"/>
        <v>амбулаторно</v>
      </c>
      <c r="G163" s="225"/>
      <c r="H16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3" s="227"/>
      <c r="J163" s="44" t="str">
        <f t="shared" si="62"/>
        <v>по профилю психиатрия-наркология</v>
      </c>
      <c r="K163" s="71" t="s">
        <v>40</v>
      </c>
      <c r="L163" s="67" t="s">
        <v>121</v>
      </c>
      <c r="M163" s="68" t="s">
        <v>42</v>
      </c>
      <c r="N163" s="101">
        <v>3100</v>
      </c>
      <c r="O163" s="106">
        <v>827</v>
      </c>
      <c r="P163" s="53"/>
      <c r="Q163" s="52">
        <f>IF(AND(N163&lt;&gt;0,M163="объем"),(O163/N163*100)/$Y$2*12,"")</f>
        <v>106.70967741935485</v>
      </c>
      <c r="R163" s="213"/>
      <c r="S163" s="240"/>
      <c r="T163" s="216"/>
      <c r="U163" s="225"/>
      <c r="V163" s="227"/>
      <c r="W163" s="252"/>
      <c r="X163" s="249"/>
    </row>
    <row r="164" spans="1:24" s="4" customFormat="1" ht="28.5" customHeight="1" thickBot="1" x14ac:dyDescent="0.3">
      <c r="A164" s="201"/>
      <c r="B164" s="44" t="str">
        <f t="shared" si="89"/>
        <v>ГБУЗ АО Красноярская РБ</v>
      </c>
      <c r="C164" s="230"/>
      <c r="D164" s="19" t="str">
        <f t="shared" si="90"/>
        <v>ПМСП, не включенная в базовую программу ОМС</v>
      </c>
      <c r="E164" s="227"/>
      <c r="F164" s="44" t="str">
        <f t="shared" si="60"/>
        <v>амбулаторно</v>
      </c>
      <c r="G164" s="225"/>
      <c r="H16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4" s="227"/>
      <c r="J164" s="44" t="str">
        <f t="shared" si="62"/>
        <v>по профилю психиатрия-наркология</v>
      </c>
      <c r="K164" s="71" t="s">
        <v>136</v>
      </c>
      <c r="L164" s="67" t="s">
        <v>121</v>
      </c>
      <c r="M164" s="68" t="s">
        <v>42</v>
      </c>
      <c r="N164" s="101">
        <v>600</v>
      </c>
      <c r="O164" s="106">
        <v>155</v>
      </c>
      <c r="P164" s="53"/>
      <c r="Q164" s="52">
        <f>IF(AND(N164&lt;&gt;0,M164="объем"),(O164/N164*100)/$Y$2*12,"")</f>
        <v>103.33333333333334</v>
      </c>
      <c r="R164" s="213"/>
      <c r="S164" s="240"/>
      <c r="T164" s="216"/>
      <c r="U164" s="225"/>
      <c r="V164" s="227"/>
      <c r="W164" s="252"/>
      <c r="X164" s="249"/>
    </row>
    <row r="165" spans="1:24" s="4" customFormat="1" ht="48" customHeight="1" thickBot="1" x14ac:dyDescent="0.3">
      <c r="A165" s="201"/>
      <c r="B165" s="44" t="str">
        <f t="shared" si="89"/>
        <v>ГБУЗ АО Красноярская РБ</v>
      </c>
      <c r="C165" s="230"/>
      <c r="D165" s="19" t="str">
        <f t="shared" si="90"/>
        <v>ПМСП, не включенная в базовую программу ОМС</v>
      </c>
      <c r="E165" s="232" t="s">
        <v>140</v>
      </c>
      <c r="F165" s="44" t="str">
        <f t="shared" si="60"/>
        <v>амбулаторно</v>
      </c>
      <c r="G165" s="211" t="s">
        <v>39</v>
      </c>
      <c r="H165" s="44" t="str">
        <f t="shared" si="61"/>
        <v>Первичная медико-санитарная помощь, в части диагностики и лечения</v>
      </c>
      <c r="I165" s="227" t="s">
        <v>249</v>
      </c>
      <c r="J165" s="44" t="str">
        <f t="shared" si="62"/>
        <v>Вакцинация</v>
      </c>
      <c r="K165" s="70" t="s">
        <v>131</v>
      </c>
      <c r="L165" s="69" t="s">
        <v>3</v>
      </c>
      <c r="M165" s="69" t="s">
        <v>5</v>
      </c>
      <c r="N165" s="103">
        <v>99</v>
      </c>
      <c r="O165" s="103">
        <v>99</v>
      </c>
      <c r="P165" s="125">
        <f t="shared" ref="P165" si="95">IF(AND(N165&lt;&gt;0,M165="Кач."),O165/N165*100,"")</f>
        <v>100</v>
      </c>
      <c r="Q165" s="125" t="str">
        <f t="shared" ref="Q165" si="96">IF(AND(N165&lt;&gt;0,M165="объем"),(O165/N165*100)/$Y$2*12,"")</f>
        <v/>
      </c>
      <c r="R165" s="290">
        <f>IFERROR(AVERAGE(P165:P166),"")</f>
        <v>100</v>
      </c>
      <c r="S165" s="291">
        <f>AVERAGE(Q165:Q166)</f>
        <v>105.45454545454544</v>
      </c>
      <c r="T165" s="216">
        <f>IFERROR((R165*0.7+S165*0.3)*2,S165*2)</f>
        <v>203.27272727272725</v>
      </c>
      <c r="U165" s="227" t="str">
        <f>IF(T165&lt;170,"ГЗ по услуге (работе) НЕ выполнено","")&amp;IF(AND(T165&gt;=170,T165&lt;=200),"ГЗ по услуге (работе) выполнено","")&amp;IF(T165&gt;200,"ГЗ по услуге (работе) ПЕРЕвыполнено","")</f>
        <v>ГЗ по услуге (работе) ПЕРЕвыполнено</v>
      </c>
      <c r="V165" s="292"/>
      <c r="W165" s="252"/>
      <c r="X165" s="249"/>
    </row>
    <row r="166" spans="1:24" s="4" customFormat="1" ht="28.5" customHeight="1" thickBot="1" x14ac:dyDescent="0.3">
      <c r="A166" s="201"/>
      <c r="B166" s="44" t="str">
        <f t="shared" si="89"/>
        <v>ГБУЗ АО Красноярская РБ</v>
      </c>
      <c r="C166" s="231"/>
      <c r="D166" s="19" t="str">
        <f t="shared" si="90"/>
        <v>ПМСП, не включенная в базовую программу ОМС</v>
      </c>
      <c r="E166" s="234"/>
      <c r="F166" s="44" t="str">
        <f t="shared" si="60"/>
        <v>амбулаторно</v>
      </c>
      <c r="G166" s="212"/>
      <c r="H166" s="44" t="str">
        <f t="shared" si="61"/>
        <v>Первичная медико-санитарная помощь, в части диагностики и лечения</v>
      </c>
      <c r="I166" s="227"/>
      <c r="J166" s="44" t="str">
        <f t="shared" si="62"/>
        <v>Вакцинация</v>
      </c>
      <c r="K166" s="71" t="s">
        <v>40</v>
      </c>
      <c r="L166" s="67" t="s">
        <v>121</v>
      </c>
      <c r="M166" s="68" t="s">
        <v>42</v>
      </c>
      <c r="N166" s="101">
        <v>550</v>
      </c>
      <c r="O166" s="106">
        <v>145</v>
      </c>
      <c r="P166" s="53"/>
      <c r="Q166" s="124">
        <f>IF(AND(N166&lt;&gt;0,M166="объем"),(O166/N166*100)/$Y$2*12,"")</f>
        <v>105.45454545454544</v>
      </c>
      <c r="R166" s="290"/>
      <c r="S166" s="291"/>
      <c r="T166" s="216"/>
      <c r="U166" s="227"/>
      <c r="V166" s="292"/>
      <c r="W166" s="252"/>
      <c r="X166" s="249"/>
    </row>
    <row r="167" spans="1:24" s="4" customFormat="1" ht="28.5" customHeight="1" thickBot="1" x14ac:dyDescent="0.3">
      <c r="A167" s="201"/>
      <c r="B167" s="44" t="str">
        <f t="shared" si="89"/>
        <v>ГБУЗ АО Красноярская РБ</v>
      </c>
      <c r="C167" s="298" t="s">
        <v>193</v>
      </c>
      <c r="D167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7" s="227" t="s">
        <v>47</v>
      </c>
      <c r="F167" s="44" t="str">
        <f t="shared" si="60"/>
        <v>Не предусмотрено</v>
      </c>
      <c r="G167" s="227" t="s">
        <v>47</v>
      </c>
      <c r="H167" s="44" t="str">
        <f t="shared" si="61"/>
        <v>Не предусмотрено</v>
      </c>
      <c r="I167" s="227" t="s">
        <v>47</v>
      </c>
      <c r="J167" s="44" t="str">
        <f t="shared" si="62"/>
        <v>Не предусмотрено</v>
      </c>
      <c r="K167" s="70" t="s">
        <v>57</v>
      </c>
      <c r="L167" s="69" t="s">
        <v>57</v>
      </c>
      <c r="M167" s="70"/>
      <c r="N167" s="103"/>
      <c r="O167" s="103"/>
      <c r="P167" s="51" t="str">
        <f t="shared" ref="P167" si="97">IF(AND(N167&lt;&gt;0,M167="Кач."),O167/N167*100,"")</f>
        <v/>
      </c>
      <c r="Q167" s="51"/>
      <c r="R167" s="290" t="str">
        <f>IFERROR(AVERAGE(P167:P168),"")</f>
        <v/>
      </c>
      <c r="S167" s="291">
        <f>AVERAGE(Q167:Q168)</f>
        <v>62.400000000000006</v>
      </c>
      <c r="T167" s="216">
        <f>IFERROR((R167*0.7+S167*0.3)*2,S167*2)</f>
        <v>124.80000000000001</v>
      </c>
      <c r="U167" s="227" t="str">
        <f>IF(T167&lt;170,"ГЗ по услуге (работе) НЕ выполнено","")&amp;IF(AND(T167&gt;=170,T167&lt;=200),"ГЗ по услуге (работе) выполнено","")&amp;IF(T167&gt;200,"ГЗ по услуге (работе) ПЕРЕвыполнено","")</f>
        <v>ГЗ по услуге (работе) НЕ выполнено</v>
      </c>
      <c r="V167" s="292"/>
      <c r="W167" s="252"/>
      <c r="X167" s="249"/>
    </row>
    <row r="168" spans="1:24" s="4" customFormat="1" ht="51.75" customHeight="1" thickBot="1" x14ac:dyDescent="0.3">
      <c r="A168" s="201"/>
      <c r="B168" s="44" t="str">
        <f t="shared" si="89"/>
        <v>ГБУЗ АО Красноярская РБ</v>
      </c>
      <c r="C168" s="298"/>
      <c r="D168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8" s="227"/>
      <c r="F168" s="44" t="str">
        <f t="shared" si="60"/>
        <v>Не предусмотрено</v>
      </c>
      <c r="G168" s="227"/>
      <c r="H168" s="44" t="str">
        <f t="shared" si="61"/>
        <v>Не предусмотрено</v>
      </c>
      <c r="I168" s="227"/>
      <c r="J168" s="44" t="str">
        <f t="shared" si="62"/>
        <v>Не предусмотрено</v>
      </c>
      <c r="K168" s="71" t="s">
        <v>194</v>
      </c>
      <c r="L168" s="72" t="s">
        <v>58</v>
      </c>
      <c r="M168" s="68" t="s">
        <v>42</v>
      </c>
      <c r="N168" s="101">
        <v>750</v>
      </c>
      <c r="O168" s="101">
        <v>117</v>
      </c>
      <c r="P168" s="53"/>
      <c r="Q168" s="52">
        <f t="shared" ref="Q168" si="98">IF(AND(N168&lt;&gt;0,M168="объем"),(O168/N168*100)/$Y$2*12,"")</f>
        <v>62.400000000000006</v>
      </c>
      <c r="R168" s="290"/>
      <c r="S168" s="291"/>
      <c r="T168" s="216"/>
      <c r="U168" s="227"/>
      <c r="V168" s="292"/>
      <c r="W168" s="252"/>
      <c r="X168" s="249"/>
    </row>
    <row r="169" spans="1:24" s="4" customFormat="1" ht="51.75" customHeight="1" thickBot="1" x14ac:dyDescent="0.3">
      <c r="A169" s="201"/>
      <c r="B169" s="44" t="str">
        <f t="shared" si="89"/>
        <v>ГБУЗ АО Красноярская РБ</v>
      </c>
      <c r="C169" s="298" t="s">
        <v>139</v>
      </c>
      <c r="D169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69" s="225" t="s">
        <v>140</v>
      </c>
      <c r="F169" s="44" t="str">
        <f t="shared" si="60"/>
        <v>амбулаторно</v>
      </c>
      <c r="G169" s="232" t="s">
        <v>139</v>
      </c>
      <c r="H16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69" s="211" t="s">
        <v>146</v>
      </c>
      <c r="J169" s="44" t="str">
        <f t="shared" si="62"/>
        <v xml:space="preserve">Не применяется </v>
      </c>
      <c r="K169" s="69" t="s">
        <v>131</v>
      </c>
      <c r="L169" s="69" t="s">
        <v>3</v>
      </c>
      <c r="M169" s="69" t="s">
        <v>5</v>
      </c>
      <c r="N169" s="103">
        <v>99</v>
      </c>
      <c r="O169" s="103">
        <v>99</v>
      </c>
      <c r="P169" s="51">
        <f t="shared" ref="P169" si="99">IF(AND(N169&lt;&gt;0,M169="Кач."),O169/N169*100,"")</f>
        <v>100</v>
      </c>
      <c r="Q169" s="51"/>
      <c r="R169" s="218">
        <f>IFERROR(AVERAGE(P169:P171),"")</f>
        <v>100</v>
      </c>
      <c r="S169" s="214">
        <f>AVERAGE(Q169:Q171)</f>
        <v>41.896481178396073</v>
      </c>
      <c r="T169" s="222">
        <f>IFERROR((R169*0.7+S169*0.3)*2,S169*2)</f>
        <v>165.13788870703763</v>
      </c>
      <c r="U169" s="211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НЕ выполнено</v>
      </c>
      <c r="V169" s="232"/>
      <c r="W169" s="252"/>
      <c r="X169" s="249"/>
    </row>
    <row r="170" spans="1:24" s="4" customFormat="1" ht="51.75" customHeight="1" thickBot="1" x14ac:dyDescent="0.3">
      <c r="A170" s="201"/>
      <c r="B170" s="44" t="str">
        <f t="shared" si="89"/>
        <v>ГБУЗ АО Красноярская РБ</v>
      </c>
      <c r="C170" s="298"/>
      <c r="D170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0" s="225"/>
      <c r="F170" s="44" t="str">
        <f t="shared" ref="F170:F229" si="100">IF(E170="",F169,E170)</f>
        <v>амбулаторно</v>
      </c>
      <c r="G170" s="233"/>
      <c r="H170" s="44" t="str">
        <f t="shared" ref="H170:H229" si="101">IF(G170="",H169,G170)</f>
        <v>Медицинская помощь в экстренной форме незастрахованным гражданам в системе обязательного медицинского страхования</v>
      </c>
      <c r="I170" s="239"/>
      <c r="J170" s="44" t="str">
        <f t="shared" ref="J170:J229" si="102">IF(I170="",J169,I170)</f>
        <v xml:space="preserve">Не применяется </v>
      </c>
      <c r="K170" s="66" t="s">
        <v>40</v>
      </c>
      <c r="L170" s="67" t="s">
        <v>121</v>
      </c>
      <c r="M170" s="68" t="s">
        <v>42</v>
      </c>
      <c r="N170" s="99">
        <v>1504</v>
      </c>
      <c r="O170" s="99">
        <v>169</v>
      </c>
      <c r="P170" s="53"/>
      <c r="Q170" s="52">
        <f>IF(AND(N170&lt;&gt;0,M170="объем"),(O170/N170*100)/$Y$2*12,"")</f>
        <v>44.946808510638299</v>
      </c>
      <c r="R170" s="219"/>
      <c r="S170" s="215"/>
      <c r="T170" s="223"/>
      <c r="U170" s="239"/>
      <c r="V170" s="233"/>
      <c r="W170" s="252"/>
      <c r="X170" s="249"/>
    </row>
    <row r="171" spans="1:24" s="4" customFormat="1" ht="28.5" customHeight="1" thickBot="1" x14ac:dyDescent="0.3">
      <c r="A171" s="201"/>
      <c r="B171" s="44" t="str">
        <f t="shared" si="89"/>
        <v>ГБУЗ АО Красноярская РБ</v>
      </c>
      <c r="C171" s="298"/>
      <c r="D171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1" s="128" t="s">
        <v>50</v>
      </c>
      <c r="F171" s="44" t="str">
        <f t="shared" si="100"/>
        <v>Вне медицинской организации</v>
      </c>
      <c r="G171" s="234"/>
      <c r="H171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71" s="212"/>
      <c r="J171" s="44" t="str">
        <f t="shared" si="102"/>
        <v xml:space="preserve">Не применяется </v>
      </c>
      <c r="K171" s="71" t="s">
        <v>149</v>
      </c>
      <c r="L171" s="72" t="s">
        <v>41</v>
      </c>
      <c r="M171" s="68" t="s">
        <v>42</v>
      </c>
      <c r="N171" s="99">
        <v>1040</v>
      </c>
      <c r="O171" s="99">
        <v>101</v>
      </c>
      <c r="P171" s="53"/>
      <c r="Q171" s="52">
        <f>IF(AND(N171&lt;&gt;0,M171="объем"),(O171/N171*100)/$Y$2*12,"")</f>
        <v>38.846153846153847</v>
      </c>
      <c r="R171" s="220"/>
      <c r="S171" s="221"/>
      <c r="T171" s="224"/>
      <c r="U171" s="212"/>
      <c r="V171" s="234"/>
      <c r="W171" s="252"/>
      <c r="X171" s="249"/>
    </row>
    <row r="172" spans="1:24" s="4" customFormat="1" ht="45.75" customHeight="1" thickBot="1" x14ac:dyDescent="0.3">
      <c r="A172" s="201"/>
      <c r="B172" s="44" t="str">
        <f t="shared" si="89"/>
        <v>ГБУЗ АО Красноярская РБ</v>
      </c>
      <c r="C172" s="229" t="s">
        <v>73</v>
      </c>
      <c r="D172" s="19" t="str">
        <f t="shared" si="90"/>
        <v>Паллиативная медицинская помощь</v>
      </c>
      <c r="E172" s="211" t="s">
        <v>140</v>
      </c>
      <c r="F172" s="44" t="str">
        <f t="shared" si="100"/>
        <v>амбулаторно</v>
      </c>
      <c r="G172" s="211" t="s">
        <v>43</v>
      </c>
      <c r="H172" s="44" t="str">
        <f t="shared" si="101"/>
        <v>паллиативная медицинская помощь</v>
      </c>
      <c r="I172" s="211" t="s">
        <v>146</v>
      </c>
      <c r="J172" s="44" t="str">
        <f t="shared" si="102"/>
        <v xml:space="preserve">Не применяется </v>
      </c>
      <c r="K172" s="70" t="s">
        <v>131</v>
      </c>
      <c r="L172" s="69" t="s">
        <v>3</v>
      </c>
      <c r="M172" s="69" t="s">
        <v>5</v>
      </c>
      <c r="N172" s="103">
        <v>99</v>
      </c>
      <c r="O172" s="103">
        <v>99</v>
      </c>
      <c r="P172" s="51">
        <f t="shared" ref="P172" si="103">IF(AND(N172&lt;&gt;0,M172="Кач."),O172/N172*100,"")</f>
        <v>100</v>
      </c>
      <c r="Q172" s="51"/>
      <c r="R172" s="213">
        <f>IFERROR(AVERAGE(P172:P173),"")</f>
        <v>100</v>
      </c>
      <c r="S172" s="240">
        <f>AVERAGE(Q172:Q173)</f>
        <v>100</v>
      </c>
      <c r="T172" s="216">
        <f>IFERROR((R172*0.7+S172*0.3)*2,S172*2)</f>
        <v>200</v>
      </c>
      <c r="U172" s="225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выполнено</v>
      </c>
      <c r="V172" s="227"/>
      <c r="W172" s="252"/>
      <c r="X172" s="249"/>
    </row>
    <row r="173" spans="1:24" s="4" customFormat="1" ht="28.5" customHeight="1" thickBot="1" x14ac:dyDescent="0.3">
      <c r="A173" s="201"/>
      <c r="B173" s="44" t="str">
        <f t="shared" si="89"/>
        <v>ГБУЗ АО Красноярская РБ</v>
      </c>
      <c r="C173" s="230"/>
      <c r="D173" s="19" t="str">
        <f t="shared" si="90"/>
        <v>Паллиативная медицинская помощь</v>
      </c>
      <c r="E173" s="212"/>
      <c r="F173" s="44" t="str">
        <f t="shared" si="100"/>
        <v>амбулаторно</v>
      </c>
      <c r="G173" s="212"/>
      <c r="H173" s="44" t="str">
        <f t="shared" si="101"/>
        <v>паллиативная медицинская помощь</v>
      </c>
      <c r="I173" s="212"/>
      <c r="J173" s="44" t="str">
        <f t="shared" si="102"/>
        <v xml:space="preserve">Не применяется </v>
      </c>
      <c r="K173" s="71" t="s">
        <v>40</v>
      </c>
      <c r="L173" s="67" t="s">
        <v>121</v>
      </c>
      <c r="M173" s="68" t="s">
        <v>42</v>
      </c>
      <c r="N173" s="101">
        <v>480</v>
      </c>
      <c r="O173" s="101">
        <v>120</v>
      </c>
      <c r="P173" s="53"/>
      <c r="Q173" s="52">
        <f>IF(AND(N173&lt;&gt;0,M173="объем"),(O173/N173*100)/$Y$2*12,"")</f>
        <v>100</v>
      </c>
      <c r="R173" s="213"/>
      <c r="S173" s="240"/>
      <c r="T173" s="216"/>
      <c r="U173" s="225"/>
      <c r="V173" s="227"/>
      <c r="W173" s="252"/>
      <c r="X173" s="249"/>
    </row>
    <row r="174" spans="1:24" s="4" customFormat="1" ht="28.5" customHeight="1" thickBot="1" x14ac:dyDescent="0.3">
      <c r="A174" s="201"/>
      <c r="B174" s="44" t="str">
        <f t="shared" si="89"/>
        <v>ГБУЗ АО Красноярская РБ</v>
      </c>
      <c r="C174" s="230"/>
      <c r="D174" s="19" t="str">
        <f t="shared" si="90"/>
        <v>Паллиативная медицинская помощь</v>
      </c>
      <c r="E174" s="211" t="s">
        <v>250</v>
      </c>
      <c r="F174" s="44" t="str">
        <f t="shared" si="100"/>
        <v>амбулаторно на дому выездными патронажными бригадами</v>
      </c>
      <c r="G174" s="211" t="s">
        <v>43</v>
      </c>
      <c r="H174" s="44" t="str">
        <f t="shared" si="101"/>
        <v>паллиативная медицинская помощь</v>
      </c>
      <c r="I174" s="211" t="s">
        <v>146</v>
      </c>
      <c r="J174" s="44" t="str">
        <f t="shared" si="102"/>
        <v xml:space="preserve">Не применяется </v>
      </c>
      <c r="K174" s="70" t="s">
        <v>131</v>
      </c>
      <c r="L174" s="69" t="s">
        <v>3</v>
      </c>
      <c r="M174" s="69" t="s">
        <v>5</v>
      </c>
      <c r="N174" s="103">
        <v>99</v>
      </c>
      <c r="O174" s="103">
        <v>99</v>
      </c>
      <c r="P174" s="125">
        <f t="shared" ref="P174" si="104">IF(AND(N174&lt;&gt;0,M174="Кач."),O174/N174*100,"")</f>
        <v>100</v>
      </c>
      <c r="Q174" s="125"/>
      <c r="R174" s="213">
        <f>IFERROR(AVERAGE(P174:P175),"")</f>
        <v>100</v>
      </c>
      <c r="S174" s="240">
        <f>AVERAGE(Q174:Q175)</f>
        <v>97.080291970802932</v>
      </c>
      <c r="T174" s="216">
        <f>IFERROR((R174*0.7+S174*0.3)*2,S174*2)</f>
        <v>198.24817518248176</v>
      </c>
      <c r="U174" s="225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227"/>
      <c r="W174" s="252"/>
      <c r="X174" s="249"/>
    </row>
    <row r="175" spans="1:24" s="4" customFormat="1" ht="28.5" customHeight="1" thickBot="1" x14ac:dyDescent="0.3">
      <c r="A175" s="201"/>
      <c r="B175" s="44" t="str">
        <f t="shared" si="89"/>
        <v>ГБУЗ АО Красноярская РБ</v>
      </c>
      <c r="C175" s="231"/>
      <c r="D175" s="19" t="str">
        <f t="shared" si="90"/>
        <v>Паллиативная медицинская помощь</v>
      </c>
      <c r="E175" s="212"/>
      <c r="F175" s="44" t="str">
        <f t="shared" si="100"/>
        <v>амбулаторно на дому выездными патронажными бригадами</v>
      </c>
      <c r="G175" s="212"/>
      <c r="H175" s="44" t="str">
        <f t="shared" si="101"/>
        <v>паллиативная медицинская помощь</v>
      </c>
      <c r="I175" s="212"/>
      <c r="J175" s="44" t="str">
        <f t="shared" si="102"/>
        <v xml:space="preserve">Не применяется </v>
      </c>
      <c r="K175" s="71" t="s">
        <v>40</v>
      </c>
      <c r="L175" s="67" t="s">
        <v>121</v>
      </c>
      <c r="M175" s="68" t="s">
        <v>42</v>
      </c>
      <c r="N175" s="101">
        <v>548</v>
      </c>
      <c r="O175" s="101">
        <v>133</v>
      </c>
      <c r="P175" s="53"/>
      <c r="Q175" s="124">
        <f>IF(AND(N175&lt;&gt;0,M175="объем"),(O175/N175*100)/$Y$2*12,"")</f>
        <v>97.080291970802932</v>
      </c>
      <c r="R175" s="213"/>
      <c r="S175" s="240"/>
      <c r="T175" s="216"/>
      <c r="U175" s="225"/>
      <c r="V175" s="227"/>
      <c r="W175" s="252"/>
      <c r="X175" s="249"/>
    </row>
    <row r="176" spans="1:24" s="4" customFormat="1" ht="28.5" customHeight="1" thickBot="1" x14ac:dyDescent="0.3">
      <c r="A176" s="201"/>
      <c r="B176" s="44" t="e">
        <f>IF(A176="",#REF!,A176)</f>
        <v>#REF!</v>
      </c>
      <c r="C176" s="226" t="s">
        <v>232</v>
      </c>
      <c r="D176" s="19" t="str">
        <f>IF(C176="",#REF!,C176)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6" s="225" t="s">
        <v>289</v>
      </c>
      <c r="F176" s="44" t="str">
        <f>IF(E176="",#REF!,E176)</f>
        <v>заключение договоров</v>
      </c>
      <c r="G176" s="225" t="s">
        <v>291</v>
      </c>
      <c r="H176" s="44" t="str">
        <f>IF(G176="",#REF!,G176)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6" s="225" t="s">
        <v>290</v>
      </c>
      <c r="J176" s="44" t="str">
        <f>IF(I176="",#REF!,I176)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6" s="73" t="s">
        <v>233</v>
      </c>
      <c r="L176" s="72" t="s">
        <v>3</v>
      </c>
      <c r="M176" s="69" t="s">
        <v>5</v>
      </c>
      <c r="N176" s="103">
        <v>100</v>
      </c>
      <c r="O176" s="103">
        <v>100</v>
      </c>
      <c r="P176" s="51">
        <f t="shared" ref="P176:P178" si="105">IF(AND(N176&lt;&gt;0,M176="Кач."),O176/N176*100,"")</f>
        <v>100</v>
      </c>
      <c r="Q176" s="51"/>
      <c r="R176" s="213">
        <f>IFERROR(AVERAGE(P176:P177),"")</f>
        <v>100</v>
      </c>
      <c r="S176" s="240">
        <f>AVERAGE(Q176:Q177)</f>
        <v>100</v>
      </c>
      <c r="T176" s="216">
        <f>IFERROR((R176*0.7+S176*0.3)*2,S176*2)</f>
        <v>200</v>
      </c>
      <c r="U176" s="225" t="str">
        <f>IF(T176&lt;170,"ГЗ по услуге (работе) НЕ выполнено","")&amp;IF(AND(T176&gt;=170,T176&lt;=200),"ГЗ по услуге (работе) выполнено","")&amp;IF(T176&gt;200,"ГЗ по услуге (работе) ПЕРЕвыполнено","")</f>
        <v>ГЗ по услуге (работе) выполнено</v>
      </c>
      <c r="V176" s="227"/>
      <c r="W176" s="252"/>
      <c r="X176" s="249"/>
    </row>
    <row r="177" spans="1:25" s="4" customFormat="1" ht="28.5" customHeight="1" thickBot="1" x14ac:dyDescent="0.3">
      <c r="A177" s="202"/>
      <c r="B177" s="44" t="e">
        <f t="shared" si="89"/>
        <v>#REF!</v>
      </c>
      <c r="C177" s="226"/>
      <c r="D177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7" s="225"/>
      <c r="F177" s="44" t="str">
        <f t="shared" si="100"/>
        <v>заключение договоров</v>
      </c>
      <c r="G177" s="225"/>
      <c r="H177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7" s="225"/>
      <c r="J177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7" s="74" t="s">
        <v>241</v>
      </c>
      <c r="L177" s="72" t="s">
        <v>234</v>
      </c>
      <c r="M177" s="68" t="s">
        <v>42</v>
      </c>
      <c r="N177" s="101">
        <v>9.35</v>
      </c>
      <c r="O177" s="101">
        <v>9.35</v>
      </c>
      <c r="P177" s="53"/>
      <c r="Q177" s="55">
        <f>IF(AND(N177&lt;&gt;0,M177="объем"),(O177/N177*100),"")</f>
        <v>100</v>
      </c>
      <c r="R177" s="213"/>
      <c r="S177" s="240"/>
      <c r="T177" s="216"/>
      <c r="U177" s="225"/>
      <c r="V177" s="227"/>
      <c r="W177" s="286"/>
      <c r="X177" s="250"/>
    </row>
    <row r="178" spans="1:25" s="4" customFormat="1" ht="28.5" customHeight="1" thickBot="1" x14ac:dyDescent="0.3">
      <c r="A178" s="208" t="s">
        <v>150</v>
      </c>
      <c r="B178" s="44" t="str">
        <f t="shared" si="89"/>
        <v>ГБУЗ АО Лиманская  РБ</v>
      </c>
      <c r="C178" s="229" t="s">
        <v>122</v>
      </c>
      <c r="D178" s="19" t="str">
        <f t="shared" si="90"/>
        <v>ПМСП, не включенная в базовую программу ОМС</v>
      </c>
      <c r="E178" s="227" t="s">
        <v>140</v>
      </c>
      <c r="F178" s="44" t="str">
        <f t="shared" si="100"/>
        <v>амбулаторно</v>
      </c>
      <c r="G178" s="225" t="s">
        <v>135</v>
      </c>
      <c r="H17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8" s="227" t="s">
        <v>166</v>
      </c>
      <c r="J178" s="44" t="str">
        <f t="shared" si="102"/>
        <v>по профилю дерматовенерология (в части венерологии)</v>
      </c>
      <c r="K178" s="69" t="s">
        <v>131</v>
      </c>
      <c r="L178" s="69" t="s">
        <v>3</v>
      </c>
      <c r="M178" s="69" t="s">
        <v>5</v>
      </c>
      <c r="N178" s="103">
        <v>99</v>
      </c>
      <c r="O178" s="103">
        <v>98</v>
      </c>
      <c r="P178" s="51">
        <f t="shared" si="105"/>
        <v>98.98989898989899</v>
      </c>
      <c r="Q178" s="51"/>
      <c r="R178" s="213">
        <f>IFERROR(AVERAGE(P178:P180),"")</f>
        <v>98.98989898989899</v>
      </c>
      <c r="S178" s="240">
        <f>AVERAGE(Q178:Q180)</f>
        <v>97.272283272283261</v>
      </c>
      <c r="T178" s="216">
        <f>IFERROR((R178*0.7+S178*0.3)*2,S178*2)</f>
        <v>196.94922854922854</v>
      </c>
      <c r="U178" s="225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27"/>
      <c r="W178" s="251">
        <f>AVERAGE(T178:T203)</f>
        <v>190.52915626085962</v>
      </c>
      <c r="X178" s="349" t="str">
        <f>IF(W178&lt;170,"ГЗ по учреждению не выполнено","")&amp;IF(AND(W178&gt;=170,W178&lt;=200),"ГЗ по учреждению выполнено","")&amp;IF(W178&gt;200,"ГЗ по учреждению перевыполнено","")</f>
        <v>ГЗ по учреждению выполнено</v>
      </c>
    </row>
    <row r="179" spans="1:25" s="4" customFormat="1" ht="28.5" customHeight="1" thickBot="1" x14ac:dyDescent="0.3">
      <c r="A179" s="209"/>
      <c r="B179" s="44" t="str">
        <f t="shared" si="89"/>
        <v>ГБУЗ АО Лиманская  РБ</v>
      </c>
      <c r="C179" s="230"/>
      <c r="D179" s="19" t="str">
        <f t="shared" si="90"/>
        <v>ПМСП, не включенная в базовую программу ОМС</v>
      </c>
      <c r="E179" s="227"/>
      <c r="F179" s="44" t="str">
        <f t="shared" si="100"/>
        <v>амбулаторно</v>
      </c>
      <c r="G179" s="225"/>
      <c r="H17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9" s="227"/>
      <c r="J179" s="44" t="str">
        <f t="shared" si="102"/>
        <v>по профилю дерматовенерология (в части венерологии)</v>
      </c>
      <c r="K179" s="66" t="s">
        <v>40</v>
      </c>
      <c r="L179" s="67" t="s">
        <v>121</v>
      </c>
      <c r="M179" s="68" t="s">
        <v>42</v>
      </c>
      <c r="N179" s="101">
        <v>1575</v>
      </c>
      <c r="O179" s="101">
        <v>379</v>
      </c>
      <c r="P179" s="53"/>
      <c r="Q179" s="52">
        <f>IF(AND(N179&lt;&gt;0,M179="объем"),(O179/N179*100)/$Y$2*12,"")</f>
        <v>96.253968253968253</v>
      </c>
      <c r="R179" s="213"/>
      <c r="S179" s="240"/>
      <c r="T179" s="216"/>
      <c r="U179" s="225"/>
      <c r="V179" s="227"/>
      <c r="W179" s="252"/>
      <c r="X179" s="350"/>
    </row>
    <row r="180" spans="1:25" s="4" customFormat="1" ht="72.75" customHeight="1" thickBot="1" x14ac:dyDescent="0.3">
      <c r="A180" s="209"/>
      <c r="B180" s="44" t="str">
        <f t="shared" si="89"/>
        <v>ГБУЗ АО Лиманская  РБ</v>
      </c>
      <c r="C180" s="230"/>
      <c r="D180" s="19" t="str">
        <f t="shared" si="90"/>
        <v>ПМСП, не включенная в базовую программу ОМС</v>
      </c>
      <c r="E180" s="227"/>
      <c r="F180" s="44" t="str">
        <f t="shared" si="100"/>
        <v>амбулаторно</v>
      </c>
      <c r="G180" s="225"/>
      <c r="H18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80" s="227"/>
      <c r="J180" s="44" t="str">
        <f t="shared" si="102"/>
        <v>по профилю дерматовенерология (в части венерологии)</v>
      </c>
      <c r="K180" s="66" t="s">
        <v>136</v>
      </c>
      <c r="L180" s="67" t="s">
        <v>121</v>
      </c>
      <c r="M180" s="68" t="s">
        <v>42</v>
      </c>
      <c r="N180" s="101">
        <v>468</v>
      </c>
      <c r="O180" s="101">
        <v>115</v>
      </c>
      <c r="P180" s="53"/>
      <c r="Q180" s="52">
        <f>IF(AND(N180&lt;&gt;0,M180="объем"),(O180/N180*100)/$Y$2*12,"")</f>
        <v>98.290598290598268</v>
      </c>
      <c r="R180" s="213"/>
      <c r="S180" s="240"/>
      <c r="T180" s="216"/>
      <c r="U180" s="225"/>
      <c r="V180" s="227"/>
      <c r="W180" s="252"/>
      <c r="X180" s="350"/>
    </row>
    <row r="181" spans="1:25" s="4" customFormat="1" ht="68.25" customHeight="1" thickBot="1" x14ac:dyDescent="0.3">
      <c r="A181" s="209"/>
      <c r="B181" s="44" t="str">
        <f t="shared" si="89"/>
        <v>ГБУЗ АО Лиманская  РБ</v>
      </c>
      <c r="C181" s="230"/>
      <c r="D181" s="19" t="str">
        <f t="shared" si="90"/>
        <v>ПМСП, не включенная в базовую программу ОМС</v>
      </c>
      <c r="E181" s="227" t="s">
        <v>140</v>
      </c>
      <c r="F181" s="44" t="str">
        <f t="shared" si="100"/>
        <v>амбулаторно</v>
      </c>
      <c r="G181" s="225" t="s">
        <v>143</v>
      </c>
      <c r="H18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1" s="227" t="s">
        <v>142</v>
      </c>
      <c r="J181" s="44" t="str">
        <f t="shared" si="102"/>
        <v>по профилю Фтизиатрия</v>
      </c>
      <c r="K181" s="70" t="s">
        <v>131</v>
      </c>
      <c r="L181" s="69" t="s">
        <v>3</v>
      </c>
      <c r="M181" s="69" t="s">
        <v>5</v>
      </c>
      <c r="N181" s="103">
        <v>99</v>
      </c>
      <c r="O181" s="103">
        <v>98</v>
      </c>
      <c r="P181" s="51">
        <f t="shared" ref="P181" si="106">IF(AND(N181&lt;&gt;0,M181="Кач."),O181/N181*100,"")</f>
        <v>98.98989898989899</v>
      </c>
      <c r="Q181" s="51"/>
      <c r="R181" s="213">
        <f>IFERROR(AVERAGE(P181:P183),"")</f>
        <v>98.98989898989899</v>
      </c>
      <c r="S181" s="240">
        <f>AVERAGE(Q181:Q183)</f>
        <v>97.264462809917362</v>
      </c>
      <c r="T181" s="216">
        <f>IFERROR((R181*0.7+S181*0.3)*2,S181*2)</f>
        <v>196.944536271809</v>
      </c>
      <c r="U181" s="225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27"/>
      <c r="W181" s="252"/>
      <c r="X181" s="350"/>
    </row>
    <row r="182" spans="1:25" s="4" customFormat="1" ht="28.5" customHeight="1" thickBot="1" x14ac:dyDescent="0.3">
      <c r="A182" s="209"/>
      <c r="B182" s="44" t="str">
        <f t="shared" si="89"/>
        <v>ГБУЗ АО Лиманская  РБ</v>
      </c>
      <c r="C182" s="230"/>
      <c r="D182" s="19" t="str">
        <f t="shared" si="90"/>
        <v>ПМСП, не включенная в базовую программу ОМС</v>
      </c>
      <c r="E182" s="227"/>
      <c r="F182" s="44" t="str">
        <f t="shared" si="100"/>
        <v>амбулаторно</v>
      </c>
      <c r="G182" s="225"/>
      <c r="H18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2" s="227"/>
      <c r="J182" s="44" t="str">
        <f t="shared" si="102"/>
        <v>по профилю Фтизиатрия</v>
      </c>
      <c r="K182" s="71" t="s">
        <v>40</v>
      </c>
      <c r="L182" s="67" t="s">
        <v>121</v>
      </c>
      <c r="M182" s="68" t="s">
        <v>42</v>
      </c>
      <c r="N182" s="101">
        <v>1815</v>
      </c>
      <c r="O182" s="101">
        <v>438</v>
      </c>
      <c r="P182" s="53"/>
      <c r="Q182" s="52">
        <f t="shared" ref="Q182:Q190" si="107">IF(AND(N182&lt;&gt;0,M182="объем"),(O182/N182*100)/$Y$2*12,"")</f>
        <v>96.528925619834723</v>
      </c>
      <c r="R182" s="213"/>
      <c r="S182" s="240"/>
      <c r="T182" s="216"/>
      <c r="U182" s="225"/>
      <c r="V182" s="227"/>
      <c r="W182" s="252"/>
      <c r="X182" s="350"/>
      <c r="Y182" s="14"/>
    </row>
    <row r="183" spans="1:25" s="4" customFormat="1" ht="28.5" customHeight="1" thickBot="1" x14ac:dyDescent="0.3">
      <c r="A183" s="209"/>
      <c r="B183" s="44" t="str">
        <f t="shared" si="89"/>
        <v>ГБУЗ АО Лиманская  РБ</v>
      </c>
      <c r="C183" s="230"/>
      <c r="D183" s="19" t="str">
        <f t="shared" si="90"/>
        <v>ПМСП, не включенная в базовую программу ОМС</v>
      </c>
      <c r="E183" s="227"/>
      <c r="F183" s="44" t="str">
        <f t="shared" si="100"/>
        <v>амбулаторно</v>
      </c>
      <c r="G183" s="225"/>
      <c r="H183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3" s="227"/>
      <c r="J183" s="44" t="str">
        <f t="shared" si="102"/>
        <v>по профилю Фтизиатрия</v>
      </c>
      <c r="K183" s="71" t="s">
        <v>136</v>
      </c>
      <c r="L183" s="67" t="s">
        <v>121</v>
      </c>
      <c r="M183" s="68" t="s">
        <v>42</v>
      </c>
      <c r="N183" s="101">
        <v>1000</v>
      </c>
      <c r="O183" s="101">
        <v>245</v>
      </c>
      <c r="P183" s="53"/>
      <c r="Q183" s="52">
        <f t="shared" si="107"/>
        <v>98</v>
      </c>
      <c r="R183" s="213"/>
      <c r="S183" s="240"/>
      <c r="T183" s="216"/>
      <c r="U183" s="225"/>
      <c r="V183" s="227"/>
      <c r="W183" s="252"/>
      <c r="X183" s="350"/>
    </row>
    <row r="184" spans="1:25" s="4" customFormat="1" ht="60" customHeight="1" thickBot="1" x14ac:dyDescent="0.3">
      <c r="A184" s="209"/>
      <c r="B184" s="44" t="str">
        <f t="shared" si="89"/>
        <v>ГБУЗ АО Лиманская  РБ</v>
      </c>
      <c r="C184" s="230"/>
      <c r="D184" s="19" t="str">
        <f t="shared" si="90"/>
        <v>ПМСП, не включенная в базовую программу ОМС</v>
      </c>
      <c r="E184" s="232" t="s">
        <v>140</v>
      </c>
      <c r="F184" s="44" t="str">
        <f t="shared" si="100"/>
        <v>амбулаторно</v>
      </c>
      <c r="G184" s="211" t="s">
        <v>165</v>
      </c>
      <c r="H18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4" s="232" t="s">
        <v>278</v>
      </c>
      <c r="J184" s="44" t="str">
        <f t="shared" si="102"/>
        <v>по профилю психиатрия-наркология</v>
      </c>
      <c r="K184" s="70" t="s">
        <v>131</v>
      </c>
      <c r="L184" s="69" t="s">
        <v>3</v>
      </c>
      <c r="M184" s="69" t="s">
        <v>5</v>
      </c>
      <c r="N184" s="103">
        <v>99</v>
      </c>
      <c r="O184" s="103">
        <v>98</v>
      </c>
      <c r="P184" s="51">
        <f t="shared" ref="P184" si="108">IF(AND(N184&lt;&gt;0,M184="Кач."),O184/N184*100,"")</f>
        <v>98.98989898989899</v>
      </c>
      <c r="Q184" s="51" t="str">
        <f t="shared" si="107"/>
        <v/>
      </c>
      <c r="R184" s="213">
        <f>IFERROR(AVERAGE(P184:P186),"")</f>
        <v>98.98989898989899</v>
      </c>
      <c r="S184" s="240">
        <f>AVERAGE(Q184:Q186)</f>
        <v>97.943415254480215</v>
      </c>
      <c r="T184" s="216">
        <f>IFERROR((R184*0.7+S184*0.3)*2,S184*2)</f>
        <v>197.35190773854669</v>
      </c>
      <c r="U184" s="225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27"/>
      <c r="W184" s="252"/>
      <c r="X184" s="350"/>
    </row>
    <row r="185" spans="1:25" s="4" customFormat="1" ht="28.5" customHeight="1" thickBot="1" x14ac:dyDescent="0.3">
      <c r="A185" s="209"/>
      <c r="B185" s="44" t="str">
        <f t="shared" si="89"/>
        <v>ГБУЗ АО Лиманская  РБ</v>
      </c>
      <c r="C185" s="230"/>
      <c r="D185" s="19" t="str">
        <f t="shared" si="90"/>
        <v>ПМСП, не включенная в базовую программу ОМС</v>
      </c>
      <c r="E185" s="233"/>
      <c r="F185" s="44" t="str">
        <f t="shared" si="100"/>
        <v>амбулаторно</v>
      </c>
      <c r="G185" s="239"/>
      <c r="H18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5" s="233"/>
      <c r="J185" s="44" t="str">
        <f t="shared" si="102"/>
        <v>по профилю психиатрия-наркология</v>
      </c>
      <c r="K185" s="71" t="s">
        <v>40</v>
      </c>
      <c r="L185" s="67" t="s">
        <v>121</v>
      </c>
      <c r="M185" s="68" t="s">
        <v>42</v>
      </c>
      <c r="N185" s="101">
        <v>2126</v>
      </c>
      <c r="O185" s="101">
        <v>517</v>
      </c>
      <c r="P185" s="53"/>
      <c r="Q185" s="52">
        <f t="shared" si="107"/>
        <v>97.27187206020696</v>
      </c>
      <c r="R185" s="213"/>
      <c r="S185" s="240"/>
      <c r="T185" s="216"/>
      <c r="U185" s="225"/>
      <c r="V185" s="227"/>
      <c r="W185" s="252"/>
      <c r="X185" s="350"/>
    </row>
    <row r="186" spans="1:25" s="4" customFormat="1" ht="28.5" customHeight="1" thickBot="1" x14ac:dyDescent="0.3">
      <c r="A186" s="209"/>
      <c r="B186" s="44" t="str">
        <f t="shared" si="89"/>
        <v>ГБУЗ АО Лиманская  РБ</v>
      </c>
      <c r="C186" s="230"/>
      <c r="D186" s="19" t="str">
        <f t="shared" si="90"/>
        <v>ПМСП, не включенная в базовую программу ОМС</v>
      </c>
      <c r="E186" s="233"/>
      <c r="F186" s="44" t="str">
        <f t="shared" si="100"/>
        <v>амбулаторно</v>
      </c>
      <c r="G186" s="239"/>
      <c r="H18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6" s="233"/>
      <c r="J186" s="44" t="str">
        <f t="shared" si="102"/>
        <v>по профилю психиатрия-наркология</v>
      </c>
      <c r="K186" s="71" t="s">
        <v>136</v>
      </c>
      <c r="L186" s="67" t="s">
        <v>121</v>
      </c>
      <c r="M186" s="68" t="s">
        <v>42</v>
      </c>
      <c r="N186" s="101">
        <v>722</v>
      </c>
      <c r="O186" s="101">
        <v>178</v>
      </c>
      <c r="P186" s="53"/>
      <c r="Q186" s="52">
        <f t="shared" si="107"/>
        <v>98.61495844875347</v>
      </c>
      <c r="R186" s="213"/>
      <c r="S186" s="240"/>
      <c r="T186" s="216"/>
      <c r="U186" s="225"/>
      <c r="V186" s="227"/>
      <c r="W186" s="252"/>
      <c r="X186" s="350"/>
    </row>
    <row r="187" spans="1:25" s="4" customFormat="1" ht="28.5" customHeight="1" thickBot="1" x14ac:dyDescent="0.3">
      <c r="A187" s="209"/>
      <c r="B187" s="44"/>
      <c r="C187" s="230"/>
      <c r="D187" s="19"/>
      <c r="E187" s="233"/>
      <c r="F187" s="44"/>
      <c r="G187" s="239"/>
      <c r="H187" s="44"/>
      <c r="I187" s="233"/>
      <c r="J187" s="44"/>
      <c r="K187" s="70" t="s">
        <v>131</v>
      </c>
      <c r="L187" s="69" t="s">
        <v>3</v>
      </c>
      <c r="M187" s="69" t="s">
        <v>5</v>
      </c>
      <c r="N187" s="101">
        <v>99</v>
      </c>
      <c r="O187" s="101">
        <v>98</v>
      </c>
      <c r="P187" s="53">
        <f t="shared" ref="P187" si="109">IF(AND(N187&lt;&gt;0,M187="Кач."),O187/N187*100,"")</f>
        <v>98.98989898989899</v>
      </c>
      <c r="Q187" s="185" t="str">
        <f>IF(AND(N187&lt;&gt;0,M187="объем"),(O187/N187*100)/$Y$2*12,"")</f>
        <v/>
      </c>
      <c r="R187" s="218">
        <f>IFERROR(AVERAGE(P187:P188),"")</f>
        <v>98.98989898989899</v>
      </c>
      <c r="S187" s="214">
        <f>AVERAGE(Q187:Q188)</f>
        <v>16.666666666666664</v>
      </c>
      <c r="T187" s="216">
        <f>IFERROR((R187*0.7+S187*0.3)*2,S187*2)</f>
        <v>148.58585858585857</v>
      </c>
      <c r="U187" s="211" t="str">
        <f>IF(T187&lt;170,"ГЗ по услуге (работе) НЕ выполнено","")&amp;IF(AND(T187&gt;=170,T187&lt;=200),"ГЗ по услуге (работе) выполнено","")&amp;IF(T187&gt;200,"ГЗ по услуге (работе) ПЕРЕвыполнено","")</f>
        <v>ГЗ по услуге (работе) НЕ выполнено</v>
      </c>
      <c r="V187" s="232"/>
      <c r="W187" s="252"/>
      <c r="X187" s="350"/>
    </row>
    <row r="188" spans="1:25" s="4" customFormat="1" ht="28.5" customHeight="1" thickBot="1" x14ac:dyDescent="0.3">
      <c r="A188" s="209"/>
      <c r="B188" s="44"/>
      <c r="C188" s="230"/>
      <c r="D188" s="19"/>
      <c r="E188" s="234"/>
      <c r="F188" s="44"/>
      <c r="G188" s="212"/>
      <c r="H188" s="44"/>
      <c r="I188" s="234"/>
      <c r="J188" s="44"/>
      <c r="K188" s="71" t="s">
        <v>147</v>
      </c>
      <c r="L188" s="67" t="s">
        <v>121</v>
      </c>
      <c r="M188" s="68" t="s">
        <v>42</v>
      </c>
      <c r="N188" s="101">
        <v>24</v>
      </c>
      <c r="O188" s="101">
        <v>1</v>
      </c>
      <c r="P188" s="53"/>
      <c r="Q188" s="185">
        <f>IF(AND(N188&lt;&gt;0,M188="объем"),(O188/N188*100)/$Y$2*12,"")</f>
        <v>16.666666666666664</v>
      </c>
      <c r="R188" s="220"/>
      <c r="S188" s="221"/>
      <c r="T188" s="216"/>
      <c r="U188" s="212"/>
      <c r="V188" s="234"/>
      <c r="W188" s="252"/>
      <c r="X188" s="350"/>
    </row>
    <row r="189" spans="1:25" s="4" customFormat="1" ht="51.75" customHeight="1" thickBot="1" x14ac:dyDescent="0.3">
      <c r="A189" s="209"/>
      <c r="B189" s="44" t="str">
        <f>IF(A189="",B186,A189)</f>
        <v>ГБУЗ АО Лиманская  РБ</v>
      </c>
      <c r="C189" s="230"/>
      <c r="D189" s="19" t="str">
        <f>IF(C189="",D186,C189)</f>
        <v>ПМСП, не включенная в базовую программу ОМС</v>
      </c>
      <c r="E189" s="232" t="s">
        <v>140</v>
      </c>
      <c r="F189" s="44" t="str">
        <f>IF(E189="",F186,E189)</f>
        <v>амбулаторно</v>
      </c>
      <c r="G189" s="211" t="s">
        <v>39</v>
      </c>
      <c r="H189" s="44" t="str">
        <f>IF(G189="",H186,G189)</f>
        <v>Первичная медико-санитарная помощь, в части диагностики и лечения</v>
      </c>
      <c r="I189" s="232" t="s">
        <v>249</v>
      </c>
      <c r="J189" s="44" t="str">
        <f>IF(I189="",J186,I189)</f>
        <v>Вакцинация</v>
      </c>
      <c r="K189" s="70" t="s">
        <v>131</v>
      </c>
      <c r="L189" s="69" t="s">
        <v>3</v>
      </c>
      <c r="M189" s="69" t="s">
        <v>5</v>
      </c>
      <c r="N189" s="103">
        <v>99</v>
      </c>
      <c r="O189" s="103">
        <v>98</v>
      </c>
      <c r="P189" s="129">
        <f t="shared" ref="P189" si="110">IF(AND(N189&lt;&gt;0,M189="Кач."),O189/N189*100,"")</f>
        <v>98.98989898989899</v>
      </c>
      <c r="Q189" s="129" t="str">
        <f t="shared" si="107"/>
        <v/>
      </c>
      <c r="R189" s="213">
        <f>IFERROR(AVERAGE(P189:P190),"")</f>
        <v>98.98989898989899</v>
      </c>
      <c r="S189" s="240">
        <f>AVERAGE(Q189:Q190)</f>
        <v>20</v>
      </c>
      <c r="T189" s="216">
        <f>IFERROR((R189*0.7+S189*0.3)*2,S189*2)</f>
        <v>150.58585858585857</v>
      </c>
      <c r="U189" s="225" t="str">
        <f>IF(T189&lt;170,"ГЗ по услуге (работе) НЕ выполнено","")&amp;IF(AND(T189&gt;=170,T189&lt;=200),"ГЗ по услуге (работе) выполнено","")&amp;IF(T189&gt;200,"ГЗ по услуге (работе) ПЕРЕвыполнено","")</f>
        <v>ГЗ по услуге (работе) НЕ выполнено</v>
      </c>
      <c r="V189" s="227"/>
      <c r="W189" s="252"/>
      <c r="X189" s="350"/>
    </row>
    <row r="190" spans="1:25" s="4" customFormat="1" ht="28.5" customHeight="1" thickBot="1" x14ac:dyDescent="0.3">
      <c r="A190" s="209"/>
      <c r="B190" s="44" t="str">
        <f t="shared" si="89"/>
        <v>ГБУЗ АО Лиманская  РБ</v>
      </c>
      <c r="C190" s="231"/>
      <c r="D190" s="19" t="str">
        <f t="shared" si="90"/>
        <v>ПМСП, не включенная в базовую программу ОМС</v>
      </c>
      <c r="E190" s="234"/>
      <c r="F190" s="44" t="str">
        <f t="shared" si="100"/>
        <v>амбулаторно</v>
      </c>
      <c r="G190" s="212"/>
      <c r="H190" s="44" t="str">
        <f t="shared" si="101"/>
        <v>Первичная медико-санитарная помощь, в части диагностики и лечения</v>
      </c>
      <c r="I190" s="234"/>
      <c r="J190" s="44" t="str">
        <f t="shared" si="102"/>
        <v>Вакцинация</v>
      </c>
      <c r="K190" s="71" t="s">
        <v>40</v>
      </c>
      <c r="L190" s="67" t="s">
        <v>121</v>
      </c>
      <c r="M190" s="68" t="s">
        <v>42</v>
      </c>
      <c r="N190" s="101">
        <v>100</v>
      </c>
      <c r="O190" s="101">
        <v>5</v>
      </c>
      <c r="P190" s="53"/>
      <c r="Q190" s="130">
        <f t="shared" si="107"/>
        <v>20</v>
      </c>
      <c r="R190" s="213"/>
      <c r="S190" s="240"/>
      <c r="T190" s="216"/>
      <c r="U190" s="225"/>
      <c r="V190" s="227"/>
      <c r="W190" s="252"/>
      <c r="X190" s="350"/>
    </row>
    <row r="191" spans="1:25" s="4" customFormat="1" ht="28.5" customHeight="1" thickBot="1" x14ac:dyDescent="0.3">
      <c r="A191" s="209"/>
      <c r="B191" s="44" t="str">
        <f t="shared" si="89"/>
        <v>ГБУЗ АО Лиманская  РБ</v>
      </c>
      <c r="C191" s="298" t="s">
        <v>193</v>
      </c>
      <c r="D191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1" s="227" t="s">
        <v>47</v>
      </c>
      <c r="F191" s="44" t="str">
        <f t="shared" si="100"/>
        <v>Не предусмотрено</v>
      </c>
      <c r="G191" s="227" t="s">
        <v>47</v>
      </c>
      <c r="H191" s="44" t="str">
        <f t="shared" si="101"/>
        <v>Не предусмотрено</v>
      </c>
      <c r="I191" s="227" t="s">
        <v>47</v>
      </c>
      <c r="J191" s="44" t="str">
        <f t="shared" si="102"/>
        <v>Не предусмотрено</v>
      </c>
      <c r="K191" s="70" t="s">
        <v>57</v>
      </c>
      <c r="L191" s="69" t="s">
        <v>57</v>
      </c>
      <c r="M191" s="70"/>
      <c r="N191" s="103"/>
      <c r="O191" s="103"/>
      <c r="P191" s="51" t="str">
        <f t="shared" ref="P191" si="111">IF(AND(N191&lt;&gt;0,M191="Кач."),O191/N191*100,"")</f>
        <v/>
      </c>
      <c r="Q191" s="51"/>
      <c r="R191" s="213" t="str">
        <f>IFERROR(AVERAGE(P191:P192),"")</f>
        <v/>
      </c>
      <c r="S191" s="240">
        <f>AVERAGE(Q191:Q192)</f>
        <v>100.80000000000001</v>
      </c>
      <c r="T191" s="216">
        <f>IFERROR((R191*0.7+S191*0.3)*2,S191*2)</f>
        <v>201.60000000000002</v>
      </c>
      <c r="U191" s="225" t="str">
        <f>IF(T191&lt;170,"ГЗ по услуге (работе) НЕ выполнено","")&amp;IF(AND(T191&gt;=170,T191&lt;=200),"ГЗ по услуге (работе) выполнено","")&amp;IF(T191&gt;200,"ГЗ по услуге (работе) ПЕРЕвыполнено","")</f>
        <v>ГЗ по услуге (работе) ПЕРЕвыполнено</v>
      </c>
      <c r="V191" s="227"/>
      <c r="W191" s="252"/>
      <c r="X191" s="350"/>
    </row>
    <row r="192" spans="1:25" s="4" customFormat="1" ht="53.25" customHeight="1" thickBot="1" x14ac:dyDescent="0.3">
      <c r="A192" s="209"/>
      <c r="B192" s="44" t="str">
        <f t="shared" si="89"/>
        <v>ГБУЗ АО Лиманская  РБ</v>
      </c>
      <c r="C192" s="298"/>
      <c r="D192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2" s="227"/>
      <c r="F192" s="44" t="str">
        <f t="shared" si="100"/>
        <v>Не предусмотрено</v>
      </c>
      <c r="G192" s="227"/>
      <c r="H192" s="44" t="str">
        <f t="shared" si="101"/>
        <v>Не предусмотрено</v>
      </c>
      <c r="I192" s="227"/>
      <c r="J192" s="44" t="str">
        <f t="shared" si="102"/>
        <v>Не предусмотрено</v>
      </c>
      <c r="K192" s="71" t="s">
        <v>194</v>
      </c>
      <c r="L192" s="72" t="s">
        <v>58</v>
      </c>
      <c r="M192" s="68" t="s">
        <v>42</v>
      </c>
      <c r="N192" s="101">
        <v>250</v>
      </c>
      <c r="O192" s="101">
        <v>63</v>
      </c>
      <c r="P192" s="53"/>
      <c r="Q192" s="52">
        <f>IF(AND(N192&lt;&gt;0,M192="объем"),(O192/N192*100)/$Y$2*12,"")</f>
        <v>100.80000000000001</v>
      </c>
      <c r="R192" s="213"/>
      <c r="S192" s="240"/>
      <c r="T192" s="216"/>
      <c r="U192" s="225"/>
      <c r="V192" s="227"/>
      <c r="W192" s="252"/>
      <c r="X192" s="350"/>
    </row>
    <row r="193" spans="1:24" s="4" customFormat="1" ht="53.25" customHeight="1" thickBot="1" x14ac:dyDescent="0.3">
      <c r="A193" s="209"/>
      <c r="B193" s="44" t="str">
        <f t="shared" si="89"/>
        <v>ГБУЗ АО Лиманская  РБ</v>
      </c>
      <c r="C193" s="229" t="s">
        <v>139</v>
      </c>
      <c r="D193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3" s="232" t="s">
        <v>140</v>
      </c>
      <c r="F193" s="44" t="str">
        <f t="shared" si="100"/>
        <v>амбулаторно</v>
      </c>
      <c r="G193" s="232" t="s">
        <v>139</v>
      </c>
      <c r="H193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3" s="232" t="s">
        <v>47</v>
      </c>
      <c r="J193" s="44" t="str">
        <f t="shared" si="102"/>
        <v>Не предусмотрено</v>
      </c>
      <c r="K193" s="69" t="s">
        <v>131</v>
      </c>
      <c r="L193" s="69" t="s">
        <v>3</v>
      </c>
      <c r="M193" s="69" t="s">
        <v>5</v>
      </c>
      <c r="N193" s="103">
        <v>99</v>
      </c>
      <c r="O193" s="103">
        <v>98</v>
      </c>
      <c r="P193" s="129">
        <f t="shared" ref="P193" si="112">IF(AND(N193&lt;&gt;0,M193="Кач."),O193/N193*100,"")</f>
        <v>98.98989898989899</v>
      </c>
      <c r="Q193" s="129" t="str">
        <f t="shared" ref="Q193:Q206" si="113">IF(AND(N193&lt;&gt;0,M193="объем"),(O193/N193*100)/$Y$2*12,"")</f>
        <v/>
      </c>
      <c r="R193" s="213">
        <f>IFERROR(AVERAGE(P193:P195),"")</f>
        <v>98.98989898989899</v>
      </c>
      <c r="S193" s="240">
        <f>AVERAGE(Q193:Q195)</f>
        <v>98.588932806324109</v>
      </c>
      <c r="T193" s="216">
        <f>IFERROR((R193*0.7+S193*0.3)*2,S193*2)</f>
        <v>197.73921826965304</v>
      </c>
      <c r="U193" s="225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27"/>
      <c r="W193" s="252"/>
      <c r="X193" s="350"/>
    </row>
    <row r="194" spans="1:24" s="4" customFormat="1" ht="53.25" customHeight="1" thickBot="1" x14ac:dyDescent="0.3">
      <c r="A194" s="209"/>
      <c r="B194" s="44" t="str">
        <f t="shared" si="89"/>
        <v>ГБУЗ АО Лиманская  РБ</v>
      </c>
      <c r="C194" s="230"/>
      <c r="D194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4" s="234"/>
      <c r="F194" s="44" t="str">
        <f t="shared" si="100"/>
        <v>амбулаторно</v>
      </c>
      <c r="G194" s="233"/>
      <c r="H194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4" s="233"/>
      <c r="J194" s="44" t="str">
        <f t="shared" si="102"/>
        <v>Не предусмотрено</v>
      </c>
      <c r="K194" s="66" t="s">
        <v>40</v>
      </c>
      <c r="L194" s="67" t="s">
        <v>121</v>
      </c>
      <c r="M194" s="68" t="s">
        <v>42</v>
      </c>
      <c r="N194" s="101">
        <v>1840</v>
      </c>
      <c r="O194" s="101">
        <v>442</v>
      </c>
      <c r="P194" s="53"/>
      <c r="Q194" s="130">
        <f>IF(AND(N194&lt;&gt;0,M194="объем"),(O194/N194*100)/$Y$2*12,"")</f>
        <v>96.086956521739125</v>
      </c>
      <c r="R194" s="213"/>
      <c r="S194" s="240"/>
      <c r="T194" s="216"/>
      <c r="U194" s="225"/>
      <c r="V194" s="227"/>
      <c r="W194" s="252"/>
      <c r="X194" s="350"/>
    </row>
    <row r="195" spans="1:24" s="4" customFormat="1" ht="28.5" customHeight="1" thickBot="1" x14ac:dyDescent="0.3">
      <c r="A195" s="209"/>
      <c r="B195" s="44" t="str">
        <f t="shared" si="89"/>
        <v>ГБУЗ АО Лиманская  РБ</v>
      </c>
      <c r="C195" s="231"/>
      <c r="D195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5" s="64" t="s">
        <v>50</v>
      </c>
      <c r="F195" s="44" t="str">
        <f t="shared" si="100"/>
        <v>Вне медицинской организации</v>
      </c>
      <c r="G195" s="234"/>
      <c r="H195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5" s="234"/>
      <c r="J195" s="44" t="str">
        <f t="shared" si="102"/>
        <v>Не предусмотрено</v>
      </c>
      <c r="K195" s="66" t="s">
        <v>149</v>
      </c>
      <c r="L195" s="67" t="s">
        <v>41</v>
      </c>
      <c r="M195" s="68" t="s">
        <v>42</v>
      </c>
      <c r="N195" s="101">
        <v>550</v>
      </c>
      <c r="O195" s="101">
        <v>139</v>
      </c>
      <c r="P195" s="53"/>
      <c r="Q195" s="130">
        <f>IF(AND(N195&lt;&gt;0,M195="объем"),(O195/N195*100)/$Y$2*12,"")</f>
        <v>101.09090909090909</v>
      </c>
      <c r="R195" s="213"/>
      <c r="S195" s="240"/>
      <c r="T195" s="216"/>
      <c r="U195" s="225"/>
      <c r="V195" s="227"/>
      <c r="W195" s="252"/>
      <c r="X195" s="350"/>
    </row>
    <row r="196" spans="1:24" s="4" customFormat="1" ht="50.25" customHeight="1" thickBot="1" x14ac:dyDescent="0.3">
      <c r="A196" s="209"/>
      <c r="B196" s="44" t="str">
        <f t="shared" si="89"/>
        <v>ГБУЗ АО Лиманская  РБ</v>
      </c>
      <c r="C196" s="298" t="s">
        <v>43</v>
      </c>
      <c r="D196" s="19" t="str">
        <f t="shared" si="90"/>
        <v>паллиативная медицинская помощь</v>
      </c>
      <c r="E196" s="232" t="s">
        <v>252</v>
      </c>
      <c r="F196" s="44" t="str">
        <f t="shared" si="100"/>
        <v>амбулаторно на дому</v>
      </c>
      <c r="G196" s="232" t="s">
        <v>43</v>
      </c>
      <c r="H196" s="44" t="str">
        <f t="shared" si="101"/>
        <v>паллиативная медицинская помощь</v>
      </c>
      <c r="I196" s="232" t="s">
        <v>146</v>
      </c>
      <c r="J196" s="44" t="str">
        <f t="shared" si="102"/>
        <v xml:space="preserve">Не применяется </v>
      </c>
      <c r="K196" s="70" t="s">
        <v>131</v>
      </c>
      <c r="L196" s="69" t="s">
        <v>3</v>
      </c>
      <c r="M196" s="69" t="s">
        <v>5</v>
      </c>
      <c r="N196" s="103">
        <v>99</v>
      </c>
      <c r="O196" s="103">
        <v>98</v>
      </c>
      <c r="P196" s="51">
        <f t="shared" ref="P196" si="114">IF(AND(N196&lt;&gt;0,M196="Кач."),O196/N196*100,"")</f>
        <v>98.98989898989899</v>
      </c>
      <c r="Q196" s="51" t="str">
        <f t="shared" si="113"/>
        <v/>
      </c>
      <c r="R196" s="213">
        <f>IFERROR(AVERAGE(P196:P197),"")</f>
        <v>98.98989898989899</v>
      </c>
      <c r="S196" s="240">
        <f>AVERAGE(Q196:Q197)</f>
        <v>96.261682242990673</v>
      </c>
      <c r="T196" s="216">
        <f>IFERROR((R196*0.7+S196*0.3)*2,S196*2)</f>
        <v>196.34286793165296</v>
      </c>
      <c r="U196" s="225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27"/>
      <c r="W196" s="252"/>
      <c r="X196" s="350"/>
    </row>
    <row r="197" spans="1:24" s="4" customFormat="1" ht="25.5" customHeight="1" thickBot="1" x14ac:dyDescent="0.3">
      <c r="A197" s="209"/>
      <c r="B197" s="44" t="str">
        <f t="shared" si="89"/>
        <v>ГБУЗ АО Лиманская  РБ</v>
      </c>
      <c r="C197" s="298"/>
      <c r="D197" s="19" t="str">
        <f t="shared" si="90"/>
        <v>паллиативная медицинская помощь</v>
      </c>
      <c r="E197" s="234"/>
      <c r="F197" s="44" t="str">
        <f t="shared" si="100"/>
        <v>амбулаторно на дому</v>
      </c>
      <c r="G197" s="234"/>
      <c r="H197" s="44" t="str">
        <f t="shared" si="101"/>
        <v>паллиативная медицинская помощь</v>
      </c>
      <c r="I197" s="234"/>
      <c r="J197" s="44" t="str">
        <f t="shared" si="102"/>
        <v xml:space="preserve">Не применяется </v>
      </c>
      <c r="K197" s="71" t="s">
        <v>40</v>
      </c>
      <c r="L197" s="67" t="s">
        <v>121</v>
      </c>
      <c r="M197" s="68" t="s">
        <v>42</v>
      </c>
      <c r="N197" s="101">
        <v>428</v>
      </c>
      <c r="O197" s="101">
        <v>103</v>
      </c>
      <c r="P197" s="53"/>
      <c r="Q197" s="52">
        <f t="shared" ref="Q197:Q200" si="115">IF(AND(N197&lt;&gt;0,M197="объем"),(O197/N197*100)/$Y$2*12,"")</f>
        <v>96.261682242990673</v>
      </c>
      <c r="R197" s="213"/>
      <c r="S197" s="240"/>
      <c r="T197" s="216"/>
      <c r="U197" s="225"/>
      <c r="V197" s="227"/>
      <c r="W197" s="252"/>
      <c r="X197" s="350"/>
    </row>
    <row r="198" spans="1:24" s="4" customFormat="1" ht="28.5" customHeight="1" thickBot="1" x14ac:dyDescent="0.3">
      <c r="A198" s="209"/>
      <c r="B198" s="44" t="e">
        <f>IF(A198="",#REF!,A198)</f>
        <v>#REF!</v>
      </c>
      <c r="C198" s="298"/>
      <c r="D198" s="19" t="e">
        <f>IF(C198="",#REF!,C198)</f>
        <v>#REF!</v>
      </c>
      <c r="E198" s="232" t="s">
        <v>250</v>
      </c>
      <c r="F198" s="44" t="str">
        <f>IF(E198="",#REF!,E198)</f>
        <v>амбулаторно на дому выездными патронажными бригадами</v>
      </c>
      <c r="G198" s="232" t="s">
        <v>43</v>
      </c>
      <c r="H198" s="44" t="str">
        <f>IF(G198="",#REF!,G198)</f>
        <v>паллиативная медицинская помощь</v>
      </c>
      <c r="I198" s="232" t="s">
        <v>146</v>
      </c>
      <c r="J198" s="44" t="str">
        <f>IF(I198="",#REF!,I198)</f>
        <v xml:space="preserve">Не применяется </v>
      </c>
      <c r="K198" s="70" t="s">
        <v>131</v>
      </c>
      <c r="L198" s="69" t="s">
        <v>3</v>
      </c>
      <c r="M198" s="69" t="s">
        <v>5</v>
      </c>
      <c r="N198" s="103">
        <v>99</v>
      </c>
      <c r="O198" s="103">
        <v>98</v>
      </c>
      <c r="P198" s="129">
        <f t="shared" ref="P198" si="116">IF(AND(N198&lt;&gt;0,M198="Кач."),O198/N198*100,"")</f>
        <v>98.98989898989899</v>
      </c>
      <c r="Q198" s="129" t="str">
        <f t="shared" si="115"/>
        <v/>
      </c>
      <c r="R198" s="213">
        <f>IFERROR(AVERAGE(P198:P199),"")</f>
        <v>98.98989898989899</v>
      </c>
      <c r="S198" s="240">
        <f>AVERAGE(Q198:Q199)</f>
        <v>97.741273100616027</v>
      </c>
      <c r="T198" s="216">
        <f>IFERROR((R198*0.7+S198*0.3)*2,S198*2)</f>
        <v>197.23062244622818</v>
      </c>
      <c r="U198" s="225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27"/>
      <c r="W198" s="252"/>
      <c r="X198" s="350"/>
    </row>
    <row r="199" spans="1:24" s="4" customFormat="1" ht="28.5" customHeight="1" thickBot="1" x14ac:dyDescent="0.3">
      <c r="A199" s="209"/>
      <c r="B199" s="44" t="e">
        <f t="shared" si="89"/>
        <v>#REF!</v>
      </c>
      <c r="C199" s="298"/>
      <c r="D199" s="19" t="e">
        <f t="shared" si="90"/>
        <v>#REF!</v>
      </c>
      <c r="E199" s="234"/>
      <c r="F199" s="44" t="str">
        <f t="shared" si="100"/>
        <v>амбулаторно на дому выездными патронажными бригадами</v>
      </c>
      <c r="G199" s="234"/>
      <c r="H199" s="44" t="str">
        <f t="shared" si="101"/>
        <v>паллиативная медицинская помощь</v>
      </c>
      <c r="I199" s="234"/>
      <c r="J199" s="44" t="str">
        <f t="shared" si="102"/>
        <v xml:space="preserve">Не применяется </v>
      </c>
      <c r="K199" s="71" t="s">
        <v>40</v>
      </c>
      <c r="L199" s="67" t="s">
        <v>121</v>
      </c>
      <c r="M199" s="68" t="s">
        <v>42</v>
      </c>
      <c r="N199" s="101">
        <v>487</v>
      </c>
      <c r="O199" s="101">
        <v>119</v>
      </c>
      <c r="P199" s="53"/>
      <c r="Q199" s="130">
        <f t="shared" ref="Q199" si="117">IF(AND(N199&lt;&gt;0,M199="объем"),(O199/N199*100)/$Y$2*12,"")</f>
        <v>97.741273100616027</v>
      </c>
      <c r="R199" s="213"/>
      <c r="S199" s="240"/>
      <c r="T199" s="216"/>
      <c r="U199" s="225"/>
      <c r="V199" s="227"/>
      <c r="W199" s="252"/>
      <c r="X199" s="350"/>
    </row>
    <row r="200" spans="1:24" s="4" customFormat="1" ht="28.5" customHeight="1" thickBot="1" x14ac:dyDescent="0.3">
      <c r="A200" s="209"/>
      <c r="B200" s="44" t="e">
        <f t="shared" si="89"/>
        <v>#REF!</v>
      </c>
      <c r="C200" s="298"/>
      <c r="D200" s="19" t="e">
        <f t="shared" si="90"/>
        <v>#REF!</v>
      </c>
      <c r="E200" s="225" t="s">
        <v>141</v>
      </c>
      <c r="F200" s="44" t="str">
        <f t="shared" si="100"/>
        <v>стационар</v>
      </c>
      <c r="G200" s="227" t="s">
        <v>43</v>
      </c>
      <c r="H200" s="44" t="str">
        <f t="shared" si="101"/>
        <v>паллиативная медицинская помощь</v>
      </c>
      <c r="I200" s="225" t="s">
        <v>146</v>
      </c>
      <c r="J200" s="44" t="str">
        <f t="shared" si="102"/>
        <v xml:space="preserve">Не применяется </v>
      </c>
      <c r="K200" s="70" t="s">
        <v>131</v>
      </c>
      <c r="L200" s="69" t="s">
        <v>3</v>
      </c>
      <c r="M200" s="69" t="s">
        <v>5</v>
      </c>
      <c r="N200" s="103">
        <v>99</v>
      </c>
      <c r="O200" s="103">
        <v>98</v>
      </c>
      <c r="P200" s="51">
        <f t="shared" ref="P200" si="118">IF(AND(N200&lt;&gt;0,M200="Кач."),O200/N200*100,"")</f>
        <v>98.98989898989899</v>
      </c>
      <c r="Q200" s="51" t="str">
        <f t="shared" si="115"/>
        <v/>
      </c>
      <c r="R200" s="213">
        <f>IFERROR(AVERAGE(P200:P201),"")</f>
        <v>98.98989898989899</v>
      </c>
      <c r="S200" s="240">
        <f>AVERAGE(Q200:Q201)</f>
        <v>123.17460317460316</v>
      </c>
      <c r="T200" s="216">
        <f>IFERROR((R200*0.7+S200*0.3)*2,S200*2)</f>
        <v>212.49062049062047</v>
      </c>
      <c r="U200" s="225" t="str">
        <f>IF(T200&lt;170,"ГЗ по услуге (работе) НЕ выполнено","")&amp;IF(AND(T200&gt;=170,T200&lt;=200),"ГЗ по услуге (работе) выполнено","")&amp;IF(T200&gt;200,"ГЗ по услуге (работе) ПЕРЕвыполнено","")</f>
        <v>ГЗ по услуге (работе) ПЕРЕвыполнено</v>
      </c>
      <c r="V200" s="227"/>
      <c r="W200" s="252"/>
      <c r="X200" s="350"/>
    </row>
    <row r="201" spans="1:24" s="4" customFormat="1" ht="39" customHeight="1" thickBot="1" x14ac:dyDescent="0.3">
      <c r="A201" s="209"/>
      <c r="B201" s="44" t="e">
        <f t="shared" si="89"/>
        <v>#REF!</v>
      </c>
      <c r="C201" s="298"/>
      <c r="D201" s="19" t="e">
        <f t="shared" si="90"/>
        <v>#REF!</v>
      </c>
      <c r="E201" s="225"/>
      <c r="F201" s="44" t="str">
        <f t="shared" si="100"/>
        <v>стационар</v>
      </c>
      <c r="G201" s="227"/>
      <c r="H201" s="44" t="str">
        <f t="shared" si="101"/>
        <v>паллиативная медицинская помощь</v>
      </c>
      <c r="I201" s="225"/>
      <c r="J201" s="44" t="str">
        <f t="shared" si="102"/>
        <v xml:space="preserve">Не применяется </v>
      </c>
      <c r="K201" s="66" t="s">
        <v>137</v>
      </c>
      <c r="L201" s="63" t="s">
        <v>138</v>
      </c>
      <c r="M201" s="68" t="s">
        <v>42</v>
      </c>
      <c r="N201" s="102">
        <v>1890</v>
      </c>
      <c r="O201" s="102">
        <v>582</v>
      </c>
      <c r="P201" s="53"/>
      <c r="Q201" s="52">
        <f t="shared" si="113"/>
        <v>123.17460317460316</v>
      </c>
      <c r="R201" s="213"/>
      <c r="S201" s="240"/>
      <c r="T201" s="216"/>
      <c r="U201" s="225"/>
      <c r="V201" s="227"/>
      <c r="W201" s="252"/>
      <c r="X201" s="350"/>
    </row>
    <row r="202" spans="1:24" s="4" customFormat="1" ht="39" customHeight="1" thickBot="1" x14ac:dyDescent="0.3">
      <c r="A202" s="209"/>
      <c r="B202" s="44" t="e">
        <f t="shared" si="89"/>
        <v>#REF!</v>
      </c>
      <c r="C202" s="226" t="s">
        <v>232</v>
      </c>
      <c r="D202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2" s="225" t="s">
        <v>289</v>
      </c>
      <c r="F202" s="44" t="str">
        <f t="shared" si="100"/>
        <v>заключение договоров</v>
      </c>
      <c r="G202" s="225" t="s">
        <v>291</v>
      </c>
      <c r="H202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2" s="225" t="s">
        <v>290</v>
      </c>
      <c r="J202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2" s="73" t="s">
        <v>233</v>
      </c>
      <c r="L202" s="72" t="s">
        <v>3</v>
      </c>
      <c r="M202" s="69" t="s">
        <v>5</v>
      </c>
      <c r="N202" s="103">
        <v>100</v>
      </c>
      <c r="O202" s="103">
        <v>100</v>
      </c>
      <c r="P202" s="51">
        <f t="shared" ref="P202" si="119">IF(AND(N202&lt;&gt;0,M202="Кач."),O202/N202*100,"")</f>
        <v>100</v>
      </c>
      <c r="Q202" s="51"/>
      <c r="R202" s="213">
        <f>IFERROR(AVERAGE(P202:P203),"")</f>
        <v>100</v>
      </c>
      <c r="S202" s="240">
        <f>AVERAGE(Q202:Q203)</f>
        <v>100</v>
      </c>
      <c r="T202" s="216">
        <f>IFERROR((R202*0.7+S202*0.3)*2,S202*2)</f>
        <v>200</v>
      </c>
      <c r="U202" s="225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27"/>
      <c r="W202" s="252"/>
      <c r="X202" s="350"/>
    </row>
    <row r="203" spans="1:24" s="4" customFormat="1" ht="39" customHeight="1" thickBot="1" x14ac:dyDescent="0.3">
      <c r="A203" s="210"/>
      <c r="B203" s="44" t="e">
        <f t="shared" si="89"/>
        <v>#REF!</v>
      </c>
      <c r="C203" s="203"/>
      <c r="D203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3" s="211"/>
      <c r="F203" s="44" t="str">
        <f t="shared" si="100"/>
        <v>заключение договоров</v>
      </c>
      <c r="G203" s="211"/>
      <c r="H203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3" s="211"/>
      <c r="J203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3" s="74" t="s">
        <v>241</v>
      </c>
      <c r="L203" s="79" t="s">
        <v>234</v>
      </c>
      <c r="M203" s="80" t="s">
        <v>42</v>
      </c>
      <c r="N203" s="107">
        <v>19.22</v>
      </c>
      <c r="O203" s="107">
        <v>19.22</v>
      </c>
      <c r="P203" s="60"/>
      <c r="Q203" s="61">
        <f>IF(AND(N203&lt;&gt;0,M203="объем"),(O203/N203*100),"")</f>
        <v>100</v>
      </c>
      <c r="R203" s="213"/>
      <c r="S203" s="240"/>
      <c r="T203" s="216"/>
      <c r="U203" s="225"/>
      <c r="V203" s="227"/>
      <c r="W203" s="286"/>
      <c r="X203" s="351"/>
    </row>
    <row r="204" spans="1:24" s="4" customFormat="1" ht="28.5" customHeight="1" thickBot="1" x14ac:dyDescent="0.3">
      <c r="A204" s="205" t="s">
        <v>27</v>
      </c>
      <c r="B204" s="44" t="str">
        <f t="shared" si="89"/>
        <v>ГБУЗ АО Наримановская РБ</v>
      </c>
      <c r="C204" s="298" t="s">
        <v>122</v>
      </c>
      <c r="D204" s="19" t="str">
        <f t="shared" si="90"/>
        <v>ПМСП, не включенная в базовую программу ОМС</v>
      </c>
      <c r="E204" s="227" t="s">
        <v>140</v>
      </c>
      <c r="F204" s="44" t="str">
        <f t="shared" si="100"/>
        <v>амбулаторно</v>
      </c>
      <c r="G204" s="225" t="s">
        <v>135</v>
      </c>
      <c r="H20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4" s="227" t="s">
        <v>166</v>
      </c>
      <c r="J204" s="44" t="str">
        <f t="shared" si="102"/>
        <v>по профилю дерматовенерология (в части венерологии)</v>
      </c>
      <c r="K204" s="69" t="s">
        <v>131</v>
      </c>
      <c r="L204" s="69" t="s">
        <v>3</v>
      </c>
      <c r="M204" s="69" t="s">
        <v>5</v>
      </c>
      <c r="N204" s="103">
        <v>99</v>
      </c>
      <c r="O204" s="103">
        <v>99</v>
      </c>
      <c r="P204" s="51">
        <f>IF(AND(N204&lt;&gt;0,M204="Кач."),O204/N204*100,"")</f>
        <v>100</v>
      </c>
      <c r="Q204" s="51"/>
      <c r="R204" s="213">
        <f>IFERROR(AVERAGE(P204:P206),"")</f>
        <v>100</v>
      </c>
      <c r="S204" s="240">
        <f>AVERAGE(Q204:Q206)</f>
        <v>94.9893644192436</v>
      </c>
      <c r="T204" s="216">
        <f>IFERROR((R204*0.7+S204*0.3)*2,S204*2)</f>
        <v>196.99361865154617</v>
      </c>
      <c r="U204" s="225" t="str">
        <f>IF(T204&lt;170,"ГЗ по услуге (работе) НЕ выполнено","")&amp;IF(AND(T204&gt;=170,T204&lt;=200),"ГЗ по услуге (работе) выполнено","")&amp;IF(T204&gt;200,"ГЗ по услуге (работе) ПЕРЕвыполнено","")</f>
        <v>ГЗ по услуге (работе) выполнено</v>
      </c>
      <c r="V204" s="227"/>
      <c r="W204" s="251">
        <f>AVERAGE(T204:T229)</f>
        <v>189.58812533367828</v>
      </c>
      <c r="X204" s="248" t="str">
        <f>IF(W204&lt;170,"ГЗ по учреждению не выполнено","")&amp;IF(AND(W204&gt;=170,W204&lt;=200),"ГЗ по учреждению выполнено","")&amp;IF(W204&gt;200,"ГЗ по учреждению перевыполнено","")</f>
        <v>ГЗ по учреждению выполнено</v>
      </c>
    </row>
    <row r="205" spans="1:24" s="4" customFormat="1" ht="28.5" customHeight="1" thickBot="1" x14ac:dyDescent="0.3">
      <c r="A205" s="206"/>
      <c r="B205" s="44" t="str">
        <f t="shared" si="89"/>
        <v>ГБУЗ АО Наримановская РБ</v>
      </c>
      <c r="C205" s="298"/>
      <c r="D205" s="19" t="str">
        <f t="shared" si="90"/>
        <v>ПМСП, не включенная в базовую программу ОМС</v>
      </c>
      <c r="E205" s="227"/>
      <c r="F205" s="44" t="str">
        <f t="shared" si="100"/>
        <v>амбулаторно</v>
      </c>
      <c r="G205" s="225"/>
      <c r="H20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5" s="227"/>
      <c r="J205" s="44" t="str">
        <f t="shared" si="102"/>
        <v>по профилю дерматовенерология (в части венерологии)</v>
      </c>
      <c r="K205" s="66" t="s">
        <v>40</v>
      </c>
      <c r="L205" s="67" t="s">
        <v>121</v>
      </c>
      <c r="M205" s="68" t="s">
        <v>42</v>
      </c>
      <c r="N205" s="106">
        <v>4207</v>
      </c>
      <c r="O205" s="106">
        <v>999</v>
      </c>
      <c r="P205" s="53"/>
      <c r="Q205" s="52">
        <f t="shared" si="113"/>
        <v>94.98454956025671</v>
      </c>
      <c r="R205" s="213"/>
      <c r="S205" s="240"/>
      <c r="T205" s="216"/>
      <c r="U205" s="225"/>
      <c r="V205" s="227"/>
      <c r="W205" s="252"/>
      <c r="X205" s="249"/>
    </row>
    <row r="206" spans="1:24" s="4" customFormat="1" ht="65.25" customHeight="1" thickBot="1" x14ac:dyDescent="0.3">
      <c r="A206" s="206"/>
      <c r="B206" s="44" t="str">
        <f t="shared" si="89"/>
        <v>ГБУЗ АО Наримановская РБ</v>
      </c>
      <c r="C206" s="298"/>
      <c r="D206" s="19" t="str">
        <f t="shared" si="90"/>
        <v>ПМСП, не включенная в базовую программу ОМС</v>
      </c>
      <c r="E206" s="227"/>
      <c r="F206" s="44" t="str">
        <f t="shared" si="100"/>
        <v>амбулаторно</v>
      </c>
      <c r="G206" s="225"/>
      <c r="H20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6" s="227"/>
      <c r="J206" s="44" t="str">
        <f t="shared" si="102"/>
        <v>по профилю дерматовенерология (в части венерологии)</v>
      </c>
      <c r="K206" s="66" t="s">
        <v>136</v>
      </c>
      <c r="L206" s="67" t="s">
        <v>121</v>
      </c>
      <c r="M206" s="68" t="s">
        <v>42</v>
      </c>
      <c r="N206" s="101">
        <v>859</v>
      </c>
      <c r="O206" s="106">
        <v>204</v>
      </c>
      <c r="P206" s="53"/>
      <c r="Q206" s="52">
        <f t="shared" si="113"/>
        <v>94.994179278230504</v>
      </c>
      <c r="R206" s="213"/>
      <c r="S206" s="240"/>
      <c r="T206" s="216"/>
      <c r="U206" s="225"/>
      <c r="V206" s="227"/>
      <c r="W206" s="252"/>
      <c r="X206" s="249"/>
    </row>
    <row r="207" spans="1:24" s="4" customFormat="1" ht="50.25" customHeight="1" thickBot="1" x14ac:dyDescent="0.3">
      <c r="A207" s="206"/>
      <c r="B207" s="44" t="str">
        <f t="shared" si="89"/>
        <v>ГБУЗ АО Наримановская РБ</v>
      </c>
      <c r="C207" s="298"/>
      <c r="D207" s="19" t="str">
        <f t="shared" si="90"/>
        <v>ПМСП, не включенная в базовую программу ОМС</v>
      </c>
      <c r="E207" s="227" t="s">
        <v>140</v>
      </c>
      <c r="F207" s="44" t="str">
        <f t="shared" si="100"/>
        <v>амбулаторно</v>
      </c>
      <c r="G207" s="225" t="s">
        <v>143</v>
      </c>
      <c r="H207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7" s="227" t="s">
        <v>142</v>
      </c>
      <c r="J207" s="44" t="str">
        <f t="shared" si="102"/>
        <v>по профилю Фтизиатрия</v>
      </c>
      <c r="K207" s="70" t="s">
        <v>131</v>
      </c>
      <c r="L207" s="69" t="s">
        <v>3</v>
      </c>
      <c r="M207" s="69" t="s">
        <v>5</v>
      </c>
      <c r="N207" s="103">
        <v>99</v>
      </c>
      <c r="O207" s="103">
        <v>99</v>
      </c>
      <c r="P207" s="51">
        <f t="shared" ref="P207" si="120">IF(AND(N207&lt;&gt;0,M207="Кач."),O207/N207*100,"")</f>
        <v>100</v>
      </c>
      <c r="Q207" s="51"/>
      <c r="R207" s="213">
        <f>IFERROR(AVERAGE(P207:P209),"")</f>
        <v>100</v>
      </c>
      <c r="S207" s="240">
        <f>AVERAGE(Q207:Q209)</f>
        <v>95.048916473806017</v>
      </c>
      <c r="T207" s="216">
        <f>IFERROR((R207*0.7+S207*0.3)*2,S207*2)</f>
        <v>197.02934988428362</v>
      </c>
      <c r="U207" s="225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27"/>
      <c r="W207" s="252"/>
      <c r="X207" s="249"/>
    </row>
    <row r="208" spans="1:24" s="4" customFormat="1" ht="28.5" customHeight="1" thickBot="1" x14ac:dyDescent="0.3">
      <c r="A208" s="206"/>
      <c r="B208" s="44" t="str">
        <f t="shared" si="89"/>
        <v>ГБУЗ АО Наримановская РБ</v>
      </c>
      <c r="C208" s="298"/>
      <c r="D208" s="19" t="str">
        <f t="shared" si="90"/>
        <v>ПМСП, не включенная в базовую программу ОМС</v>
      </c>
      <c r="E208" s="227"/>
      <c r="F208" s="44" t="str">
        <f t="shared" si="100"/>
        <v>амбулаторно</v>
      </c>
      <c r="G208" s="225"/>
      <c r="H20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8" s="227"/>
      <c r="J208" s="44" t="str">
        <f t="shared" si="102"/>
        <v>по профилю Фтизиатрия</v>
      </c>
      <c r="K208" s="71" t="s">
        <v>40</v>
      </c>
      <c r="L208" s="67" t="s">
        <v>121</v>
      </c>
      <c r="M208" s="68" t="s">
        <v>42</v>
      </c>
      <c r="N208" s="101">
        <v>4753</v>
      </c>
      <c r="O208" s="106">
        <v>1130</v>
      </c>
      <c r="P208" s="53"/>
      <c r="Q208" s="52">
        <f t="shared" ref="Q208:Q219" si="121">IF(AND(N208&lt;&gt;0,M208="объем"),(O208/N208*100)/$Y$2*12,"")</f>
        <v>95.097832947612034</v>
      </c>
      <c r="R208" s="213"/>
      <c r="S208" s="240"/>
      <c r="T208" s="216"/>
      <c r="U208" s="225"/>
      <c r="V208" s="227"/>
      <c r="W208" s="252"/>
      <c r="X208" s="249"/>
    </row>
    <row r="209" spans="1:24" s="4" customFormat="1" ht="28.5" customHeight="1" thickBot="1" x14ac:dyDescent="0.3">
      <c r="A209" s="206"/>
      <c r="B209" s="44" t="str">
        <f t="shared" si="89"/>
        <v>ГБУЗ АО Наримановская РБ</v>
      </c>
      <c r="C209" s="298"/>
      <c r="D209" s="19" t="str">
        <f t="shared" si="90"/>
        <v>ПМСП, не включенная в базовую программу ОМС</v>
      </c>
      <c r="E209" s="227"/>
      <c r="F209" s="44" t="str">
        <f t="shared" si="100"/>
        <v>амбулаторно</v>
      </c>
      <c r="G209" s="225"/>
      <c r="H20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9" s="227"/>
      <c r="J209" s="44" t="str">
        <f t="shared" si="102"/>
        <v>по профилю Фтизиатрия</v>
      </c>
      <c r="K209" s="71" t="s">
        <v>136</v>
      </c>
      <c r="L209" s="67" t="s">
        <v>121</v>
      </c>
      <c r="M209" s="68" t="s">
        <v>42</v>
      </c>
      <c r="N209" s="101">
        <v>960</v>
      </c>
      <c r="O209" s="106">
        <v>228</v>
      </c>
      <c r="P209" s="53"/>
      <c r="Q209" s="52">
        <f t="shared" si="121"/>
        <v>95</v>
      </c>
      <c r="R209" s="213"/>
      <c r="S209" s="240"/>
      <c r="T209" s="216"/>
      <c r="U209" s="225"/>
      <c r="V209" s="227"/>
      <c r="W209" s="252"/>
      <c r="X209" s="249"/>
    </row>
    <row r="210" spans="1:24" s="4" customFormat="1" ht="53.25" customHeight="1" thickBot="1" x14ac:dyDescent="0.3">
      <c r="A210" s="206"/>
      <c r="B210" s="44" t="str">
        <f t="shared" si="89"/>
        <v>ГБУЗ АО Наримановская РБ</v>
      </c>
      <c r="C210" s="298"/>
      <c r="D210" s="19" t="str">
        <f t="shared" si="90"/>
        <v>ПМСП, не включенная в базовую программу ОМС</v>
      </c>
      <c r="E210" s="227" t="s">
        <v>140</v>
      </c>
      <c r="F210" s="44" t="str">
        <f t="shared" si="100"/>
        <v>амбулаторно</v>
      </c>
      <c r="G210" s="225" t="s">
        <v>165</v>
      </c>
      <c r="H21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0" s="227" t="s">
        <v>278</v>
      </c>
      <c r="J210" s="44" t="str">
        <f t="shared" si="102"/>
        <v>по профилю психиатрия-наркология</v>
      </c>
      <c r="K210" s="70" t="s">
        <v>131</v>
      </c>
      <c r="L210" s="69" t="s">
        <v>3</v>
      </c>
      <c r="M210" s="69" t="s">
        <v>5</v>
      </c>
      <c r="N210" s="103">
        <v>99</v>
      </c>
      <c r="O210" s="103">
        <v>99</v>
      </c>
      <c r="P210" s="51">
        <f t="shared" ref="P210" si="122">IF(AND(N210&lt;&gt;0,M210="Кач."),O210/N210*100,"")</f>
        <v>100</v>
      </c>
      <c r="Q210" s="51" t="str">
        <f t="shared" si="121"/>
        <v/>
      </c>
      <c r="R210" s="213">
        <f>IFERROR(AVERAGE(P210:P212),"")</f>
        <v>100</v>
      </c>
      <c r="S210" s="240">
        <f>AVERAGE(Q210:Q212)</f>
        <v>97.532670616157631</v>
      </c>
      <c r="T210" s="216">
        <f>IFERROR((R210*0.7+S210*0.3)*2,S210*2)</f>
        <v>198.51960236969458</v>
      </c>
      <c r="U210" s="225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27"/>
      <c r="W210" s="252"/>
      <c r="X210" s="249"/>
    </row>
    <row r="211" spans="1:24" s="4" customFormat="1" ht="28.5" customHeight="1" thickBot="1" x14ac:dyDescent="0.3">
      <c r="A211" s="206"/>
      <c r="B211" s="44" t="str">
        <f t="shared" si="89"/>
        <v>ГБУЗ АО Наримановская РБ</v>
      </c>
      <c r="C211" s="298"/>
      <c r="D211" s="19" t="str">
        <f t="shared" si="90"/>
        <v>ПМСП, не включенная в базовую программу ОМС</v>
      </c>
      <c r="E211" s="227"/>
      <c r="F211" s="44" t="str">
        <f t="shared" si="100"/>
        <v>амбулаторно</v>
      </c>
      <c r="G211" s="225"/>
      <c r="H21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1" s="227"/>
      <c r="J211" s="44" t="str">
        <f t="shared" si="102"/>
        <v>по профилю психиатрия-наркология</v>
      </c>
      <c r="K211" s="71" t="s">
        <v>40</v>
      </c>
      <c r="L211" s="67" t="s">
        <v>121</v>
      </c>
      <c r="M211" s="68" t="s">
        <v>42</v>
      </c>
      <c r="N211" s="101">
        <v>1828</v>
      </c>
      <c r="O211" s="106">
        <v>456</v>
      </c>
      <c r="P211" s="53"/>
      <c r="Q211" s="52">
        <f t="shared" si="121"/>
        <v>99.781181619256017</v>
      </c>
      <c r="R211" s="213"/>
      <c r="S211" s="240"/>
      <c r="T211" s="216"/>
      <c r="U211" s="225"/>
      <c r="V211" s="227"/>
      <c r="W211" s="252"/>
      <c r="X211" s="249"/>
    </row>
    <row r="212" spans="1:24" s="4" customFormat="1" ht="28.5" customHeight="1" thickBot="1" x14ac:dyDescent="0.3">
      <c r="A212" s="206"/>
      <c r="B212" s="44" t="str">
        <f t="shared" si="89"/>
        <v>ГБУЗ АО Наримановская РБ</v>
      </c>
      <c r="C212" s="298"/>
      <c r="D212" s="19" t="str">
        <f t="shared" si="90"/>
        <v>ПМСП, не включенная в базовую программу ОМС</v>
      </c>
      <c r="E212" s="227"/>
      <c r="F212" s="44" t="str">
        <f t="shared" si="100"/>
        <v>амбулаторно</v>
      </c>
      <c r="G212" s="225"/>
      <c r="H21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2" s="227"/>
      <c r="J212" s="44" t="str">
        <f t="shared" si="102"/>
        <v>по профилю психиатрия-наркология</v>
      </c>
      <c r="K212" s="71" t="s">
        <v>136</v>
      </c>
      <c r="L212" s="67" t="s">
        <v>121</v>
      </c>
      <c r="M212" s="68" t="s">
        <v>42</v>
      </c>
      <c r="N212" s="101">
        <v>827</v>
      </c>
      <c r="O212" s="106">
        <v>197</v>
      </c>
      <c r="P212" s="53"/>
      <c r="Q212" s="52">
        <f t="shared" si="121"/>
        <v>95.284159613059245</v>
      </c>
      <c r="R212" s="213"/>
      <c r="S212" s="240"/>
      <c r="T212" s="216"/>
      <c r="U212" s="225"/>
      <c r="V212" s="227"/>
      <c r="W212" s="252"/>
      <c r="X212" s="249"/>
    </row>
    <row r="213" spans="1:24" s="4" customFormat="1" ht="43.5" customHeight="1" thickBot="1" x14ac:dyDescent="0.3">
      <c r="A213" s="206"/>
      <c r="B213" s="44" t="str">
        <f t="shared" si="89"/>
        <v>ГБУЗ АО Наримановская РБ</v>
      </c>
      <c r="C213" s="298"/>
      <c r="D213" s="19" t="str">
        <f t="shared" si="90"/>
        <v>ПМСП, не включенная в базовую программу ОМС</v>
      </c>
      <c r="E213" s="232" t="s">
        <v>140</v>
      </c>
      <c r="F213" s="44" t="str">
        <f t="shared" si="100"/>
        <v>амбулаторно</v>
      </c>
      <c r="G213" s="211" t="s">
        <v>39</v>
      </c>
      <c r="H213" s="44" t="str">
        <f t="shared" si="101"/>
        <v>Первичная медико-санитарная помощь, в части диагностики и лечения</v>
      </c>
      <c r="I213" s="232" t="s">
        <v>249</v>
      </c>
      <c r="J213" s="44" t="str">
        <f t="shared" si="102"/>
        <v>Вакцинация</v>
      </c>
      <c r="K213" s="70" t="s">
        <v>131</v>
      </c>
      <c r="L213" s="69" t="s">
        <v>3</v>
      </c>
      <c r="M213" s="69" t="s">
        <v>5</v>
      </c>
      <c r="N213" s="103">
        <v>99</v>
      </c>
      <c r="O213" s="103">
        <v>99</v>
      </c>
      <c r="P213" s="125">
        <f t="shared" ref="P213" si="123">IF(AND(N213&lt;&gt;0,M213="Кач."),O213/N213*100,"")</f>
        <v>100</v>
      </c>
      <c r="Q213" s="125" t="str">
        <f t="shared" ref="Q213:Q214" si="124">IF(AND(N213&lt;&gt;0,M213="объем"),(O213/N213*100)/$Y$2*12,"")</f>
        <v/>
      </c>
      <c r="R213" s="213">
        <f>IFERROR(AVERAGE(P213:P214),"")</f>
        <v>100</v>
      </c>
      <c r="S213" s="240">
        <f>AVERAGE(Q213:Q214)</f>
        <v>95.199999999999989</v>
      </c>
      <c r="T213" s="216">
        <f>IFERROR((R213*0.7+S213*0.3)*2,S213*2)</f>
        <v>197.12</v>
      </c>
      <c r="U213" s="225" t="str">
        <f t="shared" ref="U213" si="125">IF(T213&lt;170,"ГЗ по услуге (работе) НЕ выполнено","")&amp;IF(AND(T213&gt;=170,T213&lt;=200),"ГЗ по услуге (работе) выполнено","")&amp;IF(T213&gt;200,"ГЗ по услуге (работе) ПЕРЕвыполнено","")</f>
        <v>ГЗ по услуге (работе) выполнено</v>
      </c>
      <c r="V213" s="227"/>
      <c r="W213" s="252"/>
      <c r="X213" s="249"/>
    </row>
    <row r="214" spans="1:24" s="4" customFormat="1" ht="28.5" customHeight="1" thickBot="1" x14ac:dyDescent="0.3">
      <c r="A214" s="206"/>
      <c r="B214" s="44" t="str">
        <f t="shared" ref="B214:B273" si="126">IF(A214="",B213,A214)</f>
        <v>ГБУЗ АО Наримановская РБ</v>
      </c>
      <c r="C214" s="298"/>
      <c r="D214" s="19" t="str">
        <f t="shared" ref="D214:D273" si="127">IF(C214="",D213,C214)</f>
        <v>ПМСП, не включенная в базовую программу ОМС</v>
      </c>
      <c r="E214" s="234"/>
      <c r="F214" s="44" t="str">
        <f t="shared" si="100"/>
        <v>амбулаторно</v>
      </c>
      <c r="G214" s="212"/>
      <c r="H214" s="44" t="str">
        <f t="shared" si="101"/>
        <v>Первичная медико-санитарная помощь, в части диагностики и лечения</v>
      </c>
      <c r="I214" s="234"/>
      <c r="J214" s="44" t="str">
        <f t="shared" si="102"/>
        <v>Вакцинация</v>
      </c>
      <c r="K214" s="71" t="s">
        <v>40</v>
      </c>
      <c r="L214" s="67" t="s">
        <v>121</v>
      </c>
      <c r="M214" s="68" t="s">
        <v>42</v>
      </c>
      <c r="N214" s="101">
        <v>500</v>
      </c>
      <c r="O214" s="106">
        <v>119</v>
      </c>
      <c r="P214" s="53"/>
      <c r="Q214" s="124">
        <f t="shared" si="124"/>
        <v>95.199999999999989</v>
      </c>
      <c r="R214" s="213"/>
      <c r="S214" s="240"/>
      <c r="T214" s="216"/>
      <c r="U214" s="225"/>
      <c r="V214" s="227"/>
      <c r="W214" s="252"/>
      <c r="X214" s="249"/>
    </row>
    <row r="215" spans="1:24" s="4" customFormat="1" ht="28.5" customHeight="1" thickBot="1" x14ac:dyDescent="0.3">
      <c r="A215" s="206"/>
      <c r="B215" s="44" t="str">
        <f t="shared" si="126"/>
        <v>ГБУЗ АО Наримановская РБ</v>
      </c>
      <c r="C215" s="298"/>
      <c r="D215" s="19" t="str">
        <f t="shared" si="127"/>
        <v>ПМСП, не включенная в базовую программу ОМС</v>
      </c>
      <c r="E215" s="225" t="s">
        <v>145</v>
      </c>
      <c r="F215" s="44" t="str">
        <f t="shared" si="100"/>
        <v>Дневной стационар</v>
      </c>
      <c r="G215" s="227" t="s">
        <v>144</v>
      </c>
      <c r="H21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5" s="225" t="s">
        <v>278</v>
      </c>
      <c r="J215" s="44" t="str">
        <f t="shared" si="102"/>
        <v>по профилю психиатрия-наркология</v>
      </c>
      <c r="K215" s="69" t="s">
        <v>131</v>
      </c>
      <c r="L215" s="69" t="s">
        <v>3</v>
      </c>
      <c r="M215" s="69" t="s">
        <v>5</v>
      </c>
      <c r="N215" s="103">
        <v>99</v>
      </c>
      <c r="O215" s="103">
        <v>99</v>
      </c>
      <c r="P215" s="51">
        <f t="shared" ref="P215" si="128">IF(AND(N215&lt;&gt;0,M215="Кач."),O215/N215*100,"")</f>
        <v>100</v>
      </c>
      <c r="Q215" s="51" t="str">
        <f t="shared" si="121"/>
        <v/>
      </c>
      <c r="R215" s="213">
        <f>IFERROR(AVERAGE(P215:P216),"")</f>
        <v>100</v>
      </c>
      <c r="S215" s="240">
        <f>AVERAGE(Q215:Q216)</f>
        <v>100</v>
      </c>
      <c r="T215" s="216">
        <f>IFERROR((R215*0.7+S215*0.3)*2,S215*2)</f>
        <v>200</v>
      </c>
      <c r="U215" s="225" t="str">
        <f t="shared" ref="U215" si="129">IF(T215&lt;170,"ГЗ по услуге (работе) НЕ выполнено","")&amp;IF(AND(T215&gt;=170,T215&lt;=200),"ГЗ по услуге (работе) выполнено","")&amp;IF(T215&gt;200,"ГЗ по услуге (работе) ПЕРЕвыполнено","")</f>
        <v>ГЗ по услуге (работе) выполнено</v>
      </c>
      <c r="V215" s="227"/>
      <c r="W215" s="252"/>
      <c r="X215" s="249"/>
    </row>
    <row r="216" spans="1:24" s="4" customFormat="1" ht="45.75" customHeight="1" thickBot="1" x14ac:dyDescent="0.3">
      <c r="A216" s="206"/>
      <c r="B216" s="44" t="str">
        <f t="shared" si="126"/>
        <v>ГБУЗ АО Наримановская РБ</v>
      </c>
      <c r="C216" s="298"/>
      <c r="D216" s="19" t="str">
        <f t="shared" si="127"/>
        <v>ПМСП, не включенная в базовую программу ОМС</v>
      </c>
      <c r="E216" s="225"/>
      <c r="F216" s="44" t="str">
        <f t="shared" si="100"/>
        <v>Дневной стационар</v>
      </c>
      <c r="G216" s="227"/>
      <c r="H21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6" s="225"/>
      <c r="J216" s="44" t="str">
        <f t="shared" si="102"/>
        <v>по профилю психиатрия-наркология</v>
      </c>
      <c r="K216" s="71" t="s">
        <v>147</v>
      </c>
      <c r="L216" s="72" t="s">
        <v>148</v>
      </c>
      <c r="M216" s="68" t="s">
        <v>42</v>
      </c>
      <c r="N216" s="101">
        <v>24</v>
      </c>
      <c r="O216" s="106">
        <v>6</v>
      </c>
      <c r="P216" s="53"/>
      <c r="Q216" s="52">
        <f t="shared" si="121"/>
        <v>100</v>
      </c>
      <c r="R216" s="213"/>
      <c r="S216" s="240"/>
      <c r="T216" s="216"/>
      <c r="U216" s="225"/>
      <c r="V216" s="227"/>
      <c r="W216" s="252"/>
      <c r="X216" s="249"/>
    </row>
    <row r="217" spans="1:24" s="4" customFormat="1" ht="45.75" customHeight="1" thickBot="1" x14ac:dyDescent="0.3">
      <c r="A217" s="206"/>
      <c r="B217" s="44" t="str">
        <f t="shared" si="126"/>
        <v>ГБУЗ АО Наримановская РБ</v>
      </c>
      <c r="C217" s="226" t="s">
        <v>139</v>
      </c>
      <c r="D217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7" s="225" t="s">
        <v>50</v>
      </c>
      <c r="F217" s="44" t="str">
        <f t="shared" si="100"/>
        <v>Вне медицинской организации</v>
      </c>
      <c r="G217" s="225" t="s">
        <v>139</v>
      </c>
      <c r="H217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7" s="225" t="s">
        <v>146</v>
      </c>
      <c r="J217" s="44" t="str">
        <f t="shared" si="102"/>
        <v xml:space="preserve">Не применяется </v>
      </c>
      <c r="K217" s="69" t="s">
        <v>131</v>
      </c>
      <c r="L217" s="69" t="s">
        <v>3</v>
      </c>
      <c r="M217" s="69" t="s">
        <v>5</v>
      </c>
      <c r="N217" s="103">
        <v>99</v>
      </c>
      <c r="O217" s="103">
        <v>99</v>
      </c>
      <c r="P217" s="51">
        <f t="shared" ref="P217:P220" si="130">IF(AND(N217&lt;&gt;0,M217="Кач."),O217/N217*100,"")</f>
        <v>100</v>
      </c>
      <c r="Q217" s="51" t="str">
        <f t="shared" si="121"/>
        <v/>
      </c>
      <c r="R217" s="213">
        <f>IFERROR(AVERAGE(P217:P219),"")</f>
        <v>100</v>
      </c>
      <c r="S217" s="240">
        <f>AVERAGE(Q217:Q219)</f>
        <v>95.116604725637671</v>
      </c>
      <c r="T217" s="216">
        <f>IFERROR((R217*0.7+S217*0.3)*2,S217*2)</f>
        <v>197.0699628353826</v>
      </c>
      <c r="U217" s="225" t="str">
        <f t="shared" ref="U217:U220" si="131">IF(T217&lt;170,"ГЗ по услуге (работе) НЕ выполнено","")&amp;IF(AND(T217&gt;=170,T217&lt;=200),"ГЗ по услуге (работе) выполнено","")&amp;IF(T217&gt;200,"ГЗ по услуге (работе) ПЕРЕвыполнено","")</f>
        <v>ГЗ по услуге (работе) выполнено</v>
      </c>
      <c r="V217" s="227"/>
      <c r="W217" s="252"/>
      <c r="X217" s="249"/>
    </row>
    <row r="218" spans="1:24" s="4" customFormat="1" ht="45.75" customHeight="1" thickBot="1" x14ac:dyDescent="0.3">
      <c r="A218" s="206"/>
      <c r="B218" s="44" t="str">
        <f t="shared" si="126"/>
        <v>ГБУЗ АО Наримановская РБ</v>
      </c>
      <c r="C218" s="226"/>
      <c r="D218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8" s="225"/>
      <c r="F218" s="44" t="str">
        <f t="shared" si="100"/>
        <v>Вне медицинской организации</v>
      </c>
      <c r="G218" s="225"/>
      <c r="H218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8" s="225"/>
      <c r="J218" s="44" t="str">
        <f t="shared" si="102"/>
        <v xml:space="preserve">Не применяется </v>
      </c>
      <c r="K218" s="71" t="s">
        <v>40</v>
      </c>
      <c r="L218" s="67" t="s">
        <v>121</v>
      </c>
      <c r="M218" s="68" t="s">
        <v>42</v>
      </c>
      <c r="N218" s="101">
        <v>1833</v>
      </c>
      <c r="O218" s="101">
        <v>435</v>
      </c>
      <c r="P218" s="53"/>
      <c r="Q218" s="124">
        <f t="shared" si="121"/>
        <v>94.926350245499179</v>
      </c>
      <c r="R218" s="213"/>
      <c r="S218" s="240"/>
      <c r="T218" s="216"/>
      <c r="U218" s="225"/>
      <c r="V218" s="227"/>
      <c r="W218" s="252"/>
      <c r="X218" s="249"/>
    </row>
    <row r="219" spans="1:24" s="4" customFormat="1" ht="28.5" customHeight="1" thickBot="1" x14ac:dyDescent="0.3">
      <c r="A219" s="206"/>
      <c r="B219" s="44" t="str">
        <f t="shared" si="126"/>
        <v>ГБУЗ АО Наримановская РБ</v>
      </c>
      <c r="C219" s="226"/>
      <c r="D219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9" s="225"/>
      <c r="F219" s="44" t="str">
        <f t="shared" si="100"/>
        <v>Вне медицинской организации</v>
      </c>
      <c r="G219" s="225"/>
      <c r="H219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9" s="225"/>
      <c r="J219" s="44" t="str">
        <f t="shared" si="102"/>
        <v xml:space="preserve">Не применяется </v>
      </c>
      <c r="K219" s="71" t="s">
        <v>149</v>
      </c>
      <c r="L219" s="72" t="s">
        <v>41</v>
      </c>
      <c r="M219" s="68" t="s">
        <v>42</v>
      </c>
      <c r="N219" s="99">
        <v>277</v>
      </c>
      <c r="O219" s="99">
        <v>66</v>
      </c>
      <c r="P219" s="53"/>
      <c r="Q219" s="52">
        <f t="shared" si="121"/>
        <v>95.306859205776178</v>
      </c>
      <c r="R219" s="213"/>
      <c r="S219" s="240"/>
      <c r="T219" s="216"/>
      <c r="U219" s="225"/>
      <c r="V219" s="227"/>
      <c r="W219" s="252"/>
      <c r="X219" s="249"/>
    </row>
    <row r="220" spans="1:24" s="4" customFormat="1" ht="90.75" customHeight="1" thickBot="1" x14ac:dyDescent="0.3">
      <c r="A220" s="206"/>
      <c r="B220" s="44" t="str">
        <f t="shared" si="126"/>
        <v>ГБУЗ АО Наримановская РБ</v>
      </c>
      <c r="C220" s="298" t="s">
        <v>193</v>
      </c>
      <c r="D220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0" s="227" t="s">
        <v>47</v>
      </c>
      <c r="F220" s="44" t="str">
        <f t="shared" si="100"/>
        <v>Не предусмотрено</v>
      </c>
      <c r="G220" s="227" t="s">
        <v>47</v>
      </c>
      <c r="H220" s="44" t="str">
        <f t="shared" si="101"/>
        <v>Не предусмотрено</v>
      </c>
      <c r="I220" s="227" t="s">
        <v>47</v>
      </c>
      <c r="J220" s="44" t="str">
        <f t="shared" si="102"/>
        <v>Не предусмотрено</v>
      </c>
      <c r="K220" s="70" t="s">
        <v>57</v>
      </c>
      <c r="L220" s="69" t="s">
        <v>57</v>
      </c>
      <c r="M220" s="70"/>
      <c r="N220" s="103"/>
      <c r="O220" s="103"/>
      <c r="P220" s="51" t="str">
        <f t="shared" si="130"/>
        <v/>
      </c>
      <c r="Q220" s="51"/>
      <c r="R220" s="213" t="str">
        <f>IFERROR(AVERAGE(P220:P221),"")</f>
        <v/>
      </c>
      <c r="S220" s="240">
        <f>AVERAGE(Q220:Q221)</f>
        <v>62.365591397849471</v>
      </c>
      <c r="T220" s="216">
        <f>IFERROR((R220*0.7+S220*0.3)*2,S220*2)</f>
        <v>124.73118279569894</v>
      </c>
      <c r="U220" s="225" t="str">
        <f t="shared" si="131"/>
        <v>ГЗ по услуге (работе) НЕ выполнено</v>
      </c>
      <c r="V220" s="292"/>
      <c r="W220" s="252"/>
      <c r="X220" s="249"/>
    </row>
    <row r="221" spans="1:24" s="4" customFormat="1" ht="28.5" customHeight="1" thickBot="1" x14ac:dyDescent="0.3">
      <c r="A221" s="206"/>
      <c r="B221" s="44" t="str">
        <f t="shared" si="126"/>
        <v>ГБУЗ АО Наримановская РБ</v>
      </c>
      <c r="C221" s="298"/>
      <c r="D221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1" s="227"/>
      <c r="F221" s="44" t="str">
        <f t="shared" si="100"/>
        <v>Не предусмотрено</v>
      </c>
      <c r="G221" s="227"/>
      <c r="H221" s="44" t="str">
        <f t="shared" si="101"/>
        <v>Не предусмотрено</v>
      </c>
      <c r="I221" s="227"/>
      <c r="J221" s="44" t="str">
        <f t="shared" si="102"/>
        <v>Не предусмотрено</v>
      </c>
      <c r="K221" s="71" t="s">
        <v>194</v>
      </c>
      <c r="L221" s="72" t="s">
        <v>58</v>
      </c>
      <c r="M221" s="68" t="s">
        <v>42</v>
      </c>
      <c r="N221" s="101">
        <v>186</v>
      </c>
      <c r="O221" s="101">
        <v>29</v>
      </c>
      <c r="P221" s="53"/>
      <c r="Q221" s="52">
        <f t="shared" ref="Q221" si="132">IF(AND(N221&lt;&gt;0,M221="объем"),(O221/N221*100)/$Y$2*12,"")</f>
        <v>62.365591397849471</v>
      </c>
      <c r="R221" s="213"/>
      <c r="S221" s="240"/>
      <c r="T221" s="216"/>
      <c r="U221" s="225"/>
      <c r="V221" s="292"/>
      <c r="W221" s="252"/>
      <c r="X221" s="249"/>
    </row>
    <row r="222" spans="1:24" s="4" customFormat="1" ht="28.5" customHeight="1" thickBot="1" x14ac:dyDescent="0.3">
      <c r="A222" s="206"/>
      <c r="B222" s="44" t="str">
        <f t="shared" si="126"/>
        <v>ГБУЗ АО Наримановская РБ</v>
      </c>
      <c r="C222" s="203" t="s">
        <v>73</v>
      </c>
      <c r="D222" s="19" t="str">
        <f t="shared" si="127"/>
        <v>Паллиативная медицинская помощь</v>
      </c>
      <c r="E222" s="225" t="s">
        <v>252</v>
      </c>
      <c r="F222" s="44" t="str">
        <f t="shared" si="100"/>
        <v>амбулаторно на дому</v>
      </c>
      <c r="G222" s="225" t="s">
        <v>43</v>
      </c>
      <c r="H222" s="44" t="str">
        <f t="shared" si="101"/>
        <v>паллиативная медицинская помощь</v>
      </c>
      <c r="I222" s="225" t="s">
        <v>146</v>
      </c>
      <c r="J222" s="44" t="str">
        <f t="shared" si="102"/>
        <v xml:space="preserve">Не применяется </v>
      </c>
      <c r="K222" s="70" t="s">
        <v>131</v>
      </c>
      <c r="L222" s="69" t="s">
        <v>3</v>
      </c>
      <c r="M222" s="69" t="s">
        <v>5</v>
      </c>
      <c r="N222" s="103">
        <v>99</v>
      </c>
      <c r="O222" s="103">
        <v>99</v>
      </c>
      <c r="P222" s="51">
        <f t="shared" ref="P222:P226" si="133">IF(AND(N222&lt;&gt;0,M222="Кач."),O222/N222*100,"")</f>
        <v>100</v>
      </c>
      <c r="Q222" s="51"/>
      <c r="R222" s="213">
        <f>IFERROR(AVERAGE(P222:P223),"")</f>
        <v>100</v>
      </c>
      <c r="S222" s="240">
        <f>AVERAGE(Q222:Q223)</f>
        <v>95.295902883156302</v>
      </c>
      <c r="T222" s="216">
        <f>IFERROR((R222*0.7+S222*0.3)*2,S222*2)</f>
        <v>197.17754172989379</v>
      </c>
      <c r="U222" s="225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227"/>
      <c r="W222" s="252"/>
      <c r="X222" s="249"/>
    </row>
    <row r="223" spans="1:24" s="4" customFormat="1" ht="57" customHeight="1" thickBot="1" x14ac:dyDescent="0.3">
      <c r="A223" s="206"/>
      <c r="B223" s="44" t="str">
        <f t="shared" si="126"/>
        <v>ГБУЗ АО Наримановская РБ</v>
      </c>
      <c r="C223" s="235"/>
      <c r="D223" s="19" t="str">
        <f t="shared" si="127"/>
        <v>Паллиативная медицинская помощь</v>
      </c>
      <c r="E223" s="225"/>
      <c r="F223" s="44" t="str">
        <f t="shared" si="100"/>
        <v>амбулаторно на дому</v>
      </c>
      <c r="G223" s="225"/>
      <c r="H223" s="44" t="str">
        <f t="shared" si="101"/>
        <v>паллиативная медицинская помощь</v>
      </c>
      <c r="I223" s="225"/>
      <c r="J223" s="44" t="str">
        <f t="shared" si="102"/>
        <v xml:space="preserve">Не применяется </v>
      </c>
      <c r="K223" s="71" t="s">
        <v>40</v>
      </c>
      <c r="L223" s="67" t="s">
        <v>121</v>
      </c>
      <c r="M223" s="68" t="s">
        <v>42</v>
      </c>
      <c r="N223" s="101">
        <v>659</v>
      </c>
      <c r="O223" s="101">
        <v>157</v>
      </c>
      <c r="P223" s="53"/>
      <c r="Q223" s="52">
        <f t="shared" ref="Q223" si="134">IF(AND(N223&lt;&gt;0,M223="объем"),(O223/N223*100)/$Y$2*12,"")</f>
        <v>95.295902883156302</v>
      </c>
      <c r="R223" s="213"/>
      <c r="S223" s="240"/>
      <c r="T223" s="216"/>
      <c r="U223" s="225"/>
      <c r="V223" s="227"/>
      <c r="W223" s="252"/>
      <c r="X223" s="249"/>
    </row>
    <row r="224" spans="1:24" s="4" customFormat="1" ht="28.5" customHeight="1" thickBot="1" x14ac:dyDescent="0.3">
      <c r="A224" s="206"/>
      <c r="B224" s="44" t="str">
        <f t="shared" si="126"/>
        <v>ГБУЗ АО Наримановская РБ</v>
      </c>
      <c r="C224" s="235"/>
      <c r="D224" s="19" t="str">
        <f t="shared" si="127"/>
        <v>Паллиативная медицинская помощь</v>
      </c>
      <c r="E224" s="225" t="s">
        <v>250</v>
      </c>
      <c r="F224" s="44" t="str">
        <f t="shared" si="100"/>
        <v>амбулаторно на дому выездными патронажными бригадами</v>
      </c>
      <c r="G224" s="225" t="s">
        <v>43</v>
      </c>
      <c r="H224" s="44" t="str">
        <f t="shared" si="101"/>
        <v>паллиативная медицинская помощь</v>
      </c>
      <c r="I224" s="225" t="s">
        <v>146</v>
      </c>
      <c r="J224" s="44" t="str">
        <f t="shared" si="102"/>
        <v xml:space="preserve">Не применяется </v>
      </c>
      <c r="K224" s="70" t="s">
        <v>131</v>
      </c>
      <c r="L224" s="69" t="s">
        <v>3</v>
      </c>
      <c r="M224" s="69" t="s">
        <v>5</v>
      </c>
      <c r="N224" s="103">
        <v>99</v>
      </c>
      <c r="O224" s="103">
        <v>99</v>
      </c>
      <c r="P224" s="125">
        <f t="shared" ref="P224" si="135">IF(AND(N224&lt;&gt;0,M224="Кач."),O224/N224*100,"")</f>
        <v>100</v>
      </c>
      <c r="Q224" s="125"/>
      <c r="R224" s="213">
        <f>IFERROR(AVERAGE(P224:P225),"")</f>
        <v>100</v>
      </c>
      <c r="S224" s="240">
        <f>AVERAGE(Q224:Q225)</f>
        <v>95.212765957446805</v>
      </c>
      <c r="T224" s="216">
        <f>IFERROR((R224*0.7+S224*0.3)*2,S224*2)</f>
        <v>197.12765957446808</v>
      </c>
      <c r="U224" s="225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выполнено</v>
      </c>
      <c r="V224" s="227"/>
      <c r="W224" s="252"/>
      <c r="X224" s="249"/>
    </row>
    <row r="225" spans="1:24" s="4" customFormat="1" ht="58.5" customHeight="1" thickBot="1" x14ac:dyDescent="0.3">
      <c r="A225" s="206"/>
      <c r="B225" s="44" t="str">
        <f t="shared" si="126"/>
        <v>ГБУЗ АО Наримановская РБ</v>
      </c>
      <c r="C225" s="235"/>
      <c r="D225" s="19" t="str">
        <f t="shared" si="127"/>
        <v>Паллиативная медицинская помощь</v>
      </c>
      <c r="E225" s="225"/>
      <c r="F225" s="44" t="str">
        <f t="shared" si="100"/>
        <v>амбулаторно на дому выездными патронажными бригадами</v>
      </c>
      <c r="G225" s="225"/>
      <c r="H225" s="44" t="str">
        <f t="shared" si="101"/>
        <v>паллиативная медицинская помощь</v>
      </c>
      <c r="I225" s="225"/>
      <c r="J225" s="44" t="str">
        <f t="shared" si="102"/>
        <v xml:space="preserve">Не применяется </v>
      </c>
      <c r="K225" s="71" t="s">
        <v>40</v>
      </c>
      <c r="L225" s="67" t="s">
        <v>121</v>
      </c>
      <c r="M225" s="68" t="s">
        <v>42</v>
      </c>
      <c r="N225" s="101">
        <v>752</v>
      </c>
      <c r="O225" s="101">
        <v>179</v>
      </c>
      <c r="P225" s="53"/>
      <c r="Q225" s="124">
        <f t="shared" ref="Q225" si="136">IF(AND(N225&lt;&gt;0,M225="объем"),(O225/N225*100)/$Y$2*12,"")</f>
        <v>95.212765957446805</v>
      </c>
      <c r="R225" s="213"/>
      <c r="S225" s="240"/>
      <c r="T225" s="216"/>
      <c r="U225" s="225"/>
      <c r="V225" s="227"/>
      <c r="W225" s="252"/>
      <c r="X225" s="249"/>
    </row>
    <row r="226" spans="1:24" s="4" customFormat="1" ht="28.5" customHeight="1" thickBot="1" x14ac:dyDescent="0.3">
      <c r="A226" s="206"/>
      <c r="B226" s="44" t="e">
        <f>IF(A226="",#REF!,A226)</f>
        <v>#REF!</v>
      </c>
      <c r="C226" s="235"/>
      <c r="D226" s="19" t="e">
        <f>IF(C226="",#REF!,C226)</f>
        <v>#REF!</v>
      </c>
      <c r="E226" s="225" t="s">
        <v>141</v>
      </c>
      <c r="F226" s="44" t="str">
        <f>IF(E226="",#REF!,E226)</f>
        <v>стационар</v>
      </c>
      <c r="G226" s="227" t="s">
        <v>43</v>
      </c>
      <c r="H226" s="44" t="str">
        <f>IF(G226="",#REF!,G226)</f>
        <v>паллиативная медицинская помощь</v>
      </c>
      <c r="I226" s="225" t="s">
        <v>146</v>
      </c>
      <c r="J226" s="44" t="str">
        <f>IF(I226="",#REF!,I226)</f>
        <v xml:space="preserve">Не применяется </v>
      </c>
      <c r="K226" s="70" t="s">
        <v>131</v>
      </c>
      <c r="L226" s="69" t="s">
        <v>3</v>
      </c>
      <c r="M226" s="69" t="s">
        <v>5</v>
      </c>
      <c r="N226" s="103">
        <v>99</v>
      </c>
      <c r="O226" s="103">
        <v>99</v>
      </c>
      <c r="P226" s="51">
        <f t="shared" si="133"/>
        <v>100</v>
      </c>
      <c r="Q226" s="51"/>
      <c r="R226" s="213">
        <f>IFERROR(AVERAGE(P226:P227),"")</f>
        <v>100</v>
      </c>
      <c r="S226" s="240">
        <f>AVERAGE(Q226:Q227)</f>
        <v>66.167434715821813</v>
      </c>
      <c r="T226" s="216">
        <f>IFERROR((R226*0.7+S226*0.3)*2,S226*2)</f>
        <v>179.7004608294931</v>
      </c>
      <c r="U226" s="225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227"/>
      <c r="W226" s="252"/>
      <c r="X226" s="249"/>
    </row>
    <row r="227" spans="1:24" s="4" customFormat="1" ht="28.5" customHeight="1" thickBot="1" x14ac:dyDescent="0.3">
      <c r="A227" s="206"/>
      <c r="B227" s="44" t="e">
        <f t="shared" si="126"/>
        <v>#REF!</v>
      </c>
      <c r="C227" s="204"/>
      <c r="D227" s="19" t="e">
        <f t="shared" si="127"/>
        <v>#REF!</v>
      </c>
      <c r="E227" s="225"/>
      <c r="F227" s="44" t="str">
        <f t="shared" si="100"/>
        <v>стационар</v>
      </c>
      <c r="G227" s="227"/>
      <c r="H227" s="44" t="str">
        <f t="shared" si="101"/>
        <v>паллиативная медицинская помощь</v>
      </c>
      <c r="I227" s="225"/>
      <c r="J227" s="44" t="str">
        <f t="shared" si="102"/>
        <v xml:space="preserve">Не применяется </v>
      </c>
      <c r="K227" s="66" t="s">
        <v>137</v>
      </c>
      <c r="L227" s="63" t="s">
        <v>138</v>
      </c>
      <c r="M227" s="68" t="s">
        <v>42</v>
      </c>
      <c r="N227" s="100">
        <v>10416</v>
      </c>
      <c r="O227" s="100">
        <v>1723</v>
      </c>
      <c r="P227" s="53"/>
      <c r="Q227" s="52">
        <f t="shared" ref="Q227:Q236" si="137">IF(AND(N227&lt;&gt;0,M227="объем"),(O227/N227*100)/$Y$2*12,"")</f>
        <v>66.167434715821813</v>
      </c>
      <c r="R227" s="213"/>
      <c r="S227" s="240"/>
      <c r="T227" s="216"/>
      <c r="U227" s="225"/>
      <c r="V227" s="227"/>
      <c r="W227" s="252"/>
      <c r="X227" s="249"/>
    </row>
    <row r="228" spans="1:24" s="4" customFormat="1" ht="28.5" customHeight="1" thickBot="1" x14ac:dyDescent="0.3">
      <c r="A228" s="206"/>
      <c r="B228" s="44" t="e">
        <f t="shared" si="126"/>
        <v>#REF!</v>
      </c>
      <c r="C228" s="226" t="s">
        <v>232</v>
      </c>
      <c r="D228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8" s="225" t="s">
        <v>289</v>
      </c>
      <c r="F228" s="44" t="str">
        <f t="shared" si="100"/>
        <v>заключение договоров</v>
      </c>
      <c r="G228" s="225" t="s">
        <v>291</v>
      </c>
      <c r="H228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8" s="225" t="s">
        <v>290</v>
      </c>
      <c r="J228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8" s="73" t="s">
        <v>233</v>
      </c>
      <c r="L228" s="72" t="s">
        <v>3</v>
      </c>
      <c r="M228" s="69" t="s">
        <v>5</v>
      </c>
      <c r="N228" s="103">
        <v>100</v>
      </c>
      <c r="O228" s="103">
        <v>100</v>
      </c>
      <c r="P228" s="51">
        <f t="shared" ref="P228" si="138">IF(AND(N228&lt;&gt;0,M228="Кач."),O228/N228*100,"")</f>
        <v>100</v>
      </c>
      <c r="Q228" s="51"/>
      <c r="R228" s="213">
        <f>IFERROR(AVERAGE(P228:P229),"")</f>
        <v>100</v>
      </c>
      <c r="S228" s="240">
        <f>AVERAGE(Q228:Q229)</f>
        <v>100</v>
      </c>
      <c r="T228" s="216">
        <f>IFERROR((R228*0.7+S228*0.3)*2,S228*2)</f>
        <v>200</v>
      </c>
      <c r="U228" s="225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27"/>
      <c r="W228" s="252"/>
      <c r="X228" s="249"/>
    </row>
    <row r="229" spans="1:24" s="4" customFormat="1" ht="44.25" customHeight="1" thickBot="1" x14ac:dyDescent="0.3">
      <c r="A229" s="207"/>
      <c r="B229" s="44" t="e">
        <f t="shared" si="126"/>
        <v>#REF!</v>
      </c>
      <c r="C229" s="226"/>
      <c r="D22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9" s="225"/>
      <c r="F229" s="44" t="str">
        <f t="shared" si="100"/>
        <v>заключение договоров</v>
      </c>
      <c r="G229" s="225"/>
      <c r="H229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9" s="225"/>
      <c r="J229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9" s="81" t="s">
        <v>241</v>
      </c>
      <c r="L229" s="72" t="s">
        <v>234</v>
      </c>
      <c r="M229" s="68" t="s">
        <v>42</v>
      </c>
      <c r="N229" s="101">
        <v>11.81</v>
      </c>
      <c r="O229" s="101">
        <v>11.81</v>
      </c>
      <c r="P229" s="53"/>
      <c r="Q229" s="52">
        <f>IF(AND(N229&lt;&gt;0,M229="объем"),(O229/N229*100),"")</f>
        <v>100</v>
      </c>
      <c r="R229" s="213"/>
      <c r="S229" s="240"/>
      <c r="T229" s="216"/>
      <c r="U229" s="225"/>
      <c r="V229" s="227"/>
      <c r="W229" s="286"/>
      <c r="X229" s="250"/>
    </row>
    <row r="230" spans="1:24" s="4" customFormat="1" ht="28.5" customHeight="1" thickBot="1" x14ac:dyDescent="0.3">
      <c r="A230" s="208" t="s">
        <v>28</v>
      </c>
      <c r="B230" s="44" t="str">
        <f t="shared" si="126"/>
        <v>ГБУЗ АО Приволжская РБ</v>
      </c>
      <c r="C230" s="231" t="s">
        <v>122</v>
      </c>
      <c r="D230" s="19" t="str">
        <f t="shared" si="127"/>
        <v>ПМСП, не включенная в базовую программу ОМС</v>
      </c>
      <c r="E230" s="234" t="s">
        <v>140</v>
      </c>
      <c r="F230" s="44" t="str">
        <f t="shared" ref="F230:F289" si="139">IF(E230="",F229,E230)</f>
        <v>амбулаторно</v>
      </c>
      <c r="G230" s="212" t="s">
        <v>135</v>
      </c>
      <c r="H230" s="44" t="str">
        <f t="shared" ref="H230:H289" si="140">IF(G230="",H229,G230)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0" s="234" t="s">
        <v>166</v>
      </c>
      <c r="J230" s="44" t="str">
        <f t="shared" ref="J230:J289" si="141">IF(I230="",J229,I230)</f>
        <v>по профилю дерматовенерология (в части венерологии)</v>
      </c>
      <c r="K230" s="77" t="s">
        <v>131</v>
      </c>
      <c r="L230" s="77" t="s">
        <v>3</v>
      </c>
      <c r="M230" s="77" t="s">
        <v>5</v>
      </c>
      <c r="N230" s="105">
        <v>99</v>
      </c>
      <c r="O230" s="105">
        <v>99</v>
      </c>
      <c r="P230" s="56">
        <f t="shared" ref="P230" si="142">IF(AND(N230&lt;&gt;0,M230="Кач."),O230/N230*100,"")</f>
        <v>100</v>
      </c>
      <c r="Q230" s="56"/>
      <c r="R230" s="213">
        <f>IFERROR(AVERAGE(P230:P232),"")</f>
        <v>100</v>
      </c>
      <c r="S230" s="240">
        <f>AVERAGE(Q230:Q232)</f>
        <v>98.564102564102583</v>
      </c>
      <c r="T230" s="216">
        <f>IFERROR((R230*0.7+S230*0.3)*2,S230*2)</f>
        <v>199.13846153846154</v>
      </c>
      <c r="U230" s="225" t="str">
        <f>IF(T230&lt;170,"ГЗ по услуге (работе) НЕ выполнено","")&amp;IF(AND(T230&gt;=170,T230&lt;=200),"ГЗ по услуге (работе) выполнено","")&amp;IF(T230&gt;200,"ГЗ по услуге (работе) ПЕРЕвыполнено","")</f>
        <v>ГЗ по услуге (работе) выполнено</v>
      </c>
      <c r="V230" s="227"/>
      <c r="W230" s="251">
        <f>AVERAGE(T230:T249)</f>
        <v>198.60082181285421</v>
      </c>
      <c r="X230" s="248" t="str">
        <f>IF(W230&lt;170,"ГЗ по учреждению не выполнено","")&amp;IF(AND(W230&gt;=170,W230&lt;=200),"ГЗ по учреждению выполнено","")&amp;IF(W230&gt;200,"ГЗ по учреждению перевыполнено","")</f>
        <v>ГЗ по учреждению выполнено</v>
      </c>
    </row>
    <row r="231" spans="1:24" s="4" customFormat="1" ht="28.5" customHeight="1" thickBot="1" x14ac:dyDescent="0.3">
      <c r="A231" s="209"/>
      <c r="B231" s="44" t="str">
        <f t="shared" si="126"/>
        <v>ГБУЗ АО Приволжская РБ</v>
      </c>
      <c r="C231" s="298"/>
      <c r="D231" s="19" t="str">
        <f t="shared" si="127"/>
        <v>ПМСП, не включенная в базовую программу ОМС</v>
      </c>
      <c r="E231" s="227"/>
      <c r="F231" s="44" t="str">
        <f t="shared" si="139"/>
        <v>амбулаторно</v>
      </c>
      <c r="G231" s="225"/>
      <c r="H23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1" s="227"/>
      <c r="J231" s="44" t="str">
        <f t="shared" si="141"/>
        <v>по профилю дерматовенерология (в части венерологии)</v>
      </c>
      <c r="K231" s="66" t="s">
        <v>40</v>
      </c>
      <c r="L231" s="67" t="s">
        <v>121</v>
      </c>
      <c r="M231" s="68" t="s">
        <v>42</v>
      </c>
      <c r="N231" s="106">
        <v>300</v>
      </c>
      <c r="O231" s="106">
        <v>74</v>
      </c>
      <c r="P231" s="53"/>
      <c r="Q231" s="52">
        <f t="shared" si="137"/>
        <v>98.666666666666686</v>
      </c>
      <c r="R231" s="213"/>
      <c r="S231" s="240"/>
      <c r="T231" s="216"/>
      <c r="U231" s="225"/>
      <c r="V231" s="227"/>
      <c r="W231" s="252"/>
      <c r="X231" s="249"/>
    </row>
    <row r="232" spans="1:24" s="4" customFormat="1" ht="82.5" customHeight="1" thickBot="1" x14ac:dyDescent="0.3">
      <c r="A232" s="209"/>
      <c r="B232" s="44" t="str">
        <f t="shared" si="126"/>
        <v>ГБУЗ АО Приволжская РБ</v>
      </c>
      <c r="C232" s="298"/>
      <c r="D232" s="19" t="str">
        <f t="shared" si="127"/>
        <v>ПМСП, не включенная в базовую программу ОМС</v>
      </c>
      <c r="E232" s="227"/>
      <c r="F232" s="44" t="str">
        <f t="shared" si="139"/>
        <v>амбулаторно</v>
      </c>
      <c r="G232" s="225"/>
      <c r="H23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2" s="227"/>
      <c r="J232" s="44" t="str">
        <f t="shared" si="141"/>
        <v>по профилю дерматовенерология (в части венерологии)</v>
      </c>
      <c r="K232" s="66" t="s">
        <v>136</v>
      </c>
      <c r="L232" s="67" t="s">
        <v>121</v>
      </c>
      <c r="M232" s="68" t="s">
        <v>42</v>
      </c>
      <c r="N232" s="101">
        <v>130</v>
      </c>
      <c r="O232" s="101">
        <v>32</v>
      </c>
      <c r="P232" s="53"/>
      <c r="Q232" s="52">
        <f t="shared" si="137"/>
        <v>98.461538461538481</v>
      </c>
      <c r="R232" s="213"/>
      <c r="S232" s="240"/>
      <c r="T232" s="216"/>
      <c r="U232" s="225"/>
      <c r="V232" s="227"/>
      <c r="W232" s="252"/>
      <c r="X232" s="249"/>
    </row>
    <row r="233" spans="1:24" s="4" customFormat="1" ht="45" customHeight="1" thickBot="1" x14ac:dyDescent="0.3">
      <c r="A233" s="209"/>
      <c r="B233" s="44" t="str">
        <f t="shared" si="126"/>
        <v>ГБУЗ АО Приволжская РБ</v>
      </c>
      <c r="C233" s="298"/>
      <c r="D233" s="19" t="str">
        <f t="shared" si="127"/>
        <v>ПМСП, не включенная в базовую программу ОМС</v>
      </c>
      <c r="E233" s="227" t="s">
        <v>140</v>
      </c>
      <c r="F233" s="44" t="str">
        <f t="shared" si="139"/>
        <v>амбулаторно</v>
      </c>
      <c r="G233" s="225" t="s">
        <v>143</v>
      </c>
      <c r="H23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3" s="227" t="s">
        <v>142</v>
      </c>
      <c r="J233" s="44" t="str">
        <f t="shared" si="141"/>
        <v>по профилю Фтизиатрия</v>
      </c>
      <c r="K233" s="70" t="s">
        <v>131</v>
      </c>
      <c r="L233" s="69" t="s">
        <v>3</v>
      </c>
      <c r="M233" s="69" t="s">
        <v>5</v>
      </c>
      <c r="N233" s="103">
        <v>99</v>
      </c>
      <c r="O233" s="103">
        <v>99</v>
      </c>
      <c r="P233" s="51">
        <f t="shared" ref="P233" si="143">IF(AND(N233&lt;&gt;0,M233="Кач."),O233/N233*100,"")</f>
        <v>100</v>
      </c>
      <c r="Q233" s="51"/>
      <c r="R233" s="213">
        <f>IFERROR(AVERAGE(P233:P235),"")</f>
        <v>100</v>
      </c>
      <c r="S233" s="240">
        <f>AVERAGE(Q233:Q235)</f>
        <v>96.922640480087281</v>
      </c>
      <c r="T233" s="216">
        <f>IFERROR((R233*0.7+S233*0.3)*2,S233*2)</f>
        <v>198.15358428805237</v>
      </c>
      <c r="U233" s="225" t="str">
        <f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27"/>
      <c r="W233" s="252"/>
      <c r="X233" s="249"/>
    </row>
    <row r="234" spans="1:24" s="14" customFormat="1" ht="28.5" customHeight="1" thickBot="1" x14ac:dyDescent="0.3">
      <c r="A234" s="209"/>
      <c r="B234" s="44" t="str">
        <f t="shared" si="126"/>
        <v>ГБУЗ АО Приволжская РБ</v>
      </c>
      <c r="C234" s="298"/>
      <c r="D234" s="19" t="str">
        <f t="shared" si="127"/>
        <v>ПМСП, не включенная в базовую программу ОМС</v>
      </c>
      <c r="E234" s="227"/>
      <c r="F234" s="44" t="str">
        <f t="shared" si="139"/>
        <v>амбулаторно</v>
      </c>
      <c r="G234" s="225"/>
      <c r="H23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4" s="227"/>
      <c r="J234" s="44" t="str">
        <f t="shared" si="141"/>
        <v>по профилю Фтизиатрия</v>
      </c>
      <c r="K234" s="71" t="s">
        <v>40</v>
      </c>
      <c r="L234" s="67" t="s">
        <v>121</v>
      </c>
      <c r="M234" s="68" t="s">
        <v>42</v>
      </c>
      <c r="N234" s="101">
        <v>6500</v>
      </c>
      <c r="O234" s="101">
        <v>1578</v>
      </c>
      <c r="P234" s="53"/>
      <c r="Q234" s="52">
        <f t="shared" si="137"/>
        <v>97.107692307692304</v>
      </c>
      <c r="R234" s="213"/>
      <c r="S234" s="240"/>
      <c r="T234" s="216"/>
      <c r="U234" s="225"/>
      <c r="V234" s="227"/>
      <c r="W234" s="252"/>
      <c r="X234" s="249"/>
    </row>
    <row r="235" spans="1:24" s="4" customFormat="1" ht="28.5" customHeight="1" thickBot="1" x14ac:dyDescent="0.3">
      <c r="A235" s="209"/>
      <c r="B235" s="44" t="str">
        <f t="shared" si="126"/>
        <v>ГБУЗ АО Приволжская РБ</v>
      </c>
      <c r="C235" s="298"/>
      <c r="D235" s="19" t="str">
        <f t="shared" si="127"/>
        <v>ПМСП, не включенная в базовую программу ОМС</v>
      </c>
      <c r="E235" s="227"/>
      <c r="F235" s="44" t="str">
        <f t="shared" si="139"/>
        <v>амбулаторно</v>
      </c>
      <c r="G235" s="225"/>
      <c r="H23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5" s="227"/>
      <c r="J235" s="44" t="str">
        <f t="shared" si="141"/>
        <v>по профилю Фтизиатрия</v>
      </c>
      <c r="K235" s="71" t="s">
        <v>136</v>
      </c>
      <c r="L235" s="67" t="s">
        <v>121</v>
      </c>
      <c r="M235" s="68" t="s">
        <v>42</v>
      </c>
      <c r="N235" s="101">
        <v>1410</v>
      </c>
      <c r="O235" s="101">
        <v>341</v>
      </c>
      <c r="P235" s="53"/>
      <c r="Q235" s="52">
        <f t="shared" si="137"/>
        <v>96.737588652482259</v>
      </c>
      <c r="R235" s="213"/>
      <c r="S235" s="240"/>
      <c r="T235" s="216"/>
      <c r="U235" s="225"/>
      <c r="V235" s="227"/>
      <c r="W235" s="252"/>
      <c r="X235" s="249"/>
    </row>
    <row r="236" spans="1:24" s="4" customFormat="1" ht="68.25" customHeight="1" thickBot="1" x14ac:dyDescent="0.3">
      <c r="A236" s="209"/>
      <c r="B236" s="44" t="str">
        <f t="shared" si="126"/>
        <v>ГБУЗ АО Приволжская РБ</v>
      </c>
      <c r="C236" s="298"/>
      <c r="D236" s="19" t="str">
        <f t="shared" si="127"/>
        <v>ПМСП, не включенная в базовую программу ОМС</v>
      </c>
      <c r="E236" s="227" t="s">
        <v>140</v>
      </c>
      <c r="F236" s="44" t="str">
        <f t="shared" si="139"/>
        <v>амбулаторно</v>
      </c>
      <c r="G236" s="225" t="s">
        <v>165</v>
      </c>
      <c r="H23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6" s="227" t="s">
        <v>278</v>
      </c>
      <c r="J236" s="44" t="str">
        <f t="shared" si="141"/>
        <v>по профилю психиатрия-наркология</v>
      </c>
      <c r="K236" s="70" t="s">
        <v>131</v>
      </c>
      <c r="L236" s="69" t="s">
        <v>3</v>
      </c>
      <c r="M236" s="69" t="s">
        <v>5</v>
      </c>
      <c r="N236" s="103">
        <v>99</v>
      </c>
      <c r="O236" s="103">
        <v>99</v>
      </c>
      <c r="P236" s="51">
        <f t="shared" ref="P236" si="144">IF(AND(N236&lt;&gt;0,M236="Кач."),O236/N236*100,"")</f>
        <v>100</v>
      </c>
      <c r="Q236" s="51" t="str">
        <f t="shared" si="137"/>
        <v/>
      </c>
      <c r="R236" s="213">
        <f>IFERROR(AVERAGE(P236:P238),"")</f>
        <v>100</v>
      </c>
      <c r="S236" s="240">
        <f>AVERAGE(Q236:Q238)</f>
        <v>97.661290322580641</v>
      </c>
      <c r="T236" s="216">
        <f>IFERROR((R236*0.7+S236*0.3)*2,S236*2)</f>
        <v>198.59677419354838</v>
      </c>
      <c r="U236" s="225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27"/>
      <c r="W236" s="252"/>
      <c r="X236" s="249"/>
    </row>
    <row r="237" spans="1:24" s="4" customFormat="1" ht="28.5" customHeight="1" thickBot="1" x14ac:dyDescent="0.3">
      <c r="A237" s="209"/>
      <c r="B237" s="44" t="str">
        <f t="shared" si="126"/>
        <v>ГБУЗ АО Приволжская РБ</v>
      </c>
      <c r="C237" s="298"/>
      <c r="D237" s="19" t="str">
        <f t="shared" si="127"/>
        <v>ПМСП, не включенная в базовую программу ОМС</v>
      </c>
      <c r="E237" s="227"/>
      <c r="F237" s="44" t="str">
        <f t="shared" si="139"/>
        <v>амбулаторно</v>
      </c>
      <c r="G237" s="225"/>
      <c r="H23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7" s="227"/>
      <c r="J237" s="44" t="str">
        <f t="shared" si="141"/>
        <v>по профилю психиатрия-наркология</v>
      </c>
      <c r="K237" s="71" t="s">
        <v>40</v>
      </c>
      <c r="L237" s="67" t="s">
        <v>121</v>
      </c>
      <c r="M237" s="68" t="s">
        <v>42</v>
      </c>
      <c r="N237" s="101">
        <v>3100</v>
      </c>
      <c r="O237" s="101">
        <v>762</v>
      </c>
      <c r="P237" s="53"/>
      <c r="Q237" s="52">
        <f>IF(AND(N237&lt;&gt;0,M237="объем"),(O237/N237*100)/$Y$2*12,"")</f>
        <v>98.322580645161281</v>
      </c>
      <c r="R237" s="213"/>
      <c r="S237" s="240"/>
      <c r="T237" s="216"/>
      <c r="U237" s="225"/>
      <c r="V237" s="227"/>
      <c r="W237" s="252"/>
      <c r="X237" s="249"/>
    </row>
    <row r="238" spans="1:24" s="4" customFormat="1" ht="28.5" customHeight="1" thickBot="1" x14ac:dyDescent="0.3">
      <c r="A238" s="209"/>
      <c r="B238" s="44" t="str">
        <f t="shared" si="126"/>
        <v>ГБУЗ АО Приволжская РБ</v>
      </c>
      <c r="C238" s="298"/>
      <c r="D238" s="19" t="str">
        <f t="shared" si="127"/>
        <v>ПМСП, не включенная в базовую программу ОМС</v>
      </c>
      <c r="E238" s="227"/>
      <c r="F238" s="44" t="str">
        <f t="shared" si="139"/>
        <v>амбулаторно</v>
      </c>
      <c r="G238" s="225"/>
      <c r="H23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8" s="227"/>
      <c r="J238" s="44" t="str">
        <f t="shared" si="141"/>
        <v>по профилю психиатрия-наркология</v>
      </c>
      <c r="K238" s="71" t="s">
        <v>136</v>
      </c>
      <c r="L238" s="67" t="s">
        <v>121</v>
      </c>
      <c r="M238" s="68" t="s">
        <v>42</v>
      </c>
      <c r="N238" s="101">
        <v>400</v>
      </c>
      <c r="O238" s="101">
        <v>97</v>
      </c>
      <c r="P238" s="53"/>
      <c r="Q238" s="52">
        <f>IF(AND(N238&lt;&gt;0,M238="объем"),(O238/N238*100)/$Y$2*12,"")</f>
        <v>97</v>
      </c>
      <c r="R238" s="213"/>
      <c r="S238" s="240"/>
      <c r="T238" s="216"/>
      <c r="U238" s="225"/>
      <c r="V238" s="227"/>
      <c r="W238" s="252"/>
      <c r="X238" s="249"/>
    </row>
    <row r="239" spans="1:24" s="4" customFormat="1" ht="46.5" customHeight="1" thickBot="1" x14ac:dyDescent="0.3">
      <c r="A239" s="209"/>
      <c r="B239" s="44" t="str">
        <f t="shared" si="126"/>
        <v>ГБУЗ АО Приволжская РБ</v>
      </c>
      <c r="C239" s="298"/>
      <c r="D239" s="19" t="str">
        <f t="shared" si="127"/>
        <v>ПМСП, не включенная в базовую программу ОМС</v>
      </c>
      <c r="E239" s="232" t="s">
        <v>140</v>
      </c>
      <c r="F239" s="44" t="str">
        <f t="shared" si="139"/>
        <v>амбулаторно</v>
      </c>
      <c r="G239" s="211" t="s">
        <v>39</v>
      </c>
      <c r="H239" s="44" t="str">
        <f t="shared" si="140"/>
        <v>Первичная медико-санитарная помощь, в части диагностики и лечения</v>
      </c>
      <c r="I239" s="232" t="s">
        <v>249</v>
      </c>
      <c r="J239" s="44" t="str">
        <f t="shared" si="141"/>
        <v>Вакцинация</v>
      </c>
      <c r="K239" s="70" t="s">
        <v>131</v>
      </c>
      <c r="L239" s="69" t="s">
        <v>3</v>
      </c>
      <c r="M239" s="69" t="s">
        <v>5</v>
      </c>
      <c r="N239" s="103">
        <v>99</v>
      </c>
      <c r="O239" s="103">
        <v>99</v>
      </c>
      <c r="P239" s="119">
        <f t="shared" ref="P239" si="145">IF(AND(N239&lt;&gt;0,M239="Кач."),O239/N239*100,"")</f>
        <v>100</v>
      </c>
      <c r="Q239" s="119" t="str">
        <f t="shared" ref="Q239" si="146">IF(AND(N239&lt;&gt;0,M239="объем"),(O239/N239*100)/$Y$2*12,"")</f>
        <v/>
      </c>
      <c r="R239" s="213">
        <f>IFERROR(AVERAGE(P239:P240),"")</f>
        <v>100</v>
      </c>
      <c r="S239" s="240">
        <f>AVERAGE(Q239:Q240)</f>
        <v>98.581560283687935</v>
      </c>
      <c r="T239" s="216">
        <f>IFERROR((R239*0.7+S239*0.3)*2,S239*2)</f>
        <v>199.14893617021275</v>
      </c>
      <c r="U239" s="225" t="str">
        <f>IF(T239&lt;170,"ГЗ по услуге (работе) НЕ выполнено","")&amp;IF(AND(T239&gt;=170,T239&lt;=200),"ГЗ по услуге (работе) выполнено","")&amp;IF(T239&gt;200,"ГЗ по услуге (работе) ПЕРЕвыполнено","")</f>
        <v>ГЗ по услуге (работе) выполнено</v>
      </c>
      <c r="V239" s="227"/>
      <c r="W239" s="252"/>
      <c r="X239" s="249"/>
    </row>
    <row r="240" spans="1:24" s="4" customFormat="1" ht="28.5" customHeight="1" thickBot="1" x14ac:dyDescent="0.3">
      <c r="A240" s="209"/>
      <c r="B240" s="44" t="str">
        <f t="shared" si="126"/>
        <v>ГБУЗ АО Приволжская РБ</v>
      </c>
      <c r="C240" s="298"/>
      <c r="D240" s="19" t="str">
        <f t="shared" si="127"/>
        <v>ПМСП, не включенная в базовую программу ОМС</v>
      </c>
      <c r="E240" s="234"/>
      <c r="F240" s="44" t="str">
        <f t="shared" si="139"/>
        <v>амбулаторно</v>
      </c>
      <c r="G240" s="212"/>
      <c r="H240" s="44" t="str">
        <f t="shared" si="140"/>
        <v>Первичная медико-санитарная помощь, в части диагностики и лечения</v>
      </c>
      <c r="I240" s="234"/>
      <c r="J240" s="44" t="str">
        <f t="shared" si="141"/>
        <v>Вакцинация</v>
      </c>
      <c r="K240" s="71" t="s">
        <v>40</v>
      </c>
      <c r="L240" s="67" t="s">
        <v>121</v>
      </c>
      <c r="M240" s="68" t="s">
        <v>42</v>
      </c>
      <c r="N240" s="101">
        <v>564</v>
      </c>
      <c r="O240" s="101">
        <v>139</v>
      </c>
      <c r="P240" s="53"/>
      <c r="Q240" s="120">
        <f>IF(AND(N240&lt;&gt;0,M240="объем"),(O240/N240*100)/$Y$2*12,"")</f>
        <v>98.581560283687935</v>
      </c>
      <c r="R240" s="213"/>
      <c r="S240" s="240"/>
      <c r="T240" s="216"/>
      <c r="U240" s="225"/>
      <c r="V240" s="227"/>
      <c r="W240" s="252"/>
      <c r="X240" s="249"/>
    </row>
    <row r="241" spans="1:24" s="4" customFormat="1" ht="28.5" customHeight="1" thickBot="1" x14ac:dyDescent="0.3">
      <c r="A241" s="209"/>
      <c r="B241" s="44" t="str">
        <f t="shared" si="126"/>
        <v>ГБУЗ АО Приволжская РБ</v>
      </c>
      <c r="C241" s="298"/>
      <c r="D241" s="19" t="str">
        <f t="shared" si="127"/>
        <v>ПМСП, не включенная в базовую программу ОМС</v>
      </c>
      <c r="E241" s="225" t="s">
        <v>145</v>
      </c>
      <c r="F241" s="44" t="str">
        <f t="shared" si="139"/>
        <v>Дневной стационар</v>
      </c>
      <c r="G241" s="227" t="s">
        <v>165</v>
      </c>
      <c r="H24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1" s="225" t="s">
        <v>278</v>
      </c>
      <c r="J241" s="44" t="str">
        <f t="shared" si="141"/>
        <v>по профилю психиатрия-наркология</v>
      </c>
      <c r="K241" s="69" t="s">
        <v>131</v>
      </c>
      <c r="L241" s="69" t="s">
        <v>3</v>
      </c>
      <c r="M241" s="69" t="s">
        <v>5</v>
      </c>
      <c r="N241" s="103">
        <v>99</v>
      </c>
      <c r="O241" s="103">
        <v>99</v>
      </c>
      <c r="P241" s="51">
        <f t="shared" ref="P241" si="147">IF(AND(N241&lt;&gt;0,M241="Кач."),O241/N241*100,"")</f>
        <v>100</v>
      </c>
      <c r="Q241" s="51" t="str">
        <f>IF(AND(N241&lt;&gt;0,M241="объем"),(O241/N241*100)/$Y$2*12,"")</f>
        <v/>
      </c>
      <c r="R241" s="213">
        <f>IFERROR(AVERAGE(P241:P242),"")</f>
        <v>100</v>
      </c>
      <c r="S241" s="240">
        <f>AVERAGE(Q241:Q242)</f>
        <v>96.969696969696969</v>
      </c>
      <c r="T241" s="216">
        <f>IFERROR((R241*0.7+S241*0.3)*2,S241*2)</f>
        <v>198.18181818181819</v>
      </c>
      <c r="U241" s="225" t="str">
        <f>IF(T241&lt;170,"ГЗ по услуге (работе) НЕ выполнено","")&amp;IF(AND(T241&gt;=170,T241&lt;=200),"ГЗ по услуге (работе) выполнено","")&amp;IF(T241&gt;200,"ГЗ по услуге (работе) ПЕРЕвыполнено","")</f>
        <v>ГЗ по услуге (работе) выполнено</v>
      </c>
      <c r="V241" s="227"/>
      <c r="W241" s="252"/>
      <c r="X241" s="249"/>
    </row>
    <row r="242" spans="1:24" s="4" customFormat="1" ht="48" customHeight="1" thickBot="1" x14ac:dyDescent="0.3">
      <c r="A242" s="209"/>
      <c r="B242" s="44" t="str">
        <f t="shared" si="126"/>
        <v>ГБУЗ АО Приволжская РБ</v>
      </c>
      <c r="C242" s="298"/>
      <c r="D242" s="19" t="str">
        <f t="shared" si="127"/>
        <v>ПМСП, не включенная в базовую программу ОМС</v>
      </c>
      <c r="E242" s="225"/>
      <c r="F242" s="44" t="str">
        <f t="shared" si="139"/>
        <v>Дневной стационар</v>
      </c>
      <c r="G242" s="227"/>
      <c r="H24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2" s="225"/>
      <c r="J242" s="44" t="str">
        <f t="shared" si="141"/>
        <v>по профилю психиатрия-наркология</v>
      </c>
      <c r="K242" s="71" t="s">
        <v>147</v>
      </c>
      <c r="L242" s="72" t="s">
        <v>148</v>
      </c>
      <c r="M242" s="68" t="s">
        <v>42</v>
      </c>
      <c r="N242" s="101">
        <v>99</v>
      </c>
      <c r="O242" s="101">
        <v>24</v>
      </c>
      <c r="P242" s="53"/>
      <c r="Q242" s="52">
        <f>IF(AND(N242&lt;&gt;0,M242="объем"),(O242/N242*100)/$Y$2*12,"")</f>
        <v>96.969696969696969</v>
      </c>
      <c r="R242" s="213"/>
      <c r="S242" s="240"/>
      <c r="T242" s="216"/>
      <c r="U242" s="225"/>
      <c r="V242" s="227"/>
      <c r="W242" s="252"/>
      <c r="X242" s="249"/>
    </row>
    <row r="243" spans="1:24" s="4" customFormat="1" ht="48" customHeight="1" thickBot="1" x14ac:dyDescent="0.3">
      <c r="A243" s="209"/>
      <c r="B243" s="44" t="str">
        <f t="shared" si="126"/>
        <v>ГБУЗ АО Приволжская РБ</v>
      </c>
      <c r="C243" s="298" t="s">
        <v>139</v>
      </c>
      <c r="D24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3" s="225" t="s">
        <v>140</v>
      </c>
      <c r="F243" s="44" t="str">
        <f t="shared" si="139"/>
        <v>амбулаторно</v>
      </c>
      <c r="G243" s="232" t="s">
        <v>139</v>
      </c>
      <c r="H24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3" s="211" t="s">
        <v>146</v>
      </c>
      <c r="J243" s="44" t="str">
        <f t="shared" si="141"/>
        <v xml:space="preserve">Не применяется </v>
      </c>
      <c r="K243" s="69" t="s">
        <v>131</v>
      </c>
      <c r="L243" s="69" t="s">
        <v>3</v>
      </c>
      <c r="M243" s="69" t="s">
        <v>5</v>
      </c>
      <c r="N243" s="103">
        <v>99</v>
      </c>
      <c r="O243" s="103">
        <v>99</v>
      </c>
      <c r="P243" s="51">
        <f t="shared" ref="P243" si="148">IF(AND(N243&lt;&gt;0,M243="Кач."),O243/N243*100,"")</f>
        <v>100</v>
      </c>
      <c r="Q243" s="51" t="str">
        <f t="shared" ref="Q243" si="149">IF(AND(N243&lt;&gt;0,M243="объем"),(O243/N243*100)/$Y$2*12,"")</f>
        <v/>
      </c>
      <c r="R243" s="218">
        <f>IFERROR(AVERAGE(P243:P245),"")</f>
        <v>100</v>
      </c>
      <c r="S243" s="214">
        <f>AVERAGE(Q243:Q245)</f>
        <v>97.557068137851971</v>
      </c>
      <c r="T243" s="222">
        <f>IFERROR((R243*0.7+S243*0.3)*2,S243*2)</f>
        <v>198.53424088271117</v>
      </c>
      <c r="U243" s="211" t="str">
        <f>IF(T243&lt;170,"ГЗ по услуге (работе) НЕ выполнено","")&amp;IF(AND(T243&gt;=170,T243&lt;=200),"ГЗ по услуге (работе) выполнено","")&amp;IF(T243&gt;200,"ГЗ по услуге (работе) ПЕРЕвыполнено","")</f>
        <v>ГЗ по услуге (работе) выполнено</v>
      </c>
      <c r="V243" s="232"/>
      <c r="W243" s="252"/>
      <c r="X243" s="249"/>
    </row>
    <row r="244" spans="1:24" s="4" customFormat="1" ht="48" customHeight="1" thickBot="1" x14ac:dyDescent="0.3">
      <c r="A244" s="209"/>
      <c r="B244" s="44" t="str">
        <f t="shared" si="126"/>
        <v>ГБУЗ АО Приволжская РБ</v>
      </c>
      <c r="C244" s="298"/>
      <c r="D244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4" s="225"/>
      <c r="F244" s="44" t="str">
        <f t="shared" si="139"/>
        <v>амбулаторно</v>
      </c>
      <c r="G244" s="233"/>
      <c r="H244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4" s="239"/>
      <c r="J244" s="44" t="str">
        <f t="shared" si="141"/>
        <v xml:space="preserve">Не применяется </v>
      </c>
      <c r="K244" s="66" t="s">
        <v>40</v>
      </c>
      <c r="L244" s="67" t="s">
        <v>121</v>
      </c>
      <c r="M244" s="68" t="s">
        <v>42</v>
      </c>
      <c r="N244" s="99">
        <v>2550</v>
      </c>
      <c r="O244" s="99">
        <v>618</v>
      </c>
      <c r="P244" s="53"/>
      <c r="Q244" s="52">
        <f>IF(AND(N244&lt;&gt;0,M244="объем"),(O244/N244*100)/$Y$2*12,"")</f>
        <v>96.941176470588232</v>
      </c>
      <c r="R244" s="219"/>
      <c r="S244" s="215"/>
      <c r="T244" s="223"/>
      <c r="U244" s="239"/>
      <c r="V244" s="233"/>
      <c r="W244" s="252"/>
      <c r="X244" s="249"/>
    </row>
    <row r="245" spans="1:24" s="4" customFormat="1" ht="28.5" customHeight="1" thickBot="1" x14ac:dyDescent="0.3">
      <c r="A245" s="209"/>
      <c r="B245" s="44" t="str">
        <f t="shared" si="126"/>
        <v>ГБУЗ АО Приволжская РБ</v>
      </c>
      <c r="C245" s="298"/>
      <c r="D245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5" s="128" t="s">
        <v>50</v>
      </c>
      <c r="F245" s="44" t="str">
        <f t="shared" si="139"/>
        <v>Вне медицинской организации</v>
      </c>
      <c r="G245" s="234"/>
      <c r="H245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5" s="212"/>
      <c r="J245" s="44" t="str">
        <f t="shared" si="141"/>
        <v xml:space="preserve">Не применяется </v>
      </c>
      <c r="K245" s="71" t="s">
        <v>149</v>
      </c>
      <c r="L245" s="72" t="s">
        <v>41</v>
      </c>
      <c r="M245" s="68" t="s">
        <v>42</v>
      </c>
      <c r="N245" s="99">
        <v>1642</v>
      </c>
      <c r="O245" s="99">
        <v>403</v>
      </c>
      <c r="P245" s="53"/>
      <c r="Q245" s="52">
        <f>IF(AND(N245&lt;&gt;0,M245="объем"),(O245/N245*100)/$Y$2*12,"")</f>
        <v>98.17295980511571</v>
      </c>
      <c r="R245" s="220"/>
      <c r="S245" s="221"/>
      <c r="T245" s="224"/>
      <c r="U245" s="212"/>
      <c r="V245" s="234"/>
      <c r="W245" s="252"/>
      <c r="X245" s="249"/>
    </row>
    <row r="246" spans="1:24" s="4" customFormat="1" ht="77.25" customHeight="1" thickBot="1" x14ac:dyDescent="0.3">
      <c r="A246" s="209"/>
      <c r="B246" s="44" t="str">
        <f t="shared" si="126"/>
        <v>ГБУЗ АО Приволжская РБ</v>
      </c>
      <c r="C246" s="229" t="s">
        <v>73</v>
      </c>
      <c r="D246" s="19" t="str">
        <f t="shared" si="127"/>
        <v>Паллиативная медицинская помощь</v>
      </c>
      <c r="E246" s="211" t="s">
        <v>252</v>
      </c>
      <c r="F246" s="44" t="str">
        <f t="shared" si="139"/>
        <v>амбулаторно на дому</v>
      </c>
      <c r="G246" s="211" t="s">
        <v>43</v>
      </c>
      <c r="H246" s="44" t="str">
        <f t="shared" si="140"/>
        <v>паллиативная медицинская помощь</v>
      </c>
      <c r="I246" s="211" t="s">
        <v>146</v>
      </c>
      <c r="J246" s="44" t="str">
        <f t="shared" si="141"/>
        <v xml:space="preserve">Не применяется </v>
      </c>
      <c r="K246" s="70" t="s">
        <v>131</v>
      </c>
      <c r="L246" s="69" t="s">
        <v>3</v>
      </c>
      <c r="M246" s="69" t="s">
        <v>5</v>
      </c>
      <c r="N246" s="103">
        <v>99</v>
      </c>
      <c r="O246" s="103">
        <v>99</v>
      </c>
      <c r="P246" s="51">
        <f t="shared" ref="P246" si="150">IF(AND(N246&lt;&gt;0,M246="Кач."),O246/N246*100,"")</f>
        <v>100</v>
      </c>
      <c r="Q246" s="51" t="str">
        <f>IF(AND(N246&lt;&gt;0,M246="объем"),(O246/N246*100)/$Y$2*12,"")</f>
        <v/>
      </c>
      <c r="R246" s="213">
        <f>IFERROR(AVERAGE(P246:P247),"")</f>
        <v>100</v>
      </c>
      <c r="S246" s="240">
        <f>AVERAGE(Q246:Q247)</f>
        <v>95.087932080048503</v>
      </c>
      <c r="T246" s="216">
        <f>IFERROR((R246*0.7+S246*0.3)*2,S246*2)</f>
        <v>197.0527592480291</v>
      </c>
      <c r="U246" s="225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27"/>
      <c r="W246" s="252"/>
      <c r="X246" s="249"/>
    </row>
    <row r="247" spans="1:24" s="4" customFormat="1" ht="28.5" customHeight="1" thickBot="1" x14ac:dyDescent="0.3">
      <c r="A247" s="209"/>
      <c r="B247" s="44" t="str">
        <f t="shared" si="126"/>
        <v>ГБУЗ АО Приволжская РБ</v>
      </c>
      <c r="C247" s="231"/>
      <c r="D247" s="19" t="str">
        <f t="shared" si="127"/>
        <v>Паллиативная медицинская помощь</v>
      </c>
      <c r="E247" s="212"/>
      <c r="F247" s="44" t="str">
        <f t="shared" si="139"/>
        <v>амбулаторно на дому</v>
      </c>
      <c r="G247" s="212"/>
      <c r="H247" s="44" t="str">
        <f t="shared" si="140"/>
        <v>паллиативная медицинская помощь</v>
      </c>
      <c r="I247" s="212"/>
      <c r="J247" s="44" t="str">
        <f t="shared" si="141"/>
        <v xml:space="preserve">Не применяется </v>
      </c>
      <c r="K247" s="71" t="s">
        <v>40</v>
      </c>
      <c r="L247" s="67" t="s">
        <v>121</v>
      </c>
      <c r="M247" s="68" t="s">
        <v>42</v>
      </c>
      <c r="N247" s="101">
        <v>1649</v>
      </c>
      <c r="O247" s="101">
        <v>392</v>
      </c>
      <c r="P247" s="53"/>
      <c r="Q247" s="52">
        <f t="shared" ref="Q247" si="151">IF(AND(N247&lt;&gt;0,M247="объем"),(O247/N247*100)/$Y$2*12,"")</f>
        <v>95.087932080048503</v>
      </c>
      <c r="R247" s="213"/>
      <c r="S247" s="240"/>
      <c r="T247" s="216"/>
      <c r="U247" s="225"/>
      <c r="V247" s="227"/>
      <c r="W247" s="252"/>
      <c r="X247" s="249"/>
    </row>
    <row r="248" spans="1:24" s="4" customFormat="1" ht="28.5" customHeight="1" thickBot="1" x14ac:dyDescent="0.3">
      <c r="A248" s="209"/>
      <c r="B248" s="44" t="e">
        <f>IF(A248="",#REF!,A248)</f>
        <v>#REF!</v>
      </c>
      <c r="C248" s="226" t="s">
        <v>232</v>
      </c>
      <c r="D248" s="19" t="str">
        <f>IF(C248="",#REF!,C248)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25" t="s">
        <v>289</v>
      </c>
      <c r="F248" s="44" t="str">
        <f>IF(E248="",#REF!,E248)</f>
        <v>заключение договоров</v>
      </c>
      <c r="G248" s="225" t="s">
        <v>291</v>
      </c>
      <c r="H248" s="44" t="str">
        <f>IF(G248="",#REF!,G248)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25" t="s">
        <v>290</v>
      </c>
      <c r="J248" s="44" t="str">
        <f>IF(I248="",#REF!,I248)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3" t="s">
        <v>233</v>
      </c>
      <c r="L248" s="72" t="s">
        <v>3</v>
      </c>
      <c r="M248" s="69" t="s">
        <v>5</v>
      </c>
      <c r="N248" s="103">
        <v>100</v>
      </c>
      <c r="O248" s="103">
        <v>100</v>
      </c>
      <c r="P248" s="51">
        <f t="shared" ref="P248" si="152">IF(AND(N248&lt;&gt;0,M248="Кач."),O248/N248*100,"")</f>
        <v>100</v>
      </c>
      <c r="Q248" s="51"/>
      <c r="R248" s="213">
        <f>IFERROR(AVERAGE(P248:P249),"")</f>
        <v>100</v>
      </c>
      <c r="S248" s="240">
        <f>AVERAGE(Q248:Q249)</f>
        <v>100</v>
      </c>
      <c r="T248" s="216">
        <f>IFERROR((R248*0.7+S248*0.3)*2,S248*2)</f>
        <v>200</v>
      </c>
      <c r="U248" s="225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27"/>
      <c r="W248" s="252"/>
      <c r="X248" s="249"/>
    </row>
    <row r="249" spans="1:24" s="4" customFormat="1" ht="28.5" customHeight="1" thickBot="1" x14ac:dyDescent="0.3">
      <c r="A249" s="210"/>
      <c r="B249" s="44" t="e">
        <f t="shared" si="126"/>
        <v>#REF!</v>
      </c>
      <c r="C249" s="226"/>
      <c r="D24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25"/>
      <c r="F249" s="44" t="str">
        <f t="shared" si="139"/>
        <v>заключение договоров</v>
      </c>
      <c r="G249" s="225"/>
      <c r="H249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25"/>
      <c r="J249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74" t="s">
        <v>241</v>
      </c>
      <c r="L249" s="72" t="s">
        <v>234</v>
      </c>
      <c r="M249" s="68" t="s">
        <v>42</v>
      </c>
      <c r="N249" s="101">
        <v>5.89</v>
      </c>
      <c r="O249" s="101">
        <v>5.89</v>
      </c>
      <c r="P249" s="53"/>
      <c r="Q249" s="55">
        <f>IF(AND(N249&lt;&gt;0,M249="объем"),(O249/N249*100),"")</f>
        <v>100</v>
      </c>
      <c r="R249" s="213"/>
      <c r="S249" s="240"/>
      <c r="T249" s="216"/>
      <c r="U249" s="225"/>
      <c r="V249" s="227"/>
      <c r="W249" s="286"/>
      <c r="X249" s="250"/>
    </row>
    <row r="250" spans="1:24" s="4" customFormat="1" ht="28.5" customHeight="1" thickBot="1" x14ac:dyDescent="0.3">
      <c r="A250" s="200" t="s">
        <v>100</v>
      </c>
      <c r="B250" s="44" t="str">
        <f t="shared" si="126"/>
        <v>ГБУЗ АО Харабалинская РБ</v>
      </c>
      <c r="C250" s="229" t="s">
        <v>122</v>
      </c>
      <c r="D250" s="19" t="str">
        <f t="shared" si="127"/>
        <v>ПМСП, не включенная в базовую программу ОМС</v>
      </c>
      <c r="E250" s="227" t="s">
        <v>140</v>
      </c>
      <c r="F250" s="44" t="str">
        <f t="shared" si="139"/>
        <v>амбулаторно</v>
      </c>
      <c r="G250" s="225" t="s">
        <v>135</v>
      </c>
      <c r="H25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27" t="s">
        <v>166</v>
      </c>
      <c r="J250" s="44" t="str">
        <f t="shared" si="141"/>
        <v>по профилю дерматовенерология (в части венерологии)</v>
      </c>
      <c r="K250" s="69" t="s">
        <v>131</v>
      </c>
      <c r="L250" s="69" t="s">
        <v>3</v>
      </c>
      <c r="M250" s="69" t="s">
        <v>5</v>
      </c>
      <c r="N250" s="103">
        <v>99</v>
      </c>
      <c r="O250" s="103">
        <v>99</v>
      </c>
      <c r="P250" s="51">
        <f>IF(AND(N250&lt;&gt;0,M250="Кач."),O250/N250*100,"")</f>
        <v>100</v>
      </c>
      <c r="Q250" s="51"/>
      <c r="R250" s="213">
        <f>IFERROR(AVERAGE(P250:P252),"")</f>
        <v>100</v>
      </c>
      <c r="S250" s="240">
        <f>AVERAGE(Q250:Q252)</f>
        <v>70.130328387209119</v>
      </c>
      <c r="T250" s="216">
        <f>IFERROR((R250*0.7+S250*0.3)*2,S250*2)</f>
        <v>182.07819703232548</v>
      </c>
      <c r="U250" s="225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227"/>
      <c r="W250" s="251">
        <f>AVERAGE(T250:T276)</f>
        <v>184.17666078300743</v>
      </c>
      <c r="X250" s="248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201"/>
      <c r="B251" s="44" t="str">
        <f t="shared" si="126"/>
        <v>ГБУЗ АО Харабалинская РБ</v>
      </c>
      <c r="C251" s="230"/>
      <c r="D251" s="19" t="str">
        <f t="shared" si="127"/>
        <v>ПМСП, не включенная в базовую программу ОМС</v>
      </c>
      <c r="E251" s="227"/>
      <c r="F251" s="44" t="str">
        <f t="shared" si="139"/>
        <v>амбулаторно</v>
      </c>
      <c r="G251" s="225"/>
      <c r="H25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27"/>
      <c r="J251" s="44" t="str">
        <f t="shared" si="141"/>
        <v>по профилю дерматовенерология (в части венерологии)</v>
      </c>
      <c r="K251" s="66" t="s">
        <v>40</v>
      </c>
      <c r="L251" s="67" t="s">
        <v>121</v>
      </c>
      <c r="M251" s="68" t="s">
        <v>42</v>
      </c>
      <c r="N251" s="106">
        <v>1526</v>
      </c>
      <c r="O251" s="101">
        <v>319</v>
      </c>
      <c r="P251" s="53"/>
      <c r="Q251" s="52">
        <f>IF(AND(N251&lt;&gt;0,M251="объем"),(O251/N251*100)/$Y$2*12,"")</f>
        <v>83.617300131061597</v>
      </c>
      <c r="R251" s="213"/>
      <c r="S251" s="240"/>
      <c r="T251" s="216"/>
      <c r="U251" s="225"/>
      <c r="V251" s="227"/>
      <c r="W251" s="252"/>
      <c r="X251" s="249"/>
    </row>
    <row r="252" spans="1:24" s="4" customFormat="1" ht="28.5" customHeight="1" thickBot="1" x14ac:dyDescent="0.3">
      <c r="A252" s="201"/>
      <c r="B252" s="44" t="str">
        <f t="shared" si="126"/>
        <v>ГБУЗ АО Харабалинская РБ</v>
      </c>
      <c r="C252" s="230"/>
      <c r="D252" s="19" t="str">
        <f t="shared" si="127"/>
        <v>ПМСП, не включенная в базовую программу ОМС</v>
      </c>
      <c r="E252" s="227"/>
      <c r="F252" s="44" t="str">
        <f t="shared" si="139"/>
        <v>амбулаторно</v>
      </c>
      <c r="G252" s="225"/>
      <c r="H25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27"/>
      <c r="J252" s="44" t="str">
        <f t="shared" si="141"/>
        <v>по профилю дерматовенерология (в части венерологии)</v>
      </c>
      <c r="K252" s="66" t="s">
        <v>136</v>
      </c>
      <c r="L252" s="67" t="s">
        <v>121</v>
      </c>
      <c r="M252" s="68" t="s">
        <v>42</v>
      </c>
      <c r="N252" s="101">
        <v>572</v>
      </c>
      <c r="O252" s="101">
        <v>81</v>
      </c>
      <c r="P252" s="53"/>
      <c r="Q252" s="52">
        <f>IF(AND(N252&lt;&gt;0,M252="объем"),(O252/N252*100)/$Y$2*12,"")</f>
        <v>56.643356643356654</v>
      </c>
      <c r="R252" s="213"/>
      <c r="S252" s="240"/>
      <c r="T252" s="216"/>
      <c r="U252" s="225"/>
      <c r="V252" s="227"/>
      <c r="W252" s="252"/>
      <c r="X252" s="249"/>
    </row>
    <row r="253" spans="1:24" s="4" customFormat="1" ht="66.75" customHeight="1" thickBot="1" x14ac:dyDescent="0.3">
      <c r="A253" s="201"/>
      <c r="B253" s="44" t="str">
        <f t="shared" si="126"/>
        <v>ГБУЗ АО Харабалинская РБ</v>
      </c>
      <c r="C253" s="230"/>
      <c r="D253" s="19" t="str">
        <f t="shared" si="127"/>
        <v>ПМСП, не включенная в базовую программу ОМС</v>
      </c>
      <c r="E253" s="227" t="s">
        <v>140</v>
      </c>
      <c r="F253" s="44" t="str">
        <f t="shared" si="139"/>
        <v>амбулаторно</v>
      </c>
      <c r="G253" s="225" t="s">
        <v>143</v>
      </c>
      <c r="H25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27" t="s">
        <v>142</v>
      </c>
      <c r="J253" s="44" t="str">
        <f t="shared" si="141"/>
        <v>по профилю Фтизиатрия</v>
      </c>
      <c r="K253" s="70" t="s">
        <v>131</v>
      </c>
      <c r="L253" s="69" t="s">
        <v>3</v>
      </c>
      <c r="M253" s="69" t="s">
        <v>5</v>
      </c>
      <c r="N253" s="103">
        <v>99</v>
      </c>
      <c r="O253" s="103">
        <v>99</v>
      </c>
      <c r="P253" s="51">
        <f t="shared" ref="P253" si="153">IF(AND(N253&lt;&gt;0,M253="Кач."),O253/N253*100,"")</f>
        <v>100</v>
      </c>
      <c r="Q253" s="51"/>
      <c r="R253" s="213">
        <f>IFERROR(AVERAGE(P253:P255),"")</f>
        <v>100</v>
      </c>
      <c r="S253" s="240">
        <f>AVERAGE(Q253:Q255)</f>
        <v>122.28285568535117</v>
      </c>
      <c r="T253" s="216">
        <f>IFERROR((R253*0.7+S253*0.3)*2,S253*2)</f>
        <v>213.36971341121068</v>
      </c>
      <c r="U253" s="225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ПЕРЕвыполнено</v>
      </c>
      <c r="V253" s="227"/>
      <c r="W253" s="252"/>
      <c r="X253" s="249"/>
    </row>
    <row r="254" spans="1:24" s="14" customFormat="1" ht="28.5" customHeight="1" thickBot="1" x14ac:dyDescent="0.3">
      <c r="A254" s="201"/>
      <c r="B254" s="44" t="str">
        <f t="shared" si="126"/>
        <v>ГБУЗ АО Харабалинская РБ</v>
      </c>
      <c r="C254" s="230"/>
      <c r="D254" s="19" t="str">
        <f t="shared" si="127"/>
        <v>ПМСП, не включенная в базовую программу ОМС</v>
      </c>
      <c r="E254" s="227"/>
      <c r="F254" s="44" t="str">
        <f t="shared" si="139"/>
        <v>амбулаторно</v>
      </c>
      <c r="G254" s="225"/>
      <c r="H25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27"/>
      <c r="J254" s="44" t="str">
        <f t="shared" si="141"/>
        <v>по профилю Фтизиатрия</v>
      </c>
      <c r="K254" s="71" t="s">
        <v>40</v>
      </c>
      <c r="L254" s="67" t="s">
        <v>121</v>
      </c>
      <c r="M254" s="68" t="s">
        <v>42</v>
      </c>
      <c r="N254" s="101">
        <v>3796</v>
      </c>
      <c r="O254" s="101">
        <v>1782</v>
      </c>
      <c r="P254" s="53"/>
      <c r="Q254" s="52">
        <f t="shared" ref="Q254:Q263" si="154">IF(AND(N254&lt;&gt;0,M254="объем"),(O254/N254*100)/$Y$2*12,"")</f>
        <v>187.77660695468913</v>
      </c>
      <c r="R254" s="213"/>
      <c r="S254" s="240"/>
      <c r="T254" s="216"/>
      <c r="U254" s="225"/>
      <c r="V254" s="227"/>
      <c r="W254" s="252"/>
      <c r="X254" s="249"/>
    </row>
    <row r="255" spans="1:24" s="4" customFormat="1" ht="28.5" customHeight="1" thickBot="1" x14ac:dyDescent="0.3">
      <c r="A255" s="201"/>
      <c r="B255" s="44" t="str">
        <f t="shared" si="126"/>
        <v>ГБУЗ АО Харабалинская РБ</v>
      </c>
      <c r="C255" s="230"/>
      <c r="D255" s="19" t="str">
        <f t="shared" si="127"/>
        <v>ПМСП, не включенная в базовую программу ОМС</v>
      </c>
      <c r="E255" s="227"/>
      <c r="F255" s="44" t="str">
        <f t="shared" si="139"/>
        <v>амбулаторно</v>
      </c>
      <c r="G255" s="225"/>
      <c r="H25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27"/>
      <c r="J255" s="44" t="str">
        <f t="shared" si="141"/>
        <v>по профилю Фтизиатрия</v>
      </c>
      <c r="K255" s="71" t="s">
        <v>136</v>
      </c>
      <c r="L255" s="67" t="s">
        <v>121</v>
      </c>
      <c r="M255" s="68" t="s">
        <v>42</v>
      </c>
      <c r="N255" s="101">
        <v>2423</v>
      </c>
      <c r="O255" s="101">
        <v>344</v>
      </c>
      <c r="P255" s="53"/>
      <c r="Q255" s="52">
        <f t="shared" si="154"/>
        <v>56.789104416013203</v>
      </c>
      <c r="R255" s="213"/>
      <c r="S255" s="240"/>
      <c r="T255" s="216"/>
      <c r="U255" s="225"/>
      <c r="V255" s="227"/>
      <c r="W255" s="252"/>
      <c r="X255" s="249"/>
    </row>
    <row r="256" spans="1:24" s="4" customFormat="1" ht="57.75" customHeight="1" thickBot="1" x14ac:dyDescent="0.3">
      <c r="A256" s="201"/>
      <c r="B256" s="44" t="str">
        <f t="shared" si="126"/>
        <v>ГБУЗ АО Харабалинская РБ</v>
      </c>
      <c r="C256" s="230"/>
      <c r="D256" s="19" t="str">
        <f t="shared" si="127"/>
        <v>ПМСП, не включенная в базовую программу ОМС</v>
      </c>
      <c r="E256" s="227" t="s">
        <v>140</v>
      </c>
      <c r="F256" s="44" t="str">
        <f t="shared" si="139"/>
        <v>амбулаторно</v>
      </c>
      <c r="G256" s="225" t="s">
        <v>165</v>
      </c>
      <c r="H25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27" t="s">
        <v>278</v>
      </c>
      <c r="J256" s="44" t="str">
        <f t="shared" si="141"/>
        <v>по профилю психиатрия-наркология</v>
      </c>
      <c r="K256" s="70" t="s">
        <v>131</v>
      </c>
      <c r="L256" s="69" t="s">
        <v>3</v>
      </c>
      <c r="M256" s="69" t="s">
        <v>5</v>
      </c>
      <c r="N256" s="103">
        <v>99</v>
      </c>
      <c r="O256" s="103">
        <v>99</v>
      </c>
      <c r="P256" s="51">
        <f t="shared" ref="P256" si="155">IF(AND(N256&lt;&gt;0,M256="Кач."),O256/N256*100,"")</f>
        <v>100</v>
      </c>
      <c r="Q256" s="51" t="str">
        <f t="shared" si="154"/>
        <v/>
      </c>
      <c r="R256" s="213">
        <f>IFERROR(AVERAGE(P256:P258),"")</f>
        <v>100</v>
      </c>
      <c r="S256" s="240">
        <f>AVERAGE(Q256:Q258)</f>
        <v>56.495218104774011</v>
      </c>
      <c r="T256" s="216">
        <f>IFERROR((R256*0.7+S256*0.3)*2,S256*2)</f>
        <v>173.8971308628644</v>
      </c>
      <c r="U256" s="225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27"/>
      <c r="W256" s="252"/>
      <c r="X256" s="249"/>
    </row>
    <row r="257" spans="1:24" s="4" customFormat="1" ht="28.5" customHeight="1" thickBot="1" x14ac:dyDescent="0.3">
      <c r="A257" s="201"/>
      <c r="B257" s="44" t="str">
        <f t="shared" si="126"/>
        <v>ГБУЗ АО Харабалинская РБ</v>
      </c>
      <c r="C257" s="230"/>
      <c r="D257" s="19" t="str">
        <f t="shared" si="127"/>
        <v>ПМСП, не включенная в базовую программу ОМС</v>
      </c>
      <c r="E257" s="227"/>
      <c r="F257" s="44" t="str">
        <f t="shared" si="139"/>
        <v>амбулаторно</v>
      </c>
      <c r="G257" s="225"/>
      <c r="H25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27"/>
      <c r="J257" s="44" t="str">
        <f t="shared" si="141"/>
        <v>по профилю психиатрия-наркология</v>
      </c>
      <c r="K257" s="71" t="s">
        <v>40</v>
      </c>
      <c r="L257" s="67" t="s">
        <v>121</v>
      </c>
      <c r="M257" s="68" t="s">
        <v>42</v>
      </c>
      <c r="N257" s="101">
        <v>2365</v>
      </c>
      <c r="O257" s="101">
        <v>400</v>
      </c>
      <c r="P257" s="53"/>
      <c r="Q257" s="52">
        <f t="shared" si="154"/>
        <v>67.653276955602536</v>
      </c>
      <c r="R257" s="213"/>
      <c r="S257" s="240"/>
      <c r="T257" s="216"/>
      <c r="U257" s="225"/>
      <c r="V257" s="227"/>
      <c r="W257" s="252"/>
      <c r="X257" s="249"/>
    </row>
    <row r="258" spans="1:24" s="4" customFormat="1" ht="28.5" customHeight="1" thickBot="1" x14ac:dyDescent="0.3">
      <c r="A258" s="201"/>
      <c r="B258" s="44" t="str">
        <f t="shared" si="126"/>
        <v>ГБУЗ АО Харабалинская РБ</v>
      </c>
      <c r="C258" s="230"/>
      <c r="D258" s="19" t="str">
        <f t="shared" si="127"/>
        <v>ПМСП, не включенная в базовую программу ОМС</v>
      </c>
      <c r="E258" s="227"/>
      <c r="F258" s="44" t="str">
        <f t="shared" si="139"/>
        <v>амбулаторно</v>
      </c>
      <c r="G258" s="225"/>
      <c r="H25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27"/>
      <c r="J258" s="44" t="str">
        <f t="shared" si="141"/>
        <v>по профилю психиатрия-наркология</v>
      </c>
      <c r="K258" s="71" t="s">
        <v>136</v>
      </c>
      <c r="L258" s="67" t="s">
        <v>121</v>
      </c>
      <c r="M258" s="68" t="s">
        <v>42</v>
      </c>
      <c r="N258" s="101">
        <v>697</v>
      </c>
      <c r="O258" s="101">
        <v>79</v>
      </c>
      <c r="P258" s="53"/>
      <c r="Q258" s="52">
        <f t="shared" si="154"/>
        <v>45.33715925394548</v>
      </c>
      <c r="R258" s="213"/>
      <c r="S258" s="240"/>
      <c r="T258" s="216"/>
      <c r="U258" s="225"/>
      <c r="V258" s="227"/>
      <c r="W258" s="252"/>
      <c r="X258" s="249"/>
    </row>
    <row r="259" spans="1:24" s="4" customFormat="1" ht="55.5" customHeight="1" thickBot="1" x14ac:dyDescent="0.3">
      <c r="A259" s="201"/>
      <c r="B259" s="44" t="str">
        <f t="shared" si="126"/>
        <v>ГБУЗ АО Харабалинская РБ</v>
      </c>
      <c r="C259" s="230"/>
      <c r="D259" s="19" t="str">
        <f t="shared" si="127"/>
        <v>ПМСП, не включенная в базовую программу ОМС</v>
      </c>
      <c r="E259" s="232" t="s">
        <v>140</v>
      </c>
      <c r="F259" s="44" t="str">
        <f t="shared" si="139"/>
        <v>амбулаторно</v>
      </c>
      <c r="G259" s="211" t="s">
        <v>39</v>
      </c>
      <c r="H259" s="44" t="str">
        <f t="shared" si="140"/>
        <v>Первичная медико-санитарная помощь, в части диагностики и лечения</v>
      </c>
      <c r="I259" s="232" t="s">
        <v>249</v>
      </c>
      <c r="J259" s="44" t="str">
        <f t="shared" si="141"/>
        <v>Вакцинация</v>
      </c>
      <c r="K259" s="70" t="s">
        <v>131</v>
      </c>
      <c r="L259" s="69" t="s">
        <v>3</v>
      </c>
      <c r="M259" s="69" t="s">
        <v>5</v>
      </c>
      <c r="N259" s="103">
        <v>99</v>
      </c>
      <c r="O259" s="103">
        <v>99</v>
      </c>
      <c r="P259" s="129">
        <f t="shared" ref="P259" si="156">IF(AND(N259&lt;&gt;0,M259="Кач."),O259/N259*100,"")</f>
        <v>100</v>
      </c>
      <c r="Q259" s="129" t="str">
        <f t="shared" ref="Q259:Q260" si="157">IF(AND(N259&lt;&gt;0,M259="объем"),(O259/N259*100)/$Y$2*12,"")</f>
        <v/>
      </c>
      <c r="R259" s="213">
        <f>IFERROR(AVERAGE(P259:P260),"")</f>
        <v>100</v>
      </c>
      <c r="S259" s="240">
        <f>AVERAGE(Q259:Q260)</f>
        <v>42.424242424242422</v>
      </c>
      <c r="T259" s="216">
        <f>IFERROR((R259*0.7+S259*0.3)*2,S259*2)</f>
        <v>165.45454545454544</v>
      </c>
      <c r="U259" s="225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НЕ выполнено</v>
      </c>
      <c r="V259" s="225"/>
      <c r="W259" s="252"/>
      <c r="X259" s="249"/>
    </row>
    <row r="260" spans="1:24" s="4" customFormat="1" ht="28.5" customHeight="1" thickBot="1" x14ac:dyDescent="0.3">
      <c r="A260" s="201"/>
      <c r="B260" s="44" t="str">
        <f t="shared" si="126"/>
        <v>ГБУЗ АО Харабалинская РБ</v>
      </c>
      <c r="C260" s="231"/>
      <c r="D260" s="19" t="str">
        <f t="shared" si="127"/>
        <v>ПМСП, не включенная в базовую программу ОМС</v>
      </c>
      <c r="E260" s="234"/>
      <c r="F260" s="44" t="str">
        <f t="shared" si="139"/>
        <v>амбулаторно</v>
      </c>
      <c r="G260" s="212"/>
      <c r="H260" s="44" t="str">
        <f t="shared" si="140"/>
        <v>Первичная медико-санитарная помощь, в части диагностики и лечения</v>
      </c>
      <c r="I260" s="234"/>
      <c r="J260" s="44" t="str">
        <f t="shared" si="141"/>
        <v>Вакцинация</v>
      </c>
      <c r="K260" s="71" t="s">
        <v>40</v>
      </c>
      <c r="L260" s="67" t="s">
        <v>121</v>
      </c>
      <c r="M260" s="68" t="s">
        <v>42</v>
      </c>
      <c r="N260" s="101">
        <v>330</v>
      </c>
      <c r="O260" s="101">
        <v>35</v>
      </c>
      <c r="P260" s="53"/>
      <c r="Q260" s="130">
        <f t="shared" si="157"/>
        <v>42.424242424242422</v>
      </c>
      <c r="R260" s="213"/>
      <c r="S260" s="240"/>
      <c r="T260" s="216"/>
      <c r="U260" s="225"/>
      <c r="V260" s="225"/>
      <c r="W260" s="252"/>
      <c r="X260" s="249"/>
    </row>
    <row r="261" spans="1:24" s="4" customFormat="1" ht="28.5" customHeight="1" thickBot="1" x14ac:dyDescent="0.3">
      <c r="A261" s="201"/>
      <c r="B261" s="44" t="str">
        <f t="shared" si="126"/>
        <v>ГБУЗ АО Харабалинская РБ</v>
      </c>
      <c r="C261" s="298" t="s">
        <v>139</v>
      </c>
      <c r="D261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1" s="211" t="s">
        <v>140</v>
      </c>
      <c r="F261" s="44" t="str">
        <f t="shared" si="139"/>
        <v>амбулаторно</v>
      </c>
      <c r="G261" s="225" t="s">
        <v>139</v>
      </c>
      <c r="H261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1" s="225" t="s">
        <v>146</v>
      </c>
      <c r="J261" s="44" t="str">
        <f t="shared" si="141"/>
        <v xml:space="preserve">Не применяется </v>
      </c>
      <c r="K261" s="69" t="s">
        <v>131</v>
      </c>
      <c r="L261" s="69" t="s">
        <v>3</v>
      </c>
      <c r="M261" s="69" t="s">
        <v>5</v>
      </c>
      <c r="N261" s="103">
        <v>99</v>
      </c>
      <c r="O261" s="103">
        <v>99</v>
      </c>
      <c r="P261" s="51">
        <f t="shared" ref="P261" si="158">IF(AND(N261&lt;&gt;0,M261="Кач."),O261/N261*100,"")</f>
        <v>100</v>
      </c>
      <c r="Q261" s="51" t="str">
        <f t="shared" si="154"/>
        <v/>
      </c>
      <c r="R261" s="213">
        <f>IFERROR(AVERAGE(P261:P263),"")</f>
        <v>100</v>
      </c>
      <c r="S261" s="240">
        <f>AVERAGE(Q261:Q263)</f>
        <v>116.0671031096563</v>
      </c>
      <c r="T261" s="216">
        <f>IFERROR((R261*0.7+S261*0.3)*2,S261*2)</f>
        <v>209.64026186579378</v>
      </c>
      <c r="U261" s="225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ПЕРЕвыполнено</v>
      </c>
      <c r="V261" s="243"/>
      <c r="W261" s="252"/>
      <c r="X261" s="249"/>
    </row>
    <row r="262" spans="1:24" s="4" customFormat="1" ht="44.25" customHeight="1" thickBot="1" x14ac:dyDescent="0.3">
      <c r="A262" s="201"/>
      <c r="B262" s="44" t="str">
        <f t="shared" si="126"/>
        <v>ГБУЗ АО Харабалинская РБ</v>
      </c>
      <c r="C262" s="298"/>
      <c r="D262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2" s="212"/>
      <c r="F262" s="44" t="str">
        <f t="shared" si="139"/>
        <v>амбулаторно</v>
      </c>
      <c r="G262" s="225"/>
      <c r="H262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2" s="225"/>
      <c r="J262" s="44" t="str">
        <f t="shared" si="141"/>
        <v xml:space="preserve">Не применяется </v>
      </c>
      <c r="K262" s="71" t="s">
        <v>40</v>
      </c>
      <c r="L262" s="67" t="s">
        <v>121</v>
      </c>
      <c r="M262" s="68" t="s">
        <v>42</v>
      </c>
      <c r="N262" s="101">
        <v>1833</v>
      </c>
      <c r="O262" s="101">
        <v>633</v>
      </c>
      <c r="P262" s="53"/>
      <c r="Q262" s="130">
        <f>IF(AND(N262&lt;&gt;0,M262="объем"),(O262/N262*100)/$Y$2*12,"")</f>
        <v>138.1342062193126</v>
      </c>
      <c r="R262" s="213"/>
      <c r="S262" s="240"/>
      <c r="T262" s="216"/>
      <c r="U262" s="225"/>
      <c r="V262" s="243"/>
      <c r="W262" s="252"/>
      <c r="X262" s="249"/>
    </row>
    <row r="263" spans="1:24" s="4" customFormat="1" ht="44.25" customHeight="1" thickBot="1" x14ac:dyDescent="0.3">
      <c r="A263" s="201"/>
      <c r="B263" s="44" t="str">
        <f t="shared" si="126"/>
        <v>ГБУЗ АО Харабалинская РБ</v>
      </c>
      <c r="C263" s="298"/>
      <c r="D26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3" s="132" t="s">
        <v>50</v>
      </c>
      <c r="F263" s="44" t="str">
        <f t="shared" si="139"/>
        <v>Вне медицинской организации</v>
      </c>
      <c r="G263" s="225"/>
      <c r="H26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3" s="225"/>
      <c r="J263" s="44" t="str">
        <f t="shared" si="141"/>
        <v xml:space="preserve">Не применяется </v>
      </c>
      <c r="K263" s="71" t="s">
        <v>149</v>
      </c>
      <c r="L263" s="72" t="s">
        <v>41</v>
      </c>
      <c r="M263" s="68" t="s">
        <v>42</v>
      </c>
      <c r="N263" s="99">
        <v>800</v>
      </c>
      <c r="O263" s="101">
        <v>188</v>
      </c>
      <c r="P263" s="53"/>
      <c r="Q263" s="52">
        <f t="shared" si="154"/>
        <v>94</v>
      </c>
      <c r="R263" s="213"/>
      <c r="S263" s="240"/>
      <c r="T263" s="216"/>
      <c r="U263" s="225"/>
      <c r="V263" s="243"/>
      <c r="W263" s="252"/>
      <c r="X263" s="249"/>
    </row>
    <row r="264" spans="1:24" s="4" customFormat="1" ht="44.25" customHeight="1" thickBot="1" x14ac:dyDescent="0.3">
      <c r="A264" s="201"/>
      <c r="B264" s="44" t="str">
        <f t="shared" si="126"/>
        <v>ГБУЗ АО Харабалинская РБ</v>
      </c>
      <c r="C264" s="298" t="s">
        <v>193</v>
      </c>
      <c r="D264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4" s="227" t="s">
        <v>47</v>
      </c>
      <c r="F264" s="44" t="str">
        <f t="shared" si="139"/>
        <v>Не предусмотрено</v>
      </c>
      <c r="G264" s="227" t="s">
        <v>47</v>
      </c>
      <c r="H264" s="44" t="str">
        <f t="shared" si="140"/>
        <v>Не предусмотрено</v>
      </c>
      <c r="I264" s="227" t="s">
        <v>47</v>
      </c>
      <c r="J264" s="44" t="str">
        <f t="shared" si="141"/>
        <v>Не предусмотрено</v>
      </c>
      <c r="K264" s="82" t="s">
        <v>57</v>
      </c>
      <c r="L264" s="69" t="s">
        <v>57</v>
      </c>
      <c r="M264" s="70"/>
      <c r="N264" s="103"/>
      <c r="O264" s="103"/>
      <c r="P264" s="51" t="str">
        <f t="shared" ref="P264" si="159">IF(AND(N264&lt;&gt;0,M264="Кач."),O264/N264*100,"")</f>
        <v/>
      </c>
      <c r="Q264" s="51"/>
      <c r="R264" s="213" t="str">
        <f>IFERROR(AVERAGE(P264:P265),"")</f>
        <v/>
      </c>
      <c r="S264" s="240">
        <f>AVERAGE(Q264:Q265)</f>
        <v>79.5</v>
      </c>
      <c r="T264" s="216">
        <f>IFERROR((R264*0.7+S264*0.3)*2,S264*2)</f>
        <v>159</v>
      </c>
      <c r="U264" s="225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НЕ выполнено</v>
      </c>
      <c r="V264" s="225"/>
      <c r="W264" s="252"/>
      <c r="X264" s="249"/>
    </row>
    <row r="265" spans="1:24" s="4" customFormat="1" ht="28.5" customHeight="1" thickBot="1" x14ac:dyDescent="0.3">
      <c r="A265" s="201"/>
      <c r="B265" s="44" t="str">
        <f t="shared" si="126"/>
        <v>ГБУЗ АО Харабалинская РБ</v>
      </c>
      <c r="C265" s="298"/>
      <c r="D265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5" s="227"/>
      <c r="F265" s="44" t="str">
        <f t="shared" si="139"/>
        <v>Не предусмотрено</v>
      </c>
      <c r="G265" s="227"/>
      <c r="H265" s="44" t="str">
        <f t="shared" si="140"/>
        <v>Не предусмотрено</v>
      </c>
      <c r="I265" s="227"/>
      <c r="J265" s="44" t="str">
        <f t="shared" si="141"/>
        <v>Не предусмотрено</v>
      </c>
      <c r="K265" s="71" t="s">
        <v>194</v>
      </c>
      <c r="L265" s="72" t="s">
        <v>58</v>
      </c>
      <c r="M265" s="68" t="s">
        <v>42</v>
      </c>
      <c r="N265" s="101">
        <v>800</v>
      </c>
      <c r="O265" s="101">
        <v>159</v>
      </c>
      <c r="P265" s="53"/>
      <c r="Q265" s="52">
        <f t="shared" ref="Q265:Q266" si="160">IF(AND(N265&lt;&gt;0,M265="объем"),(O265/N265*100)/$Y$2*12,"")</f>
        <v>79.5</v>
      </c>
      <c r="R265" s="213"/>
      <c r="S265" s="240"/>
      <c r="T265" s="216"/>
      <c r="U265" s="225"/>
      <c r="V265" s="225"/>
      <c r="W265" s="252"/>
      <c r="X265" s="249"/>
    </row>
    <row r="266" spans="1:24" s="4" customFormat="1" ht="28.5" customHeight="1" thickBot="1" x14ac:dyDescent="0.3">
      <c r="A266" s="201"/>
      <c r="B266" s="44" t="str">
        <f t="shared" si="126"/>
        <v>ГБУЗ АО Харабалинская РБ</v>
      </c>
      <c r="C266" s="203" t="s">
        <v>73</v>
      </c>
      <c r="D266" s="19" t="str">
        <f t="shared" si="127"/>
        <v>Паллиативная медицинская помощь</v>
      </c>
      <c r="E266" s="225" t="s">
        <v>141</v>
      </c>
      <c r="F266" s="44" t="str">
        <f t="shared" si="139"/>
        <v>стационар</v>
      </c>
      <c r="G266" s="225" t="s">
        <v>43</v>
      </c>
      <c r="H266" s="44" t="str">
        <f t="shared" si="140"/>
        <v>паллиативная медицинская помощь</v>
      </c>
      <c r="I266" s="225" t="s">
        <v>146</v>
      </c>
      <c r="J266" s="44" t="str">
        <f t="shared" si="141"/>
        <v xml:space="preserve">Не применяется </v>
      </c>
      <c r="K266" s="69" t="s">
        <v>131</v>
      </c>
      <c r="L266" s="69" t="s">
        <v>3</v>
      </c>
      <c r="M266" s="69" t="s">
        <v>5</v>
      </c>
      <c r="N266" s="103">
        <v>99</v>
      </c>
      <c r="O266" s="103">
        <v>99</v>
      </c>
      <c r="P266" s="51">
        <f t="shared" ref="P266" si="161">IF(AND(N266&lt;&gt;0,M266="Кач."),O266/N266*100,"")</f>
        <v>100</v>
      </c>
      <c r="Q266" s="51" t="str">
        <f t="shared" si="160"/>
        <v/>
      </c>
      <c r="R266" s="213">
        <f>IFERROR(AVERAGE(P266:P267),"")</f>
        <v>100</v>
      </c>
      <c r="S266" s="240">
        <f>AVERAGE(Q266:Q267)</f>
        <v>128.79120879120879</v>
      </c>
      <c r="T266" s="216">
        <f>IFERROR((R266*0.7+S266*0.3)*2,S266*2)</f>
        <v>217.27472527472526</v>
      </c>
      <c r="U266" s="225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ПЕРЕвыполнено</v>
      </c>
      <c r="V266" s="225"/>
      <c r="W266" s="252"/>
      <c r="X266" s="249"/>
    </row>
    <row r="267" spans="1:24" s="4" customFormat="1" ht="51.75" customHeight="1" thickBot="1" x14ac:dyDescent="0.3">
      <c r="A267" s="201"/>
      <c r="B267" s="44" t="str">
        <f t="shared" si="126"/>
        <v>ГБУЗ АО Харабалинская РБ</v>
      </c>
      <c r="C267" s="235"/>
      <c r="D267" s="19" t="str">
        <f t="shared" si="127"/>
        <v>Паллиативная медицинская помощь</v>
      </c>
      <c r="E267" s="225"/>
      <c r="F267" s="44" t="str">
        <f t="shared" si="139"/>
        <v>стационар</v>
      </c>
      <c r="G267" s="225"/>
      <c r="H267" s="44" t="str">
        <f t="shared" si="140"/>
        <v>паллиативная медицинская помощь</v>
      </c>
      <c r="I267" s="225"/>
      <c r="J267" s="44" t="str">
        <f t="shared" si="141"/>
        <v xml:space="preserve">Не применяется </v>
      </c>
      <c r="K267" s="66" t="s">
        <v>137</v>
      </c>
      <c r="L267" s="67" t="s">
        <v>138</v>
      </c>
      <c r="M267" s="68" t="s">
        <v>42</v>
      </c>
      <c r="N267" s="100">
        <v>2730</v>
      </c>
      <c r="O267" s="101">
        <v>879</v>
      </c>
      <c r="P267" s="53"/>
      <c r="Q267" s="52">
        <f>IF(AND(N267&lt;&gt;0,M267="объем"),(O267/N267*100)/$Y$2*12,"")</f>
        <v>128.79120879120879</v>
      </c>
      <c r="R267" s="213"/>
      <c r="S267" s="240"/>
      <c r="T267" s="216"/>
      <c r="U267" s="225"/>
      <c r="V267" s="225"/>
      <c r="W267" s="252"/>
      <c r="X267" s="249"/>
    </row>
    <row r="268" spans="1:24" s="4" customFormat="1" ht="28.5" customHeight="1" thickBot="1" x14ac:dyDescent="0.3">
      <c r="A268" s="201"/>
      <c r="B268" s="44" t="str">
        <f t="shared" si="126"/>
        <v>ГБУЗ АО Харабалинская РБ</v>
      </c>
      <c r="C268" s="235"/>
      <c r="D268" s="19" t="str">
        <f t="shared" si="127"/>
        <v>Паллиативная медицинская помощь</v>
      </c>
      <c r="E268" s="211" t="s">
        <v>252</v>
      </c>
      <c r="F268" s="44" t="str">
        <f t="shared" si="139"/>
        <v>амбулаторно на дому</v>
      </c>
      <c r="G268" s="225" t="s">
        <v>43</v>
      </c>
      <c r="H268" s="44" t="str">
        <f t="shared" si="140"/>
        <v>паллиативная медицинская помощь</v>
      </c>
      <c r="I268" s="225" t="s">
        <v>146</v>
      </c>
      <c r="J268" s="44" t="str">
        <f t="shared" si="141"/>
        <v xml:space="preserve">Не применяется </v>
      </c>
      <c r="K268" s="69" t="s">
        <v>131</v>
      </c>
      <c r="L268" s="69" t="s">
        <v>3</v>
      </c>
      <c r="M268" s="69" t="s">
        <v>5</v>
      </c>
      <c r="N268" s="103">
        <v>99</v>
      </c>
      <c r="O268" s="103">
        <v>99</v>
      </c>
      <c r="P268" s="129">
        <f t="shared" ref="P268" si="162">IF(AND(N268&lt;&gt;0,M268="Кач."),O268/N268*100,"")</f>
        <v>100</v>
      </c>
      <c r="Q268" s="129" t="str">
        <f t="shared" ref="Q268:Q269" si="163">IF(AND(N268&lt;&gt;0,M268="объем"),(O268/N268*100)/$Y$2*12,"")</f>
        <v/>
      </c>
      <c r="R268" s="213">
        <f>IFERROR(AVERAGE(P268:P269),"")</f>
        <v>100</v>
      </c>
      <c r="S268" s="240">
        <f>AVERAGE(Q268:Q269)</f>
        <v>91.911764705882348</v>
      </c>
      <c r="T268" s="216">
        <f>IFERROR((R268*0.7+S268*0.3)*2,S268*2)</f>
        <v>195.14705882352939</v>
      </c>
      <c r="U268" s="225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25"/>
      <c r="W268" s="252"/>
      <c r="X268" s="249"/>
    </row>
    <row r="269" spans="1:24" s="4" customFormat="1" ht="39.75" customHeight="1" thickBot="1" x14ac:dyDescent="0.3">
      <c r="A269" s="201"/>
      <c r="B269" s="44" t="str">
        <f t="shared" si="126"/>
        <v>ГБУЗ АО Харабалинская РБ</v>
      </c>
      <c r="C269" s="235"/>
      <c r="D269" s="19" t="str">
        <f t="shared" si="127"/>
        <v>Паллиативная медицинская помощь</v>
      </c>
      <c r="E269" s="212"/>
      <c r="F269" s="44" t="str">
        <f t="shared" si="139"/>
        <v>амбулаторно на дому</v>
      </c>
      <c r="G269" s="225"/>
      <c r="H269" s="44" t="str">
        <f t="shared" si="140"/>
        <v>паллиативная медицинская помощь</v>
      </c>
      <c r="I269" s="225"/>
      <c r="J269" s="44" t="str">
        <f t="shared" si="141"/>
        <v xml:space="preserve">Не применяется </v>
      </c>
      <c r="K269" s="71" t="s">
        <v>40</v>
      </c>
      <c r="L269" s="67" t="s">
        <v>121</v>
      </c>
      <c r="M269" s="68" t="s">
        <v>42</v>
      </c>
      <c r="N269" s="101">
        <v>544</v>
      </c>
      <c r="O269" s="101">
        <v>125</v>
      </c>
      <c r="P269" s="53"/>
      <c r="Q269" s="130">
        <f t="shared" si="163"/>
        <v>91.911764705882348</v>
      </c>
      <c r="R269" s="213"/>
      <c r="S269" s="240"/>
      <c r="T269" s="216"/>
      <c r="U269" s="225"/>
      <c r="V269" s="225"/>
      <c r="W269" s="252"/>
      <c r="X269" s="249"/>
    </row>
    <row r="270" spans="1:24" s="4" customFormat="1" ht="28.5" customHeight="1" thickBot="1" x14ac:dyDescent="0.3">
      <c r="A270" s="201"/>
      <c r="B270" s="44" t="str">
        <f t="shared" si="126"/>
        <v>ГБУЗ АО Харабалинская РБ</v>
      </c>
      <c r="C270" s="235"/>
      <c r="D270" s="19" t="str">
        <f t="shared" si="127"/>
        <v>Паллиативная медицинская помощь</v>
      </c>
      <c r="E270" s="211" t="s">
        <v>250</v>
      </c>
      <c r="F270" s="44" t="str">
        <f t="shared" si="139"/>
        <v>амбулаторно на дому выездными патронажными бригадами</v>
      </c>
      <c r="G270" s="225" t="s">
        <v>43</v>
      </c>
      <c r="H270" s="44" t="str">
        <f t="shared" si="140"/>
        <v>паллиативная медицинская помощь</v>
      </c>
      <c r="I270" s="225" t="s">
        <v>146</v>
      </c>
      <c r="J270" s="44" t="str">
        <f t="shared" si="141"/>
        <v xml:space="preserve">Не применяется </v>
      </c>
      <c r="K270" s="69" t="s">
        <v>131</v>
      </c>
      <c r="L270" s="69" t="s">
        <v>3</v>
      </c>
      <c r="M270" s="69" t="s">
        <v>5</v>
      </c>
      <c r="N270" s="103">
        <v>99</v>
      </c>
      <c r="O270" s="103">
        <v>99</v>
      </c>
      <c r="P270" s="129">
        <f t="shared" ref="P270" si="164">IF(AND(N270&lt;&gt;0,M270="Кач."),O270/N270*100,"")</f>
        <v>100</v>
      </c>
      <c r="Q270" s="129" t="str">
        <f t="shared" ref="Q270:Q271" si="165">IF(AND(N270&lt;&gt;0,M270="объем"),(O270/N270*100)/$Y$2*12,"")</f>
        <v/>
      </c>
      <c r="R270" s="213">
        <f>IFERROR(AVERAGE(P270:P271),"")</f>
        <v>100</v>
      </c>
      <c r="S270" s="240">
        <f>AVERAGE(Q270:Q271)</f>
        <v>9.67741935483871</v>
      </c>
      <c r="T270" s="216">
        <f>IFERROR((R270*0.7+S270*0.3)*2,S270*2)</f>
        <v>145.80645161290323</v>
      </c>
      <c r="U270" s="225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НЕ выполнено</v>
      </c>
      <c r="V270" s="225"/>
      <c r="W270" s="252"/>
      <c r="X270" s="249"/>
    </row>
    <row r="271" spans="1:24" s="4" customFormat="1" ht="28.5" customHeight="1" thickBot="1" x14ac:dyDescent="0.3">
      <c r="A271" s="201"/>
      <c r="B271" s="44" t="str">
        <f>IF(A271="",B270,A271)</f>
        <v>ГБУЗ АО Харабалинская РБ</v>
      </c>
      <c r="C271" s="204"/>
      <c r="D271" s="19" t="str">
        <f>IF(C271="",D270,C271)</f>
        <v>Паллиативная медицинская помощь</v>
      </c>
      <c r="E271" s="212"/>
      <c r="F271" s="44" t="str">
        <f>IF(E271="",F270,E271)</f>
        <v>амбулаторно на дому выездными патронажными бригадами</v>
      </c>
      <c r="G271" s="225"/>
      <c r="H271" s="44" t="str">
        <f>IF(G271="",H270,G271)</f>
        <v>паллиативная медицинская помощь</v>
      </c>
      <c r="I271" s="225"/>
      <c r="J271" s="44" t="str">
        <f>IF(I271="",J270,I271)</f>
        <v xml:space="preserve">Не применяется </v>
      </c>
      <c r="K271" s="71" t="s">
        <v>40</v>
      </c>
      <c r="L271" s="67" t="s">
        <v>121</v>
      </c>
      <c r="M271" s="68" t="s">
        <v>42</v>
      </c>
      <c r="N271" s="101">
        <v>620</v>
      </c>
      <c r="O271" s="101">
        <v>15</v>
      </c>
      <c r="P271" s="53"/>
      <c r="Q271" s="130">
        <f t="shared" si="165"/>
        <v>9.67741935483871</v>
      </c>
      <c r="R271" s="213"/>
      <c r="S271" s="240"/>
      <c r="T271" s="216"/>
      <c r="U271" s="225"/>
      <c r="V271" s="225"/>
      <c r="W271" s="252"/>
      <c r="X271" s="249"/>
    </row>
    <row r="272" spans="1:24" s="4" customFormat="1" ht="28.5" customHeight="1" thickBot="1" x14ac:dyDescent="0.3">
      <c r="A272" s="201"/>
      <c r="B272" s="44" t="str">
        <f>IF(A272="",B271,A272)</f>
        <v>ГБУЗ АО Харабалинская РБ</v>
      </c>
      <c r="C272" s="226" t="s">
        <v>127</v>
      </c>
      <c r="D272" s="19" t="str">
        <f>IF(C272="",D271,C272)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2" s="211" t="s">
        <v>141</v>
      </c>
      <c r="F272" s="44" t="str">
        <f>IF(E272="",F271,E272)</f>
        <v>стационар</v>
      </c>
      <c r="G272" s="225" t="s">
        <v>51</v>
      </c>
      <c r="H272" s="44" t="str">
        <f>IF(G272="",H271,G272)</f>
        <v>терапия</v>
      </c>
      <c r="I272" s="211" t="s">
        <v>146</v>
      </c>
      <c r="J272" s="44" t="str">
        <f>IF(I272="",J271,I272)</f>
        <v xml:space="preserve">Не применяется </v>
      </c>
      <c r="K272" s="69" t="s">
        <v>131</v>
      </c>
      <c r="L272" s="69" t="s">
        <v>3</v>
      </c>
      <c r="M272" s="69" t="s">
        <v>5</v>
      </c>
      <c r="N272" s="103">
        <v>99</v>
      </c>
      <c r="O272" s="103">
        <v>99</v>
      </c>
      <c r="P272" s="51">
        <f t="shared" ref="P272" si="166">IF(AND(N272&lt;&gt;0,M272="Кач."),O272/N272*100,"")</f>
        <v>100</v>
      </c>
      <c r="Q272" s="51" t="str">
        <f>IF(AND(N272&lt;&gt;0,M272="объем"),(O272/N272*100)/$Y$2*12,"")</f>
        <v/>
      </c>
      <c r="R272" s="218">
        <f>IFERROR(AVERAGE(P272:P274),"")</f>
        <v>100</v>
      </c>
      <c r="S272" s="214">
        <f>AVERAGE(Q272:Q274)</f>
        <v>40.45864045864046</v>
      </c>
      <c r="T272" s="222">
        <f>IFERROR((R272*0.7+S272*0.3)*2,S272*2)</f>
        <v>164.27518427518427</v>
      </c>
      <c r="U272" s="211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НЕ выполнено</v>
      </c>
      <c r="V272" s="211"/>
      <c r="W272" s="252"/>
      <c r="X272" s="249"/>
    </row>
    <row r="273" spans="1:24" s="4" customFormat="1" ht="28.5" customHeight="1" thickBot="1" x14ac:dyDescent="0.3">
      <c r="A273" s="201"/>
      <c r="B273" s="44" t="str">
        <f t="shared" si="126"/>
        <v>ГБУЗ АО Харабалинская РБ</v>
      </c>
      <c r="C273" s="226"/>
      <c r="D273" s="19" t="str">
        <f t="shared" si="1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3" s="239"/>
      <c r="F273" s="44" t="str">
        <f t="shared" si="139"/>
        <v>стационар</v>
      </c>
      <c r="G273" s="225"/>
      <c r="H273" s="44" t="str">
        <f t="shared" si="140"/>
        <v>терапия</v>
      </c>
      <c r="I273" s="239"/>
      <c r="J273" s="44" t="str">
        <f t="shared" si="141"/>
        <v xml:space="preserve">Не применяется </v>
      </c>
      <c r="K273" s="71" t="s">
        <v>173</v>
      </c>
      <c r="L273" s="72" t="s">
        <v>148</v>
      </c>
      <c r="M273" s="68" t="s">
        <v>42</v>
      </c>
      <c r="N273" s="101">
        <v>33</v>
      </c>
      <c r="O273" s="101">
        <v>4</v>
      </c>
      <c r="P273" s="53"/>
      <c r="Q273" s="52">
        <f>IF(AND(N273&lt;&gt;0,M273="объем"),(O273/N273*100)/$Y$2*12,"")</f>
        <v>48.484848484848484</v>
      </c>
      <c r="R273" s="219"/>
      <c r="S273" s="215"/>
      <c r="T273" s="223"/>
      <c r="U273" s="239"/>
      <c r="V273" s="239"/>
      <c r="W273" s="252"/>
      <c r="X273" s="249"/>
    </row>
    <row r="274" spans="1:24" s="4" customFormat="1" ht="28.5" customHeight="1" thickBot="1" x14ac:dyDescent="0.3">
      <c r="A274" s="201"/>
      <c r="B274" s="44" t="str">
        <f t="shared" ref="B274:B337" si="167">IF(A274="",B273,A274)</f>
        <v>ГБУЗ АО Харабалинская РБ</v>
      </c>
      <c r="C274" s="226"/>
      <c r="D274" s="19" t="str">
        <f t="shared" ref="D274:D337" si="168">IF(C274="",D273,C274)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4" s="212"/>
      <c r="F274" s="44" t="str">
        <f t="shared" si="139"/>
        <v>стационар</v>
      </c>
      <c r="G274" s="133" t="s">
        <v>151</v>
      </c>
      <c r="H274" s="44" t="str">
        <f t="shared" si="140"/>
        <v>хирургия</v>
      </c>
      <c r="I274" s="212"/>
      <c r="J274" s="44" t="str">
        <f t="shared" si="141"/>
        <v xml:space="preserve">Не применяется </v>
      </c>
      <c r="K274" s="71" t="s">
        <v>173</v>
      </c>
      <c r="L274" s="72" t="s">
        <v>148</v>
      </c>
      <c r="M274" s="68" t="s">
        <v>42</v>
      </c>
      <c r="N274" s="101">
        <v>37</v>
      </c>
      <c r="O274" s="101">
        <v>3</v>
      </c>
      <c r="P274" s="53"/>
      <c r="Q274" s="52">
        <f t="shared" ref="Q274:Q283" si="169">IF(AND(N274&lt;&gt;0,M274="объем"),(O274/N274*100)/$Y$2*12,"")</f>
        <v>32.432432432432435</v>
      </c>
      <c r="R274" s="220"/>
      <c r="S274" s="221"/>
      <c r="T274" s="224"/>
      <c r="U274" s="212"/>
      <c r="V274" s="212"/>
      <c r="W274" s="252"/>
      <c r="X274" s="249"/>
    </row>
    <row r="275" spans="1:24" s="4" customFormat="1" ht="28.5" customHeight="1" thickBot="1" x14ac:dyDescent="0.3">
      <c r="A275" s="201"/>
      <c r="B275" s="44" t="str">
        <f t="shared" si="167"/>
        <v>ГБУЗ АО Харабалинская РБ</v>
      </c>
      <c r="C275" s="226" t="s">
        <v>232</v>
      </c>
      <c r="D275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5" s="225" t="s">
        <v>289</v>
      </c>
      <c r="F275" s="44" t="str">
        <f t="shared" si="139"/>
        <v>заключение договоров</v>
      </c>
      <c r="G275" s="225" t="s">
        <v>291</v>
      </c>
      <c r="H275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5" s="211" t="s">
        <v>290</v>
      </c>
      <c r="J275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5" s="73" t="s">
        <v>233</v>
      </c>
      <c r="L275" s="72" t="s">
        <v>3</v>
      </c>
      <c r="M275" s="70" t="s">
        <v>5</v>
      </c>
      <c r="N275" s="103">
        <v>100</v>
      </c>
      <c r="O275" s="103">
        <v>100</v>
      </c>
      <c r="P275" s="51">
        <f t="shared" ref="P275" si="170">IF(AND(N275&lt;&gt;0,M275="Кач."),O275/N275*100,"")</f>
        <v>100</v>
      </c>
      <c r="Q275" s="52" t="str">
        <f t="shared" si="169"/>
        <v/>
      </c>
      <c r="R275" s="213">
        <f>IFERROR(AVERAGE(P275:P276),"")</f>
        <v>100</v>
      </c>
      <c r="S275" s="240">
        <f>AVERAGE(Q275:Q276)</f>
        <v>100</v>
      </c>
      <c r="T275" s="216">
        <f>IFERROR((R275*0.7+S275*0.3)*2,S275*2)</f>
        <v>200</v>
      </c>
      <c r="U275" s="225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выполнено</v>
      </c>
      <c r="V275" s="225"/>
      <c r="W275" s="252"/>
      <c r="X275" s="249"/>
    </row>
    <row r="276" spans="1:24" s="4" customFormat="1" ht="28.5" customHeight="1" thickBot="1" x14ac:dyDescent="0.3">
      <c r="A276" s="202"/>
      <c r="B276" s="44" t="str">
        <f t="shared" si="167"/>
        <v>ГБУЗ АО Харабалинская РБ</v>
      </c>
      <c r="C276" s="226"/>
      <c r="D276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6" s="225"/>
      <c r="F276" s="44" t="str">
        <f t="shared" si="139"/>
        <v>заключение договоров</v>
      </c>
      <c r="G276" s="225"/>
      <c r="H276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6" s="212"/>
      <c r="J276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6" s="74" t="s">
        <v>241</v>
      </c>
      <c r="L276" s="72" t="s">
        <v>234</v>
      </c>
      <c r="M276" s="68" t="s">
        <v>42</v>
      </c>
      <c r="N276" s="101">
        <v>11.92</v>
      </c>
      <c r="O276" s="101">
        <v>11.92</v>
      </c>
      <c r="P276" s="53"/>
      <c r="Q276" s="55">
        <f>IF(AND(N276&lt;&gt;0,M276="объем"),(O276/N276*100),"")</f>
        <v>100</v>
      </c>
      <c r="R276" s="213"/>
      <c r="S276" s="240"/>
      <c r="T276" s="216"/>
      <c r="U276" s="225"/>
      <c r="V276" s="225"/>
      <c r="W276" s="286"/>
      <c r="X276" s="250"/>
    </row>
    <row r="277" spans="1:24" s="4" customFormat="1" ht="28.5" customHeight="1" thickBot="1" x14ac:dyDescent="0.3">
      <c r="A277" s="205" t="s">
        <v>101</v>
      </c>
      <c r="B277" s="44" t="str">
        <f t="shared" si="167"/>
        <v>ГБУЗ АО Черноярская РБ</v>
      </c>
      <c r="C277" s="229" t="s">
        <v>122</v>
      </c>
      <c r="D277" s="19" t="str">
        <f t="shared" si="168"/>
        <v>ПМСП, не включенная в базовую программу ОМС</v>
      </c>
      <c r="E277" s="227" t="s">
        <v>140</v>
      </c>
      <c r="F277" s="44" t="str">
        <f t="shared" si="139"/>
        <v>амбулаторно</v>
      </c>
      <c r="G277" s="225" t="s">
        <v>135</v>
      </c>
      <c r="H27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7" s="227" t="s">
        <v>166</v>
      </c>
      <c r="J277" s="44" t="str">
        <f t="shared" si="141"/>
        <v>по профилю дерматовенерология (в части венерологии)</v>
      </c>
      <c r="K277" s="69" t="s">
        <v>131</v>
      </c>
      <c r="L277" s="69" t="s">
        <v>3</v>
      </c>
      <c r="M277" s="69" t="s">
        <v>5</v>
      </c>
      <c r="N277" s="103">
        <v>99</v>
      </c>
      <c r="O277" s="103">
        <v>99</v>
      </c>
      <c r="P277" s="51">
        <f>IF(AND(N277&lt;&gt;0,M277="Кач."),O277/N277*100,"")</f>
        <v>100</v>
      </c>
      <c r="Q277" s="51" t="str">
        <f>IF(AND(N277&lt;&gt;0,M277="объем"),(O277/N277*100),"")</f>
        <v/>
      </c>
      <c r="R277" s="213">
        <f>IFERROR(AVERAGE(P277:P279),"")</f>
        <v>100</v>
      </c>
      <c r="S277" s="240">
        <f>AVERAGE(Q277:Q279)</f>
        <v>94.787878787878782</v>
      </c>
      <c r="T277" s="216">
        <f>IFERROR((R277*0.7+S277*0.3)*2,S277*2)</f>
        <v>196.87272727272727</v>
      </c>
      <c r="U277" s="225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27"/>
      <c r="W277" s="251">
        <f>AVERAGE(T277:T300)</f>
        <v>200.05603646540084</v>
      </c>
      <c r="X277" s="248" t="str">
        <f>IF(W277&lt;170,"ГЗ по учреждению не выполнено","")&amp;IF(AND(W277&gt;=170,W277&lt;=200),"ГЗ по учреждению выполнено","")&amp;IF(W277&gt;200,"ГЗ по учреждению перевыполнено","")</f>
        <v>ГЗ по учреждению перевыполнено</v>
      </c>
    </row>
    <row r="278" spans="1:24" s="4" customFormat="1" ht="28.5" customHeight="1" thickBot="1" x14ac:dyDescent="0.3">
      <c r="A278" s="206"/>
      <c r="B278" s="44" t="str">
        <f t="shared" si="167"/>
        <v>ГБУЗ АО Черноярская РБ</v>
      </c>
      <c r="C278" s="230"/>
      <c r="D278" s="19" t="str">
        <f t="shared" si="168"/>
        <v>ПМСП, не включенная в базовую программу ОМС</v>
      </c>
      <c r="E278" s="227"/>
      <c r="F278" s="44" t="str">
        <f t="shared" si="139"/>
        <v>амбулаторно</v>
      </c>
      <c r="G278" s="225"/>
      <c r="H27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8" s="227"/>
      <c r="J278" s="44" t="str">
        <f t="shared" si="141"/>
        <v>по профилю дерматовенерология (в части венерологии)</v>
      </c>
      <c r="K278" s="66" t="s">
        <v>40</v>
      </c>
      <c r="L278" s="67" t="s">
        <v>121</v>
      </c>
      <c r="M278" s="68" t="s">
        <v>42</v>
      </c>
      <c r="N278" s="106">
        <v>2200</v>
      </c>
      <c r="O278" s="106">
        <v>522</v>
      </c>
      <c r="P278" s="53"/>
      <c r="Q278" s="52">
        <f t="shared" si="169"/>
        <v>94.909090909090907</v>
      </c>
      <c r="R278" s="213"/>
      <c r="S278" s="240"/>
      <c r="T278" s="216"/>
      <c r="U278" s="225"/>
      <c r="V278" s="227"/>
      <c r="W278" s="252"/>
      <c r="X278" s="249"/>
    </row>
    <row r="279" spans="1:24" s="4" customFormat="1" ht="78" customHeight="1" thickBot="1" x14ac:dyDescent="0.3">
      <c r="A279" s="206"/>
      <c r="B279" s="44" t="str">
        <f t="shared" si="167"/>
        <v>ГБУЗ АО Черноярская РБ</v>
      </c>
      <c r="C279" s="230"/>
      <c r="D279" s="19" t="str">
        <f t="shared" si="168"/>
        <v>ПМСП, не включенная в базовую программу ОМС</v>
      </c>
      <c r="E279" s="227"/>
      <c r="F279" s="44" t="str">
        <f t="shared" si="139"/>
        <v>амбулаторно</v>
      </c>
      <c r="G279" s="225"/>
      <c r="H279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9" s="227"/>
      <c r="J279" s="44" t="str">
        <f t="shared" si="141"/>
        <v>по профилю дерматовенерология (в части венерологии)</v>
      </c>
      <c r="K279" s="66" t="s">
        <v>136</v>
      </c>
      <c r="L279" s="67" t="s">
        <v>121</v>
      </c>
      <c r="M279" s="68" t="s">
        <v>42</v>
      </c>
      <c r="N279" s="101">
        <v>300</v>
      </c>
      <c r="O279" s="106">
        <v>71</v>
      </c>
      <c r="P279" s="53"/>
      <c r="Q279" s="52">
        <f t="shared" si="169"/>
        <v>94.666666666666671</v>
      </c>
      <c r="R279" s="213"/>
      <c r="S279" s="240"/>
      <c r="T279" s="216"/>
      <c r="U279" s="225"/>
      <c r="V279" s="227"/>
      <c r="W279" s="252"/>
      <c r="X279" s="249"/>
    </row>
    <row r="280" spans="1:24" s="4" customFormat="1" ht="45.75" customHeight="1" thickBot="1" x14ac:dyDescent="0.3">
      <c r="A280" s="206"/>
      <c r="B280" s="44" t="str">
        <f t="shared" si="167"/>
        <v>ГБУЗ АО Черноярская РБ</v>
      </c>
      <c r="C280" s="230"/>
      <c r="D280" s="19" t="str">
        <f t="shared" si="168"/>
        <v>ПМСП, не включенная в базовую программу ОМС</v>
      </c>
      <c r="E280" s="227" t="s">
        <v>140</v>
      </c>
      <c r="F280" s="44" t="str">
        <f t="shared" si="139"/>
        <v>амбулаторно</v>
      </c>
      <c r="G280" s="225" t="s">
        <v>143</v>
      </c>
      <c r="H28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0" s="227" t="s">
        <v>142</v>
      </c>
      <c r="J280" s="44" t="str">
        <f t="shared" si="141"/>
        <v>по профилю Фтизиатрия</v>
      </c>
      <c r="K280" s="70" t="s">
        <v>131</v>
      </c>
      <c r="L280" s="69" t="s">
        <v>3</v>
      </c>
      <c r="M280" s="69" t="s">
        <v>5</v>
      </c>
      <c r="N280" s="103">
        <v>99</v>
      </c>
      <c r="O280" s="103">
        <v>99</v>
      </c>
      <c r="P280" s="51">
        <f t="shared" ref="P280" si="171">IF(AND(N280&lt;&gt;0,M280="Кач."),O280/N280*100,"")</f>
        <v>100</v>
      </c>
      <c r="Q280" s="51"/>
      <c r="R280" s="213">
        <f>IFERROR(AVERAGE(P280:P282),"")</f>
        <v>100</v>
      </c>
      <c r="S280" s="240">
        <f>AVERAGE(Q280:Q282)</f>
        <v>95.39865047233468</v>
      </c>
      <c r="T280" s="216">
        <f>IFERROR((R280*0.7+S280*0.3)*2,S280*2)</f>
        <v>197.2391902834008</v>
      </c>
      <c r="U280" s="225" t="str">
        <f>IF(T280&lt;170,"ГЗ по услуге (работе) НЕ выполнено","")&amp;IF(AND(T280&gt;=170,T280&lt;=200),"ГЗ по услуге (работе) выполнено","")&amp;IF(T280&gt;200,"ГЗ по услуге (работе) ПЕРЕвыполнено","")</f>
        <v>ГЗ по услуге (работе) выполнено</v>
      </c>
      <c r="V280" s="227"/>
      <c r="W280" s="252"/>
      <c r="X280" s="249"/>
    </row>
    <row r="281" spans="1:24" s="14" customFormat="1" ht="28.5" customHeight="1" thickBot="1" x14ac:dyDescent="0.3">
      <c r="A281" s="206"/>
      <c r="B281" s="44" t="str">
        <f t="shared" si="167"/>
        <v>ГБУЗ АО Черноярская РБ</v>
      </c>
      <c r="C281" s="230"/>
      <c r="D281" s="19" t="str">
        <f t="shared" si="168"/>
        <v>ПМСП, не включенная в базовую программу ОМС</v>
      </c>
      <c r="E281" s="227"/>
      <c r="F281" s="44" t="str">
        <f t="shared" si="139"/>
        <v>амбулаторно</v>
      </c>
      <c r="G281" s="225"/>
      <c r="H28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1" s="227"/>
      <c r="J281" s="44" t="str">
        <f t="shared" si="141"/>
        <v>по профилю Фтизиатрия</v>
      </c>
      <c r="K281" s="71" t="s">
        <v>40</v>
      </c>
      <c r="L281" s="67" t="s">
        <v>121</v>
      </c>
      <c r="M281" s="68" t="s">
        <v>42</v>
      </c>
      <c r="N281" s="101">
        <v>3705</v>
      </c>
      <c r="O281" s="106">
        <v>883</v>
      </c>
      <c r="P281" s="53"/>
      <c r="Q281" s="52">
        <f t="shared" si="169"/>
        <v>95.330634278002705</v>
      </c>
      <c r="R281" s="213"/>
      <c r="S281" s="240"/>
      <c r="T281" s="216"/>
      <c r="U281" s="225"/>
      <c r="V281" s="227"/>
      <c r="W281" s="252"/>
      <c r="X281" s="249"/>
    </row>
    <row r="282" spans="1:24" s="4" customFormat="1" ht="28.5" customHeight="1" thickBot="1" x14ac:dyDescent="0.3">
      <c r="A282" s="206"/>
      <c r="B282" s="44" t="str">
        <f t="shared" si="167"/>
        <v>ГБУЗ АО Черноярская РБ</v>
      </c>
      <c r="C282" s="230"/>
      <c r="D282" s="19" t="str">
        <f t="shared" si="168"/>
        <v>ПМСП, не включенная в базовую программу ОМС</v>
      </c>
      <c r="E282" s="227"/>
      <c r="F282" s="44" t="str">
        <f t="shared" si="139"/>
        <v>амбулаторно</v>
      </c>
      <c r="G282" s="225"/>
      <c r="H28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2" s="227"/>
      <c r="J282" s="44" t="str">
        <f t="shared" si="141"/>
        <v>по профилю Фтизиатрия</v>
      </c>
      <c r="K282" s="71" t="s">
        <v>136</v>
      </c>
      <c r="L282" s="67" t="s">
        <v>121</v>
      </c>
      <c r="M282" s="68" t="s">
        <v>42</v>
      </c>
      <c r="N282" s="101">
        <v>750</v>
      </c>
      <c r="O282" s="106">
        <v>179</v>
      </c>
      <c r="P282" s="53"/>
      <c r="Q282" s="52">
        <f t="shared" si="169"/>
        <v>95.466666666666669</v>
      </c>
      <c r="R282" s="213"/>
      <c r="S282" s="240"/>
      <c r="T282" s="216"/>
      <c r="U282" s="225"/>
      <c r="V282" s="227"/>
      <c r="W282" s="252"/>
      <c r="X282" s="249"/>
    </row>
    <row r="283" spans="1:24" s="4" customFormat="1" ht="60" customHeight="1" thickBot="1" x14ac:dyDescent="0.3">
      <c r="A283" s="206"/>
      <c r="B283" s="44" t="str">
        <f t="shared" si="167"/>
        <v>ГБУЗ АО Черноярская РБ</v>
      </c>
      <c r="C283" s="230"/>
      <c r="D283" s="19" t="str">
        <f t="shared" si="168"/>
        <v>ПМСП, не включенная в базовую программу ОМС</v>
      </c>
      <c r="E283" s="227" t="s">
        <v>140</v>
      </c>
      <c r="F283" s="44" t="str">
        <f t="shared" si="139"/>
        <v>амбулаторно</v>
      </c>
      <c r="G283" s="225" t="s">
        <v>165</v>
      </c>
      <c r="H28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3" s="227" t="s">
        <v>278</v>
      </c>
      <c r="J283" s="44" t="str">
        <f t="shared" si="141"/>
        <v>по профилю психиатрия-наркология</v>
      </c>
      <c r="K283" s="70" t="s">
        <v>131</v>
      </c>
      <c r="L283" s="69" t="s">
        <v>3</v>
      </c>
      <c r="M283" s="69" t="s">
        <v>5</v>
      </c>
      <c r="N283" s="103">
        <v>99</v>
      </c>
      <c r="O283" s="103">
        <v>99</v>
      </c>
      <c r="P283" s="51">
        <f t="shared" ref="P283" si="172">IF(AND(N283&lt;&gt;0,M283="Кач."),O283/N283*100,"")</f>
        <v>100</v>
      </c>
      <c r="Q283" s="51" t="str">
        <f t="shared" si="169"/>
        <v/>
      </c>
      <c r="R283" s="213">
        <f>IFERROR(AVERAGE(P283:P285),"")</f>
        <v>100</v>
      </c>
      <c r="S283" s="240">
        <f>AVERAGE(Q283:Q285)</f>
        <v>64.602193419740786</v>
      </c>
      <c r="T283" s="216">
        <f>IFERROR((R283*0.7+S283*0.3)*2,S283*2)</f>
        <v>178.76131605184446</v>
      </c>
      <c r="U283" s="225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выполнено</v>
      </c>
      <c r="V283" s="227"/>
      <c r="W283" s="252"/>
      <c r="X283" s="249"/>
    </row>
    <row r="284" spans="1:24" s="4" customFormat="1" ht="28.5" customHeight="1" thickBot="1" x14ac:dyDescent="0.3">
      <c r="A284" s="206"/>
      <c r="B284" s="44" t="str">
        <f t="shared" si="167"/>
        <v>ГБУЗ АО Черноярская РБ</v>
      </c>
      <c r="C284" s="230"/>
      <c r="D284" s="19" t="str">
        <f t="shared" si="168"/>
        <v>ПМСП, не включенная в базовую программу ОМС</v>
      </c>
      <c r="E284" s="227"/>
      <c r="F284" s="44" t="str">
        <f t="shared" si="139"/>
        <v>амбулаторно</v>
      </c>
      <c r="G284" s="225"/>
      <c r="H28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4" s="227"/>
      <c r="J284" s="44" t="str">
        <f t="shared" si="141"/>
        <v>по профилю психиатрия-наркология</v>
      </c>
      <c r="K284" s="71" t="s">
        <v>40</v>
      </c>
      <c r="L284" s="67" t="s">
        <v>121</v>
      </c>
      <c r="M284" s="68" t="s">
        <v>42</v>
      </c>
      <c r="N284" s="101">
        <v>2950</v>
      </c>
      <c r="O284" s="106">
        <v>467</v>
      </c>
      <c r="P284" s="53"/>
      <c r="Q284" s="52">
        <f t="shared" ref="Q284:Q289" si="173">IF(AND(N284&lt;&gt;0,M284="объем"),(O284/N284*100)/$Y$2*12,"")</f>
        <v>63.322033898305094</v>
      </c>
      <c r="R284" s="213"/>
      <c r="S284" s="240"/>
      <c r="T284" s="216"/>
      <c r="U284" s="225"/>
      <c r="V284" s="227"/>
      <c r="W284" s="252"/>
      <c r="X284" s="249"/>
    </row>
    <row r="285" spans="1:24" s="4" customFormat="1" ht="28.5" customHeight="1" thickBot="1" x14ac:dyDescent="0.3">
      <c r="A285" s="206"/>
      <c r="B285" s="44" t="str">
        <f t="shared" si="167"/>
        <v>ГБУЗ АО Черноярская РБ</v>
      </c>
      <c r="C285" s="230"/>
      <c r="D285" s="19" t="str">
        <f t="shared" si="168"/>
        <v>ПМСП, не включенная в базовую программу ОМС</v>
      </c>
      <c r="E285" s="227"/>
      <c r="F285" s="44" t="str">
        <f t="shared" si="139"/>
        <v>амбулаторно</v>
      </c>
      <c r="G285" s="225"/>
      <c r="H28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5" s="227"/>
      <c r="J285" s="44" t="str">
        <f t="shared" si="141"/>
        <v>по профилю психиатрия-наркология</v>
      </c>
      <c r="K285" s="71" t="s">
        <v>136</v>
      </c>
      <c r="L285" s="67" t="s">
        <v>121</v>
      </c>
      <c r="M285" s="68" t="s">
        <v>42</v>
      </c>
      <c r="N285" s="101">
        <v>170</v>
      </c>
      <c r="O285" s="106">
        <v>28</v>
      </c>
      <c r="P285" s="53"/>
      <c r="Q285" s="52">
        <f t="shared" si="173"/>
        <v>65.882352941176464</v>
      </c>
      <c r="R285" s="213"/>
      <c r="S285" s="240"/>
      <c r="T285" s="216"/>
      <c r="U285" s="225"/>
      <c r="V285" s="227"/>
      <c r="W285" s="252"/>
      <c r="X285" s="249"/>
    </row>
    <row r="286" spans="1:24" s="4" customFormat="1" ht="48" customHeight="1" thickBot="1" x14ac:dyDescent="0.3">
      <c r="A286" s="206"/>
      <c r="B286" s="44" t="str">
        <f t="shared" si="167"/>
        <v>ГБУЗ АО Черноярская РБ</v>
      </c>
      <c r="C286" s="230"/>
      <c r="D286" s="19" t="str">
        <f t="shared" si="168"/>
        <v>ПМСП, не включенная в базовую программу ОМС</v>
      </c>
      <c r="E286" s="232" t="s">
        <v>140</v>
      </c>
      <c r="F286" s="44" t="str">
        <f t="shared" si="139"/>
        <v>амбулаторно</v>
      </c>
      <c r="G286" s="211" t="s">
        <v>39</v>
      </c>
      <c r="H286" s="44" t="str">
        <f t="shared" si="140"/>
        <v>Первичная медико-санитарная помощь, в части диагностики и лечения</v>
      </c>
      <c r="I286" s="232" t="s">
        <v>249</v>
      </c>
      <c r="J286" s="44" t="str">
        <f t="shared" si="141"/>
        <v>Вакцинация</v>
      </c>
      <c r="K286" s="70" t="s">
        <v>131</v>
      </c>
      <c r="L286" s="69" t="s">
        <v>3</v>
      </c>
      <c r="M286" s="69" t="s">
        <v>5</v>
      </c>
      <c r="N286" s="103">
        <v>99</v>
      </c>
      <c r="O286" s="103">
        <v>99</v>
      </c>
      <c r="P286" s="119">
        <f t="shared" ref="P286" si="174">IF(AND(N286&lt;&gt;0,M286="Кач."),O286/N286*100,"")</f>
        <v>100</v>
      </c>
      <c r="Q286" s="119" t="str">
        <f t="shared" si="173"/>
        <v/>
      </c>
      <c r="R286" s="213">
        <f>IFERROR(AVERAGE(P286:P287),"")</f>
        <v>100</v>
      </c>
      <c r="S286" s="240">
        <f>AVERAGE(Q286:Q287)</f>
        <v>104</v>
      </c>
      <c r="T286" s="216">
        <f>IFERROR((R286*0.7+S286*0.3)*2,S286*2)</f>
        <v>202.4</v>
      </c>
      <c r="U286" s="225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25"/>
      <c r="W286" s="252"/>
      <c r="X286" s="249"/>
    </row>
    <row r="287" spans="1:24" s="4" customFormat="1" ht="28.5" customHeight="1" thickBot="1" x14ac:dyDescent="0.3">
      <c r="A287" s="206"/>
      <c r="B287" s="44" t="str">
        <f t="shared" si="167"/>
        <v>ГБУЗ АО Черноярская РБ</v>
      </c>
      <c r="C287" s="231"/>
      <c r="D287" s="19" t="str">
        <f t="shared" si="168"/>
        <v>ПМСП, не включенная в базовую программу ОМС</v>
      </c>
      <c r="E287" s="234"/>
      <c r="F287" s="44" t="str">
        <f t="shared" si="139"/>
        <v>амбулаторно</v>
      </c>
      <c r="G287" s="212"/>
      <c r="H287" s="44" t="str">
        <f t="shared" si="140"/>
        <v>Первичная медико-санитарная помощь, в части диагностики и лечения</v>
      </c>
      <c r="I287" s="234"/>
      <c r="J287" s="44" t="str">
        <f t="shared" si="141"/>
        <v>Вакцинация</v>
      </c>
      <c r="K287" s="71" t="s">
        <v>40</v>
      </c>
      <c r="L287" s="67" t="s">
        <v>121</v>
      </c>
      <c r="M287" s="68" t="s">
        <v>42</v>
      </c>
      <c r="N287" s="101">
        <v>100</v>
      </c>
      <c r="O287" s="101">
        <v>26</v>
      </c>
      <c r="P287" s="101"/>
      <c r="Q287" s="120">
        <f t="shared" ref="Q287" si="175">IF(AND(N287&lt;&gt;0,M287="объем"),(O287/N287*100)/$Y$2*12,"")</f>
        <v>104</v>
      </c>
      <c r="R287" s="213"/>
      <c r="S287" s="240"/>
      <c r="T287" s="216"/>
      <c r="U287" s="225"/>
      <c r="V287" s="225"/>
      <c r="W287" s="252"/>
      <c r="X287" s="249"/>
    </row>
    <row r="288" spans="1:24" s="4" customFormat="1" ht="60.75" customHeight="1" thickBot="1" x14ac:dyDescent="0.3">
      <c r="A288" s="206"/>
      <c r="B288" s="44" t="e">
        <f>IF(A288="",#REF!,A288)</f>
        <v>#REF!</v>
      </c>
      <c r="C288" s="229" t="s">
        <v>139</v>
      </c>
      <c r="D288" s="19" t="str">
        <f>IF(C288="",#REF!,C288)</f>
        <v>Медицинская помощь в экстренной форме незастрахованным гражданам в системе обязательного медицинского страхования</v>
      </c>
      <c r="E288" s="225" t="s">
        <v>50</v>
      </c>
      <c r="F288" s="44" t="str">
        <f>IF(E288="",#REF!,E288)</f>
        <v>Вне медицинской организации</v>
      </c>
      <c r="G288" s="211" t="s">
        <v>139</v>
      </c>
      <c r="H288" s="44" t="str">
        <f>IF(G288="",#REF!,G288)</f>
        <v>Медицинская помощь в экстренной форме незастрахованным гражданам в системе обязательного медицинского страхования</v>
      </c>
      <c r="I288" s="211" t="s">
        <v>146</v>
      </c>
      <c r="J288" s="44" t="str">
        <f>IF(I288="",#REF!,I288)</f>
        <v xml:space="preserve">Не применяется </v>
      </c>
      <c r="K288" s="69" t="s">
        <v>131</v>
      </c>
      <c r="L288" s="69" t="s">
        <v>3</v>
      </c>
      <c r="M288" s="69" t="s">
        <v>5</v>
      </c>
      <c r="N288" s="103">
        <v>99</v>
      </c>
      <c r="O288" s="103">
        <v>99</v>
      </c>
      <c r="P288" s="51">
        <f t="shared" ref="P288" si="176">IF(AND(N288&lt;&gt;0,M288="Кач."),O288/N288*100,"")</f>
        <v>100</v>
      </c>
      <c r="Q288" s="51"/>
      <c r="R288" s="218">
        <f>IFERROR(AVERAGE(P288:P290),"")</f>
        <v>100</v>
      </c>
      <c r="S288" s="214">
        <f>AVERAGE(Q288:Q290)</f>
        <v>98.406760412839446</v>
      </c>
      <c r="T288" s="222">
        <f>IFERROR((R288*0.7+S288*0.3)*2,S288*2)</f>
        <v>199.04405624770368</v>
      </c>
      <c r="U288" s="211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11"/>
      <c r="W288" s="252"/>
      <c r="X288" s="249"/>
    </row>
    <row r="289" spans="1:24" s="4" customFormat="1" ht="60.75" customHeight="1" thickBot="1" x14ac:dyDescent="0.3">
      <c r="A289" s="206"/>
      <c r="B289" s="44" t="e">
        <f t="shared" si="167"/>
        <v>#REF!</v>
      </c>
      <c r="C289" s="230"/>
      <c r="D289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89" s="225"/>
      <c r="F289" s="44" t="str">
        <f t="shared" si="139"/>
        <v>Вне медицинской организации</v>
      </c>
      <c r="G289" s="239"/>
      <c r="H289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89" s="239"/>
      <c r="J289" s="44" t="str">
        <f t="shared" si="141"/>
        <v xml:space="preserve">Не применяется </v>
      </c>
      <c r="K289" s="71" t="s">
        <v>149</v>
      </c>
      <c r="L289" s="72" t="s">
        <v>41</v>
      </c>
      <c r="M289" s="68" t="s">
        <v>42</v>
      </c>
      <c r="N289" s="99">
        <v>784</v>
      </c>
      <c r="O289" s="106">
        <v>192</v>
      </c>
      <c r="P289" s="53"/>
      <c r="Q289" s="52">
        <f t="shared" si="173"/>
        <v>97.959183673469397</v>
      </c>
      <c r="R289" s="219"/>
      <c r="S289" s="215"/>
      <c r="T289" s="223"/>
      <c r="U289" s="239"/>
      <c r="V289" s="239"/>
      <c r="W289" s="252"/>
      <c r="X289" s="249"/>
    </row>
    <row r="290" spans="1:24" s="4" customFormat="1" ht="82.5" customHeight="1" thickBot="1" x14ac:dyDescent="0.3">
      <c r="A290" s="206"/>
      <c r="B290" s="44" t="e">
        <f t="shared" si="167"/>
        <v>#REF!</v>
      </c>
      <c r="C290" s="231"/>
      <c r="D290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90" s="126" t="s">
        <v>140</v>
      </c>
      <c r="F290" s="44" t="str">
        <f t="shared" ref="F290:F356" si="177">IF(E290="",F289,E290)</f>
        <v>амбулаторно</v>
      </c>
      <c r="G290" s="212"/>
      <c r="H290" s="44" t="str">
        <f t="shared" ref="H290:H356" si="178">IF(G290="",H289,G290)</f>
        <v>Медицинская помощь в экстренной форме незастрахованным гражданам в системе обязательного медицинского страхования</v>
      </c>
      <c r="I290" s="212"/>
      <c r="J290" s="44" t="str">
        <f t="shared" ref="J290:J356" si="179">IF(I290="",J289,I290)</f>
        <v xml:space="preserve">Не применяется </v>
      </c>
      <c r="K290" s="66" t="s">
        <v>40</v>
      </c>
      <c r="L290" s="67" t="s">
        <v>121</v>
      </c>
      <c r="M290" s="68" t="s">
        <v>42</v>
      </c>
      <c r="N290" s="106">
        <v>1833</v>
      </c>
      <c r="O290" s="106">
        <v>453</v>
      </c>
      <c r="P290" s="53"/>
      <c r="Q290" s="120">
        <f t="shared" ref="Q290" si="180">IF(AND(N290&lt;&gt;0,M290="объем"),(O290/N290*100)/$Y$2*12,"")</f>
        <v>98.854337152209496</v>
      </c>
      <c r="R290" s="220"/>
      <c r="S290" s="221"/>
      <c r="T290" s="224"/>
      <c r="U290" s="212"/>
      <c r="V290" s="212"/>
      <c r="W290" s="252"/>
      <c r="X290" s="249"/>
    </row>
    <row r="291" spans="1:24" s="4" customFormat="1" ht="28.5" customHeight="1" thickBot="1" x14ac:dyDescent="0.3">
      <c r="A291" s="206"/>
      <c r="B291" s="44" t="e">
        <f t="shared" si="167"/>
        <v>#REF!</v>
      </c>
      <c r="C291" s="298" t="s">
        <v>193</v>
      </c>
      <c r="D291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1" s="227" t="s">
        <v>47</v>
      </c>
      <c r="F291" s="44" t="str">
        <f t="shared" si="177"/>
        <v>Не предусмотрено</v>
      </c>
      <c r="G291" s="227" t="s">
        <v>47</v>
      </c>
      <c r="H291" s="44" t="str">
        <f t="shared" si="178"/>
        <v>Не предусмотрено</v>
      </c>
      <c r="I291" s="227" t="s">
        <v>47</v>
      </c>
      <c r="J291" s="44" t="str">
        <f t="shared" si="179"/>
        <v>Не предусмотрено</v>
      </c>
      <c r="K291" s="82" t="s">
        <v>57</v>
      </c>
      <c r="L291" s="69" t="s">
        <v>57</v>
      </c>
      <c r="M291" s="70"/>
      <c r="N291" s="103"/>
      <c r="O291" s="103"/>
      <c r="P291" s="51" t="str">
        <f>IF(AND(N291&lt;&gt;0,M291="Кач."),O291/N291*100,"")</f>
        <v/>
      </c>
      <c r="Q291" s="51"/>
      <c r="R291" s="213" t="str">
        <f>IFERROR(AVERAGE(P291:P292),"")</f>
        <v/>
      </c>
      <c r="S291" s="240">
        <f>AVERAGE(Q291:Q292)</f>
        <v>108</v>
      </c>
      <c r="T291" s="216">
        <f>IFERROR((R291*0.7+S291*0.3)*2,S291*2)</f>
        <v>216</v>
      </c>
      <c r="U291" s="225" t="str">
        <f>IF(T291&lt;170,"ГЗ по услуге (работе) НЕ выполнено","")&amp;IF(AND(T291&gt;=170,T291&lt;=200),"ГЗ по услуге (работе) выполнено","")&amp;IF(T291&gt;200,"ГЗ по услуге (работе) ПЕРЕвыполнено","")</f>
        <v>ГЗ по услуге (работе) ПЕРЕвыполнено</v>
      </c>
      <c r="V291" s="225"/>
      <c r="W291" s="252"/>
      <c r="X291" s="249"/>
    </row>
    <row r="292" spans="1:24" s="4" customFormat="1" ht="28.5" customHeight="1" thickBot="1" x14ac:dyDescent="0.3">
      <c r="A292" s="206"/>
      <c r="B292" s="44" t="e">
        <f t="shared" si="167"/>
        <v>#REF!</v>
      </c>
      <c r="C292" s="298"/>
      <c r="D292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2" s="227"/>
      <c r="F292" s="44" t="str">
        <f t="shared" si="177"/>
        <v>Не предусмотрено</v>
      </c>
      <c r="G292" s="227"/>
      <c r="H292" s="44" t="str">
        <f t="shared" si="178"/>
        <v>Не предусмотрено</v>
      </c>
      <c r="I292" s="227"/>
      <c r="J292" s="44" t="str">
        <f t="shared" si="179"/>
        <v>Не предусмотрено</v>
      </c>
      <c r="K292" s="71" t="s">
        <v>194</v>
      </c>
      <c r="L292" s="72" t="s">
        <v>58</v>
      </c>
      <c r="M292" s="68" t="s">
        <v>42</v>
      </c>
      <c r="N292" s="101">
        <v>200</v>
      </c>
      <c r="O292" s="101">
        <v>54</v>
      </c>
      <c r="P292" s="53"/>
      <c r="Q292" s="52">
        <f>IF(AND(N292&lt;&gt;0,M292="объем"),(O292/N292*100)/$Y$2*12,"")</f>
        <v>108</v>
      </c>
      <c r="R292" s="213"/>
      <c r="S292" s="240"/>
      <c r="T292" s="216"/>
      <c r="U292" s="225"/>
      <c r="V292" s="225"/>
      <c r="W292" s="252"/>
      <c r="X292" s="249"/>
    </row>
    <row r="293" spans="1:24" s="4" customFormat="1" ht="50.25" customHeight="1" thickBot="1" x14ac:dyDescent="0.3">
      <c r="A293" s="206"/>
      <c r="B293" s="44" t="e">
        <f t="shared" si="167"/>
        <v>#REF!</v>
      </c>
      <c r="C293" s="203" t="s">
        <v>73</v>
      </c>
      <c r="D293" s="19" t="str">
        <f t="shared" si="168"/>
        <v>Паллиативная медицинская помощь</v>
      </c>
      <c r="E293" s="225" t="s">
        <v>141</v>
      </c>
      <c r="F293" s="44" t="str">
        <f t="shared" si="177"/>
        <v>стационар</v>
      </c>
      <c r="G293" s="211" t="s">
        <v>43</v>
      </c>
      <c r="H293" s="44" t="str">
        <f t="shared" si="178"/>
        <v>паллиативная медицинская помощь</v>
      </c>
      <c r="I293" s="225" t="s">
        <v>146</v>
      </c>
      <c r="J293" s="44" t="str">
        <f t="shared" si="179"/>
        <v xml:space="preserve">Не применяется </v>
      </c>
      <c r="K293" s="69" t="s">
        <v>131</v>
      </c>
      <c r="L293" s="69" t="s">
        <v>3</v>
      </c>
      <c r="M293" s="69" t="s">
        <v>5</v>
      </c>
      <c r="N293" s="103">
        <v>99</v>
      </c>
      <c r="O293" s="103">
        <v>98</v>
      </c>
      <c r="P293" s="51">
        <f t="shared" ref="P293" si="181">IF(AND(N293&lt;&gt;0,M293="Кач."),O293/N293*100,"")</f>
        <v>98.98989898989899</v>
      </c>
      <c r="Q293" s="51"/>
      <c r="R293" s="213">
        <f>IFERROR(AVERAGE(P293:P294),"")</f>
        <v>98.98989898989899</v>
      </c>
      <c r="S293" s="240">
        <f>AVERAGE(Q293:Q294)</f>
        <v>133.77630121816168</v>
      </c>
      <c r="T293" s="216">
        <f>IFERROR((R293*0.7+S293*0.3)*2,S293*2)</f>
        <v>218.85163931675558</v>
      </c>
      <c r="U293" s="225" t="str">
        <f>IF(T293&lt;170,"ГЗ по услуге (работе) НЕ выполнено","")&amp;IF(AND(T293&gt;=170,T293&lt;=200),"ГЗ по услуге (работе) выполнено","")&amp;IF(T293&gt;200,"ГЗ по услуге (работе) ПЕРЕвыполнено","")</f>
        <v>ГЗ по услуге (работе) ПЕРЕвыполнено</v>
      </c>
      <c r="V293" s="225"/>
      <c r="W293" s="252"/>
      <c r="X293" s="249"/>
    </row>
    <row r="294" spans="1:24" s="4" customFormat="1" ht="50.25" customHeight="1" thickBot="1" x14ac:dyDescent="0.3">
      <c r="A294" s="206"/>
      <c r="B294" s="44" t="e">
        <f t="shared" si="167"/>
        <v>#REF!</v>
      </c>
      <c r="C294" s="235"/>
      <c r="D294" s="19" t="str">
        <f t="shared" si="168"/>
        <v>Паллиативная медицинская помощь</v>
      </c>
      <c r="E294" s="225"/>
      <c r="F294" s="44" t="str">
        <f t="shared" si="177"/>
        <v>стационар</v>
      </c>
      <c r="G294" s="239"/>
      <c r="H294" s="44" t="str">
        <f t="shared" si="178"/>
        <v>паллиативная медицинская помощь</v>
      </c>
      <c r="I294" s="225"/>
      <c r="J294" s="44" t="str">
        <f t="shared" si="179"/>
        <v xml:space="preserve">Не применяется </v>
      </c>
      <c r="K294" s="66" t="s">
        <v>137</v>
      </c>
      <c r="L294" s="67" t="s">
        <v>138</v>
      </c>
      <c r="M294" s="68" t="s">
        <v>42</v>
      </c>
      <c r="N294" s="100">
        <v>1806</v>
      </c>
      <c r="O294" s="106">
        <v>604</v>
      </c>
      <c r="P294" s="53"/>
      <c r="Q294" s="52">
        <f>IF(AND(N294&lt;&gt;0,M294="объем"),(O294/N294*100)/$Y$2*12,"")</f>
        <v>133.77630121816168</v>
      </c>
      <c r="R294" s="213"/>
      <c r="S294" s="240"/>
      <c r="T294" s="216"/>
      <c r="U294" s="225"/>
      <c r="V294" s="225"/>
      <c r="W294" s="252"/>
      <c r="X294" s="249"/>
    </row>
    <row r="295" spans="1:24" s="4" customFormat="1" ht="28.5" customHeight="1" thickBot="1" x14ac:dyDescent="0.3">
      <c r="A295" s="206"/>
      <c r="B295" s="44" t="e">
        <f t="shared" si="167"/>
        <v>#REF!</v>
      </c>
      <c r="C295" s="235"/>
      <c r="D295" s="19" t="str">
        <f t="shared" si="168"/>
        <v>Паллиативная медицинская помощь</v>
      </c>
      <c r="E295" s="211" t="s">
        <v>251</v>
      </c>
      <c r="F295" s="44" t="str">
        <f t="shared" si="177"/>
        <v xml:space="preserve">амбулаторно на дому  </v>
      </c>
      <c r="G295" s="239"/>
      <c r="H295" s="44" t="str">
        <f t="shared" si="178"/>
        <v>паллиативная медицинская помощь</v>
      </c>
      <c r="I295" s="225" t="s">
        <v>146</v>
      </c>
      <c r="J295" s="44" t="str">
        <f t="shared" si="179"/>
        <v xml:space="preserve">Не применяется </v>
      </c>
      <c r="K295" s="70" t="s">
        <v>131</v>
      </c>
      <c r="L295" s="69" t="s">
        <v>3</v>
      </c>
      <c r="M295" s="69" t="s">
        <v>5</v>
      </c>
      <c r="N295" s="103">
        <v>99</v>
      </c>
      <c r="O295" s="103">
        <v>98</v>
      </c>
      <c r="P295" s="119">
        <f t="shared" ref="P295" si="182">IF(AND(N295&lt;&gt;0,M295="Кач."),O295/N295*100,"")</f>
        <v>98.98989898989899</v>
      </c>
      <c r="Q295" s="119" t="str">
        <f t="shared" ref="Q295:Q304" si="183">IF(AND(N295&lt;&gt;0,M295="объем"),(O295/N295*100)/$Y$2*12,"")</f>
        <v/>
      </c>
      <c r="R295" s="213">
        <f>IFERROR(AVERAGE(P295:P296),"")</f>
        <v>98.98989898989899</v>
      </c>
      <c r="S295" s="240">
        <f>AVERAGE(Q295:Q296)</f>
        <v>96</v>
      </c>
      <c r="T295" s="216">
        <f>IFERROR((R295*0.7+S295*0.3)*2,S295*2)</f>
        <v>196.18585858585857</v>
      </c>
      <c r="U295" s="225" t="str">
        <f>IF(T295&lt;170,"ГЗ по услуге (работе) НЕ выполнено","")&amp;IF(AND(T295&gt;=170,T295&lt;=200),"ГЗ по услуге (работе) выполнено","")&amp;IF(T295&gt;200,"ГЗ по услуге (работе) ПЕРЕвыполнено","")</f>
        <v>ГЗ по услуге (работе) выполнено</v>
      </c>
      <c r="V295" s="225"/>
      <c r="W295" s="252"/>
      <c r="X295" s="249"/>
    </row>
    <row r="296" spans="1:24" s="4" customFormat="1" ht="40.5" customHeight="1" thickBot="1" x14ac:dyDescent="0.3">
      <c r="A296" s="206"/>
      <c r="B296" s="44" t="e">
        <f t="shared" si="167"/>
        <v>#REF!</v>
      </c>
      <c r="C296" s="235"/>
      <c r="D296" s="19" t="str">
        <f t="shared" si="168"/>
        <v>Паллиативная медицинская помощь</v>
      </c>
      <c r="E296" s="212"/>
      <c r="F296" s="44" t="str">
        <f t="shared" si="177"/>
        <v xml:space="preserve">амбулаторно на дому  </v>
      </c>
      <c r="G296" s="239"/>
      <c r="H296" s="44" t="str">
        <f t="shared" si="178"/>
        <v>паллиативная медицинская помощь</v>
      </c>
      <c r="I296" s="225"/>
      <c r="J296" s="44" t="str">
        <f t="shared" si="179"/>
        <v xml:space="preserve">Не применяется </v>
      </c>
      <c r="K296" s="71" t="s">
        <v>40</v>
      </c>
      <c r="L296" s="67" t="s">
        <v>121</v>
      </c>
      <c r="M296" s="68" t="s">
        <v>42</v>
      </c>
      <c r="N296" s="101">
        <v>250</v>
      </c>
      <c r="O296" s="106">
        <v>60</v>
      </c>
      <c r="P296" s="53"/>
      <c r="Q296" s="120">
        <f t="shared" si="183"/>
        <v>96</v>
      </c>
      <c r="R296" s="213"/>
      <c r="S296" s="240"/>
      <c r="T296" s="216"/>
      <c r="U296" s="225"/>
      <c r="V296" s="225"/>
      <c r="W296" s="252"/>
      <c r="X296" s="249"/>
    </row>
    <row r="297" spans="1:24" s="4" customFormat="1" ht="28.5" customHeight="1" thickBot="1" x14ac:dyDescent="0.3">
      <c r="A297" s="206"/>
      <c r="B297" s="44" t="e">
        <f t="shared" si="167"/>
        <v>#REF!</v>
      </c>
      <c r="C297" s="235"/>
      <c r="D297" s="19" t="str">
        <f t="shared" si="168"/>
        <v>Паллиативная медицинская помощь</v>
      </c>
      <c r="E297" s="211" t="s">
        <v>250</v>
      </c>
      <c r="F297" s="44" t="str">
        <f t="shared" si="177"/>
        <v>амбулаторно на дому выездными патронажными бригадами</v>
      </c>
      <c r="G297" s="239"/>
      <c r="H297" s="44" t="str">
        <f t="shared" si="178"/>
        <v>паллиативная медицинская помощь</v>
      </c>
      <c r="I297" s="225" t="s">
        <v>146</v>
      </c>
      <c r="J297" s="44" t="str">
        <f t="shared" si="179"/>
        <v xml:space="preserve">Не применяется </v>
      </c>
      <c r="K297" s="70" t="s">
        <v>131</v>
      </c>
      <c r="L297" s="69" t="s">
        <v>3</v>
      </c>
      <c r="M297" s="69" t="s">
        <v>5</v>
      </c>
      <c r="N297" s="103">
        <v>99</v>
      </c>
      <c r="O297" s="103">
        <v>98</v>
      </c>
      <c r="P297" s="119">
        <f t="shared" ref="P297" si="184">IF(AND(N297&lt;&gt;0,M297="Кач."),O297/N297*100,"")</f>
        <v>98.98989898989899</v>
      </c>
      <c r="Q297" s="119" t="str">
        <f t="shared" si="183"/>
        <v/>
      </c>
      <c r="R297" s="213">
        <f>IFERROR(AVERAGE(P297:P298),"")</f>
        <v>98.98989898989899</v>
      </c>
      <c r="S297" s="240">
        <f>AVERAGE(Q297:Q298)</f>
        <v>94.366197183098592</v>
      </c>
      <c r="T297" s="216">
        <f>IFERROR((R297*0.7+S297*0.3)*2,S297*2)</f>
        <v>195.20557689571774</v>
      </c>
      <c r="U297" s="225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25"/>
      <c r="W297" s="252"/>
      <c r="X297" s="249"/>
    </row>
    <row r="298" spans="1:24" s="15" customFormat="1" ht="28.5" customHeight="1" thickBot="1" x14ac:dyDescent="0.3">
      <c r="A298" s="206"/>
      <c r="B298" s="44" t="e">
        <f t="shared" si="167"/>
        <v>#REF!</v>
      </c>
      <c r="C298" s="235"/>
      <c r="D298" s="19" t="str">
        <f t="shared" si="168"/>
        <v>Паллиативная медицинская помощь</v>
      </c>
      <c r="E298" s="212"/>
      <c r="F298" s="44" t="str">
        <f t="shared" si="177"/>
        <v>амбулаторно на дому выездными патронажными бригадами</v>
      </c>
      <c r="G298" s="239"/>
      <c r="H298" s="44" t="str">
        <f t="shared" si="178"/>
        <v>паллиативная медицинская помощь</v>
      </c>
      <c r="I298" s="225"/>
      <c r="J298" s="44" t="str">
        <f t="shared" si="179"/>
        <v xml:space="preserve">Не применяется </v>
      </c>
      <c r="K298" s="71" t="s">
        <v>40</v>
      </c>
      <c r="L298" s="67" t="s">
        <v>121</v>
      </c>
      <c r="M298" s="68" t="s">
        <v>42</v>
      </c>
      <c r="N298" s="101">
        <v>284</v>
      </c>
      <c r="O298" s="106">
        <v>67</v>
      </c>
      <c r="P298" s="53"/>
      <c r="Q298" s="120">
        <f t="shared" si="183"/>
        <v>94.366197183098592</v>
      </c>
      <c r="R298" s="213"/>
      <c r="S298" s="240"/>
      <c r="T298" s="216"/>
      <c r="U298" s="225"/>
      <c r="V298" s="225"/>
      <c r="W298" s="252"/>
      <c r="X298" s="249"/>
    </row>
    <row r="299" spans="1:24" s="4" customFormat="1" ht="28.5" customHeight="1" thickBot="1" x14ac:dyDescent="0.3">
      <c r="A299" s="206"/>
      <c r="B299" s="44" t="e">
        <f>IF(A299="",B298,A299)</f>
        <v>#REF!</v>
      </c>
      <c r="C299" s="226" t="s">
        <v>232</v>
      </c>
      <c r="D299" s="19" t="str">
        <f>IF(C299="",D298,C299)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9" s="225" t="s">
        <v>289</v>
      </c>
      <c r="F299" s="44" t="str">
        <f>IF(E299="",F298,E299)</f>
        <v>заключение договоров</v>
      </c>
      <c r="G299" s="225" t="s">
        <v>291</v>
      </c>
      <c r="H299" s="44" t="str">
        <f>IF(G299="",H298,G299)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9" s="211" t="s">
        <v>290</v>
      </c>
      <c r="J299" s="44" t="str">
        <f>IF(I299="",J298,I299)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9" s="73" t="s">
        <v>233</v>
      </c>
      <c r="L299" s="72" t="s">
        <v>3</v>
      </c>
      <c r="M299" s="70" t="s">
        <v>5</v>
      </c>
      <c r="N299" s="103">
        <v>100</v>
      </c>
      <c r="O299" s="103">
        <v>100</v>
      </c>
      <c r="P299" s="51">
        <f t="shared" ref="P299" si="185">IF(AND(N299&lt;&gt;0,M299="Кач."),O299/N299*100,"")</f>
        <v>100</v>
      </c>
      <c r="Q299" s="51" t="str">
        <f t="shared" si="183"/>
        <v/>
      </c>
      <c r="R299" s="213">
        <f>IFERROR(AVERAGE(P299:P300),"")</f>
        <v>100</v>
      </c>
      <c r="S299" s="240">
        <f>AVERAGE(Q299:Q300)</f>
        <v>100</v>
      </c>
      <c r="T299" s="216">
        <f>IFERROR((R299*0.7+S299*0.3)*2,S299*2)</f>
        <v>200</v>
      </c>
      <c r="U299" s="225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25"/>
      <c r="W299" s="252"/>
      <c r="X299" s="249"/>
    </row>
    <row r="300" spans="1:24" s="4" customFormat="1" ht="28.5" customHeight="1" thickBot="1" x14ac:dyDescent="0.3">
      <c r="A300" s="207"/>
      <c r="B300" s="44" t="e">
        <f t="shared" si="167"/>
        <v>#REF!</v>
      </c>
      <c r="C300" s="226"/>
      <c r="D300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0" s="225"/>
      <c r="F300" s="44" t="str">
        <f t="shared" si="177"/>
        <v>заключение договоров</v>
      </c>
      <c r="G300" s="225"/>
      <c r="H300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0" s="212"/>
      <c r="J300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0" s="74" t="s">
        <v>241</v>
      </c>
      <c r="L300" s="72" t="s">
        <v>234</v>
      </c>
      <c r="M300" s="68" t="s">
        <v>42</v>
      </c>
      <c r="N300" s="102">
        <v>13.1</v>
      </c>
      <c r="O300" s="102">
        <v>13.1</v>
      </c>
      <c r="P300" s="53"/>
      <c r="Q300" s="55">
        <f>IF(AND(N300&lt;&gt;0,M300="объем"),(O300/N300*100),"")</f>
        <v>100</v>
      </c>
      <c r="R300" s="213"/>
      <c r="S300" s="240"/>
      <c r="T300" s="216"/>
      <c r="U300" s="225"/>
      <c r="V300" s="225"/>
      <c r="W300" s="286"/>
      <c r="X300" s="250"/>
    </row>
    <row r="301" spans="1:24" s="4" customFormat="1" ht="28.5" customHeight="1" thickBot="1" x14ac:dyDescent="0.3">
      <c r="A301" s="208" t="s">
        <v>6</v>
      </c>
      <c r="B301" s="44" t="str">
        <f t="shared" si="167"/>
        <v>ГБУЗ АО АМОКБ</v>
      </c>
      <c r="C301" s="203" t="s">
        <v>122</v>
      </c>
      <c r="D301" s="19" t="str">
        <f t="shared" si="168"/>
        <v>ПМСП, не включенная в базовую программу ОМС</v>
      </c>
      <c r="E301" s="211" t="s">
        <v>140</v>
      </c>
      <c r="F301" s="44" t="str">
        <f t="shared" si="177"/>
        <v>амбулаторно</v>
      </c>
      <c r="G301" s="211" t="s">
        <v>39</v>
      </c>
      <c r="H301" s="44" t="str">
        <f t="shared" si="178"/>
        <v>Первичная медико-санитарная помощь, в части диагностики и лечения</v>
      </c>
      <c r="I301" s="328" t="s">
        <v>68</v>
      </c>
      <c r="J301" s="44" t="str">
        <f t="shared" si="179"/>
        <v>профпатология</v>
      </c>
      <c r="K301" s="70" t="s">
        <v>131</v>
      </c>
      <c r="L301" s="70" t="s">
        <v>3</v>
      </c>
      <c r="M301" s="70" t="s">
        <v>5</v>
      </c>
      <c r="N301" s="103">
        <v>99</v>
      </c>
      <c r="O301" s="103">
        <v>99</v>
      </c>
      <c r="P301" s="51">
        <f>IF(AND(N301&lt;&gt;0,M301="Кач."),O301/N301*100,"")</f>
        <v>100</v>
      </c>
      <c r="Q301" s="57"/>
      <c r="R301" s="213">
        <f>IFERROR(AVERAGE(P301:P302),"")</f>
        <v>100</v>
      </c>
      <c r="S301" s="240">
        <f>AVERAGE(Q301:Q302)</f>
        <v>71.869158878504663</v>
      </c>
      <c r="T301" s="216">
        <f>IFERROR((R301*0.7+S301*0.3)*2,S301*2)</f>
        <v>183.12149532710279</v>
      </c>
      <c r="U301" s="225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выполнено</v>
      </c>
      <c r="V301" s="227"/>
      <c r="W301" s="251">
        <f>ROUND(AVERAGE(T301:T324),0)</f>
        <v>192</v>
      </c>
      <c r="X301" s="248" t="str">
        <f>IF(W301&lt;170,"ГЗ по учреждению не выполнено","")&amp;IF(AND(W301&gt;=170,W301&lt;=200),"ГЗ по учреждению выполнено","")&amp;IF(W301&gt;200,"ГЗ по учреждению перевыполнено","")</f>
        <v>ГЗ по учреждению выполнено</v>
      </c>
    </row>
    <row r="302" spans="1:24" s="4" customFormat="1" ht="28.5" customHeight="1" thickBot="1" x14ac:dyDescent="0.3">
      <c r="A302" s="209"/>
      <c r="B302" s="44" t="str">
        <f t="shared" si="167"/>
        <v>ГБУЗ АО АМОКБ</v>
      </c>
      <c r="C302" s="235"/>
      <c r="D302" s="19" t="str">
        <f t="shared" si="168"/>
        <v>ПМСП, не включенная в базовую программу ОМС</v>
      </c>
      <c r="E302" s="239"/>
      <c r="F302" s="44" t="str">
        <f t="shared" si="177"/>
        <v>амбулаторно</v>
      </c>
      <c r="G302" s="239"/>
      <c r="H302" s="44" t="str">
        <f t="shared" si="178"/>
        <v>Первичная медико-санитарная помощь, в части диагностики и лечения</v>
      </c>
      <c r="I302" s="328"/>
      <c r="J302" s="44" t="str">
        <f t="shared" si="179"/>
        <v>профпатология</v>
      </c>
      <c r="K302" s="71" t="s">
        <v>40</v>
      </c>
      <c r="L302" s="72" t="s">
        <v>121</v>
      </c>
      <c r="M302" s="78" t="s">
        <v>42</v>
      </c>
      <c r="N302" s="99">
        <v>4280</v>
      </c>
      <c r="O302" s="101">
        <v>769</v>
      </c>
      <c r="P302" s="58"/>
      <c r="Q302" s="59">
        <f t="shared" si="183"/>
        <v>71.869158878504663</v>
      </c>
      <c r="R302" s="213"/>
      <c r="S302" s="240"/>
      <c r="T302" s="216"/>
      <c r="U302" s="225"/>
      <c r="V302" s="227"/>
      <c r="W302" s="252"/>
      <c r="X302" s="249"/>
    </row>
    <row r="303" spans="1:24" s="4" customFormat="1" ht="80.25" customHeight="1" thickBot="1" x14ac:dyDescent="0.3">
      <c r="A303" s="209"/>
      <c r="B303" s="44" t="str">
        <f t="shared" si="167"/>
        <v>ГБУЗ АО АМОКБ</v>
      </c>
      <c r="C303" s="235"/>
      <c r="D303" s="19" t="str">
        <f t="shared" si="168"/>
        <v>ПМСП, не включенная в базовую программу ОМС</v>
      </c>
      <c r="E303" s="239"/>
      <c r="F303" s="44" t="str">
        <f t="shared" si="177"/>
        <v>амбулаторно</v>
      </c>
      <c r="G303" s="239"/>
      <c r="H303" s="44" t="str">
        <f t="shared" si="178"/>
        <v>Первичная медико-санитарная помощь, в части диагностики и лечения</v>
      </c>
      <c r="I303" s="211" t="s">
        <v>66</v>
      </c>
      <c r="J303" s="44" t="str">
        <f t="shared" si="179"/>
        <v>психотерапия</v>
      </c>
      <c r="K303" s="70" t="s">
        <v>131</v>
      </c>
      <c r="L303" s="70" t="s">
        <v>3</v>
      </c>
      <c r="M303" s="70" t="s">
        <v>5</v>
      </c>
      <c r="N303" s="103">
        <v>99</v>
      </c>
      <c r="O303" s="103">
        <v>99</v>
      </c>
      <c r="P303" s="51">
        <f t="shared" ref="P303" si="186">IF(AND(N303&lt;&gt;0,M303="Кач."),O303/N303*100,"")</f>
        <v>100</v>
      </c>
      <c r="Q303" s="57"/>
      <c r="R303" s="218">
        <f>IFERROR(AVERAGE(P303:P304),"")</f>
        <v>100</v>
      </c>
      <c r="S303" s="214">
        <f>AVERAGE(Q303:Q304)</f>
        <v>0</v>
      </c>
      <c r="T303" s="222">
        <f>IFERROR((R303*0.7+S303*0.3)*2,S303*2)</f>
        <v>140</v>
      </c>
      <c r="U303" s="211" t="str">
        <f>IF(T303&lt;170,"ГЗ по услуге (работе) НЕ выполнено","")&amp;IF(AND(T303&gt;=170,T303&lt;=200),"ГЗ по услуге (работе) выполнено","")&amp;IF(T303&gt;200,"ГЗ по услуге (работе) ПЕРЕвыполнено","")</f>
        <v>ГЗ по услуге (работе) НЕ выполнено</v>
      </c>
      <c r="V303" s="211"/>
      <c r="W303" s="252"/>
      <c r="X303" s="249"/>
    </row>
    <row r="304" spans="1:24" s="4" customFormat="1" ht="28.5" customHeight="1" thickBot="1" x14ac:dyDescent="0.3">
      <c r="A304" s="209"/>
      <c r="B304" s="44" t="str">
        <f t="shared" si="167"/>
        <v>ГБУЗ АО АМОКБ</v>
      </c>
      <c r="C304" s="235"/>
      <c r="D304" s="19" t="str">
        <f t="shared" si="168"/>
        <v>ПМСП, не включенная в базовую программу ОМС</v>
      </c>
      <c r="E304" s="239"/>
      <c r="F304" s="44" t="str">
        <f t="shared" si="177"/>
        <v>амбулаторно</v>
      </c>
      <c r="G304" s="239"/>
      <c r="H304" s="44" t="str">
        <f t="shared" si="178"/>
        <v>Первичная медико-санитарная помощь, в части диагностики и лечения</v>
      </c>
      <c r="I304" s="239"/>
      <c r="J304" s="44" t="str">
        <f t="shared" si="179"/>
        <v>психотерапия</v>
      </c>
      <c r="K304" s="71" t="s">
        <v>40</v>
      </c>
      <c r="L304" s="72" t="s">
        <v>121</v>
      </c>
      <c r="M304" s="78" t="s">
        <v>42</v>
      </c>
      <c r="N304" s="99">
        <v>2600</v>
      </c>
      <c r="O304" s="101">
        <v>0</v>
      </c>
      <c r="P304" s="58"/>
      <c r="Q304" s="59">
        <f t="shared" si="183"/>
        <v>0</v>
      </c>
      <c r="R304" s="219"/>
      <c r="S304" s="215"/>
      <c r="T304" s="223"/>
      <c r="U304" s="239"/>
      <c r="V304" s="239"/>
      <c r="W304" s="252"/>
      <c r="X304" s="249"/>
    </row>
    <row r="305" spans="1:417" s="16" customFormat="1" ht="28.5" customHeight="1" thickBot="1" x14ac:dyDescent="0.3">
      <c r="A305" s="209"/>
      <c r="B305" s="44" t="str">
        <f t="shared" si="167"/>
        <v>ГБУЗ АО АМОКБ</v>
      </c>
      <c r="C305" s="235"/>
      <c r="D305" s="19" t="str">
        <f t="shared" si="168"/>
        <v>ПМСП, не включенная в базовую программу ОМС</v>
      </c>
      <c r="E305" s="239"/>
      <c r="F305" s="44" t="str">
        <f t="shared" si="177"/>
        <v>амбулаторно</v>
      </c>
      <c r="G305" s="239"/>
      <c r="H305" s="44" t="str">
        <f t="shared" si="178"/>
        <v>Первичная медико-санитарная помощь, в части диагностики и лечения</v>
      </c>
      <c r="I305" s="211" t="s">
        <v>249</v>
      </c>
      <c r="J305" s="44" t="str">
        <f t="shared" si="179"/>
        <v>Вакцинация</v>
      </c>
      <c r="K305" s="70" t="s">
        <v>131</v>
      </c>
      <c r="L305" s="70" t="s">
        <v>3</v>
      </c>
      <c r="M305" s="70" t="s">
        <v>5</v>
      </c>
      <c r="N305" s="103">
        <v>99</v>
      </c>
      <c r="O305" s="103">
        <v>99</v>
      </c>
      <c r="P305" s="119">
        <f>IF(AND(N305&lt;&gt;0,M305="Кач."),O305/N305*100,"")</f>
        <v>100</v>
      </c>
      <c r="Q305" s="116"/>
      <c r="R305" s="213">
        <f>IFERROR(AVERAGE(P305:P306),"")</f>
        <v>100</v>
      </c>
      <c r="S305" s="240">
        <f>AVERAGE(Q305:Q306)</f>
        <v>88</v>
      </c>
      <c r="T305" s="216">
        <f>IFERROR((R305*0.7+S305*0.3)*2,S305*2)</f>
        <v>192.8</v>
      </c>
      <c r="U305" s="225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выполнено</v>
      </c>
      <c r="V305" s="227"/>
      <c r="W305" s="252"/>
      <c r="X305" s="249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/>
      <c r="JB305" s="4"/>
      <c r="JC305" s="4"/>
      <c r="JD305" s="4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/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  <c r="LN305" s="4"/>
      <c r="LO305" s="4"/>
      <c r="LP305" s="4"/>
      <c r="LQ305" s="4"/>
      <c r="LR305" s="4"/>
      <c r="LS305" s="4"/>
      <c r="LT305" s="4"/>
      <c r="LU305" s="4"/>
      <c r="LV305" s="4"/>
      <c r="LW305" s="4"/>
      <c r="LX305" s="4"/>
      <c r="LY305" s="4"/>
      <c r="LZ305" s="4"/>
      <c r="MA305" s="4"/>
      <c r="MB305" s="4"/>
      <c r="MC305" s="4"/>
      <c r="MD305" s="4"/>
      <c r="ME305" s="4"/>
      <c r="MF305" s="4"/>
      <c r="MG305" s="4"/>
      <c r="MH305" s="4"/>
      <c r="MI305" s="4"/>
      <c r="MJ305" s="4"/>
      <c r="MK305" s="4"/>
      <c r="ML305" s="4"/>
      <c r="MM305" s="4"/>
      <c r="MN305" s="4"/>
      <c r="MO305" s="4"/>
      <c r="MP305" s="4"/>
      <c r="MQ305" s="4"/>
      <c r="MR305" s="4"/>
      <c r="MS305" s="4"/>
      <c r="MT305" s="4"/>
      <c r="MU305" s="4"/>
      <c r="MV305" s="4"/>
      <c r="MW305" s="4"/>
      <c r="MX305" s="4"/>
      <c r="MY305" s="4"/>
      <c r="MZ305" s="4"/>
      <c r="NA305" s="4"/>
      <c r="NB305" s="4"/>
      <c r="NC305" s="4"/>
      <c r="ND305" s="4"/>
      <c r="NE305" s="4"/>
      <c r="NF305" s="4"/>
      <c r="NG305" s="4"/>
      <c r="NH305" s="4"/>
      <c r="NI305" s="4"/>
      <c r="NJ305" s="4"/>
      <c r="NK305" s="4"/>
      <c r="NL305" s="4"/>
      <c r="NM305" s="4"/>
      <c r="NN305" s="4"/>
      <c r="NO305" s="4"/>
      <c r="NP305" s="4"/>
      <c r="NQ305" s="4"/>
      <c r="NR305" s="4"/>
      <c r="NS305" s="4"/>
      <c r="NT305" s="4"/>
      <c r="NU305" s="4"/>
      <c r="NV305" s="4"/>
      <c r="NW305" s="4"/>
      <c r="NX305" s="4"/>
      <c r="NY305" s="4"/>
      <c r="NZ305" s="4"/>
      <c r="OA305" s="4"/>
      <c r="OB305" s="4"/>
      <c r="OC305" s="4"/>
      <c r="OD305" s="4"/>
      <c r="OE305" s="4"/>
      <c r="OF305" s="4"/>
      <c r="OG305" s="4"/>
      <c r="OH305" s="4"/>
      <c r="OI305" s="4"/>
      <c r="OJ305" s="4"/>
      <c r="OK305" s="4"/>
      <c r="OL305" s="4"/>
      <c r="OM305" s="4"/>
      <c r="ON305" s="4"/>
      <c r="OO305" s="4"/>
      <c r="OP305" s="4"/>
      <c r="OQ305" s="4"/>
      <c r="OR305" s="4"/>
      <c r="OS305" s="4"/>
      <c r="OT305" s="4"/>
      <c r="OU305" s="4"/>
      <c r="OV305" s="4"/>
      <c r="OW305" s="4"/>
      <c r="OX305" s="4"/>
      <c r="OY305" s="4"/>
      <c r="OZ305" s="4"/>
      <c r="PA305" s="4"/>
    </row>
    <row r="306" spans="1:417" s="30" customFormat="1" ht="28.5" customHeight="1" thickBot="1" x14ac:dyDescent="0.3">
      <c r="A306" s="209"/>
      <c r="B306" s="44" t="str">
        <f t="shared" si="167"/>
        <v>ГБУЗ АО АМОКБ</v>
      </c>
      <c r="C306" s="204"/>
      <c r="D306" s="19" t="str">
        <f t="shared" si="168"/>
        <v>ПМСП, не включенная в базовую программу ОМС</v>
      </c>
      <c r="E306" s="212"/>
      <c r="F306" s="44" t="str">
        <f t="shared" si="177"/>
        <v>амбулаторно</v>
      </c>
      <c r="G306" s="212"/>
      <c r="H306" s="44" t="str">
        <f t="shared" si="178"/>
        <v>Первичная медико-санитарная помощь, в части диагностики и лечения</v>
      </c>
      <c r="I306" s="212"/>
      <c r="J306" s="44" t="str">
        <f t="shared" si="179"/>
        <v>Вакцинация</v>
      </c>
      <c r="K306" s="71" t="s">
        <v>40</v>
      </c>
      <c r="L306" s="72" t="s">
        <v>121</v>
      </c>
      <c r="M306" s="78" t="s">
        <v>42</v>
      </c>
      <c r="N306" s="99">
        <v>300</v>
      </c>
      <c r="O306" s="101">
        <v>66</v>
      </c>
      <c r="P306" s="121"/>
      <c r="Q306" s="117">
        <f t="shared" ref="Q306" si="187">IF(AND(N306&lt;&gt;0,M306="объем"),(O306/N306*100)/$Y$2*12,"")</f>
        <v>88</v>
      </c>
      <c r="R306" s="213"/>
      <c r="S306" s="240"/>
      <c r="T306" s="216"/>
      <c r="U306" s="225"/>
      <c r="V306" s="227"/>
      <c r="W306" s="252"/>
      <c r="X306" s="249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  <c r="ES306" s="14"/>
      <c r="ET306" s="14"/>
      <c r="EU306" s="14"/>
      <c r="EV306" s="14"/>
      <c r="EW306" s="14"/>
      <c r="EX306" s="14"/>
      <c r="EY306" s="14"/>
      <c r="EZ306" s="14"/>
      <c r="FA306" s="14"/>
      <c r="FB306" s="14"/>
      <c r="FC306" s="14"/>
      <c r="FD306" s="14"/>
      <c r="FE306" s="14"/>
      <c r="FF306" s="14"/>
      <c r="FG306" s="14"/>
      <c r="FH306" s="14"/>
      <c r="FI306" s="14"/>
      <c r="FJ306" s="14"/>
      <c r="FK306" s="14"/>
      <c r="FL306" s="14"/>
      <c r="FM306" s="14"/>
      <c r="FN306" s="14"/>
      <c r="FO306" s="14"/>
      <c r="FP306" s="14"/>
      <c r="FQ306" s="14"/>
      <c r="FR306" s="14"/>
      <c r="FS306" s="14"/>
      <c r="FT306" s="14"/>
      <c r="FU306" s="14"/>
      <c r="FV306" s="14"/>
      <c r="FW306" s="14"/>
      <c r="FX306" s="14"/>
      <c r="FY306" s="14"/>
      <c r="FZ306" s="14"/>
      <c r="GA306" s="14"/>
      <c r="GB306" s="14"/>
      <c r="GC306" s="14"/>
      <c r="GD306" s="14"/>
      <c r="GE306" s="14"/>
      <c r="GF306" s="14"/>
      <c r="GG306" s="14"/>
      <c r="GH306" s="14"/>
      <c r="GI306" s="14"/>
      <c r="GJ306" s="14"/>
      <c r="GK306" s="14"/>
      <c r="GL306" s="14"/>
      <c r="GM306" s="14"/>
      <c r="GN306" s="14"/>
      <c r="GO306" s="14"/>
      <c r="GP306" s="14"/>
      <c r="GQ306" s="14"/>
      <c r="GR306" s="14"/>
      <c r="GS306" s="14"/>
      <c r="GT306" s="14"/>
      <c r="GU306" s="14"/>
      <c r="GV306" s="14"/>
      <c r="GW306" s="14"/>
      <c r="GX306" s="14"/>
      <c r="GY306" s="14"/>
      <c r="GZ306" s="14"/>
      <c r="HA306" s="14"/>
      <c r="HB306" s="14"/>
      <c r="HC306" s="14"/>
      <c r="HD306" s="14"/>
      <c r="HE306" s="14"/>
      <c r="HF306" s="14"/>
      <c r="HG306" s="14"/>
      <c r="HH306" s="14"/>
      <c r="HI306" s="14"/>
      <c r="HJ306" s="14"/>
      <c r="HK306" s="14"/>
      <c r="HL306" s="14"/>
      <c r="HM306" s="14"/>
      <c r="HN306" s="14"/>
      <c r="HO306" s="14"/>
      <c r="HP306" s="14"/>
      <c r="HQ306" s="14"/>
      <c r="HR306" s="14"/>
      <c r="HS306" s="14"/>
      <c r="HT306" s="14"/>
      <c r="HU306" s="14"/>
      <c r="HV306" s="14"/>
      <c r="HW306" s="14"/>
      <c r="HX306" s="14"/>
      <c r="HY306" s="14"/>
      <c r="HZ306" s="14"/>
      <c r="IA306" s="14"/>
      <c r="IB306" s="14"/>
      <c r="IC306" s="14"/>
      <c r="ID306" s="14"/>
      <c r="IE306" s="14"/>
      <c r="IF306" s="14"/>
      <c r="IG306" s="14"/>
      <c r="IH306" s="14"/>
      <c r="II306" s="14"/>
      <c r="IJ306" s="14"/>
      <c r="IK306" s="14"/>
      <c r="IL306" s="14"/>
      <c r="IM306" s="14"/>
      <c r="IN306" s="14"/>
      <c r="IO306" s="14"/>
      <c r="IP306" s="14"/>
      <c r="IQ306" s="14"/>
      <c r="IR306" s="14"/>
      <c r="IS306" s="14"/>
      <c r="IT306" s="14"/>
      <c r="IU306" s="14"/>
      <c r="IV306" s="14"/>
      <c r="IW306" s="14"/>
      <c r="IX306" s="14"/>
      <c r="IY306" s="14"/>
      <c r="IZ306" s="14"/>
      <c r="JA306" s="14"/>
      <c r="JB306" s="14"/>
      <c r="JC306" s="14"/>
      <c r="JD306" s="14"/>
      <c r="JE306" s="14"/>
      <c r="JF306" s="14"/>
      <c r="JG306" s="14"/>
      <c r="JH306" s="14"/>
      <c r="JI306" s="14"/>
      <c r="JJ306" s="14"/>
      <c r="JK306" s="14"/>
      <c r="JL306" s="14"/>
      <c r="JM306" s="14"/>
      <c r="JN306" s="14"/>
      <c r="JO306" s="14"/>
      <c r="JP306" s="14"/>
      <c r="JQ306" s="14"/>
      <c r="JR306" s="14"/>
      <c r="JS306" s="14"/>
      <c r="JT306" s="14"/>
      <c r="JU306" s="14"/>
      <c r="JV306" s="14"/>
      <c r="JW306" s="14"/>
      <c r="JX306" s="14"/>
      <c r="JY306" s="14"/>
      <c r="JZ306" s="14"/>
      <c r="KA306" s="14"/>
      <c r="KB306" s="14"/>
      <c r="KC306" s="14"/>
      <c r="KD306" s="14"/>
      <c r="KE306" s="14"/>
      <c r="KF306" s="14"/>
      <c r="KG306" s="14"/>
      <c r="KH306" s="14"/>
      <c r="KI306" s="14"/>
      <c r="KJ306" s="14"/>
      <c r="KK306" s="14"/>
      <c r="KL306" s="14"/>
      <c r="KM306" s="14"/>
      <c r="KN306" s="14"/>
      <c r="KO306" s="14"/>
      <c r="KP306" s="14"/>
      <c r="KQ306" s="14"/>
      <c r="KR306" s="14"/>
      <c r="KS306" s="14"/>
      <c r="KT306" s="14"/>
      <c r="KU306" s="14"/>
      <c r="KV306" s="14"/>
      <c r="KW306" s="14"/>
      <c r="KX306" s="14"/>
      <c r="KY306" s="14"/>
      <c r="KZ306" s="14"/>
      <c r="LA306" s="14"/>
      <c r="LB306" s="14"/>
      <c r="LC306" s="14"/>
      <c r="LD306" s="14"/>
      <c r="LE306" s="14"/>
      <c r="LF306" s="14"/>
      <c r="LG306" s="14"/>
      <c r="LH306" s="14"/>
      <c r="LI306" s="14"/>
      <c r="LJ306" s="14"/>
      <c r="LK306" s="14"/>
      <c r="LL306" s="14"/>
      <c r="LM306" s="14"/>
      <c r="LN306" s="14"/>
      <c r="LO306" s="14"/>
      <c r="LP306" s="14"/>
      <c r="LQ306" s="14"/>
      <c r="LR306" s="14"/>
      <c r="LS306" s="14"/>
      <c r="LT306" s="14"/>
      <c r="LU306" s="14"/>
      <c r="LV306" s="14"/>
      <c r="LW306" s="14"/>
      <c r="LX306" s="14"/>
      <c r="LY306" s="14"/>
      <c r="LZ306" s="14"/>
      <c r="MA306" s="14"/>
      <c r="MB306" s="14"/>
      <c r="MC306" s="14"/>
      <c r="MD306" s="14"/>
      <c r="ME306" s="14"/>
      <c r="MF306" s="14"/>
      <c r="MG306" s="14"/>
      <c r="MH306" s="14"/>
      <c r="MI306" s="14"/>
      <c r="MJ306" s="14"/>
      <c r="MK306" s="14"/>
      <c r="ML306" s="14"/>
      <c r="MM306" s="14"/>
      <c r="MN306" s="14"/>
      <c r="MO306" s="14"/>
      <c r="MP306" s="14"/>
      <c r="MQ306" s="14"/>
      <c r="MR306" s="14"/>
      <c r="MS306" s="14"/>
      <c r="MT306" s="14"/>
      <c r="MU306" s="14"/>
      <c r="MV306" s="14"/>
      <c r="MW306" s="14"/>
      <c r="MX306" s="14"/>
      <c r="MY306" s="14"/>
      <c r="MZ306" s="14"/>
      <c r="NA306" s="14"/>
      <c r="NB306" s="14"/>
      <c r="NC306" s="14"/>
      <c r="ND306" s="14"/>
      <c r="NE306" s="14"/>
      <c r="NF306" s="14"/>
      <c r="NG306" s="14"/>
      <c r="NH306" s="14"/>
      <c r="NI306" s="14"/>
      <c r="NJ306" s="14"/>
      <c r="NK306" s="14"/>
      <c r="NL306" s="14"/>
      <c r="NM306" s="14"/>
      <c r="NN306" s="14"/>
      <c r="NO306" s="14"/>
      <c r="NP306" s="14"/>
      <c r="NQ306" s="14"/>
      <c r="NR306" s="14"/>
      <c r="NS306" s="14"/>
      <c r="NT306" s="14"/>
      <c r="NU306" s="14"/>
      <c r="NV306" s="14"/>
      <c r="NW306" s="14"/>
      <c r="NX306" s="14"/>
      <c r="NY306" s="14"/>
      <c r="NZ306" s="14"/>
      <c r="OA306" s="14"/>
      <c r="OB306" s="14"/>
      <c r="OC306" s="14"/>
      <c r="OD306" s="14"/>
      <c r="OE306" s="14"/>
      <c r="OF306" s="14"/>
      <c r="OG306" s="14"/>
      <c r="OH306" s="14"/>
      <c r="OI306" s="14"/>
      <c r="OJ306" s="14"/>
      <c r="OK306" s="14"/>
      <c r="OL306" s="14"/>
      <c r="OM306" s="14"/>
      <c r="ON306" s="14"/>
      <c r="OO306" s="14"/>
      <c r="OP306" s="14"/>
      <c r="OQ306" s="14"/>
      <c r="OR306" s="14"/>
      <c r="OS306" s="14"/>
      <c r="OT306" s="14"/>
      <c r="OU306" s="14"/>
      <c r="OV306" s="14"/>
      <c r="OW306" s="14"/>
      <c r="OX306" s="14"/>
      <c r="OY306" s="14"/>
      <c r="OZ306" s="14"/>
      <c r="PA306" s="14"/>
    </row>
    <row r="307" spans="1:417" s="16" customFormat="1" ht="28.5" customHeight="1" thickBot="1" x14ac:dyDescent="0.3">
      <c r="A307" s="209"/>
      <c r="B307" s="44" t="str">
        <f t="shared" si="167"/>
        <v>ГБУЗ АО АМОКБ</v>
      </c>
      <c r="C307" s="203" t="s">
        <v>123</v>
      </c>
      <c r="D307" s="19" t="str">
        <f t="shared" si="168"/>
        <v>ПМСП, включенная в базовую программу ОМС</v>
      </c>
      <c r="E307" s="211" t="s">
        <v>140</v>
      </c>
      <c r="F307" s="44" t="str">
        <f t="shared" si="177"/>
        <v>амбулаторно</v>
      </c>
      <c r="G307" s="211" t="s">
        <v>47</v>
      </c>
      <c r="H307" s="44" t="str">
        <f t="shared" si="178"/>
        <v>Не предусмотрено</v>
      </c>
      <c r="I307" s="211" t="s">
        <v>69</v>
      </c>
      <c r="J307" s="44" t="str">
        <f t="shared" si="179"/>
        <v>генетик</v>
      </c>
      <c r="K307" s="70" t="s">
        <v>131</v>
      </c>
      <c r="L307" s="70" t="s">
        <v>3</v>
      </c>
      <c r="M307" s="70" t="s">
        <v>5</v>
      </c>
      <c r="N307" s="103">
        <v>99</v>
      </c>
      <c r="O307" s="103">
        <v>99</v>
      </c>
      <c r="P307" s="51">
        <f t="shared" ref="P307" si="188">IF(AND(N307&lt;&gt;0,M307="Кач."),O307/N307*100,"")</f>
        <v>100</v>
      </c>
      <c r="Q307" s="57"/>
      <c r="R307" s="218">
        <f>IFERROR(AVERAGE(P307:P309),"")</f>
        <v>100</v>
      </c>
      <c r="S307" s="214">
        <f>AVERAGE(Q307:Q309)</f>
        <v>35.258106355382623</v>
      </c>
      <c r="T307" s="222">
        <f>IFERROR((R307*0.7+S307*0.3)*2,S307*2)</f>
        <v>161.15486381322958</v>
      </c>
      <c r="U307" s="211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НЕ выполнено</v>
      </c>
      <c r="V307" s="211"/>
      <c r="W307" s="252"/>
      <c r="X307" s="249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/>
      <c r="LN307" s="4"/>
      <c r="LO307" s="4"/>
      <c r="LP307" s="4"/>
      <c r="LQ307" s="4"/>
      <c r="LR307" s="4"/>
      <c r="LS307" s="4"/>
      <c r="LT307" s="4"/>
      <c r="LU307" s="4"/>
      <c r="LV307" s="4"/>
      <c r="LW307" s="4"/>
      <c r="LX307" s="4"/>
      <c r="LY307" s="4"/>
      <c r="LZ307" s="4"/>
      <c r="MA307" s="4"/>
      <c r="MB307" s="4"/>
      <c r="MC307" s="4"/>
      <c r="MD307" s="4"/>
      <c r="ME307" s="4"/>
      <c r="MF307" s="4"/>
      <c r="MG307" s="4"/>
      <c r="MH307" s="4"/>
      <c r="MI307" s="4"/>
      <c r="MJ307" s="4"/>
      <c r="MK307" s="4"/>
      <c r="ML307" s="4"/>
      <c r="MM307" s="4"/>
      <c r="MN307" s="4"/>
      <c r="MO307" s="4"/>
      <c r="MP307" s="4"/>
      <c r="MQ307" s="4"/>
      <c r="MR307" s="4"/>
      <c r="MS307" s="4"/>
      <c r="MT307" s="4"/>
      <c r="MU307" s="4"/>
      <c r="MV307" s="4"/>
      <c r="MW307" s="4"/>
      <c r="MX307" s="4"/>
      <c r="MY307" s="4"/>
      <c r="MZ307" s="4"/>
      <c r="NA307" s="4"/>
      <c r="NB307" s="4"/>
      <c r="NC307" s="4"/>
      <c r="ND307" s="4"/>
      <c r="NE307" s="4"/>
      <c r="NF307" s="4"/>
      <c r="NG307" s="4"/>
      <c r="NH307" s="4"/>
      <c r="NI307" s="4"/>
      <c r="NJ307" s="4"/>
      <c r="NK307" s="4"/>
      <c r="NL307" s="4"/>
      <c r="NM307" s="4"/>
      <c r="NN307" s="4"/>
      <c r="NO307" s="4"/>
      <c r="NP307" s="4"/>
      <c r="NQ307" s="4"/>
      <c r="NR307" s="4"/>
      <c r="NS307" s="4"/>
      <c r="NT307" s="4"/>
      <c r="NU307" s="4"/>
      <c r="NV307" s="4"/>
      <c r="NW307" s="4"/>
      <c r="NX307" s="4"/>
      <c r="NY307" s="4"/>
      <c r="NZ307" s="4"/>
      <c r="OA307" s="4"/>
      <c r="OB307" s="4"/>
      <c r="OC307" s="4"/>
      <c r="OD307" s="4"/>
      <c r="OE307" s="4"/>
      <c r="OF307" s="4"/>
      <c r="OG307" s="4"/>
      <c r="OH307" s="4"/>
      <c r="OI307" s="4"/>
      <c r="OJ307" s="4"/>
      <c r="OK307" s="4"/>
      <c r="OL307" s="4"/>
      <c r="OM307" s="4"/>
      <c r="ON307" s="4"/>
      <c r="OO307" s="4"/>
      <c r="OP307" s="4"/>
      <c r="OQ307" s="4"/>
      <c r="OR307" s="4"/>
      <c r="OS307" s="4"/>
      <c r="OT307" s="4"/>
      <c r="OU307" s="4"/>
      <c r="OV307" s="4"/>
      <c r="OW307" s="4"/>
      <c r="OX307" s="4"/>
      <c r="OY307" s="4"/>
      <c r="OZ307" s="4"/>
      <c r="PA307" s="4"/>
    </row>
    <row r="308" spans="1:417" s="16" customFormat="1" ht="28.5" customHeight="1" thickBot="1" x14ac:dyDescent="0.3">
      <c r="A308" s="209"/>
      <c r="B308" s="44" t="str">
        <f t="shared" si="167"/>
        <v>ГБУЗ АО АМОКБ</v>
      </c>
      <c r="C308" s="235"/>
      <c r="D308" s="19" t="str">
        <f t="shared" si="168"/>
        <v>ПМСП, включенная в базовую программу ОМС</v>
      </c>
      <c r="E308" s="239"/>
      <c r="F308" s="44" t="str">
        <f t="shared" si="177"/>
        <v>амбулаторно</v>
      </c>
      <c r="G308" s="239"/>
      <c r="H308" s="44" t="str">
        <f t="shared" si="178"/>
        <v>Не предусмотрено</v>
      </c>
      <c r="I308" s="239"/>
      <c r="J308" s="44" t="str">
        <f t="shared" si="179"/>
        <v>генетик</v>
      </c>
      <c r="K308" s="71" t="s">
        <v>40</v>
      </c>
      <c r="L308" s="72" t="s">
        <v>121</v>
      </c>
      <c r="M308" s="78" t="s">
        <v>42</v>
      </c>
      <c r="N308" s="99">
        <v>1542</v>
      </c>
      <c r="O308" s="101">
        <v>241</v>
      </c>
      <c r="P308" s="58"/>
      <c r="Q308" s="59">
        <f>IF(AND(N308&lt;&gt;0,M308="объем"),(O308/N308*100)/$Y$2*12,"")</f>
        <v>62.516212710765245</v>
      </c>
      <c r="R308" s="219"/>
      <c r="S308" s="215"/>
      <c r="T308" s="223"/>
      <c r="U308" s="239"/>
      <c r="V308" s="239"/>
      <c r="W308" s="252"/>
      <c r="X308" s="249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/>
      <c r="LN308" s="4"/>
      <c r="LO308" s="4"/>
      <c r="LP308" s="4"/>
      <c r="LQ308" s="4"/>
      <c r="LR308" s="4"/>
      <c r="LS308" s="4"/>
      <c r="LT308" s="4"/>
      <c r="LU308" s="4"/>
      <c r="LV308" s="4"/>
      <c r="LW308" s="4"/>
      <c r="LX308" s="4"/>
      <c r="LY308" s="4"/>
      <c r="LZ308" s="4"/>
      <c r="MA308" s="4"/>
      <c r="MB308" s="4"/>
      <c r="MC308" s="4"/>
      <c r="MD308" s="4"/>
      <c r="ME308" s="4"/>
      <c r="MF308" s="4"/>
      <c r="MG308" s="4"/>
      <c r="MH308" s="4"/>
      <c r="MI308" s="4"/>
      <c r="MJ308" s="4"/>
      <c r="MK308" s="4"/>
      <c r="ML308" s="4"/>
      <c r="MM308" s="4"/>
      <c r="MN308" s="4"/>
      <c r="MO308" s="4"/>
      <c r="MP308" s="4"/>
      <c r="MQ308" s="4"/>
      <c r="MR308" s="4"/>
      <c r="MS308" s="4"/>
      <c r="MT308" s="4"/>
      <c r="MU308" s="4"/>
      <c r="MV308" s="4"/>
      <c r="MW308" s="4"/>
      <c r="MX308" s="4"/>
      <c r="MY308" s="4"/>
      <c r="MZ308" s="4"/>
      <c r="NA308" s="4"/>
      <c r="NB308" s="4"/>
      <c r="NC308" s="4"/>
      <c r="ND308" s="4"/>
      <c r="NE308" s="4"/>
      <c r="NF308" s="4"/>
      <c r="NG308" s="4"/>
      <c r="NH308" s="4"/>
      <c r="NI308" s="4"/>
      <c r="NJ308" s="4"/>
      <c r="NK308" s="4"/>
      <c r="NL308" s="4"/>
      <c r="NM308" s="4"/>
      <c r="NN308" s="4"/>
      <c r="NO308" s="4"/>
      <c r="NP308" s="4"/>
      <c r="NQ308" s="4"/>
      <c r="NR308" s="4"/>
      <c r="NS308" s="4"/>
      <c r="NT308" s="4"/>
      <c r="NU308" s="4"/>
      <c r="NV308" s="4"/>
      <c r="NW308" s="4"/>
      <c r="NX308" s="4"/>
      <c r="NY308" s="4"/>
      <c r="NZ308" s="4"/>
      <c r="OA308" s="4"/>
      <c r="OB308" s="4"/>
      <c r="OC308" s="4"/>
      <c r="OD308" s="4"/>
      <c r="OE308" s="4"/>
      <c r="OF308" s="4"/>
      <c r="OG308" s="4"/>
      <c r="OH308" s="4"/>
      <c r="OI308" s="4"/>
      <c r="OJ308" s="4"/>
      <c r="OK308" s="4"/>
      <c r="OL308" s="4"/>
      <c r="OM308" s="4"/>
      <c r="ON308" s="4"/>
      <c r="OO308" s="4"/>
      <c r="OP308" s="4"/>
      <c r="OQ308" s="4"/>
      <c r="OR308" s="4"/>
      <c r="OS308" s="4"/>
      <c r="OT308" s="4"/>
      <c r="OU308" s="4"/>
      <c r="OV308" s="4"/>
      <c r="OW308" s="4"/>
      <c r="OX308" s="4"/>
      <c r="OY308" s="4"/>
      <c r="OZ308" s="4"/>
      <c r="PA308" s="4"/>
    </row>
    <row r="309" spans="1:417" s="16" customFormat="1" ht="28.5" customHeight="1" thickBot="1" x14ac:dyDescent="0.3">
      <c r="A309" s="209"/>
      <c r="B309" s="44"/>
      <c r="C309" s="235"/>
      <c r="D309" s="19"/>
      <c r="E309" s="239"/>
      <c r="F309" s="44"/>
      <c r="G309" s="239"/>
      <c r="H309" s="44"/>
      <c r="I309" s="212"/>
      <c r="J309" s="44"/>
      <c r="K309" s="71" t="s">
        <v>136</v>
      </c>
      <c r="L309" s="72" t="s">
        <v>121</v>
      </c>
      <c r="M309" s="78" t="s">
        <v>42</v>
      </c>
      <c r="N309" s="99">
        <v>100</v>
      </c>
      <c r="O309" s="101">
        <v>2</v>
      </c>
      <c r="P309" s="188"/>
      <c r="Q309" s="186">
        <f>IF(AND(N309&lt;&gt;0,M309="объем"),(O309/N309*100)/$Y$2*12,"")</f>
        <v>8</v>
      </c>
      <c r="R309" s="220"/>
      <c r="S309" s="215"/>
      <c r="T309" s="223"/>
      <c r="U309" s="239"/>
      <c r="V309" s="239"/>
      <c r="W309" s="252"/>
      <c r="X309" s="249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/>
      <c r="LN309" s="4"/>
      <c r="LO309" s="4"/>
      <c r="LP309" s="4"/>
      <c r="LQ309" s="4"/>
      <c r="LR309" s="4"/>
      <c r="LS309" s="4"/>
      <c r="LT309" s="4"/>
      <c r="LU309" s="4"/>
      <c r="LV309" s="4"/>
      <c r="LW309" s="4"/>
      <c r="LX309" s="4"/>
      <c r="LY309" s="4"/>
      <c r="LZ309" s="4"/>
      <c r="MA309" s="4"/>
      <c r="MB309" s="4"/>
      <c r="MC309" s="4"/>
      <c r="MD309" s="4"/>
      <c r="ME309" s="4"/>
      <c r="MF309" s="4"/>
      <c r="MG309" s="4"/>
      <c r="MH309" s="4"/>
      <c r="MI309" s="4"/>
      <c r="MJ309" s="4"/>
      <c r="MK309" s="4"/>
      <c r="ML309" s="4"/>
      <c r="MM309" s="4"/>
      <c r="MN309" s="4"/>
      <c r="MO309" s="4"/>
      <c r="MP309" s="4"/>
      <c r="MQ309" s="4"/>
      <c r="MR309" s="4"/>
      <c r="MS309" s="4"/>
      <c r="MT309" s="4"/>
      <c r="MU309" s="4"/>
      <c r="MV309" s="4"/>
      <c r="MW309" s="4"/>
      <c r="MX309" s="4"/>
      <c r="MY309" s="4"/>
      <c r="MZ309" s="4"/>
      <c r="NA309" s="4"/>
      <c r="NB309" s="4"/>
      <c r="NC309" s="4"/>
      <c r="ND309" s="4"/>
      <c r="NE309" s="4"/>
      <c r="NF309" s="4"/>
      <c r="NG309" s="4"/>
      <c r="NH309" s="4"/>
      <c r="NI309" s="4"/>
      <c r="NJ309" s="4"/>
      <c r="NK309" s="4"/>
      <c r="NL309" s="4"/>
      <c r="NM309" s="4"/>
      <c r="NN309" s="4"/>
      <c r="NO309" s="4"/>
      <c r="NP309" s="4"/>
      <c r="NQ309" s="4"/>
      <c r="NR309" s="4"/>
      <c r="NS309" s="4"/>
      <c r="NT309" s="4"/>
      <c r="NU309" s="4"/>
      <c r="NV309" s="4"/>
      <c r="NW309" s="4"/>
      <c r="NX309" s="4"/>
      <c r="NY309" s="4"/>
      <c r="NZ309" s="4"/>
      <c r="OA309" s="4"/>
      <c r="OB309" s="4"/>
      <c r="OC309" s="4"/>
      <c r="OD309" s="4"/>
      <c r="OE309" s="4"/>
      <c r="OF309" s="4"/>
      <c r="OG309" s="4"/>
      <c r="OH309" s="4"/>
      <c r="OI309" s="4"/>
      <c r="OJ309" s="4"/>
      <c r="OK309" s="4"/>
      <c r="OL309" s="4"/>
      <c r="OM309" s="4"/>
      <c r="ON309" s="4"/>
      <c r="OO309" s="4"/>
      <c r="OP309" s="4"/>
      <c r="OQ309" s="4"/>
      <c r="OR309" s="4"/>
      <c r="OS309" s="4"/>
      <c r="OT309" s="4"/>
      <c r="OU309" s="4"/>
      <c r="OV309" s="4"/>
      <c r="OW309" s="4"/>
      <c r="OX309" s="4"/>
      <c r="OY309" s="4"/>
      <c r="OZ309" s="4"/>
      <c r="PA309" s="4"/>
    </row>
    <row r="310" spans="1:417" s="16" customFormat="1" ht="28.5" customHeight="1" thickBot="1" x14ac:dyDescent="0.3">
      <c r="A310" s="209"/>
      <c r="B310" s="44" t="str">
        <f>IF(A310="",B308,A310)</f>
        <v>ГБУЗ АО АМОКБ</v>
      </c>
      <c r="C310" s="235"/>
      <c r="D310" s="19" t="str">
        <f>IF(C310="",D308,C310)</f>
        <v>ПМСП, включенная в базовую программу ОМС</v>
      </c>
      <c r="E310" s="239"/>
      <c r="F310" s="44" t="str">
        <f>IF(E310="",F308,E310)</f>
        <v>амбулаторно</v>
      </c>
      <c r="G310" s="239"/>
      <c r="H310" s="44" t="str">
        <f>IF(G310="",H308,G310)</f>
        <v>Не предусмотрено</v>
      </c>
      <c r="I310" s="211" t="s">
        <v>93</v>
      </c>
      <c r="J310" s="44" t="str">
        <f>IF(I310="",J308,I310)</f>
        <v>офтальмология</v>
      </c>
      <c r="K310" s="70" t="s">
        <v>131</v>
      </c>
      <c r="L310" s="70" t="s">
        <v>3</v>
      </c>
      <c r="M310" s="70" t="s">
        <v>5</v>
      </c>
      <c r="N310" s="103">
        <v>99</v>
      </c>
      <c r="O310" s="103">
        <v>99</v>
      </c>
      <c r="P310" s="51">
        <f>IF(AND(N310&lt;&gt;0,M310="Кач."),O310/N310*100,"")</f>
        <v>100</v>
      </c>
      <c r="Q310" s="57"/>
      <c r="R310" s="213">
        <f>IFERROR(AVERAGE(P310:P312),"")</f>
        <v>100</v>
      </c>
      <c r="S310" s="215">
        <f>AVERAGE(Q310:Q312)</f>
        <v>231.84057971014494</v>
      </c>
      <c r="T310" s="223">
        <f>IFERROR((R310*0.7+S310*0.3)*2,S310*2)</f>
        <v>279.10434782608695</v>
      </c>
      <c r="U310" s="239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ПЕРЕвыполнено</v>
      </c>
      <c r="V310" s="239"/>
      <c r="W310" s="252"/>
      <c r="X310" s="249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/>
      <c r="LN310" s="4"/>
      <c r="LO310" s="4"/>
      <c r="LP310" s="4"/>
      <c r="LQ310" s="4"/>
      <c r="LR310" s="4"/>
      <c r="LS310" s="4"/>
      <c r="LT310" s="4"/>
      <c r="LU310" s="4"/>
      <c r="LV310" s="4"/>
      <c r="LW310" s="4"/>
      <c r="LX310" s="4"/>
      <c r="LY310" s="4"/>
      <c r="LZ310" s="4"/>
      <c r="MA310" s="4"/>
      <c r="MB310" s="4"/>
      <c r="MC310" s="4"/>
      <c r="MD310" s="4"/>
      <c r="ME310" s="4"/>
      <c r="MF310" s="4"/>
      <c r="MG310" s="4"/>
      <c r="MH310" s="4"/>
      <c r="MI310" s="4"/>
      <c r="MJ310" s="4"/>
      <c r="MK310" s="4"/>
      <c r="ML310" s="4"/>
      <c r="MM310" s="4"/>
      <c r="MN310" s="4"/>
      <c r="MO310" s="4"/>
      <c r="MP310" s="4"/>
      <c r="MQ310" s="4"/>
      <c r="MR310" s="4"/>
      <c r="MS310" s="4"/>
      <c r="MT310" s="4"/>
      <c r="MU310" s="4"/>
      <c r="MV310" s="4"/>
      <c r="MW310" s="4"/>
      <c r="MX310" s="4"/>
      <c r="MY310" s="4"/>
      <c r="MZ310" s="4"/>
      <c r="NA310" s="4"/>
      <c r="NB310" s="4"/>
      <c r="NC310" s="4"/>
      <c r="ND310" s="4"/>
      <c r="NE310" s="4"/>
      <c r="NF310" s="4"/>
      <c r="NG310" s="4"/>
      <c r="NH310" s="4"/>
      <c r="NI310" s="4"/>
      <c r="NJ310" s="4"/>
      <c r="NK310" s="4"/>
      <c r="NL310" s="4"/>
      <c r="NM310" s="4"/>
      <c r="NN310" s="4"/>
      <c r="NO310" s="4"/>
      <c r="NP310" s="4"/>
      <c r="NQ310" s="4"/>
      <c r="NR310" s="4"/>
      <c r="NS310" s="4"/>
      <c r="NT310" s="4"/>
      <c r="NU310" s="4"/>
      <c r="NV310" s="4"/>
      <c r="NW310" s="4"/>
      <c r="NX310" s="4"/>
      <c r="NY310" s="4"/>
      <c r="NZ310" s="4"/>
      <c r="OA310" s="4"/>
      <c r="OB310" s="4"/>
      <c r="OC310" s="4"/>
      <c r="OD310" s="4"/>
      <c r="OE310" s="4"/>
      <c r="OF310" s="4"/>
      <c r="OG310" s="4"/>
      <c r="OH310" s="4"/>
      <c r="OI310" s="4"/>
      <c r="OJ310" s="4"/>
      <c r="OK310" s="4"/>
      <c r="OL310" s="4"/>
      <c r="OM310" s="4"/>
      <c r="ON310" s="4"/>
      <c r="OO310" s="4"/>
      <c r="OP310" s="4"/>
      <c r="OQ310" s="4"/>
      <c r="OR310" s="4"/>
      <c r="OS310" s="4"/>
      <c r="OT310" s="4"/>
      <c r="OU310" s="4"/>
      <c r="OV310" s="4"/>
      <c r="OW310" s="4"/>
      <c r="OX310" s="4"/>
      <c r="OY310" s="4"/>
      <c r="OZ310" s="4"/>
      <c r="PA310" s="4"/>
    </row>
    <row r="311" spans="1:417" s="16" customFormat="1" ht="28.5" customHeight="1" thickBot="1" x14ac:dyDescent="0.3">
      <c r="A311" s="209"/>
      <c r="B311" s="44" t="str">
        <f>IF(A311="",B310,A311)</f>
        <v>ГБУЗ АО АМОКБ</v>
      </c>
      <c r="C311" s="235"/>
      <c r="D311" s="19" t="str">
        <f>IF(C311="",D310,C311)</f>
        <v>ПМСП, включенная в базовую программу ОМС</v>
      </c>
      <c r="E311" s="239"/>
      <c r="F311" s="44" t="str">
        <f>IF(E311="",F310,E311)</f>
        <v>амбулаторно</v>
      </c>
      <c r="G311" s="239"/>
      <c r="H311" s="44" t="str">
        <f>IF(G311="",H310,G311)</f>
        <v>Не предусмотрено</v>
      </c>
      <c r="I311" s="239"/>
      <c r="J311" s="44" t="str">
        <f>IF(I311="",J310,I311)</f>
        <v>офтальмология</v>
      </c>
      <c r="K311" s="71" t="s">
        <v>40</v>
      </c>
      <c r="L311" s="72" t="s">
        <v>121</v>
      </c>
      <c r="M311" s="78" t="s">
        <v>42</v>
      </c>
      <c r="N311" s="100">
        <v>2760</v>
      </c>
      <c r="O311" s="100">
        <v>375</v>
      </c>
      <c r="P311" s="58"/>
      <c r="Q311" s="59">
        <f>IF(AND(N311&lt;&gt;0,M311="объем"),(O311/N311*100)/$Y$2*12,"")</f>
        <v>54.347826086956516</v>
      </c>
      <c r="R311" s="213"/>
      <c r="S311" s="215"/>
      <c r="T311" s="223"/>
      <c r="U311" s="239"/>
      <c r="V311" s="239"/>
      <c r="W311" s="252"/>
      <c r="X311" s="249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  <c r="LM311" s="4"/>
      <c r="LN311" s="4"/>
      <c r="LO311" s="4"/>
      <c r="LP311" s="4"/>
      <c r="LQ311" s="4"/>
      <c r="LR311" s="4"/>
      <c r="LS311" s="4"/>
      <c r="LT311" s="4"/>
      <c r="LU311" s="4"/>
      <c r="LV311" s="4"/>
      <c r="LW311" s="4"/>
      <c r="LX311" s="4"/>
      <c r="LY311" s="4"/>
      <c r="LZ311" s="4"/>
      <c r="MA311" s="4"/>
      <c r="MB311" s="4"/>
      <c r="MC311" s="4"/>
      <c r="MD311" s="4"/>
      <c r="ME311" s="4"/>
      <c r="MF311" s="4"/>
      <c r="MG311" s="4"/>
      <c r="MH311" s="4"/>
      <c r="MI311" s="4"/>
      <c r="MJ311" s="4"/>
      <c r="MK311" s="4"/>
      <c r="ML311" s="4"/>
      <c r="MM311" s="4"/>
      <c r="MN311" s="4"/>
      <c r="MO311" s="4"/>
      <c r="MP311" s="4"/>
      <c r="MQ311" s="4"/>
      <c r="MR311" s="4"/>
      <c r="MS311" s="4"/>
      <c r="MT311" s="4"/>
      <c r="MU311" s="4"/>
      <c r="MV311" s="4"/>
      <c r="MW311" s="4"/>
      <c r="MX311" s="4"/>
      <c r="MY311" s="4"/>
      <c r="MZ311" s="4"/>
      <c r="NA311" s="4"/>
      <c r="NB311" s="4"/>
      <c r="NC311" s="4"/>
      <c r="ND311" s="4"/>
      <c r="NE311" s="4"/>
      <c r="NF311" s="4"/>
      <c r="NG311" s="4"/>
      <c r="NH311" s="4"/>
      <c r="NI311" s="4"/>
      <c r="NJ311" s="4"/>
      <c r="NK311" s="4"/>
      <c r="NL311" s="4"/>
      <c r="NM311" s="4"/>
      <c r="NN311" s="4"/>
      <c r="NO311" s="4"/>
      <c r="NP311" s="4"/>
      <c r="NQ311" s="4"/>
      <c r="NR311" s="4"/>
      <c r="NS311" s="4"/>
      <c r="NT311" s="4"/>
      <c r="NU311" s="4"/>
      <c r="NV311" s="4"/>
      <c r="NW311" s="4"/>
      <c r="NX311" s="4"/>
      <c r="NY311" s="4"/>
      <c r="NZ311" s="4"/>
      <c r="OA311" s="4"/>
      <c r="OB311" s="4"/>
      <c r="OC311" s="4"/>
      <c r="OD311" s="4"/>
      <c r="OE311" s="4"/>
      <c r="OF311" s="4"/>
      <c r="OG311" s="4"/>
      <c r="OH311" s="4"/>
      <c r="OI311" s="4"/>
      <c r="OJ311" s="4"/>
      <c r="OK311" s="4"/>
      <c r="OL311" s="4"/>
      <c r="OM311" s="4"/>
      <c r="ON311" s="4"/>
      <c r="OO311" s="4"/>
      <c r="OP311" s="4"/>
      <c r="OQ311" s="4"/>
      <c r="OR311" s="4"/>
      <c r="OS311" s="4"/>
      <c r="OT311" s="4"/>
      <c r="OU311" s="4"/>
      <c r="OV311" s="4"/>
      <c r="OW311" s="4"/>
      <c r="OX311" s="4"/>
      <c r="OY311" s="4"/>
      <c r="OZ311" s="4"/>
      <c r="PA311" s="4"/>
    </row>
    <row r="312" spans="1:417" s="16" customFormat="1" ht="28.5" customHeight="1" thickBot="1" x14ac:dyDescent="0.3">
      <c r="A312" s="209"/>
      <c r="B312" s="44"/>
      <c r="C312" s="204"/>
      <c r="D312" s="19"/>
      <c r="E312" s="212"/>
      <c r="F312" s="44"/>
      <c r="G312" s="212"/>
      <c r="H312" s="44"/>
      <c r="I312" s="212"/>
      <c r="J312" s="44"/>
      <c r="K312" s="71" t="s">
        <v>136</v>
      </c>
      <c r="L312" s="72" t="s">
        <v>42</v>
      </c>
      <c r="M312" s="78" t="s">
        <v>42</v>
      </c>
      <c r="N312" s="100">
        <v>300</v>
      </c>
      <c r="O312" s="100">
        <v>307</v>
      </c>
      <c r="P312" s="188"/>
      <c r="Q312" s="186">
        <f>IF(AND(N312&lt;&gt;0,M312="объем"),(O312/N312*100)/$Y$2*12,"")</f>
        <v>409.33333333333337</v>
      </c>
      <c r="R312" s="213"/>
      <c r="S312" s="221"/>
      <c r="T312" s="224"/>
      <c r="U312" s="212"/>
      <c r="V312" s="212"/>
      <c r="W312" s="252"/>
      <c r="X312" s="249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  <c r="LM312" s="4"/>
      <c r="LN312" s="4"/>
      <c r="LO312" s="4"/>
      <c r="LP312" s="4"/>
      <c r="LQ312" s="4"/>
      <c r="LR312" s="4"/>
      <c r="LS312" s="4"/>
      <c r="LT312" s="4"/>
      <c r="LU312" s="4"/>
      <c r="LV312" s="4"/>
      <c r="LW312" s="4"/>
      <c r="LX312" s="4"/>
      <c r="LY312" s="4"/>
      <c r="LZ312" s="4"/>
      <c r="MA312" s="4"/>
      <c r="MB312" s="4"/>
      <c r="MC312" s="4"/>
      <c r="MD312" s="4"/>
      <c r="ME312" s="4"/>
      <c r="MF312" s="4"/>
      <c r="MG312" s="4"/>
      <c r="MH312" s="4"/>
      <c r="MI312" s="4"/>
      <c r="MJ312" s="4"/>
      <c r="MK312" s="4"/>
      <c r="ML312" s="4"/>
      <c r="MM312" s="4"/>
      <c r="MN312" s="4"/>
      <c r="MO312" s="4"/>
      <c r="MP312" s="4"/>
      <c r="MQ312" s="4"/>
      <c r="MR312" s="4"/>
      <c r="MS312" s="4"/>
      <c r="MT312" s="4"/>
      <c r="MU312" s="4"/>
      <c r="MV312" s="4"/>
      <c r="MW312" s="4"/>
      <c r="MX312" s="4"/>
      <c r="MY312" s="4"/>
      <c r="MZ312" s="4"/>
      <c r="NA312" s="4"/>
      <c r="NB312" s="4"/>
      <c r="NC312" s="4"/>
      <c r="ND312" s="4"/>
      <c r="NE312" s="4"/>
      <c r="NF312" s="4"/>
      <c r="NG312" s="4"/>
      <c r="NH312" s="4"/>
      <c r="NI312" s="4"/>
      <c r="NJ312" s="4"/>
      <c r="NK312" s="4"/>
      <c r="NL312" s="4"/>
      <c r="NM312" s="4"/>
      <c r="NN312" s="4"/>
      <c r="NO312" s="4"/>
      <c r="NP312" s="4"/>
      <c r="NQ312" s="4"/>
      <c r="NR312" s="4"/>
      <c r="NS312" s="4"/>
      <c r="NT312" s="4"/>
      <c r="NU312" s="4"/>
      <c r="NV312" s="4"/>
      <c r="NW312" s="4"/>
      <c r="NX312" s="4"/>
      <c r="NY312" s="4"/>
      <c r="NZ312" s="4"/>
      <c r="OA312" s="4"/>
      <c r="OB312" s="4"/>
      <c r="OC312" s="4"/>
      <c r="OD312" s="4"/>
      <c r="OE312" s="4"/>
      <c r="OF312" s="4"/>
      <c r="OG312" s="4"/>
      <c r="OH312" s="4"/>
      <c r="OI312" s="4"/>
      <c r="OJ312" s="4"/>
      <c r="OK312" s="4"/>
      <c r="OL312" s="4"/>
      <c r="OM312" s="4"/>
      <c r="ON312" s="4"/>
      <c r="OO312" s="4"/>
      <c r="OP312" s="4"/>
      <c r="OQ312" s="4"/>
      <c r="OR312" s="4"/>
      <c r="OS312" s="4"/>
      <c r="OT312" s="4"/>
      <c r="OU312" s="4"/>
      <c r="OV312" s="4"/>
      <c r="OW312" s="4"/>
      <c r="OX312" s="4"/>
      <c r="OY312" s="4"/>
      <c r="OZ312" s="4"/>
      <c r="PA312" s="4"/>
    </row>
    <row r="313" spans="1:417" s="16" customFormat="1" ht="28.5" customHeight="1" thickBot="1" x14ac:dyDescent="0.3">
      <c r="A313" s="209"/>
      <c r="B313" s="44" t="str">
        <f>IF(A313="",B311,A313)</f>
        <v>ГБУЗ АО АМОКБ</v>
      </c>
      <c r="C313" s="226" t="s">
        <v>127</v>
      </c>
      <c r="D313" s="19" t="str">
        <f>IF(C313="",D311,C313)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3" s="225" t="s">
        <v>141</v>
      </c>
      <c r="F313" s="44" t="str">
        <f>IF(E313="",F311,E313)</f>
        <v>стационар</v>
      </c>
      <c r="G313" s="225" t="s">
        <v>52</v>
      </c>
      <c r="H313" s="44" t="str">
        <f>IF(G313="",H311,G313)</f>
        <v>для беременных и рожениц</v>
      </c>
      <c r="I313" s="225" t="s">
        <v>146</v>
      </c>
      <c r="J313" s="44" t="str">
        <f>IF(I313="",J311,I313)</f>
        <v xml:space="preserve">Не применяется </v>
      </c>
      <c r="K313" s="70" t="s">
        <v>131</v>
      </c>
      <c r="L313" s="70" t="s">
        <v>3</v>
      </c>
      <c r="M313" s="70" t="s">
        <v>5</v>
      </c>
      <c r="N313" s="103">
        <v>99</v>
      </c>
      <c r="O313" s="103">
        <v>99</v>
      </c>
      <c r="P313" s="51">
        <f t="shared" ref="P313" si="189">IF(AND(N313&lt;&gt;0,M313="Кач."),O313/N313*100,"")</f>
        <v>100</v>
      </c>
      <c r="Q313" s="57"/>
      <c r="R313" s="218">
        <f>IFERROR(AVERAGE(P313:P318),"")</f>
        <v>100</v>
      </c>
      <c r="S313" s="214">
        <f>AVERAGE(Q313:Q318)</f>
        <v>50.512820512820518</v>
      </c>
      <c r="T313" s="222">
        <f>IFERROR((R313*0.7+S313*0.3)*2,S313*2)</f>
        <v>170.30769230769232</v>
      </c>
      <c r="U313" s="211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выполнено</v>
      </c>
      <c r="V313" s="211"/>
      <c r="W313" s="252"/>
      <c r="X313" s="249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  <c r="LM313" s="4"/>
      <c r="LN313" s="4"/>
      <c r="LO313" s="4"/>
      <c r="LP313" s="4"/>
      <c r="LQ313" s="4"/>
      <c r="LR313" s="4"/>
      <c r="LS313" s="4"/>
      <c r="LT313" s="4"/>
      <c r="LU313" s="4"/>
      <c r="LV313" s="4"/>
      <c r="LW313" s="4"/>
      <c r="LX313" s="4"/>
      <c r="LY313" s="4"/>
      <c r="LZ313" s="4"/>
      <c r="MA313" s="4"/>
      <c r="MB313" s="4"/>
      <c r="MC313" s="4"/>
      <c r="MD313" s="4"/>
      <c r="ME313" s="4"/>
      <c r="MF313" s="4"/>
      <c r="MG313" s="4"/>
      <c r="MH313" s="4"/>
      <c r="MI313" s="4"/>
      <c r="MJ313" s="4"/>
      <c r="MK313" s="4"/>
      <c r="ML313" s="4"/>
      <c r="MM313" s="4"/>
      <c r="MN313" s="4"/>
      <c r="MO313" s="4"/>
      <c r="MP313" s="4"/>
      <c r="MQ313" s="4"/>
      <c r="MR313" s="4"/>
      <c r="MS313" s="4"/>
      <c r="MT313" s="4"/>
      <c r="MU313" s="4"/>
      <c r="MV313" s="4"/>
      <c r="MW313" s="4"/>
      <c r="MX313" s="4"/>
      <c r="MY313" s="4"/>
      <c r="MZ313" s="4"/>
      <c r="NA313" s="4"/>
      <c r="NB313" s="4"/>
      <c r="NC313" s="4"/>
      <c r="ND313" s="4"/>
      <c r="NE313" s="4"/>
      <c r="NF313" s="4"/>
      <c r="NG313" s="4"/>
      <c r="NH313" s="4"/>
      <c r="NI313" s="4"/>
      <c r="NJ313" s="4"/>
      <c r="NK313" s="4"/>
      <c r="NL313" s="4"/>
      <c r="NM313" s="4"/>
      <c r="NN313" s="4"/>
      <c r="NO313" s="4"/>
      <c r="NP313" s="4"/>
      <c r="NQ313" s="4"/>
      <c r="NR313" s="4"/>
      <c r="NS313" s="4"/>
      <c r="NT313" s="4"/>
      <c r="NU313" s="4"/>
      <c r="NV313" s="4"/>
      <c r="NW313" s="4"/>
      <c r="NX313" s="4"/>
      <c r="NY313" s="4"/>
      <c r="NZ313" s="4"/>
      <c r="OA313" s="4"/>
      <c r="OB313" s="4"/>
      <c r="OC313" s="4"/>
      <c r="OD313" s="4"/>
      <c r="OE313" s="4"/>
      <c r="OF313" s="4"/>
      <c r="OG313" s="4"/>
      <c r="OH313" s="4"/>
      <c r="OI313" s="4"/>
      <c r="OJ313" s="4"/>
      <c r="OK313" s="4"/>
      <c r="OL313" s="4"/>
      <c r="OM313" s="4"/>
      <c r="ON313" s="4"/>
      <c r="OO313" s="4"/>
      <c r="OP313" s="4"/>
      <c r="OQ313" s="4"/>
      <c r="OR313" s="4"/>
      <c r="OS313" s="4"/>
      <c r="OT313" s="4"/>
      <c r="OU313" s="4"/>
      <c r="OV313" s="4"/>
      <c r="OW313" s="4"/>
      <c r="OX313" s="4"/>
      <c r="OY313" s="4"/>
      <c r="OZ313" s="4"/>
      <c r="PA313" s="4"/>
    </row>
    <row r="314" spans="1:417" s="16" customFormat="1" ht="28.5" customHeight="1" thickBot="1" x14ac:dyDescent="0.3">
      <c r="A314" s="209"/>
      <c r="B314" s="44" t="str">
        <f t="shared" si="167"/>
        <v>ГБУЗ АО АМОКБ</v>
      </c>
      <c r="C314" s="226"/>
      <c r="D314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4" s="225"/>
      <c r="F314" s="44" t="str">
        <f t="shared" si="177"/>
        <v>стационар</v>
      </c>
      <c r="G314" s="225"/>
      <c r="H314" s="44" t="str">
        <f t="shared" si="178"/>
        <v>для беременных и рожениц</v>
      </c>
      <c r="I314" s="225"/>
      <c r="J314" s="44" t="str">
        <f t="shared" si="179"/>
        <v xml:space="preserve">Не применяется </v>
      </c>
      <c r="K314" s="71" t="s">
        <v>173</v>
      </c>
      <c r="L314" s="72" t="s">
        <v>148</v>
      </c>
      <c r="M314" s="78" t="s">
        <v>42</v>
      </c>
      <c r="N314" s="101">
        <v>45</v>
      </c>
      <c r="O314" s="101">
        <v>0</v>
      </c>
      <c r="P314" s="58"/>
      <c r="Q314" s="59">
        <f>IF(AND(N314&lt;&gt;0,M314="объем"),(O314/N314*100)/$Y$2*12,"")</f>
        <v>0</v>
      </c>
      <c r="R314" s="219"/>
      <c r="S314" s="215"/>
      <c r="T314" s="223"/>
      <c r="U314" s="239"/>
      <c r="V314" s="239"/>
      <c r="W314" s="252"/>
      <c r="X314" s="249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  <c r="LS314" s="4"/>
      <c r="LT314" s="4"/>
      <c r="LU314" s="4"/>
      <c r="LV314" s="4"/>
      <c r="LW314" s="4"/>
      <c r="LX314" s="4"/>
      <c r="LY314" s="4"/>
      <c r="LZ314" s="4"/>
      <c r="MA314" s="4"/>
      <c r="MB314" s="4"/>
      <c r="MC314" s="4"/>
      <c r="MD314" s="4"/>
      <c r="ME314" s="4"/>
      <c r="MF314" s="4"/>
      <c r="MG314" s="4"/>
      <c r="MH314" s="4"/>
      <c r="MI314" s="4"/>
      <c r="MJ314" s="4"/>
      <c r="MK314" s="4"/>
      <c r="ML314" s="4"/>
      <c r="MM314" s="4"/>
      <c r="MN314" s="4"/>
      <c r="MO314" s="4"/>
      <c r="MP314" s="4"/>
      <c r="MQ314" s="4"/>
      <c r="MR314" s="4"/>
      <c r="MS314" s="4"/>
      <c r="MT314" s="4"/>
      <c r="MU314" s="4"/>
      <c r="MV314" s="4"/>
      <c r="MW314" s="4"/>
      <c r="MX314" s="4"/>
      <c r="MY314" s="4"/>
      <c r="MZ314" s="4"/>
      <c r="NA314" s="4"/>
      <c r="NB314" s="4"/>
      <c r="NC314" s="4"/>
      <c r="ND314" s="4"/>
      <c r="NE314" s="4"/>
      <c r="NF314" s="4"/>
      <c r="NG314" s="4"/>
      <c r="NH314" s="4"/>
      <c r="NI314" s="4"/>
      <c r="NJ314" s="4"/>
      <c r="NK314" s="4"/>
      <c r="NL314" s="4"/>
      <c r="NM314" s="4"/>
      <c r="NN314" s="4"/>
      <c r="NO314" s="4"/>
      <c r="NP314" s="4"/>
      <c r="NQ314" s="4"/>
      <c r="NR314" s="4"/>
      <c r="NS314" s="4"/>
      <c r="NT314" s="4"/>
      <c r="NU314" s="4"/>
      <c r="NV314" s="4"/>
      <c r="NW314" s="4"/>
      <c r="NX314" s="4"/>
      <c r="NY314" s="4"/>
      <c r="NZ314" s="4"/>
      <c r="OA314" s="4"/>
      <c r="OB314" s="4"/>
      <c r="OC314" s="4"/>
      <c r="OD314" s="4"/>
      <c r="OE314" s="4"/>
      <c r="OF314" s="4"/>
      <c r="OG314" s="4"/>
      <c r="OH314" s="4"/>
      <c r="OI314" s="4"/>
      <c r="OJ314" s="4"/>
      <c r="OK314" s="4"/>
      <c r="OL314" s="4"/>
      <c r="OM314" s="4"/>
      <c r="ON314" s="4"/>
      <c r="OO314" s="4"/>
      <c r="OP314" s="4"/>
      <c r="OQ314" s="4"/>
      <c r="OR314" s="4"/>
      <c r="OS314" s="4"/>
      <c r="OT314" s="4"/>
      <c r="OU314" s="4"/>
      <c r="OV314" s="4"/>
      <c r="OW314" s="4"/>
      <c r="OX314" s="4"/>
      <c r="OY314" s="4"/>
      <c r="OZ314" s="4"/>
      <c r="PA314" s="4"/>
    </row>
    <row r="315" spans="1:417" s="16" customFormat="1" ht="28.5" customHeight="1" thickBot="1" x14ac:dyDescent="0.3">
      <c r="A315" s="209"/>
      <c r="B315" s="44" t="str">
        <f t="shared" si="167"/>
        <v>ГБУЗ АО АМОКБ</v>
      </c>
      <c r="C315" s="226"/>
      <c r="D315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5" s="225" t="s">
        <v>141</v>
      </c>
      <c r="F315" s="44" t="str">
        <f t="shared" si="177"/>
        <v>стационар</v>
      </c>
      <c r="G315" s="225" t="s">
        <v>53</v>
      </c>
      <c r="H315" s="44" t="str">
        <f t="shared" si="178"/>
        <v>патология новорожденных</v>
      </c>
      <c r="I315" s="225" t="s">
        <v>146</v>
      </c>
      <c r="J315" s="44" t="str">
        <f t="shared" si="179"/>
        <v xml:space="preserve">Не применяется </v>
      </c>
      <c r="K315" s="70" t="s">
        <v>131</v>
      </c>
      <c r="L315" s="70" t="s">
        <v>3</v>
      </c>
      <c r="M315" s="70" t="s">
        <v>5</v>
      </c>
      <c r="N315" s="103">
        <v>99</v>
      </c>
      <c r="O315" s="103">
        <v>99</v>
      </c>
      <c r="P315" s="51">
        <f t="shared" ref="P315" si="190">IF(AND(N315&lt;&gt;0,M315="Кач."),O315/N315*100,"")</f>
        <v>100</v>
      </c>
      <c r="Q315" s="57"/>
      <c r="R315" s="219"/>
      <c r="S315" s="215"/>
      <c r="T315" s="223"/>
      <c r="U315" s="239"/>
      <c r="V315" s="239"/>
      <c r="W315" s="252"/>
      <c r="X315" s="249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  <c r="LS315" s="4"/>
      <c r="LT315" s="4"/>
      <c r="LU315" s="4"/>
      <c r="LV315" s="4"/>
      <c r="LW315" s="4"/>
      <c r="LX315" s="4"/>
      <c r="LY315" s="4"/>
      <c r="LZ315" s="4"/>
      <c r="MA315" s="4"/>
      <c r="MB315" s="4"/>
      <c r="MC315" s="4"/>
      <c r="MD315" s="4"/>
      <c r="ME315" s="4"/>
      <c r="MF315" s="4"/>
      <c r="MG315" s="4"/>
      <c r="MH315" s="4"/>
      <c r="MI315" s="4"/>
      <c r="MJ315" s="4"/>
      <c r="MK315" s="4"/>
      <c r="ML315" s="4"/>
      <c r="MM315" s="4"/>
      <c r="MN315" s="4"/>
      <c r="MO315" s="4"/>
      <c r="MP315" s="4"/>
      <c r="MQ315" s="4"/>
      <c r="MR315" s="4"/>
      <c r="MS315" s="4"/>
      <c r="MT315" s="4"/>
      <c r="MU315" s="4"/>
      <c r="MV315" s="4"/>
      <c r="MW315" s="4"/>
      <c r="MX315" s="4"/>
      <c r="MY315" s="4"/>
      <c r="MZ315" s="4"/>
      <c r="NA315" s="4"/>
      <c r="NB315" s="4"/>
      <c r="NC315" s="4"/>
      <c r="ND315" s="4"/>
      <c r="NE315" s="4"/>
      <c r="NF315" s="4"/>
      <c r="NG315" s="4"/>
      <c r="NH315" s="4"/>
      <c r="NI315" s="4"/>
      <c r="NJ315" s="4"/>
      <c r="NK315" s="4"/>
      <c r="NL315" s="4"/>
      <c r="NM315" s="4"/>
      <c r="NN315" s="4"/>
      <c r="NO315" s="4"/>
      <c r="NP315" s="4"/>
      <c r="NQ315" s="4"/>
      <c r="NR315" s="4"/>
      <c r="NS315" s="4"/>
      <c r="NT315" s="4"/>
      <c r="NU315" s="4"/>
      <c r="NV315" s="4"/>
      <c r="NW315" s="4"/>
      <c r="NX315" s="4"/>
      <c r="NY315" s="4"/>
      <c r="NZ315" s="4"/>
      <c r="OA315" s="4"/>
      <c r="OB315" s="4"/>
      <c r="OC315" s="4"/>
      <c r="OD315" s="4"/>
      <c r="OE315" s="4"/>
      <c r="OF315" s="4"/>
      <c r="OG315" s="4"/>
      <c r="OH315" s="4"/>
      <c r="OI315" s="4"/>
      <c r="OJ315" s="4"/>
      <c r="OK315" s="4"/>
      <c r="OL315" s="4"/>
      <c r="OM315" s="4"/>
      <c r="ON315" s="4"/>
      <c r="OO315" s="4"/>
      <c r="OP315" s="4"/>
      <c r="OQ315" s="4"/>
      <c r="OR315" s="4"/>
      <c r="OS315" s="4"/>
      <c r="OT315" s="4"/>
      <c r="OU315" s="4"/>
      <c r="OV315" s="4"/>
      <c r="OW315" s="4"/>
      <c r="OX315" s="4"/>
      <c r="OY315" s="4"/>
      <c r="OZ315" s="4"/>
      <c r="PA315" s="4"/>
    </row>
    <row r="316" spans="1:417" s="16" customFormat="1" ht="28.5" customHeight="1" thickBot="1" x14ac:dyDescent="0.3">
      <c r="A316" s="209"/>
      <c r="B316" s="44" t="str">
        <f t="shared" si="167"/>
        <v>ГБУЗ АО АМОКБ</v>
      </c>
      <c r="C316" s="226"/>
      <c r="D316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6" s="225"/>
      <c r="F316" s="44" t="str">
        <f t="shared" si="177"/>
        <v>стационар</v>
      </c>
      <c r="G316" s="225"/>
      <c r="H316" s="44" t="str">
        <f t="shared" si="178"/>
        <v>патология новорожденных</v>
      </c>
      <c r="I316" s="225"/>
      <c r="J316" s="44" t="str">
        <f t="shared" si="179"/>
        <v xml:space="preserve">Не применяется </v>
      </c>
      <c r="K316" s="71" t="s">
        <v>173</v>
      </c>
      <c r="L316" s="72" t="s">
        <v>148</v>
      </c>
      <c r="M316" s="78" t="s">
        <v>42</v>
      </c>
      <c r="N316" s="101">
        <v>40</v>
      </c>
      <c r="O316" s="101">
        <v>5</v>
      </c>
      <c r="P316" s="58"/>
      <c r="Q316" s="59">
        <f>IF(AND(N316&lt;&gt;0,M316="объем"),(O316/N316*100)/$Y$2*12,"")</f>
        <v>50</v>
      </c>
      <c r="R316" s="219"/>
      <c r="S316" s="215"/>
      <c r="T316" s="223"/>
      <c r="U316" s="239"/>
      <c r="V316" s="239"/>
      <c r="W316" s="252"/>
      <c r="X316" s="249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  <c r="LM316" s="4"/>
      <c r="LN316" s="4"/>
      <c r="LO316" s="4"/>
      <c r="LP316" s="4"/>
      <c r="LQ316" s="4"/>
      <c r="LR316" s="4"/>
      <c r="LS316" s="4"/>
      <c r="LT316" s="4"/>
      <c r="LU316" s="4"/>
      <c r="LV316" s="4"/>
      <c r="LW316" s="4"/>
      <c r="LX316" s="4"/>
      <c r="LY316" s="4"/>
      <c r="LZ316" s="4"/>
      <c r="MA316" s="4"/>
      <c r="MB316" s="4"/>
      <c r="MC316" s="4"/>
      <c r="MD316" s="4"/>
      <c r="ME316" s="4"/>
      <c r="MF316" s="4"/>
      <c r="MG316" s="4"/>
      <c r="MH316" s="4"/>
      <c r="MI316" s="4"/>
      <c r="MJ316" s="4"/>
      <c r="MK316" s="4"/>
      <c r="ML316" s="4"/>
      <c r="MM316" s="4"/>
      <c r="MN316" s="4"/>
      <c r="MO316" s="4"/>
      <c r="MP316" s="4"/>
      <c r="MQ316" s="4"/>
      <c r="MR316" s="4"/>
      <c r="MS316" s="4"/>
      <c r="MT316" s="4"/>
      <c r="MU316" s="4"/>
      <c r="MV316" s="4"/>
      <c r="MW316" s="4"/>
      <c r="MX316" s="4"/>
      <c r="MY316" s="4"/>
      <c r="MZ316" s="4"/>
      <c r="NA316" s="4"/>
      <c r="NB316" s="4"/>
      <c r="NC316" s="4"/>
      <c r="ND316" s="4"/>
      <c r="NE316" s="4"/>
      <c r="NF316" s="4"/>
      <c r="NG316" s="4"/>
      <c r="NH316" s="4"/>
      <c r="NI316" s="4"/>
      <c r="NJ316" s="4"/>
      <c r="NK316" s="4"/>
      <c r="NL316" s="4"/>
      <c r="NM316" s="4"/>
      <c r="NN316" s="4"/>
      <c r="NO316" s="4"/>
      <c r="NP316" s="4"/>
      <c r="NQ316" s="4"/>
      <c r="NR316" s="4"/>
      <c r="NS316" s="4"/>
      <c r="NT316" s="4"/>
      <c r="NU316" s="4"/>
      <c r="NV316" s="4"/>
      <c r="NW316" s="4"/>
      <c r="NX316" s="4"/>
      <c r="NY316" s="4"/>
      <c r="NZ316" s="4"/>
      <c r="OA316" s="4"/>
      <c r="OB316" s="4"/>
      <c r="OC316" s="4"/>
      <c r="OD316" s="4"/>
      <c r="OE316" s="4"/>
      <c r="OF316" s="4"/>
      <c r="OG316" s="4"/>
      <c r="OH316" s="4"/>
      <c r="OI316" s="4"/>
      <c r="OJ316" s="4"/>
      <c r="OK316" s="4"/>
      <c r="OL316" s="4"/>
      <c r="OM316" s="4"/>
      <c r="ON316" s="4"/>
      <c r="OO316" s="4"/>
      <c r="OP316" s="4"/>
      <c r="OQ316" s="4"/>
      <c r="OR316" s="4"/>
      <c r="OS316" s="4"/>
      <c r="OT316" s="4"/>
      <c r="OU316" s="4"/>
      <c r="OV316" s="4"/>
      <c r="OW316" s="4"/>
      <c r="OX316" s="4"/>
      <c r="OY316" s="4"/>
      <c r="OZ316" s="4"/>
      <c r="PA316" s="4"/>
    </row>
    <row r="317" spans="1:417" s="16" customFormat="1" ht="28.5" customHeight="1" thickBot="1" x14ac:dyDescent="0.3">
      <c r="A317" s="209"/>
      <c r="B317" s="44" t="str">
        <f t="shared" si="167"/>
        <v>ГБУЗ АО АМОКБ</v>
      </c>
      <c r="C317" s="226"/>
      <c r="D317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7" s="225" t="s">
        <v>141</v>
      </c>
      <c r="F317" s="44" t="str">
        <f t="shared" si="177"/>
        <v>стационар</v>
      </c>
      <c r="G317" s="225" t="s">
        <v>152</v>
      </c>
      <c r="H317" s="44" t="str">
        <f t="shared" si="178"/>
        <v>гематология</v>
      </c>
      <c r="I317" s="225" t="s">
        <v>146</v>
      </c>
      <c r="J317" s="44" t="str">
        <f t="shared" si="179"/>
        <v xml:space="preserve">Не применяется </v>
      </c>
      <c r="K317" s="70" t="s">
        <v>131</v>
      </c>
      <c r="L317" s="70" t="s">
        <v>3</v>
      </c>
      <c r="M317" s="70" t="s">
        <v>5</v>
      </c>
      <c r="N317" s="103">
        <v>99</v>
      </c>
      <c r="O317" s="103">
        <v>99</v>
      </c>
      <c r="P317" s="51">
        <f t="shared" ref="P317" si="191">IF(AND(N317&lt;&gt;0,M317="Кач."),O317/N317*100,"")</f>
        <v>100</v>
      </c>
      <c r="Q317" s="57"/>
      <c r="R317" s="219"/>
      <c r="S317" s="215"/>
      <c r="T317" s="223"/>
      <c r="U317" s="239"/>
      <c r="V317" s="239"/>
      <c r="W317" s="252"/>
      <c r="X317" s="249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  <c r="LM317" s="4"/>
      <c r="LN317" s="4"/>
      <c r="LO317" s="4"/>
      <c r="LP317" s="4"/>
      <c r="LQ317" s="4"/>
      <c r="LR317" s="4"/>
      <c r="LS317" s="4"/>
      <c r="LT317" s="4"/>
      <c r="LU317" s="4"/>
      <c r="LV317" s="4"/>
      <c r="LW317" s="4"/>
      <c r="LX317" s="4"/>
      <c r="LY317" s="4"/>
      <c r="LZ317" s="4"/>
      <c r="MA317" s="4"/>
      <c r="MB317" s="4"/>
      <c r="MC317" s="4"/>
      <c r="MD317" s="4"/>
      <c r="ME317" s="4"/>
      <c r="MF317" s="4"/>
      <c r="MG317" s="4"/>
      <c r="MH317" s="4"/>
      <c r="MI317" s="4"/>
      <c r="MJ317" s="4"/>
      <c r="MK317" s="4"/>
      <c r="ML317" s="4"/>
      <c r="MM317" s="4"/>
      <c r="MN317" s="4"/>
      <c r="MO317" s="4"/>
      <c r="MP317" s="4"/>
      <c r="MQ317" s="4"/>
      <c r="MR317" s="4"/>
      <c r="MS317" s="4"/>
      <c r="MT317" s="4"/>
      <c r="MU317" s="4"/>
      <c r="MV317" s="4"/>
      <c r="MW317" s="4"/>
      <c r="MX317" s="4"/>
      <c r="MY317" s="4"/>
      <c r="MZ317" s="4"/>
      <c r="NA317" s="4"/>
      <c r="NB317" s="4"/>
      <c r="NC317" s="4"/>
      <c r="ND317" s="4"/>
      <c r="NE317" s="4"/>
      <c r="NF317" s="4"/>
      <c r="NG317" s="4"/>
      <c r="NH317" s="4"/>
      <c r="NI317" s="4"/>
      <c r="NJ317" s="4"/>
      <c r="NK317" s="4"/>
      <c r="NL317" s="4"/>
      <c r="NM317" s="4"/>
      <c r="NN317" s="4"/>
      <c r="NO317" s="4"/>
      <c r="NP317" s="4"/>
      <c r="NQ317" s="4"/>
      <c r="NR317" s="4"/>
      <c r="NS317" s="4"/>
      <c r="NT317" s="4"/>
      <c r="NU317" s="4"/>
      <c r="NV317" s="4"/>
      <c r="NW317" s="4"/>
      <c r="NX317" s="4"/>
      <c r="NY317" s="4"/>
      <c r="NZ317" s="4"/>
      <c r="OA317" s="4"/>
      <c r="OB317" s="4"/>
      <c r="OC317" s="4"/>
      <c r="OD317" s="4"/>
      <c r="OE317" s="4"/>
      <c r="OF317" s="4"/>
      <c r="OG317" s="4"/>
      <c r="OH317" s="4"/>
      <c r="OI317" s="4"/>
      <c r="OJ317" s="4"/>
      <c r="OK317" s="4"/>
      <c r="OL317" s="4"/>
      <c r="OM317" s="4"/>
      <c r="ON317" s="4"/>
      <c r="OO317" s="4"/>
      <c r="OP317" s="4"/>
      <c r="OQ317" s="4"/>
      <c r="OR317" s="4"/>
      <c r="OS317" s="4"/>
      <c r="OT317" s="4"/>
      <c r="OU317" s="4"/>
      <c r="OV317" s="4"/>
      <c r="OW317" s="4"/>
      <c r="OX317" s="4"/>
      <c r="OY317" s="4"/>
      <c r="OZ317" s="4"/>
      <c r="PA317" s="4"/>
    </row>
    <row r="318" spans="1:417" s="16" customFormat="1" ht="28.5" customHeight="1" thickBot="1" x14ac:dyDescent="0.3">
      <c r="A318" s="209"/>
      <c r="B318" s="44" t="str">
        <f t="shared" si="167"/>
        <v>ГБУЗ АО АМОКБ</v>
      </c>
      <c r="C318" s="226"/>
      <c r="D318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8" s="225"/>
      <c r="F318" s="44" t="str">
        <f t="shared" si="177"/>
        <v>стационар</v>
      </c>
      <c r="G318" s="225"/>
      <c r="H318" s="44" t="str">
        <f t="shared" si="178"/>
        <v>гематология</v>
      </c>
      <c r="I318" s="225"/>
      <c r="J318" s="44" t="str">
        <f t="shared" si="179"/>
        <v xml:space="preserve">Не применяется </v>
      </c>
      <c r="K318" s="71" t="s">
        <v>173</v>
      </c>
      <c r="L318" s="72" t="s">
        <v>148</v>
      </c>
      <c r="M318" s="78" t="s">
        <v>42</v>
      </c>
      <c r="N318" s="101">
        <v>390</v>
      </c>
      <c r="O318" s="101">
        <v>99</v>
      </c>
      <c r="P318" s="58"/>
      <c r="Q318" s="59">
        <f t="shared" ref="Q318:Q326" si="192">IF(AND(N318&lt;&gt;0,M318="объем"),(O318/N318*100)/$Y$2*12,"")</f>
        <v>101.53846153846155</v>
      </c>
      <c r="R318" s="220"/>
      <c r="S318" s="221"/>
      <c r="T318" s="224"/>
      <c r="U318" s="212"/>
      <c r="V318" s="212"/>
      <c r="W318" s="252"/>
      <c r="X318" s="249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  <c r="LM318" s="4"/>
      <c r="LN318" s="4"/>
      <c r="LO318" s="4"/>
      <c r="LP318" s="4"/>
      <c r="LQ318" s="4"/>
      <c r="LR318" s="4"/>
      <c r="LS318" s="4"/>
      <c r="LT318" s="4"/>
      <c r="LU318" s="4"/>
      <c r="LV318" s="4"/>
      <c r="LW318" s="4"/>
      <c r="LX318" s="4"/>
      <c r="LY318" s="4"/>
      <c r="LZ318" s="4"/>
      <c r="MA318" s="4"/>
      <c r="MB318" s="4"/>
      <c r="MC318" s="4"/>
      <c r="MD318" s="4"/>
      <c r="ME318" s="4"/>
      <c r="MF318" s="4"/>
      <c r="MG318" s="4"/>
      <c r="MH318" s="4"/>
      <c r="MI318" s="4"/>
      <c r="MJ318" s="4"/>
      <c r="MK318" s="4"/>
      <c r="ML318" s="4"/>
      <c r="MM318" s="4"/>
      <c r="MN318" s="4"/>
      <c r="MO318" s="4"/>
      <c r="MP318" s="4"/>
      <c r="MQ318" s="4"/>
      <c r="MR318" s="4"/>
      <c r="MS318" s="4"/>
      <c r="MT318" s="4"/>
      <c r="MU318" s="4"/>
      <c r="MV318" s="4"/>
      <c r="MW318" s="4"/>
      <c r="MX318" s="4"/>
      <c r="MY318" s="4"/>
      <c r="MZ318" s="4"/>
      <c r="NA318" s="4"/>
      <c r="NB318" s="4"/>
      <c r="NC318" s="4"/>
      <c r="ND318" s="4"/>
      <c r="NE318" s="4"/>
      <c r="NF318" s="4"/>
      <c r="NG318" s="4"/>
      <c r="NH318" s="4"/>
      <c r="NI318" s="4"/>
      <c r="NJ318" s="4"/>
      <c r="NK318" s="4"/>
      <c r="NL318" s="4"/>
      <c r="NM318" s="4"/>
      <c r="NN318" s="4"/>
      <c r="NO318" s="4"/>
      <c r="NP318" s="4"/>
      <c r="NQ318" s="4"/>
      <c r="NR318" s="4"/>
      <c r="NS318" s="4"/>
      <c r="NT318" s="4"/>
      <c r="NU318" s="4"/>
      <c r="NV318" s="4"/>
      <c r="NW318" s="4"/>
      <c r="NX318" s="4"/>
      <c r="NY318" s="4"/>
      <c r="NZ318" s="4"/>
      <c r="OA318" s="4"/>
      <c r="OB318" s="4"/>
      <c r="OC318" s="4"/>
      <c r="OD318" s="4"/>
      <c r="OE318" s="4"/>
      <c r="OF318" s="4"/>
      <c r="OG318" s="4"/>
      <c r="OH318" s="4"/>
      <c r="OI318" s="4"/>
      <c r="OJ318" s="4"/>
      <c r="OK318" s="4"/>
      <c r="OL318" s="4"/>
      <c r="OM318" s="4"/>
      <c r="ON318" s="4"/>
      <c r="OO318" s="4"/>
      <c r="OP318" s="4"/>
      <c r="OQ318" s="4"/>
      <c r="OR318" s="4"/>
      <c r="OS318" s="4"/>
      <c r="OT318" s="4"/>
      <c r="OU318" s="4"/>
      <c r="OV318" s="4"/>
      <c r="OW318" s="4"/>
      <c r="OX318" s="4"/>
      <c r="OY318" s="4"/>
      <c r="OZ318" s="4"/>
      <c r="PA318" s="4"/>
    </row>
    <row r="319" spans="1:417" s="16" customFormat="1" ht="28.5" customHeight="1" thickBot="1" x14ac:dyDescent="0.3">
      <c r="A319" s="209"/>
      <c r="B319" s="44" t="str">
        <f t="shared" si="167"/>
        <v>ГБУЗ АО АМОКБ</v>
      </c>
      <c r="C319" s="226" t="s">
        <v>118</v>
      </c>
      <c r="D319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19" s="225" t="s">
        <v>50</v>
      </c>
      <c r="F319" s="44" t="str">
        <f t="shared" si="177"/>
        <v>Вне медицинской организации</v>
      </c>
      <c r="G319" s="225" t="s">
        <v>118</v>
      </c>
      <c r="H319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19" s="225" t="s">
        <v>47</v>
      </c>
      <c r="J319" s="44" t="str">
        <f t="shared" si="179"/>
        <v>Не предусмотрено</v>
      </c>
      <c r="K319" s="70" t="s">
        <v>131</v>
      </c>
      <c r="L319" s="70" t="s">
        <v>3</v>
      </c>
      <c r="M319" s="70" t="s">
        <v>5</v>
      </c>
      <c r="N319" s="103">
        <v>99</v>
      </c>
      <c r="O319" s="103">
        <v>99</v>
      </c>
      <c r="P319" s="51">
        <f t="shared" ref="P319" si="193">IF(AND(N319&lt;&gt;0,M319="Кач."),O319/N319*100,"")</f>
        <v>100</v>
      </c>
      <c r="Q319" s="57"/>
      <c r="R319" s="213">
        <f>IFERROR(AVERAGE(P319:P320),"")</f>
        <v>100</v>
      </c>
      <c r="S319" s="240">
        <f>AVERAGE(Q319:Q320)</f>
        <v>91.555555555555557</v>
      </c>
      <c r="T319" s="216">
        <f>IFERROR((R319*0.7+S319*0.3)*2,S319*2)</f>
        <v>194.93333333333334</v>
      </c>
      <c r="U319" s="225" t="str">
        <f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25"/>
      <c r="W319" s="252"/>
      <c r="X319" s="249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  <c r="LM319" s="4"/>
      <c r="LN319" s="4"/>
      <c r="LO319" s="4"/>
      <c r="LP319" s="4"/>
      <c r="LQ319" s="4"/>
      <c r="LR319" s="4"/>
      <c r="LS319" s="4"/>
      <c r="LT319" s="4"/>
      <c r="LU319" s="4"/>
      <c r="LV319" s="4"/>
      <c r="LW319" s="4"/>
      <c r="LX319" s="4"/>
      <c r="LY319" s="4"/>
      <c r="LZ319" s="4"/>
      <c r="MA319" s="4"/>
      <c r="MB319" s="4"/>
      <c r="MC319" s="4"/>
      <c r="MD319" s="4"/>
      <c r="ME319" s="4"/>
      <c r="MF319" s="4"/>
      <c r="MG319" s="4"/>
      <c r="MH319" s="4"/>
      <c r="MI319" s="4"/>
      <c r="MJ319" s="4"/>
      <c r="MK319" s="4"/>
      <c r="ML319" s="4"/>
      <c r="MM319" s="4"/>
      <c r="MN319" s="4"/>
      <c r="MO319" s="4"/>
      <c r="MP319" s="4"/>
      <c r="MQ319" s="4"/>
      <c r="MR319" s="4"/>
      <c r="MS319" s="4"/>
      <c r="MT319" s="4"/>
      <c r="MU319" s="4"/>
      <c r="MV319" s="4"/>
      <c r="MW319" s="4"/>
      <c r="MX319" s="4"/>
      <c r="MY319" s="4"/>
      <c r="MZ319" s="4"/>
      <c r="NA319" s="4"/>
      <c r="NB319" s="4"/>
      <c r="NC319" s="4"/>
      <c r="ND319" s="4"/>
      <c r="NE319" s="4"/>
      <c r="NF319" s="4"/>
      <c r="NG319" s="4"/>
      <c r="NH319" s="4"/>
      <c r="NI319" s="4"/>
      <c r="NJ319" s="4"/>
      <c r="NK319" s="4"/>
      <c r="NL319" s="4"/>
      <c r="NM319" s="4"/>
      <c r="NN319" s="4"/>
      <c r="NO319" s="4"/>
      <c r="NP319" s="4"/>
      <c r="NQ319" s="4"/>
      <c r="NR319" s="4"/>
      <c r="NS319" s="4"/>
      <c r="NT319" s="4"/>
      <c r="NU319" s="4"/>
      <c r="NV319" s="4"/>
      <c r="NW319" s="4"/>
      <c r="NX319" s="4"/>
      <c r="NY319" s="4"/>
      <c r="NZ319" s="4"/>
      <c r="OA319" s="4"/>
      <c r="OB319" s="4"/>
      <c r="OC319" s="4"/>
      <c r="OD319" s="4"/>
      <c r="OE319" s="4"/>
      <c r="OF319" s="4"/>
      <c r="OG319" s="4"/>
      <c r="OH319" s="4"/>
      <c r="OI319" s="4"/>
      <c r="OJ319" s="4"/>
      <c r="OK319" s="4"/>
      <c r="OL319" s="4"/>
      <c r="OM319" s="4"/>
      <c r="ON319" s="4"/>
      <c r="OO319" s="4"/>
      <c r="OP319" s="4"/>
      <c r="OQ319" s="4"/>
      <c r="OR319" s="4"/>
      <c r="OS319" s="4"/>
      <c r="OT319" s="4"/>
      <c r="OU319" s="4"/>
      <c r="OV319" s="4"/>
      <c r="OW319" s="4"/>
      <c r="OX319" s="4"/>
      <c r="OY319" s="4"/>
      <c r="OZ319" s="4"/>
      <c r="PA319" s="4"/>
    </row>
    <row r="320" spans="1:417" s="16" customFormat="1" ht="28.5" customHeight="1" thickBot="1" x14ac:dyDescent="0.3">
      <c r="A320" s="209"/>
      <c r="B320" s="44" t="str">
        <f t="shared" si="167"/>
        <v>ГБУЗ АО АМОКБ</v>
      </c>
      <c r="C320" s="226"/>
      <c r="D320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0" s="225"/>
      <c r="F320" s="44" t="str">
        <f t="shared" si="177"/>
        <v>Вне медицинской организации</v>
      </c>
      <c r="G320" s="225"/>
      <c r="H320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0" s="225"/>
      <c r="J320" s="44" t="str">
        <f t="shared" si="179"/>
        <v>Не предусмотрено</v>
      </c>
      <c r="K320" s="71" t="s">
        <v>153</v>
      </c>
      <c r="L320" s="72" t="s">
        <v>45</v>
      </c>
      <c r="M320" s="78" t="s">
        <v>42</v>
      </c>
      <c r="N320" s="101">
        <v>900</v>
      </c>
      <c r="O320" s="101">
        <v>206</v>
      </c>
      <c r="P320" s="58"/>
      <c r="Q320" s="59">
        <f t="shared" ref="Q320" si="194">IF(AND(N320&lt;&gt;0,M320="объем"),(O320/N320*100)/$Y$2*12,"")</f>
        <v>91.555555555555557</v>
      </c>
      <c r="R320" s="213"/>
      <c r="S320" s="240"/>
      <c r="T320" s="216"/>
      <c r="U320" s="225"/>
      <c r="V320" s="225"/>
      <c r="W320" s="252"/>
      <c r="X320" s="249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  <c r="LM320" s="4"/>
      <c r="LN320" s="4"/>
      <c r="LO320" s="4"/>
      <c r="LP320" s="4"/>
      <c r="LQ320" s="4"/>
      <c r="LR320" s="4"/>
      <c r="LS320" s="4"/>
      <c r="LT320" s="4"/>
      <c r="LU320" s="4"/>
      <c r="LV320" s="4"/>
      <c r="LW320" s="4"/>
      <c r="LX320" s="4"/>
      <c r="LY320" s="4"/>
      <c r="LZ320" s="4"/>
      <c r="MA320" s="4"/>
      <c r="MB320" s="4"/>
      <c r="MC320" s="4"/>
      <c r="MD320" s="4"/>
      <c r="ME320" s="4"/>
      <c r="MF320" s="4"/>
      <c r="MG320" s="4"/>
      <c r="MH320" s="4"/>
      <c r="MI320" s="4"/>
      <c r="MJ320" s="4"/>
      <c r="MK320" s="4"/>
      <c r="ML320" s="4"/>
      <c r="MM320" s="4"/>
      <c r="MN320" s="4"/>
      <c r="MO320" s="4"/>
      <c r="MP320" s="4"/>
      <c r="MQ320" s="4"/>
      <c r="MR320" s="4"/>
      <c r="MS320" s="4"/>
      <c r="MT320" s="4"/>
      <c r="MU320" s="4"/>
      <c r="MV320" s="4"/>
      <c r="MW320" s="4"/>
      <c r="MX320" s="4"/>
      <c r="MY320" s="4"/>
      <c r="MZ320" s="4"/>
      <c r="NA320" s="4"/>
      <c r="NB320" s="4"/>
      <c r="NC320" s="4"/>
      <c r="ND320" s="4"/>
      <c r="NE320" s="4"/>
      <c r="NF320" s="4"/>
      <c r="NG320" s="4"/>
      <c r="NH320" s="4"/>
      <c r="NI320" s="4"/>
      <c r="NJ320" s="4"/>
      <c r="NK320" s="4"/>
      <c r="NL320" s="4"/>
      <c r="NM320" s="4"/>
      <c r="NN320" s="4"/>
      <c r="NO320" s="4"/>
      <c r="NP320" s="4"/>
      <c r="NQ320" s="4"/>
      <c r="NR320" s="4"/>
      <c r="NS320" s="4"/>
      <c r="NT320" s="4"/>
      <c r="NU320" s="4"/>
      <c r="NV320" s="4"/>
      <c r="NW320" s="4"/>
      <c r="NX320" s="4"/>
      <c r="NY320" s="4"/>
      <c r="NZ320" s="4"/>
      <c r="OA320" s="4"/>
      <c r="OB320" s="4"/>
      <c r="OC320" s="4"/>
      <c r="OD320" s="4"/>
      <c r="OE320" s="4"/>
      <c r="OF320" s="4"/>
      <c r="OG320" s="4"/>
      <c r="OH320" s="4"/>
      <c r="OI320" s="4"/>
      <c r="OJ320" s="4"/>
      <c r="OK320" s="4"/>
      <c r="OL320" s="4"/>
      <c r="OM320" s="4"/>
      <c r="ON320" s="4"/>
      <c r="OO320" s="4"/>
      <c r="OP320" s="4"/>
      <c r="OQ320" s="4"/>
      <c r="OR320" s="4"/>
      <c r="OS320" s="4"/>
      <c r="OT320" s="4"/>
      <c r="OU320" s="4"/>
      <c r="OV320" s="4"/>
      <c r="OW320" s="4"/>
      <c r="OX320" s="4"/>
      <c r="OY320" s="4"/>
      <c r="OZ320" s="4"/>
      <c r="PA320" s="4"/>
    </row>
    <row r="321" spans="1:417" s="16" customFormat="1" ht="28.5" customHeight="1" thickBot="1" x14ac:dyDescent="0.3">
      <c r="A321" s="209"/>
      <c r="B321" s="44" t="str">
        <f t="shared" si="167"/>
        <v>ГБУЗ АО АМОКБ</v>
      </c>
      <c r="C321" s="226" t="s">
        <v>46</v>
      </c>
      <c r="D321" s="19" t="str">
        <f t="shared" si="168"/>
        <v>Заготовка, хранение, транспортировка и обеспечение безопасности донорской крови и ее компонентов</v>
      </c>
      <c r="E321" s="225" t="s">
        <v>47</v>
      </c>
      <c r="F321" s="44" t="str">
        <f t="shared" si="177"/>
        <v>Не предусмотрено</v>
      </c>
      <c r="G321" s="225" t="s">
        <v>46</v>
      </c>
      <c r="H321" s="44" t="str">
        <f t="shared" si="178"/>
        <v>Заготовка, хранение, транспортировка и обеспечение безопасности донорской крови и ее компонентов</v>
      </c>
      <c r="I321" s="225" t="s">
        <v>47</v>
      </c>
      <c r="J321" s="44" t="str">
        <f t="shared" si="179"/>
        <v>Не предусмотрено</v>
      </c>
      <c r="K321" s="70" t="s">
        <v>48</v>
      </c>
      <c r="L321" s="70" t="s">
        <v>3</v>
      </c>
      <c r="M321" s="70" t="s">
        <v>5</v>
      </c>
      <c r="N321" s="103">
        <v>100</v>
      </c>
      <c r="O321" s="103">
        <v>100</v>
      </c>
      <c r="P321" s="51">
        <f t="shared" ref="P321" si="195">IF(AND(N321&lt;&gt;0,M321="Кач."),O321/N321*100,"")</f>
        <v>100</v>
      </c>
      <c r="Q321" s="57"/>
      <c r="R321" s="213">
        <f>IFERROR(AVERAGE(P321:P322),"")</f>
        <v>100</v>
      </c>
      <c r="S321" s="240">
        <f>AVERAGE(Q321:Q322)</f>
        <v>110.76923076923077</v>
      </c>
      <c r="T321" s="216">
        <f>IFERROR((R321*0.7+S321*0.3)*2,S321*2)</f>
        <v>206.46153846153845</v>
      </c>
      <c r="U321" s="225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ПЕРЕвыполнено</v>
      </c>
      <c r="V321" s="225"/>
      <c r="W321" s="252"/>
      <c r="X321" s="249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  <c r="LM321" s="4"/>
      <c r="LN321" s="4"/>
      <c r="LO321" s="4"/>
      <c r="LP321" s="4"/>
      <c r="LQ321" s="4"/>
      <c r="LR321" s="4"/>
      <c r="LS321" s="4"/>
      <c r="LT321" s="4"/>
      <c r="LU321" s="4"/>
      <c r="LV321" s="4"/>
      <c r="LW321" s="4"/>
      <c r="LX321" s="4"/>
      <c r="LY321" s="4"/>
      <c r="LZ321" s="4"/>
      <c r="MA321" s="4"/>
      <c r="MB321" s="4"/>
      <c r="MC321" s="4"/>
      <c r="MD321" s="4"/>
      <c r="ME321" s="4"/>
      <c r="MF321" s="4"/>
      <c r="MG321" s="4"/>
      <c r="MH321" s="4"/>
      <c r="MI321" s="4"/>
      <c r="MJ321" s="4"/>
      <c r="MK321" s="4"/>
      <c r="ML321" s="4"/>
      <c r="MM321" s="4"/>
      <c r="MN321" s="4"/>
      <c r="MO321" s="4"/>
      <c r="MP321" s="4"/>
      <c r="MQ321" s="4"/>
      <c r="MR321" s="4"/>
      <c r="MS321" s="4"/>
      <c r="MT321" s="4"/>
      <c r="MU321" s="4"/>
      <c r="MV321" s="4"/>
      <c r="MW321" s="4"/>
      <c r="MX321" s="4"/>
      <c r="MY321" s="4"/>
      <c r="MZ321" s="4"/>
      <c r="NA321" s="4"/>
      <c r="NB321" s="4"/>
      <c r="NC321" s="4"/>
      <c r="ND321" s="4"/>
      <c r="NE321" s="4"/>
      <c r="NF321" s="4"/>
      <c r="NG321" s="4"/>
      <c r="NH321" s="4"/>
      <c r="NI321" s="4"/>
      <c r="NJ321" s="4"/>
      <c r="NK321" s="4"/>
      <c r="NL321" s="4"/>
      <c r="NM321" s="4"/>
      <c r="NN321" s="4"/>
      <c r="NO321" s="4"/>
      <c r="NP321" s="4"/>
      <c r="NQ321" s="4"/>
      <c r="NR321" s="4"/>
      <c r="NS321" s="4"/>
      <c r="NT321" s="4"/>
      <c r="NU321" s="4"/>
      <c r="NV321" s="4"/>
      <c r="NW321" s="4"/>
      <c r="NX321" s="4"/>
      <c r="NY321" s="4"/>
      <c r="NZ321" s="4"/>
      <c r="OA321" s="4"/>
      <c r="OB321" s="4"/>
      <c r="OC321" s="4"/>
      <c r="OD321" s="4"/>
      <c r="OE321" s="4"/>
      <c r="OF321" s="4"/>
      <c r="OG321" s="4"/>
      <c r="OH321" s="4"/>
      <c r="OI321" s="4"/>
      <c r="OJ321" s="4"/>
      <c r="OK321" s="4"/>
      <c r="OL321" s="4"/>
      <c r="OM321" s="4"/>
      <c r="ON321" s="4"/>
      <c r="OO321" s="4"/>
      <c r="OP321" s="4"/>
      <c r="OQ321" s="4"/>
      <c r="OR321" s="4"/>
      <c r="OS321" s="4"/>
      <c r="OT321" s="4"/>
      <c r="OU321" s="4"/>
      <c r="OV321" s="4"/>
      <c r="OW321" s="4"/>
      <c r="OX321" s="4"/>
      <c r="OY321" s="4"/>
      <c r="OZ321" s="4"/>
      <c r="PA321" s="4"/>
    </row>
    <row r="322" spans="1:417" s="16" customFormat="1" ht="28.5" customHeight="1" thickBot="1" x14ac:dyDescent="0.3">
      <c r="A322" s="209"/>
      <c r="B322" s="44" t="str">
        <f t="shared" si="167"/>
        <v>ГБУЗ АО АМОКБ</v>
      </c>
      <c r="C322" s="226"/>
      <c r="D322" s="19" t="str">
        <f t="shared" si="168"/>
        <v>Заготовка, хранение, транспортировка и обеспечение безопасности донорской крови и ее компонентов</v>
      </c>
      <c r="E322" s="225"/>
      <c r="F322" s="44" t="str">
        <f t="shared" si="177"/>
        <v>Не предусмотрено</v>
      </c>
      <c r="G322" s="225"/>
      <c r="H322" s="44" t="str">
        <f t="shared" si="178"/>
        <v>Заготовка, хранение, транспортировка и обеспечение безопасности донорской крови и ее компонентов</v>
      </c>
      <c r="I322" s="225"/>
      <c r="J322" s="44" t="str">
        <f t="shared" si="179"/>
        <v>Не предусмотрено</v>
      </c>
      <c r="K322" s="71" t="s">
        <v>49</v>
      </c>
      <c r="L322" s="72" t="s">
        <v>121</v>
      </c>
      <c r="M322" s="78" t="s">
        <v>42</v>
      </c>
      <c r="N322" s="101">
        <v>1300</v>
      </c>
      <c r="O322" s="101">
        <v>360</v>
      </c>
      <c r="P322" s="58" t="str">
        <f t="shared" ref="P322:P359" si="196">IF(AND(N322&lt;&gt;0,M322="Кач."),O322/N322*100,"")</f>
        <v/>
      </c>
      <c r="Q322" s="59">
        <f t="shared" si="192"/>
        <v>110.76923076923077</v>
      </c>
      <c r="R322" s="213"/>
      <c r="S322" s="240"/>
      <c r="T322" s="216"/>
      <c r="U322" s="225"/>
      <c r="V322" s="225"/>
      <c r="W322" s="252"/>
      <c r="X322" s="249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  <c r="LM322" s="4"/>
      <c r="LN322" s="4"/>
      <c r="LO322" s="4"/>
      <c r="LP322" s="4"/>
      <c r="LQ322" s="4"/>
      <c r="LR322" s="4"/>
      <c r="LS322" s="4"/>
      <c r="LT322" s="4"/>
      <c r="LU322" s="4"/>
      <c r="LV322" s="4"/>
      <c r="LW322" s="4"/>
      <c r="LX322" s="4"/>
      <c r="LY322" s="4"/>
      <c r="LZ322" s="4"/>
      <c r="MA322" s="4"/>
      <c r="MB322" s="4"/>
      <c r="MC322" s="4"/>
      <c r="MD322" s="4"/>
      <c r="ME322" s="4"/>
      <c r="MF322" s="4"/>
      <c r="MG322" s="4"/>
      <c r="MH322" s="4"/>
      <c r="MI322" s="4"/>
      <c r="MJ322" s="4"/>
      <c r="MK322" s="4"/>
      <c r="ML322" s="4"/>
      <c r="MM322" s="4"/>
      <c r="MN322" s="4"/>
      <c r="MO322" s="4"/>
      <c r="MP322" s="4"/>
      <c r="MQ322" s="4"/>
      <c r="MR322" s="4"/>
      <c r="MS322" s="4"/>
      <c r="MT322" s="4"/>
      <c r="MU322" s="4"/>
      <c r="MV322" s="4"/>
      <c r="MW322" s="4"/>
      <c r="MX322" s="4"/>
      <c r="MY322" s="4"/>
      <c r="MZ322" s="4"/>
      <c r="NA322" s="4"/>
      <c r="NB322" s="4"/>
      <c r="NC322" s="4"/>
      <c r="ND322" s="4"/>
      <c r="NE322" s="4"/>
      <c r="NF322" s="4"/>
      <c r="NG322" s="4"/>
      <c r="NH322" s="4"/>
      <c r="NI322" s="4"/>
      <c r="NJ322" s="4"/>
      <c r="NK322" s="4"/>
      <c r="NL322" s="4"/>
      <c r="NM322" s="4"/>
      <c r="NN322" s="4"/>
      <c r="NO322" s="4"/>
      <c r="NP322" s="4"/>
      <c r="NQ322" s="4"/>
      <c r="NR322" s="4"/>
      <c r="NS322" s="4"/>
      <c r="NT322" s="4"/>
      <c r="NU322" s="4"/>
      <c r="NV322" s="4"/>
      <c r="NW322" s="4"/>
      <c r="NX322" s="4"/>
      <c r="NY322" s="4"/>
      <c r="NZ322" s="4"/>
      <c r="OA322" s="4"/>
      <c r="OB322" s="4"/>
      <c r="OC322" s="4"/>
      <c r="OD322" s="4"/>
      <c r="OE322" s="4"/>
      <c r="OF322" s="4"/>
      <c r="OG322" s="4"/>
      <c r="OH322" s="4"/>
      <c r="OI322" s="4"/>
      <c r="OJ322" s="4"/>
      <c r="OK322" s="4"/>
      <c r="OL322" s="4"/>
      <c r="OM322" s="4"/>
      <c r="ON322" s="4"/>
      <c r="OO322" s="4"/>
      <c r="OP322" s="4"/>
      <c r="OQ322" s="4"/>
      <c r="OR322" s="4"/>
      <c r="OS322" s="4"/>
      <c r="OT322" s="4"/>
      <c r="OU322" s="4"/>
      <c r="OV322" s="4"/>
      <c r="OW322" s="4"/>
      <c r="OX322" s="4"/>
      <c r="OY322" s="4"/>
      <c r="OZ322" s="4"/>
      <c r="PA322" s="4"/>
    </row>
    <row r="323" spans="1:417" s="16" customFormat="1" ht="57.75" customHeight="1" thickBot="1" x14ac:dyDescent="0.3">
      <c r="A323" s="209"/>
      <c r="B323" s="44" t="str">
        <f t="shared" si="167"/>
        <v>ГБУЗ АО АМОКБ</v>
      </c>
      <c r="C323" s="226" t="s">
        <v>232</v>
      </c>
      <c r="D323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3" s="225" t="s">
        <v>289</v>
      </c>
      <c r="F323" s="44" t="str">
        <f t="shared" si="177"/>
        <v>заключение договоров</v>
      </c>
      <c r="G323" s="225" t="s">
        <v>291</v>
      </c>
      <c r="H323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3" s="211" t="s">
        <v>290</v>
      </c>
      <c r="J323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3" s="73" t="s">
        <v>233</v>
      </c>
      <c r="L323" s="72" t="s">
        <v>3</v>
      </c>
      <c r="M323" s="69" t="s">
        <v>5</v>
      </c>
      <c r="N323" s="103">
        <v>100</v>
      </c>
      <c r="O323" s="103">
        <v>100</v>
      </c>
      <c r="P323" s="51">
        <f t="shared" si="196"/>
        <v>100</v>
      </c>
      <c r="Q323" s="57"/>
      <c r="R323" s="213">
        <f>IFERROR(AVERAGE(P323:P324),"")</f>
        <v>100</v>
      </c>
      <c r="S323" s="240">
        <f>AVERAGE(Q323:Q324)</f>
        <v>100</v>
      </c>
      <c r="T323" s="216">
        <f>IFERROR((R323*0.7+S323*0.3)*2,S323*2)</f>
        <v>200</v>
      </c>
      <c r="U323" s="225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25"/>
      <c r="W323" s="252"/>
      <c r="X323" s="249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  <c r="LN323" s="4"/>
      <c r="LO323" s="4"/>
      <c r="LP323" s="4"/>
      <c r="LQ323" s="4"/>
      <c r="LR323" s="4"/>
      <c r="LS323" s="4"/>
      <c r="LT323" s="4"/>
      <c r="LU323" s="4"/>
      <c r="LV323" s="4"/>
      <c r="LW323" s="4"/>
      <c r="LX323" s="4"/>
      <c r="LY323" s="4"/>
      <c r="LZ323" s="4"/>
      <c r="MA323" s="4"/>
      <c r="MB323" s="4"/>
      <c r="MC323" s="4"/>
      <c r="MD323" s="4"/>
      <c r="ME323" s="4"/>
      <c r="MF323" s="4"/>
      <c r="MG323" s="4"/>
      <c r="MH323" s="4"/>
      <c r="MI323" s="4"/>
      <c r="MJ323" s="4"/>
      <c r="MK323" s="4"/>
      <c r="ML323" s="4"/>
      <c r="MM323" s="4"/>
      <c r="MN323" s="4"/>
      <c r="MO323" s="4"/>
      <c r="MP323" s="4"/>
      <c r="MQ323" s="4"/>
      <c r="MR323" s="4"/>
      <c r="MS323" s="4"/>
      <c r="MT323" s="4"/>
      <c r="MU323" s="4"/>
      <c r="MV323" s="4"/>
      <c r="MW323" s="4"/>
      <c r="MX323" s="4"/>
      <c r="MY323" s="4"/>
      <c r="MZ323" s="4"/>
      <c r="NA323" s="4"/>
      <c r="NB323" s="4"/>
      <c r="NC323" s="4"/>
      <c r="ND323" s="4"/>
      <c r="NE323" s="4"/>
      <c r="NF323" s="4"/>
      <c r="NG323" s="4"/>
      <c r="NH323" s="4"/>
      <c r="NI323" s="4"/>
      <c r="NJ323" s="4"/>
      <c r="NK323" s="4"/>
      <c r="NL323" s="4"/>
      <c r="NM323" s="4"/>
      <c r="NN323" s="4"/>
      <c r="NO323" s="4"/>
      <c r="NP323" s="4"/>
      <c r="NQ323" s="4"/>
      <c r="NR323" s="4"/>
      <c r="NS323" s="4"/>
      <c r="NT323" s="4"/>
      <c r="NU323" s="4"/>
      <c r="NV323" s="4"/>
      <c r="NW323" s="4"/>
      <c r="NX323" s="4"/>
      <c r="NY323" s="4"/>
      <c r="NZ323" s="4"/>
      <c r="OA323" s="4"/>
      <c r="OB323" s="4"/>
      <c r="OC323" s="4"/>
      <c r="OD323" s="4"/>
      <c r="OE323" s="4"/>
      <c r="OF323" s="4"/>
      <c r="OG323" s="4"/>
      <c r="OH323" s="4"/>
      <c r="OI323" s="4"/>
      <c r="OJ323" s="4"/>
      <c r="OK323" s="4"/>
      <c r="OL323" s="4"/>
      <c r="OM323" s="4"/>
      <c r="ON323" s="4"/>
      <c r="OO323" s="4"/>
      <c r="OP323" s="4"/>
      <c r="OQ323" s="4"/>
      <c r="OR323" s="4"/>
      <c r="OS323" s="4"/>
      <c r="OT323" s="4"/>
      <c r="OU323" s="4"/>
      <c r="OV323" s="4"/>
      <c r="OW323" s="4"/>
      <c r="OX323" s="4"/>
      <c r="OY323" s="4"/>
      <c r="OZ323" s="4"/>
      <c r="PA323" s="4"/>
    </row>
    <row r="324" spans="1:417" s="16" customFormat="1" ht="72.75" customHeight="1" thickBot="1" x14ac:dyDescent="0.3">
      <c r="A324" s="210"/>
      <c r="B324" s="44" t="str">
        <f t="shared" si="167"/>
        <v>ГБУЗ АО АМОКБ</v>
      </c>
      <c r="C324" s="226"/>
      <c r="D324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4" s="225"/>
      <c r="F324" s="44" t="str">
        <f t="shared" si="177"/>
        <v>заключение договоров</v>
      </c>
      <c r="G324" s="225"/>
      <c r="H324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4" s="212"/>
      <c r="J324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4" s="74" t="s">
        <v>241</v>
      </c>
      <c r="L324" s="72" t="s">
        <v>234</v>
      </c>
      <c r="M324" s="78" t="s">
        <v>42</v>
      </c>
      <c r="N324" s="101">
        <v>67.17</v>
      </c>
      <c r="O324" s="101">
        <v>67.17</v>
      </c>
      <c r="P324" s="58" t="str">
        <f t="shared" ref="P324" si="197">IF(AND(N324&lt;&gt;0,M324="Кач."),O324/N324*100,"")</f>
        <v/>
      </c>
      <c r="Q324" s="55">
        <f>IF(AND(N324&lt;&gt;0,M324="объем"),(O324/N324*100),"")</f>
        <v>100</v>
      </c>
      <c r="R324" s="213"/>
      <c r="S324" s="240"/>
      <c r="T324" s="216"/>
      <c r="U324" s="225"/>
      <c r="V324" s="225"/>
      <c r="W324" s="286"/>
      <c r="X324" s="250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  <c r="LM324" s="4"/>
      <c r="LN324" s="4"/>
      <c r="LO324" s="4"/>
      <c r="LP324" s="4"/>
      <c r="LQ324" s="4"/>
      <c r="LR324" s="4"/>
      <c r="LS324" s="4"/>
      <c r="LT324" s="4"/>
      <c r="LU324" s="4"/>
      <c r="LV324" s="4"/>
      <c r="LW324" s="4"/>
      <c r="LX324" s="4"/>
      <c r="LY324" s="4"/>
      <c r="LZ324" s="4"/>
      <c r="MA324" s="4"/>
      <c r="MB324" s="4"/>
      <c r="MC324" s="4"/>
      <c r="MD324" s="4"/>
      <c r="ME324" s="4"/>
      <c r="MF324" s="4"/>
      <c r="MG324" s="4"/>
      <c r="MH324" s="4"/>
      <c r="MI324" s="4"/>
      <c r="MJ324" s="4"/>
      <c r="MK324" s="4"/>
      <c r="ML324" s="4"/>
      <c r="MM324" s="4"/>
      <c r="MN324" s="4"/>
      <c r="MO324" s="4"/>
      <c r="MP324" s="4"/>
      <c r="MQ324" s="4"/>
      <c r="MR324" s="4"/>
      <c r="MS324" s="4"/>
      <c r="MT324" s="4"/>
      <c r="MU324" s="4"/>
      <c r="MV324" s="4"/>
      <c r="MW324" s="4"/>
      <c r="MX324" s="4"/>
      <c r="MY324" s="4"/>
      <c r="MZ324" s="4"/>
      <c r="NA324" s="4"/>
      <c r="NB324" s="4"/>
      <c r="NC324" s="4"/>
      <c r="ND324" s="4"/>
      <c r="NE324" s="4"/>
      <c r="NF324" s="4"/>
      <c r="NG324" s="4"/>
      <c r="NH324" s="4"/>
      <c r="NI324" s="4"/>
      <c r="NJ324" s="4"/>
      <c r="NK324" s="4"/>
      <c r="NL324" s="4"/>
      <c r="NM324" s="4"/>
      <c r="NN324" s="4"/>
      <c r="NO324" s="4"/>
      <c r="NP324" s="4"/>
      <c r="NQ324" s="4"/>
      <c r="NR324" s="4"/>
      <c r="NS324" s="4"/>
      <c r="NT324" s="4"/>
      <c r="NU324" s="4"/>
      <c r="NV324" s="4"/>
      <c r="NW324" s="4"/>
      <c r="NX324" s="4"/>
      <c r="NY324" s="4"/>
      <c r="NZ324" s="4"/>
      <c r="OA324" s="4"/>
      <c r="OB324" s="4"/>
      <c r="OC324" s="4"/>
      <c r="OD324" s="4"/>
      <c r="OE324" s="4"/>
      <c r="OF324" s="4"/>
      <c r="OG324" s="4"/>
      <c r="OH324" s="4"/>
      <c r="OI324" s="4"/>
      <c r="OJ324" s="4"/>
      <c r="OK324" s="4"/>
      <c r="OL324" s="4"/>
      <c r="OM324" s="4"/>
      <c r="ON324" s="4"/>
      <c r="OO324" s="4"/>
      <c r="OP324" s="4"/>
      <c r="OQ324" s="4"/>
      <c r="OR324" s="4"/>
      <c r="OS324" s="4"/>
      <c r="OT324" s="4"/>
      <c r="OU324" s="4"/>
      <c r="OV324" s="4"/>
      <c r="OW324" s="4"/>
      <c r="OX324" s="4"/>
      <c r="OY324" s="4"/>
      <c r="OZ324" s="4"/>
      <c r="PA324" s="4"/>
    </row>
    <row r="325" spans="1:417" s="16" customFormat="1" ht="69.75" customHeight="1" thickBot="1" x14ac:dyDescent="0.3">
      <c r="A325" s="352" t="s">
        <v>17</v>
      </c>
      <c r="B325" s="44" t="str">
        <f t="shared" si="167"/>
        <v>ГБУЗ АО БСМЭ</v>
      </c>
      <c r="C325" s="226" t="s">
        <v>54</v>
      </c>
      <c r="D325" s="19" t="str">
        <f t="shared" si="168"/>
        <v>Судебно-медицинская экспертиза</v>
      </c>
      <c r="E325" s="225" t="s">
        <v>54</v>
      </c>
      <c r="F325" s="44" t="str">
        <f t="shared" si="177"/>
        <v>Судебно-медицинская экспертиза</v>
      </c>
      <c r="G325" s="225" t="s">
        <v>47</v>
      </c>
      <c r="H325" s="44" t="str">
        <f t="shared" si="178"/>
        <v>Не предусмотрено</v>
      </c>
      <c r="I325" s="225" t="s">
        <v>54</v>
      </c>
      <c r="J325" s="44" t="str">
        <f t="shared" si="179"/>
        <v>Судебно-медицинская экспертиза</v>
      </c>
      <c r="K325" s="70" t="s">
        <v>55</v>
      </c>
      <c r="L325" s="69" t="s">
        <v>3</v>
      </c>
      <c r="M325" s="69" t="s">
        <v>5</v>
      </c>
      <c r="N325" s="103">
        <v>100</v>
      </c>
      <c r="O325" s="103">
        <v>100</v>
      </c>
      <c r="P325" s="51">
        <f>IF(AND(N325&lt;&gt;0,M325="Кач."),O325/N325*100,"")</f>
        <v>100</v>
      </c>
      <c r="Q325" s="51"/>
      <c r="R325" s="218">
        <f>IFERROR(AVERAGE(P325:P328),"")</f>
        <v>100</v>
      </c>
      <c r="S325" s="214">
        <f>AVERAGE(Q325:Q328)</f>
        <v>97.02442002442001</v>
      </c>
      <c r="T325" s="222">
        <f>IFERROR((R325*0.7+S325*0.3)*2,S325*2)</f>
        <v>198.21465201465202</v>
      </c>
      <c r="U325" s="211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11"/>
      <c r="W325" s="288">
        <f>AVERAGE(T325:T328)</f>
        <v>198.21465201465202</v>
      </c>
      <c r="X325" s="289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  <c r="LS325" s="4"/>
      <c r="LT325" s="4"/>
      <c r="LU325" s="4"/>
      <c r="LV325" s="4"/>
      <c r="LW325" s="4"/>
      <c r="LX325" s="4"/>
      <c r="LY325" s="4"/>
      <c r="LZ325" s="4"/>
      <c r="MA325" s="4"/>
      <c r="MB325" s="4"/>
      <c r="MC325" s="4"/>
      <c r="MD325" s="4"/>
      <c r="ME325" s="4"/>
      <c r="MF325" s="4"/>
      <c r="MG325" s="4"/>
      <c r="MH325" s="4"/>
      <c r="MI325" s="4"/>
      <c r="MJ325" s="4"/>
      <c r="MK325" s="4"/>
      <c r="ML325" s="4"/>
      <c r="MM325" s="4"/>
      <c r="MN325" s="4"/>
      <c r="MO325" s="4"/>
      <c r="MP325" s="4"/>
      <c r="MQ325" s="4"/>
      <c r="MR325" s="4"/>
      <c r="MS325" s="4"/>
      <c r="MT325" s="4"/>
      <c r="MU325" s="4"/>
      <c r="MV325" s="4"/>
      <c r="MW325" s="4"/>
      <c r="MX325" s="4"/>
      <c r="MY325" s="4"/>
      <c r="MZ325" s="4"/>
      <c r="NA325" s="4"/>
      <c r="NB325" s="4"/>
      <c r="NC325" s="4"/>
      <c r="ND325" s="4"/>
      <c r="NE325" s="4"/>
      <c r="NF325" s="4"/>
      <c r="NG325" s="4"/>
      <c r="NH325" s="4"/>
      <c r="NI325" s="4"/>
      <c r="NJ325" s="4"/>
      <c r="NK325" s="4"/>
      <c r="NL325" s="4"/>
      <c r="NM325" s="4"/>
      <c r="NN325" s="4"/>
      <c r="NO325" s="4"/>
      <c r="NP325" s="4"/>
      <c r="NQ325" s="4"/>
      <c r="NR325" s="4"/>
      <c r="NS325" s="4"/>
      <c r="NT325" s="4"/>
      <c r="NU325" s="4"/>
      <c r="NV325" s="4"/>
      <c r="NW325" s="4"/>
      <c r="NX325" s="4"/>
      <c r="NY325" s="4"/>
      <c r="NZ325" s="4"/>
      <c r="OA325" s="4"/>
      <c r="OB325" s="4"/>
      <c r="OC325" s="4"/>
      <c r="OD325" s="4"/>
      <c r="OE325" s="4"/>
      <c r="OF325" s="4"/>
      <c r="OG325" s="4"/>
      <c r="OH325" s="4"/>
      <c r="OI325" s="4"/>
      <c r="OJ325" s="4"/>
      <c r="OK325" s="4"/>
      <c r="OL325" s="4"/>
      <c r="OM325" s="4"/>
      <c r="ON325" s="4"/>
      <c r="OO325" s="4"/>
      <c r="OP325" s="4"/>
      <c r="OQ325" s="4"/>
      <c r="OR325" s="4"/>
      <c r="OS325" s="4"/>
      <c r="OT325" s="4"/>
      <c r="OU325" s="4"/>
      <c r="OV325" s="4"/>
      <c r="OW325" s="4"/>
      <c r="OX325" s="4"/>
      <c r="OY325" s="4"/>
      <c r="OZ325" s="4"/>
      <c r="PA325" s="4"/>
    </row>
    <row r="326" spans="1:417" s="16" customFormat="1" ht="53.25" customHeight="1" thickBot="1" x14ac:dyDescent="0.3">
      <c r="A326" s="352"/>
      <c r="B326" s="44" t="str">
        <f t="shared" si="167"/>
        <v>ГБУЗ АО БСМЭ</v>
      </c>
      <c r="C326" s="226"/>
      <c r="D326" s="19" t="str">
        <f t="shared" si="168"/>
        <v>Судебно-медицинская экспертиза</v>
      </c>
      <c r="E326" s="225"/>
      <c r="F326" s="44" t="str">
        <f t="shared" si="177"/>
        <v>Судебно-медицинская экспертиза</v>
      </c>
      <c r="G326" s="225"/>
      <c r="H326" s="44" t="str">
        <f t="shared" si="178"/>
        <v>Не предусмотрено</v>
      </c>
      <c r="I326" s="225"/>
      <c r="J326" s="44" t="str">
        <f t="shared" si="179"/>
        <v>Судебно-медицинская экспертиза</v>
      </c>
      <c r="K326" s="71" t="s">
        <v>56</v>
      </c>
      <c r="L326" s="72" t="s">
        <v>121</v>
      </c>
      <c r="M326" s="78" t="s">
        <v>42</v>
      </c>
      <c r="N326" s="101">
        <v>6300</v>
      </c>
      <c r="O326" s="102">
        <v>1495</v>
      </c>
      <c r="P326" s="53" t="str">
        <f t="shared" si="196"/>
        <v/>
      </c>
      <c r="Q326" s="52">
        <f t="shared" si="192"/>
        <v>94.92063492063491</v>
      </c>
      <c r="R326" s="219"/>
      <c r="S326" s="215"/>
      <c r="T326" s="223"/>
      <c r="U326" s="239"/>
      <c r="V326" s="239"/>
      <c r="W326" s="288"/>
      <c r="X326" s="289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  <c r="LM326" s="4"/>
      <c r="LN326" s="4"/>
      <c r="LO326" s="4"/>
      <c r="LP326" s="4"/>
      <c r="LQ326" s="4"/>
      <c r="LR326" s="4"/>
      <c r="LS326" s="4"/>
      <c r="LT326" s="4"/>
      <c r="LU326" s="4"/>
      <c r="LV326" s="4"/>
      <c r="LW326" s="4"/>
      <c r="LX326" s="4"/>
      <c r="LY326" s="4"/>
      <c r="LZ326" s="4"/>
      <c r="MA326" s="4"/>
      <c r="MB326" s="4"/>
      <c r="MC326" s="4"/>
      <c r="MD326" s="4"/>
      <c r="ME326" s="4"/>
      <c r="MF326" s="4"/>
      <c r="MG326" s="4"/>
      <c r="MH326" s="4"/>
      <c r="MI326" s="4"/>
      <c r="MJ326" s="4"/>
      <c r="MK326" s="4"/>
      <c r="ML326" s="4"/>
      <c r="MM326" s="4"/>
      <c r="MN326" s="4"/>
      <c r="MO326" s="4"/>
      <c r="MP326" s="4"/>
      <c r="MQ326" s="4"/>
      <c r="MR326" s="4"/>
      <c r="MS326" s="4"/>
      <c r="MT326" s="4"/>
      <c r="MU326" s="4"/>
      <c r="MV326" s="4"/>
      <c r="MW326" s="4"/>
      <c r="MX326" s="4"/>
      <c r="MY326" s="4"/>
      <c r="MZ326" s="4"/>
      <c r="NA326" s="4"/>
      <c r="NB326" s="4"/>
      <c r="NC326" s="4"/>
      <c r="ND326" s="4"/>
      <c r="NE326" s="4"/>
      <c r="NF326" s="4"/>
      <c r="NG326" s="4"/>
      <c r="NH326" s="4"/>
      <c r="NI326" s="4"/>
      <c r="NJ326" s="4"/>
      <c r="NK326" s="4"/>
      <c r="NL326" s="4"/>
      <c r="NM326" s="4"/>
      <c r="NN326" s="4"/>
      <c r="NO326" s="4"/>
      <c r="NP326" s="4"/>
      <c r="NQ326" s="4"/>
      <c r="NR326" s="4"/>
      <c r="NS326" s="4"/>
      <c r="NT326" s="4"/>
      <c r="NU326" s="4"/>
      <c r="NV326" s="4"/>
      <c r="NW326" s="4"/>
      <c r="NX326" s="4"/>
      <c r="NY326" s="4"/>
      <c r="NZ326" s="4"/>
      <c r="OA326" s="4"/>
      <c r="OB326" s="4"/>
      <c r="OC326" s="4"/>
      <c r="OD326" s="4"/>
      <c r="OE326" s="4"/>
      <c r="OF326" s="4"/>
      <c r="OG326" s="4"/>
      <c r="OH326" s="4"/>
      <c r="OI326" s="4"/>
      <c r="OJ326" s="4"/>
      <c r="OK326" s="4"/>
      <c r="OL326" s="4"/>
      <c r="OM326" s="4"/>
      <c r="ON326" s="4"/>
      <c r="OO326" s="4"/>
      <c r="OP326" s="4"/>
      <c r="OQ326" s="4"/>
      <c r="OR326" s="4"/>
      <c r="OS326" s="4"/>
      <c r="OT326" s="4"/>
      <c r="OU326" s="4"/>
      <c r="OV326" s="4"/>
      <c r="OW326" s="4"/>
      <c r="OX326" s="4"/>
      <c r="OY326" s="4"/>
      <c r="OZ326" s="4"/>
      <c r="PA326" s="4"/>
    </row>
    <row r="327" spans="1:417" s="16" customFormat="1" ht="71.25" customHeight="1" thickBot="1" x14ac:dyDescent="0.3">
      <c r="A327" s="352"/>
      <c r="B327" s="44" t="str">
        <f t="shared" si="167"/>
        <v>ГБУЗ АО БСМЭ</v>
      </c>
      <c r="C327" s="226"/>
      <c r="D327" s="19" t="str">
        <f t="shared" si="168"/>
        <v>Судебно-медицинская экспертиза</v>
      </c>
      <c r="E327" s="225"/>
      <c r="F327" s="44" t="str">
        <f t="shared" si="177"/>
        <v>Судебно-медицинская экспертиза</v>
      </c>
      <c r="G327" s="225"/>
      <c r="H327" s="44" t="str">
        <f t="shared" si="178"/>
        <v>Не предусмотрено</v>
      </c>
      <c r="I327" s="225"/>
      <c r="J327" s="44" t="str">
        <f t="shared" si="179"/>
        <v>Судебно-медицинская экспертиза</v>
      </c>
      <c r="K327" s="70" t="s">
        <v>55</v>
      </c>
      <c r="L327" s="69" t="s">
        <v>3</v>
      </c>
      <c r="M327" s="69" t="s">
        <v>5</v>
      </c>
      <c r="N327" s="103">
        <v>100</v>
      </c>
      <c r="O327" s="103">
        <v>100</v>
      </c>
      <c r="P327" s="51">
        <f t="shared" si="196"/>
        <v>100</v>
      </c>
      <c r="Q327" s="51"/>
      <c r="R327" s="219"/>
      <c r="S327" s="215"/>
      <c r="T327" s="223"/>
      <c r="U327" s="239"/>
      <c r="V327" s="239"/>
      <c r="W327" s="288"/>
      <c r="X327" s="289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  <c r="OB327" s="4"/>
      <c r="OC327" s="4"/>
      <c r="OD327" s="4"/>
      <c r="OE327" s="4"/>
      <c r="OF327" s="4"/>
      <c r="OG327" s="4"/>
      <c r="OH327" s="4"/>
      <c r="OI327" s="4"/>
      <c r="OJ327" s="4"/>
      <c r="OK327" s="4"/>
      <c r="OL327" s="4"/>
      <c r="OM327" s="4"/>
      <c r="ON327" s="4"/>
      <c r="OO327" s="4"/>
      <c r="OP327" s="4"/>
      <c r="OQ327" s="4"/>
      <c r="OR327" s="4"/>
      <c r="OS327" s="4"/>
      <c r="OT327" s="4"/>
      <c r="OU327" s="4"/>
      <c r="OV327" s="4"/>
      <c r="OW327" s="4"/>
      <c r="OX327" s="4"/>
      <c r="OY327" s="4"/>
      <c r="OZ327" s="4"/>
      <c r="PA327" s="4"/>
    </row>
    <row r="328" spans="1:417" s="16" customFormat="1" ht="39.75" customHeight="1" thickBot="1" x14ac:dyDescent="0.3">
      <c r="A328" s="352"/>
      <c r="B328" s="44" t="str">
        <f t="shared" si="167"/>
        <v>ГБУЗ АО БСМЭ</v>
      </c>
      <c r="C328" s="226"/>
      <c r="D328" s="19" t="str">
        <f t="shared" si="168"/>
        <v>Судебно-медицинская экспертиза</v>
      </c>
      <c r="E328" s="225"/>
      <c r="F328" s="44" t="str">
        <f t="shared" si="177"/>
        <v>Судебно-медицинская экспертиза</v>
      </c>
      <c r="G328" s="225"/>
      <c r="H328" s="44" t="str">
        <f t="shared" si="178"/>
        <v>Не предусмотрено</v>
      </c>
      <c r="I328" s="225"/>
      <c r="J328" s="44" t="str">
        <f t="shared" si="179"/>
        <v>Судебно-медицинская экспертиза</v>
      </c>
      <c r="K328" s="71" t="s">
        <v>92</v>
      </c>
      <c r="L328" s="63" t="s">
        <v>41</v>
      </c>
      <c r="M328" s="78" t="s">
        <v>42</v>
      </c>
      <c r="N328" s="101">
        <v>15600</v>
      </c>
      <c r="O328" s="100">
        <v>3866</v>
      </c>
      <c r="P328" s="53" t="str">
        <f t="shared" si="196"/>
        <v/>
      </c>
      <c r="Q328" s="52">
        <f t="shared" ref="Q328:Q352" si="198">IF(AND(N328&lt;&gt;0,M328="объем"),(O328/N328*100)/$Y$2*12,"")</f>
        <v>99.12820512820511</v>
      </c>
      <c r="R328" s="220"/>
      <c r="S328" s="221"/>
      <c r="T328" s="224"/>
      <c r="U328" s="212"/>
      <c r="V328" s="212"/>
      <c r="W328" s="288"/>
      <c r="X328" s="289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  <c r="LN328" s="4"/>
      <c r="LO328" s="4"/>
      <c r="LP328" s="4"/>
      <c r="LQ328" s="4"/>
      <c r="LR328" s="4"/>
      <c r="LS328" s="4"/>
      <c r="LT328" s="4"/>
      <c r="LU328" s="4"/>
      <c r="LV328" s="4"/>
      <c r="LW328" s="4"/>
      <c r="LX328" s="4"/>
      <c r="LY328" s="4"/>
      <c r="LZ328" s="4"/>
      <c r="MA328" s="4"/>
      <c r="MB328" s="4"/>
      <c r="MC328" s="4"/>
      <c r="MD328" s="4"/>
      <c r="ME328" s="4"/>
      <c r="MF328" s="4"/>
      <c r="MG328" s="4"/>
      <c r="MH328" s="4"/>
      <c r="MI328" s="4"/>
      <c r="MJ328" s="4"/>
      <c r="MK328" s="4"/>
      <c r="ML328" s="4"/>
      <c r="MM328" s="4"/>
      <c r="MN328" s="4"/>
      <c r="MO328" s="4"/>
      <c r="MP328" s="4"/>
      <c r="MQ328" s="4"/>
      <c r="MR328" s="4"/>
      <c r="MS328" s="4"/>
      <c r="MT328" s="4"/>
      <c r="MU328" s="4"/>
      <c r="MV328" s="4"/>
      <c r="MW328" s="4"/>
      <c r="MX328" s="4"/>
      <c r="MY328" s="4"/>
      <c r="MZ328" s="4"/>
      <c r="NA328" s="4"/>
      <c r="NB328" s="4"/>
      <c r="NC328" s="4"/>
      <c r="ND328" s="4"/>
      <c r="NE328" s="4"/>
      <c r="NF328" s="4"/>
      <c r="NG328" s="4"/>
      <c r="NH328" s="4"/>
      <c r="NI328" s="4"/>
      <c r="NJ328" s="4"/>
      <c r="NK328" s="4"/>
      <c r="NL328" s="4"/>
      <c r="NM328" s="4"/>
      <c r="NN328" s="4"/>
      <c r="NO328" s="4"/>
      <c r="NP328" s="4"/>
      <c r="NQ328" s="4"/>
      <c r="NR328" s="4"/>
      <c r="NS328" s="4"/>
      <c r="NT328" s="4"/>
      <c r="NU328" s="4"/>
      <c r="NV328" s="4"/>
      <c r="NW328" s="4"/>
      <c r="NX328" s="4"/>
      <c r="NY328" s="4"/>
      <c r="NZ328" s="4"/>
      <c r="OA328" s="4"/>
      <c r="OB328" s="4"/>
      <c r="OC328" s="4"/>
      <c r="OD328" s="4"/>
      <c r="OE328" s="4"/>
      <c r="OF328" s="4"/>
      <c r="OG328" s="4"/>
      <c r="OH328" s="4"/>
      <c r="OI328" s="4"/>
      <c r="OJ328" s="4"/>
      <c r="OK328" s="4"/>
      <c r="OL328" s="4"/>
      <c r="OM328" s="4"/>
      <c r="ON328" s="4"/>
      <c r="OO328" s="4"/>
      <c r="OP328" s="4"/>
      <c r="OQ328" s="4"/>
      <c r="OR328" s="4"/>
      <c r="OS328" s="4"/>
      <c r="OT328" s="4"/>
      <c r="OU328" s="4"/>
      <c r="OV328" s="4"/>
      <c r="OW328" s="4"/>
      <c r="OX328" s="4"/>
      <c r="OY328" s="4"/>
      <c r="OZ328" s="4"/>
      <c r="PA328" s="4"/>
    </row>
    <row r="329" spans="1:417" s="14" customFormat="1" ht="44.25" customHeight="1" thickBot="1" x14ac:dyDescent="0.3">
      <c r="A329" s="205" t="s">
        <v>175</v>
      </c>
      <c r="B329" s="44" t="str">
        <f t="shared" si="167"/>
        <v>ГБУЗ АО МИАЦ</v>
      </c>
      <c r="C329" s="226" t="s">
        <v>267</v>
      </c>
      <c r="D329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29" s="225" t="s">
        <v>47</v>
      </c>
      <c r="F329" s="44" t="str">
        <f t="shared" si="177"/>
        <v>Не предусмотрено</v>
      </c>
      <c r="G329" s="225" t="s">
        <v>47</v>
      </c>
      <c r="H329" s="44" t="str">
        <f t="shared" si="178"/>
        <v>Не предусмотрено</v>
      </c>
      <c r="I329" s="225" t="s">
        <v>47</v>
      </c>
      <c r="J329" s="44" t="str">
        <f t="shared" si="179"/>
        <v>Не предусмотрено</v>
      </c>
      <c r="K329" s="70" t="s">
        <v>179</v>
      </c>
      <c r="L329" s="70" t="s">
        <v>3</v>
      </c>
      <c r="M329" s="70" t="s">
        <v>5</v>
      </c>
      <c r="N329" s="103">
        <v>99</v>
      </c>
      <c r="O329" s="103">
        <v>99</v>
      </c>
      <c r="P329" s="57">
        <f t="shared" ref="P329:P330" si="199">IF(AND(N329&lt;&gt;0,M329="Кач."),O329/N329*100,"")</f>
        <v>100</v>
      </c>
      <c r="Q329" s="57"/>
      <c r="R329" s="213">
        <f>IFERROR(AVERAGE(P329:P330),"")</f>
        <v>100</v>
      </c>
      <c r="S329" s="240">
        <f>AVERAGE(Q329:Q330)</f>
        <v>102.70270270270268</v>
      </c>
      <c r="T329" s="216">
        <f>IFERROR((R329*0.7+S329*0.3)*2,S329*2)</f>
        <v>201.62162162162161</v>
      </c>
      <c r="U329" s="225" t="str">
        <f>IF(T329&lt;170,"ГЗ по услуге (работе) НЕ выполнено","")&amp;IF(AND(T329&gt;=170,T329&lt;=200),"ГЗ по услуге (работе) выполнено","")&amp;IF(T329&gt;200,"ГЗ по услуге (работе) ПЕРЕвыполнено","")</f>
        <v>ГЗ по услуге (работе) ПЕРЕвыполнено</v>
      </c>
      <c r="V329" s="225"/>
      <c r="W329" s="251">
        <f>ROUND(AVERAGE(T329:T357),1)</f>
        <v>200</v>
      </c>
      <c r="X329" s="248" t="str">
        <f>IF(W329&lt;170,"ГЗ по учреждению не выполнено","")&amp;IF(AND(W329&gt;=170,W329&lt;=200),"ГЗ по учреждению выполнено","")&amp;IF(W329&gt;200,"ГЗ по учреждению перевыполнено","")</f>
        <v>ГЗ по учреждению выполнено</v>
      </c>
    </row>
    <row r="330" spans="1:417" s="4" customFormat="1" ht="28.5" customHeight="1" thickBot="1" x14ac:dyDescent="0.3">
      <c r="A330" s="206"/>
      <c r="B330" s="44" t="str">
        <f t="shared" si="167"/>
        <v>ГБУЗ АО МИАЦ</v>
      </c>
      <c r="C330" s="226"/>
      <c r="D330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0" s="225"/>
      <c r="F330" s="44" t="str">
        <f t="shared" si="177"/>
        <v>Не предусмотрено</v>
      </c>
      <c r="G330" s="225"/>
      <c r="H330" s="44" t="str">
        <f t="shared" si="178"/>
        <v>Не предусмотрено</v>
      </c>
      <c r="I330" s="225"/>
      <c r="J330" s="44" t="str">
        <f t="shared" si="179"/>
        <v>Не предусмотрено</v>
      </c>
      <c r="K330" s="71" t="s">
        <v>177</v>
      </c>
      <c r="L330" s="83" t="s">
        <v>58</v>
      </c>
      <c r="M330" s="78" t="s">
        <v>42</v>
      </c>
      <c r="N330" s="101">
        <v>74</v>
      </c>
      <c r="O330" s="100">
        <v>19</v>
      </c>
      <c r="P330" s="58" t="str">
        <f t="shared" si="199"/>
        <v/>
      </c>
      <c r="Q330" s="59">
        <f t="shared" ref="Q330" si="200">IF(AND(N330&lt;&gt;0,M330="объем"),(O330/N330*100)/$Y$2*12,"")</f>
        <v>102.70270270270268</v>
      </c>
      <c r="R330" s="213"/>
      <c r="S330" s="240"/>
      <c r="T330" s="216"/>
      <c r="U330" s="225"/>
      <c r="V330" s="225"/>
      <c r="W330" s="252"/>
      <c r="X330" s="249"/>
    </row>
    <row r="331" spans="1:417" s="4" customFormat="1" ht="51.75" customHeight="1" thickBot="1" x14ac:dyDescent="0.3">
      <c r="A331" s="206"/>
      <c r="B331" s="44" t="str">
        <f t="shared" si="167"/>
        <v>ГБУЗ АО МИАЦ</v>
      </c>
      <c r="C331" s="226" t="s">
        <v>266</v>
      </c>
      <c r="D331" s="19" t="str">
        <f t="shared" si="168"/>
        <v>Обеспечение мероприятий, направленных на охрану здоровья граждан</v>
      </c>
      <c r="E331" s="225" t="s">
        <v>47</v>
      </c>
      <c r="F331" s="44" t="str">
        <f t="shared" si="177"/>
        <v>Не предусмотрено</v>
      </c>
      <c r="G331" s="225" t="s">
        <v>47</v>
      </c>
      <c r="H331" s="44" t="str">
        <f t="shared" si="178"/>
        <v>Не предусмотрено</v>
      </c>
      <c r="I331" s="225" t="s">
        <v>47</v>
      </c>
      <c r="J331" s="44" t="str">
        <f t="shared" si="179"/>
        <v>Не предусмотрено</v>
      </c>
      <c r="K331" s="70" t="s">
        <v>178</v>
      </c>
      <c r="L331" s="70" t="s">
        <v>3</v>
      </c>
      <c r="M331" s="70" t="s">
        <v>5</v>
      </c>
      <c r="N331" s="103">
        <v>99</v>
      </c>
      <c r="O331" s="103">
        <v>99</v>
      </c>
      <c r="P331" s="51">
        <f t="shared" ref="P331:P333" si="201">IF(AND(N331&lt;&gt;0,M331="Кач."),O331/N331*100,"")</f>
        <v>100</v>
      </c>
      <c r="Q331" s="57"/>
      <c r="R331" s="213">
        <f>IFERROR(AVERAGE(P331:P333),"")</f>
        <v>100</v>
      </c>
      <c r="S331" s="240">
        <f>AVERAGE(Q331:Q333)</f>
        <v>99.559257331251089</v>
      </c>
      <c r="T331" s="216">
        <f>IFERROR((R331*0.7+S331*0.3)*2,S331*2)</f>
        <v>199.73555439875065</v>
      </c>
      <c r="U331" s="225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27"/>
      <c r="W331" s="252"/>
      <c r="X331" s="249"/>
    </row>
    <row r="332" spans="1:417" s="4" customFormat="1" ht="28.5" customHeight="1" thickBot="1" x14ac:dyDescent="0.3">
      <c r="A332" s="206"/>
      <c r="B332" s="44" t="str">
        <f t="shared" si="167"/>
        <v>ГБУЗ АО МИАЦ</v>
      </c>
      <c r="C332" s="226"/>
      <c r="D332" s="19" t="str">
        <f t="shared" si="168"/>
        <v>Обеспечение мероприятий, направленных на охрану здоровья граждан</v>
      </c>
      <c r="E332" s="225"/>
      <c r="F332" s="44" t="str">
        <f t="shared" si="177"/>
        <v>Не предусмотрено</v>
      </c>
      <c r="G332" s="225"/>
      <c r="H332" s="44" t="str">
        <f t="shared" si="178"/>
        <v>Не предусмотрено</v>
      </c>
      <c r="I332" s="225"/>
      <c r="J332" s="44" t="str">
        <f t="shared" si="179"/>
        <v>Не предусмотрено</v>
      </c>
      <c r="K332" s="71" t="s">
        <v>177</v>
      </c>
      <c r="L332" s="83" t="s">
        <v>58</v>
      </c>
      <c r="M332" s="78" t="s">
        <v>42</v>
      </c>
      <c r="N332" s="101">
        <v>339</v>
      </c>
      <c r="O332" s="101">
        <v>85</v>
      </c>
      <c r="P332" s="58" t="str">
        <f t="shared" si="201"/>
        <v/>
      </c>
      <c r="Q332" s="59">
        <f t="shared" ref="Q332:Q333" si="202">IF(AND(N332&lt;&gt;0,M332="объем"),(O332/N332*100)/$Y$2*12,"")</f>
        <v>100.29498525073745</v>
      </c>
      <c r="R332" s="213"/>
      <c r="S332" s="240"/>
      <c r="T332" s="216"/>
      <c r="U332" s="225"/>
      <c r="V332" s="227"/>
      <c r="W332" s="252"/>
      <c r="X332" s="249"/>
    </row>
    <row r="333" spans="1:417" s="14" customFormat="1" ht="51.75" customHeight="1" thickBot="1" x14ac:dyDescent="0.3">
      <c r="A333" s="206"/>
      <c r="B333" s="44" t="str">
        <f t="shared" si="167"/>
        <v>ГБУЗ АО МИАЦ</v>
      </c>
      <c r="C333" s="226"/>
      <c r="D333" s="19" t="str">
        <f t="shared" si="168"/>
        <v>Обеспечение мероприятий, направленных на охрану здоровья граждан</v>
      </c>
      <c r="E333" s="225"/>
      <c r="F333" s="44" t="str">
        <f t="shared" si="177"/>
        <v>Не предусмотрено</v>
      </c>
      <c r="G333" s="225"/>
      <c r="H333" s="44" t="str">
        <f t="shared" si="178"/>
        <v>Не предусмотрено</v>
      </c>
      <c r="I333" s="225"/>
      <c r="J333" s="44" t="str">
        <f t="shared" si="179"/>
        <v>Не предусмотрено</v>
      </c>
      <c r="K333" s="71" t="s">
        <v>180</v>
      </c>
      <c r="L333" s="83" t="s">
        <v>58</v>
      </c>
      <c r="M333" s="78" t="s">
        <v>42</v>
      </c>
      <c r="N333" s="101">
        <v>85</v>
      </c>
      <c r="O333" s="101">
        <v>21</v>
      </c>
      <c r="P333" s="58" t="str">
        <f t="shared" si="201"/>
        <v/>
      </c>
      <c r="Q333" s="59">
        <f t="shared" si="202"/>
        <v>98.823529411764724</v>
      </c>
      <c r="R333" s="213"/>
      <c r="S333" s="240"/>
      <c r="T333" s="216"/>
      <c r="U333" s="225"/>
      <c r="V333" s="227"/>
      <c r="W333" s="252"/>
      <c r="X333" s="249"/>
    </row>
    <row r="334" spans="1:417" s="4" customFormat="1" ht="44.25" customHeight="1" thickBot="1" x14ac:dyDescent="0.3">
      <c r="A334" s="206"/>
      <c r="B334" s="44" t="str">
        <f t="shared" si="167"/>
        <v>ГБУЗ АО МИАЦ</v>
      </c>
      <c r="C334" s="226" t="s">
        <v>229</v>
      </c>
      <c r="D334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4" s="225" t="s">
        <v>47</v>
      </c>
      <c r="F334" s="44" t="str">
        <f t="shared" si="177"/>
        <v>Не предусмотрено</v>
      </c>
      <c r="G334" s="225" t="s">
        <v>47</v>
      </c>
      <c r="H334" s="44" t="str">
        <f t="shared" si="178"/>
        <v>Не предусмотрено</v>
      </c>
      <c r="I334" s="225" t="s">
        <v>47</v>
      </c>
      <c r="J334" s="44" t="str">
        <f t="shared" si="179"/>
        <v>Не предусмотрено</v>
      </c>
      <c r="K334" s="70" t="s">
        <v>181</v>
      </c>
      <c r="L334" s="70" t="s">
        <v>3</v>
      </c>
      <c r="M334" s="70" t="s">
        <v>5</v>
      </c>
      <c r="N334" s="103">
        <v>99</v>
      </c>
      <c r="O334" s="103">
        <v>99</v>
      </c>
      <c r="P334" s="57">
        <f t="shared" ref="P334:P336" si="203">IF(AND(N334&lt;&gt;0,M334="Кач."),O334/N334*100,"")</f>
        <v>100</v>
      </c>
      <c r="Q334" s="57"/>
      <c r="R334" s="213">
        <f>IFERROR(AVERAGE(P334:P336),"")</f>
        <v>100</v>
      </c>
      <c r="S334" s="240">
        <f>AVERAGE(Q334:Q336)</f>
        <v>99.9857020303117</v>
      </c>
      <c r="T334" s="216">
        <f>IFERROR((R334*0.7+S334*0.3)*2,S334*2)</f>
        <v>199.99142121818701</v>
      </c>
      <c r="U334" s="225" t="str">
        <f>IF(T334&lt;170,"ГЗ по услуге (работе) НЕ выполнено","")&amp;IF(AND(T334&gt;=170,T334&lt;=200),"ГЗ по услуге (работе) выполнено","")&amp;IF(T334&gt;200,"ГЗ по услуге (работе) ПЕРЕвыполнено","")</f>
        <v>ГЗ по услуге (работе) выполнено</v>
      </c>
      <c r="V334" s="227"/>
      <c r="W334" s="252"/>
      <c r="X334" s="249"/>
    </row>
    <row r="335" spans="1:417" s="4" customFormat="1" ht="45.75" customHeight="1" thickBot="1" x14ac:dyDescent="0.3">
      <c r="A335" s="206"/>
      <c r="B335" s="44" t="str">
        <f t="shared" si="167"/>
        <v>ГБУЗ АО МИАЦ</v>
      </c>
      <c r="C335" s="226"/>
      <c r="D335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5" s="225"/>
      <c r="F335" s="44" t="str">
        <f t="shared" si="177"/>
        <v>Не предусмотрено</v>
      </c>
      <c r="G335" s="225"/>
      <c r="H335" s="44" t="str">
        <f t="shared" si="178"/>
        <v>Не предусмотрено</v>
      </c>
      <c r="I335" s="225"/>
      <c r="J335" s="44" t="str">
        <f t="shared" si="179"/>
        <v>Не предусмотрено</v>
      </c>
      <c r="K335" s="71" t="s">
        <v>180</v>
      </c>
      <c r="L335" s="83" t="s">
        <v>41</v>
      </c>
      <c r="M335" s="78" t="s">
        <v>42</v>
      </c>
      <c r="N335" s="101">
        <v>3497</v>
      </c>
      <c r="O335" s="101">
        <v>874</v>
      </c>
      <c r="P335" s="58" t="str">
        <f t="shared" si="203"/>
        <v/>
      </c>
      <c r="Q335" s="59">
        <f t="shared" ref="Q335:Q337" si="204">IF(AND(N335&lt;&gt;0,M335="объем"),(O335/N335*100)/$Y$2*12,"")</f>
        <v>99.971404060623399</v>
      </c>
      <c r="R335" s="213"/>
      <c r="S335" s="240"/>
      <c r="T335" s="216"/>
      <c r="U335" s="225"/>
      <c r="V335" s="227"/>
      <c r="W335" s="252"/>
      <c r="X335" s="249"/>
    </row>
    <row r="336" spans="1:417" s="4" customFormat="1" ht="28.5" customHeight="1" thickBot="1" x14ac:dyDescent="0.3">
      <c r="A336" s="206"/>
      <c r="B336" s="44" t="str">
        <f t="shared" si="167"/>
        <v>ГБУЗ АО МИАЦ</v>
      </c>
      <c r="C336" s="226"/>
      <c r="D336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6" s="225"/>
      <c r="F336" s="44" t="str">
        <f t="shared" si="177"/>
        <v>Не предусмотрено</v>
      </c>
      <c r="G336" s="225"/>
      <c r="H336" s="44" t="str">
        <f t="shared" si="178"/>
        <v>Не предусмотрено</v>
      </c>
      <c r="I336" s="225"/>
      <c r="J336" s="44" t="str">
        <f t="shared" si="179"/>
        <v>Не предусмотрено</v>
      </c>
      <c r="K336" s="71" t="s">
        <v>182</v>
      </c>
      <c r="L336" s="83" t="s">
        <v>41</v>
      </c>
      <c r="M336" s="78" t="s">
        <v>42</v>
      </c>
      <c r="N336" s="101">
        <v>200</v>
      </c>
      <c r="O336" s="101">
        <v>50</v>
      </c>
      <c r="P336" s="58" t="str">
        <f t="shared" si="203"/>
        <v/>
      </c>
      <c r="Q336" s="59">
        <f t="shared" si="204"/>
        <v>100</v>
      </c>
      <c r="R336" s="213"/>
      <c r="S336" s="240"/>
      <c r="T336" s="216"/>
      <c r="U336" s="225"/>
      <c r="V336" s="227"/>
      <c r="W336" s="252"/>
      <c r="X336" s="249"/>
    </row>
    <row r="337" spans="1:24" s="4" customFormat="1" ht="27.6" customHeight="1" thickBot="1" x14ac:dyDescent="0.3">
      <c r="A337" s="206"/>
      <c r="B337" s="44" t="str">
        <f t="shared" si="167"/>
        <v>ГБУЗ АО МИАЦ</v>
      </c>
      <c r="C337" s="226" t="s">
        <v>183</v>
      </c>
      <c r="D337" s="19" t="str">
        <f t="shared" si="168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37" s="225" t="s">
        <v>47</v>
      </c>
      <c r="F337" s="44" t="str">
        <f t="shared" si="177"/>
        <v>Не предусмотрено</v>
      </c>
      <c r="G337" s="225" t="s">
        <v>47</v>
      </c>
      <c r="H337" s="44" t="str">
        <f t="shared" si="178"/>
        <v>Не предусмотрено</v>
      </c>
      <c r="I337" s="225" t="s">
        <v>47</v>
      </c>
      <c r="J337" s="44" t="str">
        <f t="shared" si="179"/>
        <v>Не предусмотрено</v>
      </c>
      <c r="K337" s="70" t="s">
        <v>179</v>
      </c>
      <c r="L337" s="70" t="s">
        <v>3</v>
      </c>
      <c r="M337" s="70" t="s">
        <v>5</v>
      </c>
      <c r="N337" s="103">
        <v>99</v>
      </c>
      <c r="O337" s="103">
        <v>99</v>
      </c>
      <c r="P337" s="57">
        <f t="shared" ref="P337:P338" si="205">IF(AND(N337&lt;&gt;0,M337="Кач."),O337/N337*100,"")</f>
        <v>100</v>
      </c>
      <c r="Q337" s="57" t="str">
        <f t="shared" si="204"/>
        <v/>
      </c>
      <c r="R337" s="213">
        <f>IFERROR(AVERAGE(P337:P338),"")</f>
        <v>100</v>
      </c>
      <c r="S337" s="240">
        <f>AVERAGE(Q337:Q338)</f>
        <v>101.58730158730158</v>
      </c>
      <c r="T337" s="216">
        <f>IFERROR((R337*0.7+S337*0.3)*2,S337*2)</f>
        <v>200.95238095238096</v>
      </c>
      <c r="U337" s="225" t="str">
        <f>IF(T337&lt;170,"ГЗ по услуге (работе) НЕ выполнено","")&amp;IF(AND(T337&gt;=170,T337&lt;=200),"ГЗ по услуге (работе) выполнено","")&amp;IF(T337&gt;200,"ГЗ по услуге (работе) ПЕРЕвыполнено","")</f>
        <v>ГЗ по услуге (работе) ПЕРЕвыполнено</v>
      </c>
      <c r="V337" s="225"/>
      <c r="W337" s="252"/>
      <c r="X337" s="249"/>
    </row>
    <row r="338" spans="1:24" s="4" customFormat="1" ht="51.75" customHeight="1" thickBot="1" x14ac:dyDescent="0.3">
      <c r="A338" s="206"/>
      <c r="B338" s="44" t="str">
        <f t="shared" ref="B338:B410" si="206">IF(A338="",B337,A338)</f>
        <v>ГБУЗ АО МИАЦ</v>
      </c>
      <c r="C338" s="226"/>
      <c r="D338" s="19" t="str">
        <f t="shared" ref="D338:D410" si="207">IF(C338="",D337,C338)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38" s="225"/>
      <c r="F338" s="44" t="str">
        <f t="shared" si="177"/>
        <v>Не предусмотрено</v>
      </c>
      <c r="G338" s="225"/>
      <c r="H338" s="44" t="str">
        <f t="shared" si="178"/>
        <v>Не предусмотрено</v>
      </c>
      <c r="I338" s="225"/>
      <c r="J338" s="44" t="str">
        <f t="shared" si="179"/>
        <v>Не предусмотрено</v>
      </c>
      <c r="K338" s="71" t="s">
        <v>177</v>
      </c>
      <c r="L338" s="83" t="s">
        <v>58</v>
      </c>
      <c r="M338" s="78" t="s">
        <v>42</v>
      </c>
      <c r="N338" s="101">
        <v>126</v>
      </c>
      <c r="O338" s="101">
        <v>32</v>
      </c>
      <c r="P338" s="58" t="str">
        <f t="shared" si="205"/>
        <v/>
      </c>
      <c r="Q338" s="59">
        <f t="shared" ref="Q338:Q339" si="208">IF(AND(N338&lt;&gt;0,M338="объем"),(O338/N338*100)/$Y$2*12,"")</f>
        <v>101.58730158730158</v>
      </c>
      <c r="R338" s="213"/>
      <c r="S338" s="240"/>
      <c r="T338" s="216"/>
      <c r="U338" s="225"/>
      <c r="V338" s="225"/>
      <c r="W338" s="252"/>
      <c r="X338" s="249"/>
    </row>
    <row r="339" spans="1:24" s="4" customFormat="1" ht="27.6" customHeight="1" thickBot="1" x14ac:dyDescent="0.3">
      <c r="A339" s="206"/>
      <c r="B339" s="44" t="str">
        <f t="shared" si="206"/>
        <v>ГБУЗ АО МИАЦ</v>
      </c>
      <c r="C339" s="226" t="s">
        <v>184</v>
      </c>
      <c r="D339" s="19" t="str">
        <f t="shared" si="207"/>
        <v xml:space="preserve">Освещение деятельности органов государственной власти
</v>
      </c>
      <c r="E339" s="225" t="s">
        <v>47</v>
      </c>
      <c r="F339" s="44" t="str">
        <f t="shared" si="177"/>
        <v>Не предусмотрено</v>
      </c>
      <c r="G339" s="225" t="s">
        <v>47</v>
      </c>
      <c r="H339" s="44" t="str">
        <f t="shared" si="178"/>
        <v>Не предусмотрено</v>
      </c>
      <c r="I339" s="225" t="s">
        <v>47</v>
      </c>
      <c r="J339" s="44" t="str">
        <f t="shared" si="179"/>
        <v>Не предусмотрено</v>
      </c>
      <c r="K339" s="70" t="s">
        <v>230</v>
      </c>
      <c r="L339" s="70" t="s">
        <v>3</v>
      </c>
      <c r="M339" s="70" t="s">
        <v>5</v>
      </c>
      <c r="N339" s="103">
        <v>99</v>
      </c>
      <c r="O339" s="103">
        <v>99</v>
      </c>
      <c r="P339" s="51">
        <f t="shared" ref="P339:P340" si="209">IF(AND(N339&lt;&gt;0,M339="Кач."),O339/N339*100,"")</f>
        <v>100</v>
      </c>
      <c r="Q339" s="57" t="str">
        <f t="shared" si="208"/>
        <v/>
      </c>
      <c r="R339" s="213">
        <f>IFERROR(AVERAGE(P339:P340),"")</f>
        <v>100</v>
      </c>
      <c r="S339" s="240">
        <f>AVERAGE(Q339:Q340)</f>
        <v>100</v>
      </c>
      <c r="T339" s="216">
        <f>IFERROR((R339*0.7+S339*0.3)*2,S339*2)</f>
        <v>200</v>
      </c>
      <c r="U339" s="225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25"/>
      <c r="W339" s="252"/>
      <c r="X339" s="249"/>
    </row>
    <row r="340" spans="1:24" s="4" customFormat="1" ht="50.25" customHeight="1" thickBot="1" x14ac:dyDescent="0.3">
      <c r="A340" s="206"/>
      <c r="B340" s="44" t="str">
        <f t="shared" si="206"/>
        <v>ГБУЗ АО МИАЦ</v>
      </c>
      <c r="C340" s="226"/>
      <c r="D340" s="19" t="str">
        <f t="shared" si="207"/>
        <v xml:space="preserve">Освещение деятельности органов государственной власти
</v>
      </c>
      <c r="E340" s="225"/>
      <c r="F340" s="44" t="str">
        <f t="shared" si="177"/>
        <v>Не предусмотрено</v>
      </c>
      <c r="G340" s="225"/>
      <c r="H340" s="44" t="str">
        <f t="shared" si="178"/>
        <v>Не предусмотрено</v>
      </c>
      <c r="I340" s="225"/>
      <c r="J340" s="44" t="str">
        <f t="shared" si="179"/>
        <v>Не предусмотрено</v>
      </c>
      <c r="K340" s="71" t="s">
        <v>185</v>
      </c>
      <c r="L340" s="83" t="s">
        <v>41</v>
      </c>
      <c r="M340" s="78" t="s">
        <v>42</v>
      </c>
      <c r="N340" s="101">
        <v>5060</v>
      </c>
      <c r="O340" s="101">
        <v>1265</v>
      </c>
      <c r="P340" s="58" t="str">
        <f t="shared" si="209"/>
        <v/>
      </c>
      <c r="Q340" s="59">
        <f t="shared" ref="Q340:Q341" si="210">IF(AND(N340&lt;&gt;0,M340="объем"),(O340/N340*100)/$Y$2*12,"")</f>
        <v>100</v>
      </c>
      <c r="R340" s="213"/>
      <c r="S340" s="240"/>
      <c r="T340" s="216"/>
      <c r="U340" s="225"/>
      <c r="V340" s="225"/>
      <c r="W340" s="252"/>
      <c r="X340" s="249"/>
    </row>
    <row r="341" spans="1:24" s="4" customFormat="1" ht="63.75" customHeight="1" thickBot="1" x14ac:dyDescent="0.3">
      <c r="A341" s="206"/>
      <c r="B341" s="44" t="str">
        <f t="shared" si="206"/>
        <v>ГБУЗ АО МИАЦ</v>
      </c>
      <c r="C341" s="203" t="s">
        <v>201</v>
      </c>
      <c r="D341" s="19" t="str">
        <f t="shared" si="207"/>
        <v>Создание и развитие(модернизация)  информационных систем и компонентов информационно-телекоммуникационной инфраструктуры</v>
      </c>
      <c r="E341" s="191" t="s">
        <v>298</v>
      </c>
      <c r="F341" s="44" t="str">
        <f t="shared" si="177"/>
        <v>Cоздание и развитие (модернизация) информационных систем и компонентов информационно-телекоммуникационной инфраструктуры</v>
      </c>
      <c r="G341" s="211" t="s">
        <v>47</v>
      </c>
      <c r="H341" s="44" t="str">
        <f t="shared" si="178"/>
        <v>Не предусмотрено</v>
      </c>
      <c r="I341" s="211" t="s">
        <v>47</v>
      </c>
      <c r="J341" s="44" t="str">
        <f t="shared" si="179"/>
        <v>Не предусмотрено</v>
      </c>
      <c r="K341" s="70" t="s">
        <v>200</v>
      </c>
      <c r="L341" s="70" t="s">
        <v>3</v>
      </c>
      <c r="M341" s="70" t="s">
        <v>5</v>
      </c>
      <c r="N341" s="103">
        <v>99</v>
      </c>
      <c r="O341" s="103">
        <v>100</v>
      </c>
      <c r="P341" s="57">
        <f t="shared" si="196"/>
        <v>101.01010101010101</v>
      </c>
      <c r="Q341" s="57" t="str">
        <f t="shared" si="210"/>
        <v/>
      </c>
      <c r="R341" s="213">
        <f>IFERROR(AVERAGE(P341:P342),"")</f>
        <v>101.01010101010101</v>
      </c>
      <c r="S341" s="240">
        <f>AVERAGE(Q341:Q342)</f>
        <v>100</v>
      </c>
      <c r="T341" s="222">
        <f>IFERROR((R341*0.7+S341*0.3)*2,S341*2)</f>
        <v>201.4141414141414</v>
      </c>
      <c r="U341" s="211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ПЕРЕвыполнено</v>
      </c>
      <c r="V341" s="164"/>
      <c r="W341" s="252"/>
      <c r="X341" s="249"/>
    </row>
    <row r="342" spans="1:24" s="4" customFormat="1" ht="42" customHeight="1" thickBot="1" x14ac:dyDescent="0.3">
      <c r="A342" s="206"/>
      <c r="B342" s="44" t="str">
        <f>IF(A342="",B341,A342)</f>
        <v>ГБУЗ АО МИАЦ</v>
      </c>
      <c r="C342" s="235"/>
      <c r="D342" s="19" t="str">
        <f>IF(C342="",D341,C342)</f>
        <v>Создание и развитие(модернизация)  информационных систем и компонентов информационно-телекоммуникационной инфраструктуры</v>
      </c>
      <c r="E342" s="164" t="s">
        <v>59</v>
      </c>
      <c r="F342" s="44" t="str">
        <f>IF(E342="",F341,E342)</f>
        <v>ИС обеспечения специальной деятельности</v>
      </c>
      <c r="G342" s="239"/>
      <c r="H342" s="44" t="str">
        <f>IF(G342="",H341,G342)</f>
        <v>Не предусмотрено</v>
      </c>
      <c r="I342" s="239"/>
      <c r="J342" s="44" t="str">
        <f>IF(I342="",J341,I342)</f>
        <v>Не предусмотрено</v>
      </c>
      <c r="K342" s="71" t="s">
        <v>299</v>
      </c>
      <c r="L342" s="83" t="s">
        <v>41</v>
      </c>
      <c r="M342" s="78" t="s">
        <v>42</v>
      </c>
      <c r="N342" s="100">
        <v>2</v>
      </c>
      <c r="O342" s="100">
        <v>2</v>
      </c>
      <c r="P342" s="58" t="str">
        <f t="shared" si="196"/>
        <v/>
      </c>
      <c r="Q342" s="59">
        <f>IF(AND(N342&lt;&gt;0,M342="объем"),(O342/N342*100),"")</f>
        <v>100</v>
      </c>
      <c r="R342" s="213"/>
      <c r="S342" s="240"/>
      <c r="T342" s="223"/>
      <c r="U342" s="239"/>
      <c r="V342" s="192"/>
      <c r="W342" s="252"/>
      <c r="X342" s="249"/>
    </row>
    <row r="343" spans="1:24" s="4" customFormat="1" ht="42" customHeight="1" thickBot="1" x14ac:dyDescent="0.3">
      <c r="A343" s="206"/>
      <c r="B343" s="44"/>
      <c r="C343" s="235"/>
      <c r="D343" s="19"/>
      <c r="E343" s="239" t="s">
        <v>60</v>
      </c>
      <c r="F343" s="44"/>
      <c r="G343" s="239" t="s">
        <v>60</v>
      </c>
      <c r="H343" s="44"/>
      <c r="I343" s="239" t="s">
        <v>47</v>
      </c>
      <c r="J343" s="44"/>
      <c r="K343" s="70" t="s">
        <v>300</v>
      </c>
      <c r="L343" s="70" t="s">
        <v>3</v>
      </c>
      <c r="M343" s="70" t="s">
        <v>5</v>
      </c>
      <c r="N343" s="103">
        <v>99</v>
      </c>
      <c r="O343" s="103">
        <v>99</v>
      </c>
      <c r="P343" s="188">
        <f t="shared" si="196"/>
        <v>100</v>
      </c>
      <c r="Q343" s="186"/>
      <c r="R343" s="218">
        <f>IFERROR(AVERAGE(P343:P345),"")</f>
        <v>100</v>
      </c>
      <c r="S343" s="214">
        <f>AVERAGE(Q343:Q345)</f>
        <v>100</v>
      </c>
      <c r="T343" s="216">
        <f>IFERROR((R343*0.7+S343*0.3)*2,S343*2)</f>
        <v>200</v>
      </c>
      <c r="U343" s="239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192"/>
      <c r="W343" s="252"/>
      <c r="X343" s="249"/>
    </row>
    <row r="344" spans="1:24" s="4" customFormat="1" ht="42" customHeight="1" thickBot="1" x14ac:dyDescent="0.3">
      <c r="A344" s="206"/>
      <c r="B344" s="44"/>
      <c r="C344" s="235"/>
      <c r="D344" s="19"/>
      <c r="E344" s="239"/>
      <c r="F344" s="44"/>
      <c r="G344" s="239"/>
      <c r="H344" s="44"/>
      <c r="I344" s="239"/>
      <c r="J344" s="44"/>
      <c r="K344" s="71" t="s">
        <v>305</v>
      </c>
      <c r="L344" s="187" t="s">
        <v>41</v>
      </c>
      <c r="M344" s="78" t="s">
        <v>42</v>
      </c>
      <c r="N344" s="100">
        <v>3</v>
      </c>
      <c r="O344" s="100">
        <v>3</v>
      </c>
      <c r="P344" s="188"/>
      <c r="Q344" s="186">
        <f>IF(AND(N344&lt;&gt;0,M344="объем"),(O344/N344*100),"")</f>
        <v>100</v>
      </c>
      <c r="R344" s="219"/>
      <c r="S344" s="215"/>
      <c r="T344" s="216"/>
      <c r="U344" s="239"/>
      <c r="V344" s="192"/>
      <c r="W344" s="252"/>
      <c r="X344" s="249"/>
    </row>
    <row r="345" spans="1:24" s="4" customFormat="1" ht="42" customHeight="1" thickBot="1" x14ac:dyDescent="0.3">
      <c r="A345" s="206"/>
      <c r="B345" s="44"/>
      <c r="C345" s="235"/>
      <c r="D345" s="19"/>
      <c r="E345" s="212"/>
      <c r="F345" s="44"/>
      <c r="G345" s="212"/>
      <c r="H345" s="44"/>
      <c r="I345" s="212"/>
      <c r="J345" s="44"/>
      <c r="K345" s="71" t="s">
        <v>269</v>
      </c>
      <c r="L345" s="187" t="s">
        <v>41</v>
      </c>
      <c r="M345" s="78" t="s">
        <v>42</v>
      </c>
      <c r="N345" s="100">
        <v>2</v>
      </c>
      <c r="O345" s="100">
        <v>2</v>
      </c>
      <c r="P345" s="188"/>
      <c r="Q345" s="186">
        <f>IF(AND(N345&lt;&gt;0,M345="объем"),(O345/N345*100),"")</f>
        <v>100</v>
      </c>
      <c r="R345" s="219"/>
      <c r="S345" s="215"/>
      <c r="T345" s="216"/>
      <c r="U345" s="239"/>
      <c r="V345" s="192"/>
      <c r="W345" s="252"/>
      <c r="X345" s="249"/>
    </row>
    <row r="346" spans="1:24" s="4" customFormat="1" ht="97.5" customHeight="1" thickBot="1" x14ac:dyDescent="0.3">
      <c r="A346" s="206"/>
      <c r="B346" s="44" t="str">
        <f>IF(A346="",B342,A346)</f>
        <v>ГБУЗ АО МИАЦ</v>
      </c>
      <c r="C346" s="235" t="s">
        <v>301</v>
      </c>
      <c r="D346" s="19" t="str">
        <f>IF(C346="",D342,C346)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6" s="191" t="s">
        <v>59</v>
      </c>
      <c r="F346" s="44" t="str">
        <f>IF(E346="",F342,E346)</f>
        <v>ИС обеспечения специальной деятельности</v>
      </c>
      <c r="G346" s="191" t="s">
        <v>302</v>
      </c>
      <c r="H346" s="44" t="str">
        <f>IF(G346="",H342,G346)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6" s="191" t="s">
        <v>47</v>
      </c>
      <c r="J346" s="44" t="str">
        <f>IF(I346="",J342,I346)</f>
        <v>Не предусмотрено</v>
      </c>
      <c r="K346" s="82" t="s">
        <v>303</v>
      </c>
      <c r="L346" s="70" t="s">
        <v>3</v>
      </c>
      <c r="M346" s="70" t="s">
        <v>5</v>
      </c>
      <c r="N346" s="103">
        <v>99</v>
      </c>
      <c r="O346" s="103">
        <v>100</v>
      </c>
      <c r="P346" s="57">
        <f t="shared" si="196"/>
        <v>101.01010101010101</v>
      </c>
      <c r="Q346" s="57" t="str">
        <f t="shared" si="198"/>
        <v/>
      </c>
      <c r="R346" s="219">
        <f>IFERROR(AVERAGE(P346:P347),"")</f>
        <v>101.01010101010101</v>
      </c>
      <c r="S346" s="215">
        <f>AVERAGE(Q346:Q347)</f>
        <v>100</v>
      </c>
      <c r="T346" s="222">
        <f>IFERROR((R346*0.7+S346*0.3)*2,S346*2)</f>
        <v>201.4141414141414</v>
      </c>
      <c r="U346" s="239" t="str">
        <f>IF(T346&lt;170,"ГЗ по услуге (работе) НЕ выполнено","")&amp;IF(AND(T346&gt;=170,T346&lt;=200),"ГЗ по услуге (работе) выполнено","")&amp;IF(T346&gt;200,"ГЗ по услуге (работе) ПЕРЕвыполнено","")</f>
        <v>ГЗ по услуге (работе) ПЕРЕвыполнено</v>
      </c>
      <c r="V346" s="192"/>
      <c r="W346" s="252"/>
      <c r="X346" s="249"/>
    </row>
    <row r="347" spans="1:24" s="4" customFormat="1" ht="57" customHeight="1" thickBot="1" x14ac:dyDescent="0.3">
      <c r="A347" s="206"/>
      <c r="B347" s="44" t="str">
        <f t="shared" si="206"/>
        <v>ГБУЗ АО МИАЦ</v>
      </c>
      <c r="C347" s="204"/>
      <c r="D347" s="19" t="str">
        <f t="shared" si="207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7" s="191" t="s">
        <v>304</v>
      </c>
      <c r="F347" s="44" t="str">
        <f t="shared" si="177"/>
        <v xml:space="preserve">ИС обеспечения специальной деятельности </v>
      </c>
      <c r="G347" s="191" t="s">
        <v>302</v>
      </c>
      <c r="H347" s="44" t="str">
        <f t="shared" si="178"/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7" s="191" t="s">
        <v>47</v>
      </c>
      <c r="J347" s="44" t="str">
        <f t="shared" si="179"/>
        <v>Не предусмотрено</v>
      </c>
      <c r="K347" s="71" t="s">
        <v>200</v>
      </c>
      <c r="L347" s="83" t="s">
        <v>3</v>
      </c>
      <c r="M347" s="151" t="s">
        <v>42</v>
      </c>
      <c r="N347" s="100">
        <v>99</v>
      </c>
      <c r="O347" s="100">
        <v>99</v>
      </c>
      <c r="P347" s="58" t="str">
        <f t="shared" si="196"/>
        <v/>
      </c>
      <c r="Q347" s="59">
        <f>IF(AND(N347&lt;&gt;0,M347="объем"),(O347/N347*100),"")</f>
        <v>100</v>
      </c>
      <c r="R347" s="220"/>
      <c r="S347" s="221"/>
      <c r="T347" s="224"/>
      <c r="U347" s="212"/>
      <c r="V347" s="192"/>
      <c r="W347" s="252"/>
      <c r="X347" s="249"/>
    </row>
    <row r="348" spans="1:24" s="4" customFormat="1" ht="28.5" customHeight="1" thickBot="1" x14ac:dyDescent="0.3">
      <c r="A348" s="206"/>
      <c r="B348" s="44" t="e">
        <f>IF(A348="",#REF!,A348)</f>
        <v>#REF!</v>
      </c>
      <c r="C348" s="226" t="s">
        <v>202</v>
      </c>
      <c r="D348" s="19" t="str">
        <f>IF(C348="",#REF!,C348)</f>
        <v>Ведение информационных ресурсов в сфере здравоохранения и  баз данных</v>
      </c>
      <c r="E348" s="191" t="s">
        <v>47</v>
      </c>
      <c r="F348" s="44" t="str">
        <f>IF(E348="",#REF!,E348)</f>
        <v>Не предусмотрено</v>
      </c>
      <c r="G348" s="191" t="s">
        <v>47</v>
      </c>
      <c r="H348" s="44" t="str">
        <f>IF(G348="",#REF!,G348)</f>
        <v>Не предусмотрено</v>
      </c>
      <c r="I348" s="191" t="s">
        <v>47</v>
      </c>
      <c r="J348" s="44" t="str">
        <f>IF(I348="",#REF!,I348)</f>
        <v>Не предусмотрено</v>
      </c>
      <c r="K348" s="82" t="s">
        <v>57</v>
      </c>
      <c r="L348" s="70"/>
      <c r="M348" s="70"/>
      <c r="N348" s="103"/>
      <c r="O348" s="103"/>
      <c r="P348" s="57" t="str">
        <f>IF(AND(N348&lt;&gt;0,M348="Кач."),O348/N348*100,"")</f>
        <v/>
      </c>
      <c r="Q348" s="57" t="str">
        <f t="shared" si="198"/>
        <v/>
      </c>
      <c r="R348" s="218" t="str">
        <f>IFERROR(AVERAGE(P348:P349),"")</f>
        <v/>
      </c>
      <c r="S348" s="214">
        <f>AVERAGE(Q348:Q349)</f>
        <v>100</v>
      </c>
      <c r="T348" s="222">
        <f>IFERROR((R348*0.7+S348*0.3)*2,S348*2)</f>
        <v>200</v>
      </c>
      <c r="U348" s="211" t="str">
        <f>IF(T348&lt;170,"ГЗ по услуге (работе) НЕ выполнено","")&amp;IF(AND(T348&gt;=170,T348&lt;=200),"ГЗ по услуге (работе) выполнено","")&amp;IF(T348&gt;200,"ГЗ по услуге (работе) ПЕРЕвыполнено","")</f>
        <v>ГЗ по услуге (работе) выполнено</v>
      </c>
      <c r="V348" s="225"/>
      <c r="W348" s="252"/>
      <c r="X348" s="249"/>
    </row>
    <row r="349" spans="1:24" ht="28.5" customHeight="1" thickBot="1" x14ac:dyDescent="0.3">
      <c r="A349" s="206"/>
      <c r="B349" s="44" t="e">
        <f t="shared" si="206"/>
        <v>#REF!</v>
      </c>
      <c r="C349" s="226"/>
      <c r="D349" s="19" t="str">
        <f t="shared" si="207"/>
        <v>Ведение информационных ресурсов в сфере здравоохранения и  баз данных</v>
      </c>
      <c r="E349" s="191" t="s">
        <v>47</v>
      </c>
      <c r="F349" s="44" t="str">
        <f t="shared" si="177"/>
        <v>Не предусмотрено</v>
      </c>
      <c r="G349" s="191" t="s">
        <v>47</v>
      </c>
      <c r="H349" s="44" t="str">
        <f t="shared" si="178"/>
        <v>Не предусмотрено</v>
      </c>
      <c r="I349" s="191" t="s">
        <v>47</v>
      </c>
      <c r="J349" s="44" t="str">
        <f t="shared" si="179"/>
        <v>Не предусмотрено</v>
      </c>
      <c r="K349" s="71" t="s">
        <v>61</v>
      </c>
      <c r="L349" s="83" t="s">
        <v>41</v>
      </c>
      <c r="M349" s="78" t="s">
        <v>42</v>
      </c>
      <c r="N349" s="100">
        <v>34</v>
      </c>
      <c r="O349" s="100">
        <v>34</v>
      </c>
      <c r="P349" s="58" t="str">
        <f t="shared" si="196"/>
        <v/>
      </c>
      <c r="Q349" s="147">
        <f>IF(AND(N349&lt;&gt;0,M349="объем"),(O349/N349*100),"")</f>
        <v>100</v>
      </c>
      <c r="R349" s="220"/>
      <c r="S349" s="221"/>
      <c r="T349" s="224"/>
      <c r="U349" s="212"/>
      <c r="V349" s="225"/>
      <c r="W349" s="252"/>
      <c r="X349" s="249"/>
    </row>
    <row r="350" spans="1:24" ht="28.5" customHeight="1" thickBot="1" x14ac:dyDescent="0.3">
      <c r="A350" s="206"/>
      <c r="B350" s="44" t="e">
        <f t="shared" si="206"/>
        <v>#REF!</v>
      </c>
      <c r="C350" s="226" t="s">
        <v>62</v>
      </c>
      <c r="D350" s="19" t="str">
        <f t="shared" si="207"/>
        <v>Обеспечение сохранности и учет архивных документов</v>
      </c>
      <c r="E350" s="225" t="s">
        <v>47</v>
      </c>
      <c r="F350" s="44" t="str">
        <f t="shared" si="177"/>
        <v>Не предусмотрено</v>
      </c>
      <c r="G350" s="225" t="s">
        <v>47</v>
      </c>
      <c r="H350" s="44" t="str">
        <f t="shared" si="178"/>
        <v>Не предусмотрено</v>
      </c>
      <c r="I350" s="225" t="s">
        <v>47</v>
      </c>
      <c r="J350" s="44" t="str">
        <f t="shared" si="179"/>
        <v>Не предусмотрено</v>
      </c>
      <c r="K350" s="70" t="s">
        <v>230</v>
      </c>
      <c r="L350" s="70" t="s">
        <v>3</v>
      </c>
      <c r="M350" s="70" t="s">
        <v>5</v>
      </c>
      <c r="N350" s="103">
        <v>99</v>
      </c>
      <c r="O350" s="103">
        <v>100</v>
      </c>
      <c r="P350" s="57">
        <f t="shared" si="196"/>
        <v>101.01010101010101</v>
      </c>
      <c r="Q350" s="57" t="str">
        <f t="shared" si="198"/>
        <v/>
      </c>
      <c r="R350" s="213">
        <f>IFERROR(AVERAGE(P350:P351),"")</f>
        <v>101.01010101010101</v>
      </c>
      <c r="S350" s="240">
        <f>AVERAGE(Q350:Q351)</f>
        <v>100.00424899086468</v>
      </c>
      <c r="T350" s="216">
        <f>IFERROR((R350*0.7+S350*0.3)*2,S350*2)</f>
        <v>201.41669080866021</v>
      </c>
      <c r="U350" s="225" t="str">
        <f>IF(T350&lt;170,"ГЗ по услуге (работе) НЕ выполнено","")&amp;IF(AND(T350&gt;=170,T350&lt;=200),"ГЗ по услуге (работе) выполнено","")&amp;IF(T350&gt;200,"ГЗ по услуге (работе) ПЕРЕвыполнено","")</f>
        <v>ГЗ по услуге (работе) ПЕРЕвыполнено</v>
      </c>
      <c r="V350" s="225"/>
      <c r="W350" s="252"/>
      <c r="X350" s="249"/>
    </row>
    <row r="351" spans="1:24" ht="28.5" customHeight="1" thickBot="1" x14ac:dyDescent="0.3">
      <c r="A351" s="206"/>
      <c r="B351" s="44" t="e">
        <f t="shared" si="206"/>
        <v>#REF!</v>
      </c>
      <c r="C351" s="226"/>
      <c r="D351" s="19" t="str">
        <f t="shared" si="207"/>
        <v>Обеспечение сохранности и учет архивных документов</v>
      </c>
      <c r="E351" s="225"/>
      <c r="F351" s="44" t="str">
        <f t="shared" si="177"/>
        <v>Не предусмотрено</v>
      </c>
      <c r="G351" s="225"/>
      <c r="H351" s="44" t="str">
        <f t="shared" si="178"/>
        <v>Не предусмотрено</v>
      </c>
      <c r="I351" s="225"/>
      <c r="J351" s="44" t="str">
        <f t="shared" si="179"/>
        <v>Не предусмотрено</v>
      </c>
      <c r="K351" s="71" t="s">
        <v>203</v>
      </c>
      <c r="L351" s="83" t="s">
        <v>41</v>
      </c>
      <c r="M351" s="78" t="s">
        <v>42</v>
      </c>
      <c r="N351" s="100">
        <v>23535</v>
      </c>
      <c r="O351" s="100">
        <v>5884</v>
      </c>
      <c r="P351" s="58" t="str">
        <f t="shared" si="196"/>
        <v/>
      </c>
      <c r="Q351" s="59">
        <f t="shared" si="198"/>
        <v>100.00424899086468</v>
      </c>
      <c r="R351" s="213"/>
      <c r="S351" s="240"/>
      <c r="T351" s="216"/>
      <c r="U351" s="225"/>
      <c r="V351" s="225"/>
      <c r="W351" s="252"/>
      <c r="X351" s="249"/>
    </row>
    <row r="352" spans="1:24" ht="28.5" customHeight="1" thickBot="1" x14ac:dyDescent="0.3">
      <c r="A352" s="206"/>
      <c r="B352" s="44" t="e">
        <f t="shared" si="206"/>
        <v>#REF!</v>
      </c>
      <c r="C352" s="226" t="s">
        <v>205</v>
      </c>
      <c r="D352" s="19" t="str">
        <f t="shared" si="207"/>
        <v>Оказание бесплатной юридической помощи и проведение мониторинга правоприменения в сфере здравоохранения</v>
      </c>
      <c r="E352" s="225" t="s">
        <v>47</v>
      </c>
      <c r="F352" s="44" t="str">
        <f t="shared" si="177"/>
        <v>Не предусмотрено</v>
      </c>
      <c r="G352" s="225" t="s">
        <v>47</v>
      </c>
      <c r="H352" s="44" t="str">
        <f t="shared" si="178"/>
        <v>Не предусмотрено</v>
      </c>
      <c r="I352" s="225" t="s">
        <v>47</v>
      </c>
      <c r="J352" s="44" t="str">
        <f t="shared" si="179"/>
        <v>Не предусмотрено</v>
      </c>
      <c r="K352" s="70" t="s">
        <v>204</v>
      </c>
      <c r="L352" s="70" t="s">
        <v>3</v>
      </c>
      <c r="M352" s="70" t="s">
        <v>5</v>
      </c>
      <c r="N352" s="103">
        <v>99</v>
      </c>
      <c r="O352" s="103">
        <v>100</v>
      </c>
      <c r="P352" s="57">
        <f t="shared" si="196"/>
        <v>101.01010101010101</v>
      </c>
      <c r="Q352" s="59" t="str">
        <f t="shared" si="198"/>
        <v/>
      </c>
      <c r="R352" s="213">
        <f>IFERROR(AVERAGE(P352:P353),"")</f>
        <v>101.01010101010101</v>
      </c>
      <c r="S352" s="240">
        <f>AVERAGE(Q352:Q353)</f>
        <v>85.714285714285708</v>
      </c>
      <c r="T352" s="216">
        <f>IFERROR((R352*0.7+S352*0.3)*2,S352*2)</f>
        <v>192.84271284271281</v>
      </c>
      <c r="U352" s="225" t="str">
        <f>IF(T352&lt;170,"ГЗ по услуге (работе) НЕ выполнено","")&amp;IF(AND(T352&gt;=170,T352&lt;=200),"ГЗ по услуге (работе) выполнено","")&amp;IF(T352&gt;200,"ГЗ по услуге (работе) ПЕРЕвыполнено","")</f>
        <v>ГЗ по услуге (работе) выполнено</v>
      </c>
      <c r="V352" s="225"/>
      <c r="W352" s="252"/>
      <c r="X352" s="249"/>
    </row>
    <row r="353" spans="1:24" ht="45.75" customHeight="1" thickBot="1" x14ac:dyDescent="0.3">
      <c r="A353" s="206"/>
      <c r="B353" s="44" t="e">
        <f t="shared" si="206"/>
        <v>#REF!</v>
      </c>
      <c r="C353" s="226"/>
      <c r="D353" s="19" t="str">
        <f t="shared" si="207"/>
        <v>Оказание бесплатной юридической помощи и проведение мониторинга правоприменения в сфере здравоохранения</v>
      </c>
      <c r="E353" s="225"/>
      <c r="F353" s="44" t="str">
        <f t="shared" si="177"/>
        <v>Не предусмотрено</v>
      </c>
      <c r="G353" s="225"/>
      <c r="H353" s="44" t="str">
        <f t="shared" si="178"/>
        <v>Не предусмотрено</v>
      </c>
      <c r="I353" s="225"/>
      <c r="J353" s="44" t="str">
        <f t="shared" si="179"/>
        <v>Не предусмотрено</v>
      </c>
      <c r="K353" s="71" t="s">
        <v>180</v>
      </c>
      <c r="L353" s="83" t="s">
        <v>41</v>
      </c>
      <c r="M353" s="78" t="s">
        <v>42</v>
      </c>
      <c r="N353" s="101">
        <v>14</v>
      </c>
      <c r="O353" s="101">
        <v>3</v>
      </c>
      <c r="P353" s="58" t="str">
        <f t="shared" si="196"/>
        <v/>
      </c>
      <c r="Q353" s="59">
        <f t="shared" ref="Q353:Q357" si="211">IF(AND(N353&lt;&gt;0,M353="объем"),(O353/N353*100)/$Y$2*12,"")</f>
        <v>85.714285714285708</v>
      </c>
      <c r="R353" s="213"/>
      <c r="S353" s="240"/>
      <c r="T353" s="216"/>
      <c r="U353" s="225"/>
      <c r="V353" s="225"/>
      <c r="W353" s="252"/>
      <c r="X353" s="249"/>
    </row>
    <row r="354" spans="1:24" ht="42.75" customHeight="1" thickBot="1" x14ac:dyDescent="0.3">
      <c r="A354" s="206"/>
      <c r="B354" s="44" t="e">
        <f t="shared" si="206"/>
        <v>#REF!</v>
      </c>
      <c r="C354" s="226" t="s">
        <v>206</v>
      </c>
      <c r="D354" s="19" t="str">
        <f t="shared" si="20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4" s="225" t="s">
        <v>47</v>
      </c>
      <c r="F354" s="44" t="str">
        <f t="shared" si="177"/>
        <v>Не предусмотрено</v>
      </c>
      <c r="G354" s="225" t="s">
        <v>47</v>
      </c>
      <c r="H354" s="44" t="str">
        <f t="shared" si="178"/>
        <v>Не предусмотрено</v>
      </c>
      <c r="I354" s="225" t="s">
        <v>47</v>
      </c>
      <c r="J354" s="44" t="str">
        <f t="shared" si="179"/>
        <v>Не предусмотрено</v>
      </c>
      <c r="K354" s="70" t="s">
        <v>204</v>
      </c>
      <c r="L354" s="70" t="s">
        <v>3</v>
      </c>
      <c r="M354" s="70" t="s">
        <v>5</v>
      </c>
      <c r="N354" s="103">
        <v>99</v>
      </c>
      <c r="O354" s="103">
        <v>100</v>
      </c>
      <c r="P354" s="57">
        <f t="shared" si="196"/>
        <v>101.01010101010101</v>
      </c>
      <c r="Q354" s="59" t="str">
        <f t="shared" si="211"/>
        <v/>
      </c>
      <c r="R354" s="213">
        <f>IFERROR(AVERAGE(P354:P355),"")</f>
        <v>101.01010101010101</v>
      </c>
      <c r="S354" s="240">
        <f>AVERAGE(Q354:Q355)</f>
        <v>97.47899159663865</v>
      </c>
      <c r="T354" s="216">
        <f>IFERROR((R354*0.7+S354*0.3)*2,S354*2)</f>
        <v>199.90153637212458</v>
      </c>
      <c r="U354" s="225" t="str">
        <f>IF(T354&lt;170,"ГЗ по услуге (работе) НЕ выполнено","")&amp;IF(AND(T354&gt;=170,T354&lt;=200),"ГЗ по услуге (работе) выполнено","")&amp;IF(T354&gt;200,"ГЗ по услуге (работе) ПЕРЕвыполнено","")</f>
        <v>ГЗ по услуге (работе) выполнено</v>
      </c>
      <c r="V354" s="225"/>
      <c r="W354" s="252"/>
      <c r="X354" s="249"/>
    </row>
    <row r="355" spans="1:24" s="29" customFormat="1" ht="28.5" customHeight="1" thickBot="1" x14ac:dyDescent="0.3">
      <c r="A355" s="206"/>
      <c r="B355" s="44" t="e">
        <f t="shared" si="206"/>
        <v>#REF!</v>
      </c>
      <c r="C355" s="226"/>
      <c r="D355" s="19" t="str">
        <f t="shared" si="20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5" s="225"/>
      <c r="F355" s="44" t="str">
        <f t="shared" si="177"/>
        <v>Не предусмотрено</v>
      </c>
      <c r="G355" s="225"/>
      <c r="H355" s="44" t="str">
        <f t="shared" si="178"/>
        <v>Не предусмотрено</v>
      </c>
      <c r="I355" s="225"/>
      <c r="J355" s="44" t="str">
        <f t="shared" si="179"/>
        <v>Не предусмотрено</v>
      </c>
      <c r="K355" s="71" t="s">
        <v>180</v>
      </c>
      <c r="L355" s="83" t="s">
        <v>41</v>
      </c>
      <c r="M355" s="78" t="s">
        <v>42</v>
      </c>
      <c r="N355" s="101">
        <v>119</v>
      </c>
      <c r="O355" s="101">
        <v>29</v>
      </c>
      <c r="P355" s="58" t="str">
        <f t="shared" si="196"/>
        <v/>
      </c>
      <c r="Q355" s="59">
        <f t="shared" si="211"/>
        <v>97.47899159663865</v>
      </c>
      <c r="R355" s="213"/>
      <c r="S355" s="240"/>
      <c r="T355" s="216"/>
      <c r="U355" s="225"/>
      <c r="V355" s="225"/>
      <c r="W355" s="252"/>
      <c r="X355" s="249"/>
    </row>
    <row r="356" spans="1:24" ht="49.5" customHeight="1" thickBot="1" x14ac:dyDescent="0.3">
      <c r="A356" s="206"/>
      <c r="B356" s="44" t="e">
        <f t="shared" si="206"/>
        <v>#REF!</v>
      </c>
      <c r="C356" s="226" t="s">
        <v>207</v>
      </c>
      <c r="D356" s="19" t="str">
        <f t="shared" si="207"/>
        <v>Информационно-аналитическое обеспечение и методическое сопровождение по вопросам оплпты труда в сфере здравоохранения</v>
      </c>
      <c r="E356" s="225" t="s">
        <v>47</v>
      </c>
      <c r="F356" s="44" t="str">
        <f t="shared" si="177"/>
        <v>Не предусмотрено</v>
      </c>
      <c r="G356" s="225" t="s">
        <v>47</v>
      </c>
      <c r="H356" s="44" t="str">
        <f t="shared" si="178"/>
        <v>Не предусмотрено</v>
      </c>
      <c r="I356" s="225" t="s">
        <v>47</v>
      </c>
      <c r="J356" s="44" t="str">
        <f t="shared" si="179"/>
        <v>Не предусмотрено</v>
      </c>
      <c r="K356" s="70" t="s">
        <v>204</v>
      </c>
      <c r="L356" s="70" t="s">
        <v>3</v>
      </c>
      <c r="M356" s="70" t="s">
        <v>5</v>
      </c>
      <c r="N356" s="103">
        <v>99</v>
      </c>
      <c r="O356" s="103">
        <v>100</v>
      </c>
      <c r="P356" s="57">
        <f t="shared" ref="P356:P378" si="212">IF(AND(N356&lt;&gt;0,M356="Кач."),O356/N356*100,"")</f>
        <v>101.01010101010101</v>
      </c>
      <c r="Q356" s="59" t="str">
        <f t="shared" si="211"/>
        <v/>
      </c>
      <c r="R356" s="213">
        <f>IFERROR(AVERAGE(P356:P357),"")</f>
        <v>101.01010101010101</v>
      </c>
      <c r="S356" s="240">
        <f>AVERAGE(Q356:Q357)</f>
        <v>99.173553719008282</v>
      </c>
      <c r="T356" s="216">
        <f>IFERROR((R356*0.7+S356*0.3)*2,S356*2)</f>
        <v>200.91827364554638</v>
      </c>
      <c r="U356" s="225" t="str">
        <f>IF(T356&lt;170,"ГЗ по услуге (работе) НЕ выполнено","")&amp;IF(AND(T356&gt;=170,T356&lt;=200),"ГЗ по услуге (работе) выполнено","")&amp;IF(T356&gt;200,"ГЗ по услуге (работе) ПЕРЕвыполнено","")</f>
        <v>ГЗ по услуге (работе) ПЕРЕвыполнено</v>
      </c>
      <c r="V356" s="225"/>
      <c r="W356" s="252"/>
      <c r="X356" s="249"/>
    </row>
    <row r="357" spans="1:24" ht="28.5" customHeight="1" thickBot="1" x14ac:dyDescent="0.3">
      <c r="A357" s="207"/>
      <c r="B357" s="44" t="e">
        <f t="shared" si="206"/>
        <v>#REF!</v>
      </c>
      <c r="C357" s="226"/>
      <c r="D357" s="19" t="str">
        <f t="shared" si="207"/>
        <v>Информационно-аналитическое обеспечение и методическое сопровождение по вопросам оплпты труда в сфере здравоохранения</v>
      </c>
      <c r="E357" s="225"/>
      <c r="F357" s="44" t="str">
        <f t="shared" ref="F357:F428" si="213">IF(E357="",F356,E357)</f>
        <v>Не предусмотрено</v>
      </c>
      <c r="G357" s="225"/>
      <c r="H357" s="44" t="str">
        <f t="shared" ref="H357:H428" si="214">IF(G357="",H356,G357)</f>
        <v>Не предусмотрено</v>
      </c>
      <c r="I357" s="225"/>
      <c r="J357" s="44" t="str">
        <f t="shared" ref="J357:J428" si="215">IF(I357="",J356,I357)</f>
        <v>Не предусмотрено</v>
      </c>
      <c r="K357" s="71" t="s">
        <v>180</v>
      </c>
      <c r="L357" s="83" t="s">
        <v>41</v>
      </c>
      <c r="M357" s="78" t="s">
        <v>42</v>
      </c>
      <c r="N357" s="101">
        <v>242</v>
      </c>
      <c r="O357" s="101">
        <v>60</v>
      </c>
      <c r="P357" s="58" t="str">
        <f t="shared" si="212"/>
        <v/>
      </c>
      <c r="Q357" s="59">
        <f t="shared" si="211"/>
        <v>99.173553719008282</v>
      </c>
      <c r="R357" s="213"/>
      <c r="S357" s="240"/>
      <c r="T357" s="216"/>
      <c r="U357" s="225"/>
      <c r="V357" s="225"/>
      <c r="W357" s="286"/>
      <c r="X357" s="250"/>
    </row>
    <row r="358" spans="1:24" ht="42.75" customHeight="1" thickBot="1" x14ac:dyDescent="0.3">
      <c r="A358" s="208" t="s">
        <v>102</v>
      </c>
      <c r="B358" s="44" t="str">
        <f t="shared" si="206"/>
        <v>ГБУ ППО Астраханский базовый медицинский колледж</v>
      </c>
      <c r="C358" s="226" t="s">
        <v>64</v>
      </c>
      <c r="D358" s="19" t="str">
        <f t="shared" si="207"/>
        <v>Реализация дополнительных профессиональных программ повышения квалификации</v>
      </c>
      <c r="E358" s="211" t="s">
        <v>70</v>
      </c>
      <c r="F358" s="44" t="str">
        <f t="shared" si="213"/>
        <v>очная</v>
      </c>
      <c r="G358" s="156" t="s">
        <v>154</v>
      </c>
      <c r="H358" s="44" t="str">
        <f t="shared" si="214"/>
        <v>не указано</v>
      </c>
      <c r="I358" s="156" t="s">
        <v>154</v>
      </c>
      <c r="J358" s="44" t="str">
        <f t="shared" si="215"/>
        <v>не указано</v>
      </c>
      <c r="K358" s="82" t="s">
        <v>57</v>
      </c>
      <c r="L358" s="69" t="s">
        <v>57</v>
      </c>
      <c r="M358" s="70"/>
      <c r="N358" s="103"/>
      <c r="O358" s="103"/>
      <c r="P358" s="57" t="str">
        <f t="shared" si="212"/>
        <v/>
      </c>
      <c r="Q358" s="57"/>
      <c r="R358" s="213" t="str">
        <f>IFERROR(AVERAGE(P358:P359),"")</f>
        <v/>
      </c>
      <c r="S358" s="240">
        <f>AVERAGE(Q358:Q359)</f>
        <v>202.62664165103189</v>
      </c>
      <c r="T358" s="216">
        <f>IFERROR((R358*0.7+S358*0.3)*2,S358*2)</f>
        <v>405.25328330206378</v>
      </c>
      <c r="U358" s="225" t="str">
        <f>IF(T358&lt;170,"ГЗ по услуге (работе) НЕ выполнено","")&amp;IF(AND(T358&gt;=170,T358&lt;=200),"ГЗ по услуге (работе) выполнено","")&amp;IF(T358&gt;200,"ГЗ по услуге (работе) ПЕРЕвыполнено","")</f>
        <v>ГЗ по услуге (работе) ПЕРЕвыполнено</v>
      </c>
      <c r="V358" s="225"/>
      <c r="W358" s="288">
        <f>AVERAGE(T358:T379)</f>
        <v>168.69985098301495</v>
      </c>
      <c r="X358" s="289" t="str">
        <f>IF(W358&lt;170,"ГЗ по учреждению не выполнено","")&amp;IF(AND(W358&gt;=170,W358&lt;=200),"ГЗ по учреждению выполнено","")&amp;IF(W358&gt;200,"ГЗ по учреждению перевыполнено","")</f>
        <v>ГЗ по учреждению не выполнено</v>
      </c>
    </row>
    <row r="359" spans="1:24" ht="42.75" customHeight="1" thickBot="1" x14ac:dyDescent="0.3">
      <c r="A359" s="209"/>
      <c r="B359" s="44" t="str">
        <f t="shared" si="206"/>
        <v>ГБУ ППО Астраханский базовый медицинский колледж</v>
      </c>
      <c r="C359" s="226"/>
      <c r="D359" s="19" t="str">
        <f t="shared" si="207"/>
        <v>Реализация дополнительных профессиональных программ повышения квалификации</v>
      </c>
      <c r="E359" s="212"/>
      <c r="F359" s="44" t="str">
        <f t="shared" si="213"/>
        <v>очная</v>
      </c>
      <c r="G359" s="156"/>
      <c r="H359" s="44" t="str">
        <f t="shared" si="214"/>
        <v>не указано</v>
      </c>
      <c r="I359" s="156"/>
      <c r="J359" s="44" t="str">
        <f t="shared" si="215"/>
        <v>не указано</v>
      </c>
      <c r="K359" s="71" t="s">
        <v>155</v>
      </c>
      <c r="L359" s="72" t="s">
        <v>120</v>
      </c>
      <c r="M359" s="78" t="s">
        <v>42</v>
      </c>
      <c r="N359" s="102">
        <v>1599</v>
      </c>
      <c r="O359" s="102">
        <v>810</v>
      </c>
      <c r="P359" s="58" t="str">
        <f t="shared" si="196"/>
        <v/>
      </c>
      <c r="Q359" s="59">
        <f>IF(AND(N359&lt;&gt;0,M359="объем"),(O359/N359*100)/$Y$2*12,"")</f>
        <v>202.62664165103189</v>
      </c>
      <c r="R359" s="213"/>
      <c r="S359" s="240"/>
      <c r="T359" s="216"/>
      <c r="U359" s="225"/>
      <c r="V359" s="225"/>
      <c r="W359" s="288"/>
      <c r="X359" s="289"/>
    </row>
    <row r="360" spans="1:24" ht="43.5" customHeight="1" thickBot="1" x14ac:dyDescent="0.3">
      <c r="A360" s="209"/>
      <c r="B360" s="44" t="str">
        <f t="shared" si="206"/>
        <v>ГБУ ППО Астраханский базовый медицинский колледж</v>
      </c>
      <c r="C360" s="226" t="s">
        <v>63</v>
      </c>
      <c r="D360" s="19" t="str">
        <f t="shared" si="207"/>
        <v>Реализация дополнительных профессиональных программ профессиональной переподготовки</v>
      </c>
      <c r="E360" s="211" t="s">
        <v>70</v>
      </c>
      <c r="F360" s="44" t="str">
        <f t="shared" si="213"/>
        <v>очная</v>
      </c>
      <c r="G360" s="156" t="s">
        <v>154</v>
      </c>
      <c r="H360" s="44" t="str">
        <f t="shared" si="214"/>
        <v>не указано</v>
      </c>
      <c r="I360" s="156" t="s">
        <v>154</v>
      </c>
      <c r="J360" s="44" t="str">
        <f t="shared" si="215"/>
        <v>не указано</v>
      </c>
      <c r="K360" s="82" t="s">
        <v>57</v>
      </c>
      <c r="L360" s="69" t="s">
        <v>57</v>
      </c>
      <c r="M360" s="70"/>
      <c r="N360" s="103"/>
      <c r="O360" s="103"/>
      <c r="P360" s="57" t="str">
        <f t="shared" si="212"/>
        <v/>
      </c>
      <c r="Q360" s="57"/>
      <c r="R360" s="213" t="str">
        <f>IFERROR(AVERAGE(P360:P361),"")</f>
        <v/>
      </c>
      <c r="S360" s="240">
        <f>AVERAGE(Q360:Q361)</f>
        <v>0</v>
      </c>
      <c r="T360" s="216">
        <f>IFERROR((R360*0.7+S360*0.3)*2,S360*2)</f>
        <v>0</v>
      </c>
      <c r="U360" s="225" t="str">
        <f>IF(T360&lt;170,"ГЗ по услуге (работе) НЕ выполнено","")&amp;IF(AND(T360&gt;=170,T360&lt;=200),"ГЗ по услуге (работе) выполнено","")&amp;IF(T360&gt;200,"ГЗ по услуге (работе) ПЕРЕвыполнено","")</f>
        <v>ГЗ по услуге (работе) НЕ выполнено</v>
      </c>
      <c r="V360" s="225"/>
      <c r="W360" s="288"/>
      <c r="X360" s="289"/>
    </row>
    <row r="361" spans="1:24" ht="28.5" customHeight="1" thickBot="1" x14ac:dyDescent="0.3">
      <c r="A361" s="209"/>
      <c r="B361" s="44" t="str">
        <f t="shared" si="206"/>
        <v>ГБУ ППО Астраханский базовый медицинский колледж</v>
      </c>
      <c r="C361" s="226"/>
      <c r="D361" s="19" t="str">
        <f t="shared" si="207"/>
        <v>Реализация дополнительных профессиональных программ профессиональной переподготовки</v>
      </c>
      <c r="E361" s="212"/>
      <c r="F361" s="44" t="str">
        <f t="shared" si="213"/>
        <v>очная</v>
      </c>
      <c r="G361" s="156"/>
      <c r="H361" s="44" t="str">
        <f t="shared" si="214"/>
        <v>не указано</v>
      </c>
      <c r="I361" s="156"/>
      <c r="J361" s="44" t="str">
        <f t="shared" si="215"/>
        <v>не указано</v>
      </c>
      <c r="K361" s="71" t="s">
        <v>155</v>
      </c>
      <c r="L361" s="72" t="s">
        <v>120</v>
      </c>
      <c r="M361" s="78" t="s">
        <v>42</v>
      </c>
      <c r="N361" s="102">
        <v>199</v>
      </c>
      <c r="O361" s="102">
        <v>0</v>
      </c>
      <c r="P361" s="58"/>
      <c r="Q361" s="52">
        <f t="shared" ref="Q361" si="216">IF(AND(N361&lt;&gt;0,M361="объем"),(O361/N361*100)/$Y$2*12,"")</f>
        <v>0</v>
      </c>
      <c r="R361" s="213"/>
      <c r="S361" s="240"/>
      <c r="T361" s="216"/>
      <c r="U361" s="225"/>
      <c r="V361" s="225"/>
      <c r="W361" s="288"/>
      <c r="X361" s="289"/>
    </row>
    <row r="362" spans="1:24" s="4" customFormat="1" ht="35.25" customHeight="1" thickBot="1" x14ac:dyDescent="0.3">
      <c r="A362" s="209"/>
      <c r="B362" s="44" t="str">
        <f t="shared" si="206"/>
        <v>ГБУ ППО Астраханский базовый медицинский колледж</v>
      </c>
      <c r="C362" s="203" t="s">
        <v>156</v>
      </c>
      <c r="D362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2" s="211" t="s">
        <v>70</v>
      </c>
      <c r="F362" s="44" t="str">
        <f t="shared" si="213"/>
        <v>очная</v>
      </c>
      <c r="G362" s="211" t="s">
        <v>125</v>
      </c>
      <c r="H362" s="44" t="str">
        <f t="shared" si="214"/>
        <v>31.02.01 Лечебное дело</v>
      </c>
      <c r="I362" s="211" t="s">
        <v>157</v>
      </c>
      <c r="J362" s="44" t="str">
        <f t="shared" si="215"/>
        <v>Среднее общее образование</v>
      </c>
      <c r="K362" s="82" t="s">
        <v>57</v>
      </c>
      <c r="L362" s="69" t="s">
        <v>57</v>
      </c>
      <c r="M362" s="70"/>
      <c r="N362" s="103"/>
      <c r="O362" s="103"/>
      <c r="P362" s="57" t="str">
        <f t="shared" si="212"/>
        <v/>
      </c>
      <c r="Q362" s="57"/>
      <c r="R362" s="213" t="str">
        <f>IFERROR(AVERAGE(P362:P363),"")</f>
        <v/>
      </c>
      <c r="S362" s="214">
        <f>AVERAGE(Q362:Q363)</f>
        <v>108.67579908675799</v>
      </c>
      <c r="T362" s="216">
        <f>IFERROR((R362*0.7+S362*0.3)*2,S362*2)</f>
        <v>217.35159817351598</v>
      </c>
      <c r="U362" s="225" t="str">
        <f>IF(T362&lt;170,"ГЗ по услуге (работе) НЕ выполнено","")&amp;IF(AND(T362&gt;=170,T362&lt;=200),"ГЗ по услуге (работе) выполнено","")&amp;IF(T362&gt;200,"ГЗ по услуге (работе) ПЕРЕвыполнено","")</f>
        <v>ГЗ по услуге (работе) ПЕРЕвыполнено</v>
      </c>
      <c r="V362" s="225"/>
      <c r="W362" s="288"/>
      <c r="X362" s="289"/>
    </row>
    <row r="363" spans="1:24" s="4" customFormat="1" ht="28.5" customHeight="1" thickBot="1" x14ac:dyDescent="0.3">
      <c r="A363" s="209"/>
      <c r="B363" s="44" t="str">
        <f>IF(A363="",B362,A363)</f>
        <v>ГБУ ППО Астраханский базовый медицинский колледж</v>
      </c>
      <c r="C363" s="235"/>
      <c r="D363" s="19" t="str">
        <f>IF(C363="",D362,C363)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3" s="212"/>
      <c r="F363" s="44" t="str">
        <f>IF(E363="",F362,E363)</f>
        <v>очная</v>
      </c>
      <c r="G363" s="212"/>
      <c r="H363" s="44" t="str">
        <f>IF(G363="",H362,G363)</f>
        <v>31.02.01 Лечебное дело</v>
      </c>
      <c r="I363" s="212"/>
      <c r="J363" s="44" t="str">
        <f>IF(I363="",J362,I363)</f>
        <v>Среднее общее образование</v>
      </c>
      <c r="K363" s="71" t="s">
        <v>158</v>
      </c>
      <c r="L363" s="72" t="s">
        <v>45</v>
      </c>
      <c r="M363" s="78" t="s">
        <v>42</v>
      </c>
      <c r="N363" s="102">
        <v>219</v>
      </c>
      <c r="O363" s="102">
        <v>238</v>
      </c>
      <c r="P363" s="58"/>
      <c r="Q363" s="59">
        <f>IF(AND(N363&lt;&gt;0,M363="объем"),(O363/N363*100),"")</f>
        <v>108.67579908675799</v>
      </c>
      <c r="R363" s="213"/>
      <c r="S363" s="221"/>
      <c r="T363" s="216"/>
      <c r="U363" s="225"/>
      <c r="V363" s="225"/>
      <c r="W363" s="288"/>
      <c r="X363" s="289"/>
    </row>
    <row r="364" spans="1:24" s="4" customFormat="1" ht="28.5" customHeight="1" thickBot="1" x14ac:dyDescent="0.3">
      <c r="A364" s="209"/>
      <c r="B364" s="44"/>
      <c r="C364" s="235"/>
      <c r="D364" s="19"/>
      <c r="E364" s="211" t="s">
        <v>306</v>
      </c>
      <c r="F364" s="44"/>
      <c r="G364" s="211" t="s">
        <v>125</v>
      </c>
      <c r="H364" s="44"/>
      <c r="I364" s="211" t="s">
        <v>157</v>
      </c>
      <c r="J364" s="44"/>
      <c r="K364" s="82" t="s">
        <v>57</v>
      </c>
      <c r="L364" s="69" t="s">
        <v>57</v>
      </c>
      <c r="M364" s="78"/>
      <c r="N364" s="102"/>
      <c r="O364" s="102"/>
      <c r="P364" s="188"/>
      <c r="Q364" s="186"/>
      <c r="R364" s="218" t="str">
        <f>IFERROR(AVERAGE(P364:P365),"")</f>
        <v/>
      </c>
      <c r="S364" s="214">
        <f>AVERAGE(Q364:Q365)</f>
        <v>0</v>
      </c>
      <c r="T364" s="222">
        <f>IFERROR((R364*0.7+S364*0.3)*2,S364*2)</f>
        <v>0</v>
      </c>
      <c r="U364" s="211" t="str">
        <f>IF(T364&lt;170,"ГЗ по услуге (работе) НЕ выполнено","")&amp;IF(AND(T364&gt;=170,T364&lt;=200),"ГЗ по услуге (работе) выполнено","")&amp;IF(T364&gt;200,"ГЗ по услуге (работе) ПЕРЕвыполнено","")</f>
        <v>ГЗ по услуге (работе) НЕ выполнено</v>
      </c>
      <c r="V364" s="211"/>
      <c r="W364" s="288"/>
      <c r="X364" s="289"/>
    </row>
    <row r="365" spans="1:24" s="4" customFormat="1" ht="28.5" customHeight="1" thickBot="1" x14ac:dyDescent="0.3">
      <c r="A365" s="209"/>
      <c r="B365" s="44"/>
      <c r="C365" s="235"/>
      <c r="D365" s="19"/>
      <c r="E365" s="212"/>
      <c r="F365" s="44"/>
      <c r="G365" s="212"/>
      <c r="H365" s="44"/>
      <c r="I365" s="212"/>
      <c r="J365" s="44"/>
      <c r="K365" s="71" t="s">
        <v>158</v>
      </c>
      <c r="L365" s="72" t="s">
        <v>45</v>
      </c>
      <c r="M365" s="78" t="s">
        <v>42</v>
      </c>
      <c r="N365" s="102">
        <v>10</v>
      </c>
      <c r="O365" s="102">
        <v>0</v>
      </c>
      <c r="P365" s="188"/>
      <c r="Q365" s="186">
        <f>IF(AND(N365&lt;&gt;0,M365="объем"),(O365/N365*100),"")</f>
        <v>0</v>
      </c>
      <c r="R365" s="220"/>
      <c r="S365" s="221"/>
      <c r="T365" s="224"/>
      <c r="U365" s="212"/>
      <c r="V365" s="212"/>
      <c r="W365" s="288"/>
      <c r="X365" s="289"/>
    </row>
    <row r="366" spans="1:24" s="4" customFormat="1" ht="35.25" customHeight="1" thickBot="1" x14ac:dyDescent="0.3">
      <c r="A366" s="209"/>
      <c r="B366" s="44"/>
      <c r="C366" s="235"/>
      <c r="D366" s="19" t="str">
        <f>IF(C366="",D363,C366)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6" s="211" t="s">
        <v>70</v>
      </c>
      <c r="F366" s="44" t="s">
        <v>70</v>
      </c>
      <c r="G366" s="211" t="s">
        <v>270</v>
      </c>
      <c r="H366" s="44" t="str">
        <f>IF(G366="",H361,G366)</f>
        <v>31.02.06 Стоматология профилактическая</v>
      </c>
      <c r="I366" s="211" t="s">
        <v>157</v>
      </c>
      <c r="J366" s="44" t="str">
        <f>IF(I366="",J363,I366)</f>
        <v>Среднее общее образование</v>
      </c>
      <c r="K366" s="82" t="s">
        <v>57</v>
      </c>
      <c r="L366" s="72" t="s">
        <v>57</v>
      </c>
      <c r="M366" s="78"/>
      <c r="N366" s="102"/>
      <c r="O366" s="102"/>
      <c r="P366" s="155"/>
      <c r="Q366" s="154"/>
      <c r="R366" s="218" t="str">
        <f>IFERROR(AVERAGE(P366:P367),"")</f>
        <v/>
      </c>
      <c r="S366" s="214">
        <f>AVERAGE(Q366:Q367)</f>
        <v>50</v>
      </c>
      <c r="T366" s="222">
        <f>IFERROR((R366*0.7+S366*0.3)*2,S366*2)</f>
        <v>100</v>
      </c>
      <c r="U366" s="211" t="str">
        <f>IF(T366&lt;170,"ГЗ по услуге (работе) НЕ выполнено","")&amp;IF(AND(T366&gt;=170,T366&lt;=200),"ГЗ по услуге (работе) выполнено","")&amp;IF(T366&gt;200,"ГЗ по услуге (работе) ПЕРЕвыполнено","")</f>
        <v>ГЗ по услуге (работе) НЕ выполнено</v>
      </c>
      <c r="V366" s="211"/>
      <c r="W366" s="288"/>
      <c r="X366" s="289"/>
    </row>
    <row r="367" spans="1:24" s="4" customFormat="1" ht="28.5" customHeight="1" thickBot="1" x14ac:dyDescent="0.3">
      <c r="A367" s="209"/>
      <c r="B367" s="44"/>
      <c r="C367" s="235"/>
      <c r="D367" s="19" t="str">
        <f>IF(C367="",D366,C367)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7" s="212"/>
      <c r="F367" s="44"/>
      <c r="G367" s="212"/>
      <c r="H367" s="44" t="str">
        <f t="shared" si="214"/>
        <v>31.02.06 Стоматология профилактическая</v>
      </c>
      <c r="I367" s="212"/>
      <c r="J367" s="44" t="s">
        <v>157</v>
      </c>
      <c r="K367" s="71" t="s">
        <v>158</v>
      </c>
      <c r="L367" s="72" t="s">
        <v>45</v>
      </c>
      <c r="M367" s="78" t="s">
        <v>42</v>
      </c>
      <c r="N367" s="102">
        <v>10</v>
      </c>
      <c r="O367" s="102">
        <v>5</v>
      </c>
      <c r="P367" s="155"/>
      <c r="Q367" s="154">
        <f>IF(AND(N367&lt;&gt;0,M367="объем"),(O367/N367*100),"")</f>
        <v>50</v>
      </c>
      <c r="R367" s="220"/>
      <c r="S367" s="221"/>
      <c r="T367" s="224"/>
      <c r="U367" s="212"/>
      <c r="V367" s="212"/>
      <c r="W367" s="288"/>
      <c r="X367" s="289"/>
    </row>
    <row r="368" spans="1:24" s="4" customFormat="1" ht="28.5" customHeight="1" thickBot="1" x14ac:dyDescent="0.3">
      <c r="A368" s="209"/>
      <c r="B368" s="44" t="str">
        <f>IF(A368="",B363,A368)</f>
        <v>ГБУ ППО Астраханский базовый медицинский колледж</v>
      </c>
      <c r="C368" s="235"/>
      <c r="D368" s="19" t="str">
        <f>IF(C368="",D363,C368)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8" s="211" t="s">
        <v>70</v>
      </c>
      <c r="F368" s="44" t="str">
        <f>IF(E368="",F363,E368)</f>
        <v>очная</v>
      </c>
      <c r="G368" s="211" t="s">
        <v>124</v>
      </c>
      <c r="H368" s="44" t="str">
        <f>IF(G368="",H363,G368)</f>
        <v>34.02.01 Сестринское дело</v>
      </c>
      <c r="I368" s="211" t="s">
        <v>157</v>
      </c>
      <c r="J368" s="44" t="str">
        <f>IF(I368="",J363,I368)</f>
        <v>Среднее общее образование</v>
      </c>
      <c r="K368" s="82" t="s">
        <v>57</v>
      </c>
      <c r="L368" s="69" t="s">
        <v>57</v>
      </c>
      <c r="M368" s="70"/>
      <c r="N368" s="103"/>
      <c r="O368" s="103"/>
      <c r="P368" s="57" t="str">
        <f t="shared" si="212"/>
        <v/>
      </c>
      <c r="Q368" s="57"/>
      <c r="R368" s="213" t="str">
        <f>IFERROR(AVERAGE(P368:P369),"")</f>
        <v/>
      </c>
      <c r="S368" s="240">
        <f>AVERAGE(Q368:Q369)</f>
        <v>100</v>
      </c>
      <c r="T368" s="216">
        <f>IFERROR((R368*0.7+S368*0.3)*2,S368*2)</f>
        <v>200</v>
      </c>
      <c r="U368" s="225" t="str">
        <f>IF(T368&lt;170,"ГЗ по услуге (работе) НЕ выполнено","")&amp;IF(AND(T368&gt;=170,T368&lt;=200),"ГЗ по услуге (работе) выполнено","")&amp;IF(T368&gt;200,"ГЗ по услуге (работе) ПЕРЕвыполнено","")</f>
        <v>ГЗ по услуге (работе) выполнено</v>
      </c>
      <c r="V368" s="243"/>
      <c r="W368" s="288"/>
      <c r="X368" s="289"/>
    </row>
    <row r="369" spans="1:24" s="4" customFormat="1" ht="28.5" customHeight="1" thickBot="1" x14ac:dyDescent="0.3">
      <c r="A369" s="209"/>
      <c r="B369" s="44" t="str">
        <f t="shared" si="206"/>
        <v>ГБУ ППО Астраханский базовый медицинский колледж</v>
      </c>
      <c r="C369" s="235"/>
      <c r="D369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9" s="212"/>
      <c r="F369" s="44" t="str">
        <f t="shared" si="213"/>
        <v>очная</v>
      </c>
      <c r="G369" s="212"/>
      <c r="H369" s="44" t="str">
        <f t="shared" si="214"/>
        <v>34.02.01 Сестринское дело</v>
      </c>
      <c r="I369" s="212"/>
      <c r="J369" s="44" t="str">
        <f t="shared" si="215"/>
        <v>Среднее общее образование</v>
      </c>
      <c r="K369" s="71" t="s">
        <v>158</v>
      </c>
      <c r="L369" s="72" t="s">
        <v>45</v>
      </c>
      <c r="M369" s="78" t="s">
        <v>42</v>
      </c>
      <c r="N369" s="102">
        <v>43</v>
      </c>
      <c r="O369" s="102">
        <v>43</v>
      </c>
      <c r="P369" s="58"/>
      <c r="Q369" s="59">
        <f>IF(AND(N369&lt;&gt;0,M369="объем"),(O369/N369*100),"")</f>
        <v>100</v>
      </c>
      <c r="R369" s="213"/>
      <c r="S369" s="240"/>
      <c r="T369" s="216"/>
      <c r="U369" s="225"/>
      <c r="V369" s="243"/>
      <c r="W369" s="288"/>
      <c r="X369" s="289"/>
    </row>
    <row r="370" spans="1:24" s="4" customFormat="1" ht="28.5" customHeight="1" thickBot="1" x14ac:dyDescent="0.3">
      <c r="A370" s="209"/>
      <c r="B370" s="44"/>
      <c r="C370" s="235"/>
      <c r="D370" s="19"/>
      <c r="E370" s="211" t="s">
        <v>306</v>
      </c>
      <c r="F370" s="44"/>
      <c r="G370" s="211" t="s">
        <v>124</v>
      </c>
      <c r="H370" s="44"/>
      <c r="I370" s="211" t="s">
        <v>157</v>
      </c>
      <c r="J370" s="44"/>
      <c r="K370" s="82" t="s">
        <v>57</v>
      </c>
      <c r="L370" s="69" t="s">
        <v>57</v>
      </c>
      <c r="M370" s="78"/>
      <c r="N370" s="102"/>
      <c r="O370" s="102"/>
      <c r="P370" s="188"/>
      <c r="Q370" s="186"/>
      <c r="R370" s="218" t="str">
        <f>IFERROR(AVERAGE(P370:P371),"")</f>
        <v/>
      </c>
      <c r="S370" s="214">
        <f>AVERAGE(Q370:Q371)</f>
        <v>136.58536585365854</v>
      </c>
      <c r="T370" s="222">
        <f>IFERROR((R370:R371*0.7+S370*0.3)*2,S370*2)</f>
        <v>273.17073170731709</v>
      </c>
      <c r="U370" s="211" t="str">
        <f>IF(T370&lt;170,"ГЗ по услуге (работе) НЕ выполнено","")&amp;IF(AND(T370&gt;=170,T370&lt;=200),"ГЗ по услуге (работе) выполнено","")&amp;IF(T370&gt;200,"ГЗ по услуге (работе) ПЕРЕвыполнено","")</f>
        <v>ГЗ по услуге (работе) ПЕРЕвыполнено</v>
      </c>
      <c r="V370" s="190"/>
      <c r="W370" s="288"/>
      <c r="X370" s="289"/>
    </row>
    <row r="371" spans="1:24" s="4" customFormat="1" ht="28.5" customHeight="1" thickBot="1" x14ac:dyDescent="0.3">
      <c r="A371" s="209"/>
      <c r="B371" s="44"/>
      <c r="C371" s="235"/>
      <c r="D371" s="19"/>
      <c r="E371" s="212"/>
      <c r="F371" s="44"/>
      <c r="G371" s="212"/>
      <c r="H371" s="44"/>
      <c r="I371" s="212"/>
      <c r="J371" s="44"/>
      <c r="K371" s="71" t="s">
        <v>158</v>
      </c>
      <c r="L371" s="72" t="s">
        <v>45</v>
      </c>
      <c r="M371" s="78" t="s">
        <v>42</v>
      </c>
      <c r="N371" s="102">
        <v>41</v>
      </c>
      <c r="O371" s="102">
        <v>56</v>
      </c>
      <c r="P371" s="188"/>
      <c r="Q371" s="186">
        <f>IF(AND(N371&lt;&gt;0,M371="объем"),(O371/N371*100),"")</f>
        <v>136.58536585365854</v>
      </c>
      <c r="R371" s="220"/>
      <c r="S371" s="221"/>
      <c r="T371" s="224"/>
      <c r="U371" s="212"/>
      <c r="V371" s="190"/>
      <c r="W371" s="288"/>
      <c r="X371" s="289"/>
    </row>
    <row r="372" spans="1:24" s="4" customFormat="1" ht="28.5" customHeight="1" thickBot="1" x14ac:dyDescent="0.3">
      <c r="A372" s="209"/>
      <c r="B372" s="44"/>
      <c r="C372" s="235"/>
      <c r="D372" s="19"/>
      <c r="E372" s="211" t="s">
        <v>70</v>
      </c>
      <c r="F372" s="44"/>
      <c r="G372" s="211" t="s">
        <v>125</v>
      </c>
      <c r="H372" s="44"/>
      <c r="I372" s="211" t="s">
        <v>160</v>
      </c>
      <c r="J372" s="44"/>
      <c r="K372" s="82" t="s">
        <v>57</v>
      </c>
      <c r="L372" s="69" t="s">
        <v>57</v>
      </c>
      <c r="M372" s="78"/>
      <c r="N372" s="102"/>
      <c r="O372" s="102"/>
      <c r="P372" s="188"/>
      <c r="Q372" s="186"/>
      <c r="R372" s="218" t="str">
        <f>IFERROR(AVERAGE(P372:P373),"")</f>
        <v/>
      </c>
      <c r="S372" s="214">
        <f>AVERAGE(Q372:Q373)</f>
        <v>0</v>
      </c>
      <c r="T372" s="222">
        <f>IFERROR((R372:R373*0.7+S372*0.3)*2,S372*2)</f>
        <v>0</v>
      </c>
      <c r="U372" s="211" t="str">
        <f>IF(T372&lt;170,"ГЗ по услуге (работе) НЕ выполнено","")&amp;IF(AND(T372&gt;=170,T372&lt;=200),"ГЗ по услуге (работе) выполнено","")&amp;IF(T372&gt;200,"ГЗ по услуге (работе) ПЕРЕвыполнено","")</f>
        <v>ГЗ по услуге (работе) НЕ выполнено</v>
      </c>
      <c r="V372" s="190"/>
      <c r="W372" s="288"/>
      <c r="X372" s="289"/>
    </row>
    <row r="373" spans="1:24" s="4" customFormat="1" ht="28.5" customHeight="1" thickBot="1" x14ac:dyDescent="0.3">
      <c r="A373" s="209"/>
      <c r="B373" s="44"/>
      <c r="C373" s="235"/>
      <c r="D373" s="19"/>
      <c r="E373" s="212"/>
      <c r="F373" s="44"/>
      <c r="G373" s="212"/>
      <c r="H373" s="44"/>
      <c r="I373" s="212"/>
      <c r="J373" s="44"/>
      <c r="K373" s="71" t="s">
        <v>158</v>
      </c>
      <c r="L373" s="72" t="s">
        <v>45</v>
      </c>
      <c r="M373" s="78" t="s">
        <v>42</v>
      </c>
      <c r="N373" s="102">
        <v>110</v>
      </c>
      <c r="O373" s="102">
        <v>0</v>
      </c>
      <c r="P373" s="188"/>
      <c r="Q373" s="186">
        <f>IF(AND(N373&lt;&gt;0,M373="объем"),(O373/N373*100),"")</f>
        <v>0</v>
      </c>
      <c r="R373" s="220"/>
      <c r="S373" s="221"/>
      <c r="T373" s="224"/>
      <c r="U373" s="212"/>
      <c r="V373" s="190"/>
      <c r="W373" s="288"/>
      <c r="X373" s="289"/>
    </row>
    <row r="374" spans="1:24" s="4" customFormat="1" ht="36" customHeight="1" thickBot="1" x14ac:dyDescent="0.3">
      <c r="A374" s="209"/>
      <c r="B374" s="44" t="str">
        <f>IF(A374="",B369,A374)</f>
        <v>ГБУ ППО Астраханский базовый медицинский колледж</v>
      </c>
      <c r="C374" s="235"/>
      <c r="D374" s="19" t="str">
        <f>IF(C374="",D369,C374)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4" s="211" t="s">
        <v>70</v>
      </c>
      <c r="F374" s="44" t="str">
        <f>IF(E374="",F369,E374)</f>
        <v>очная</v>
      </c>
      <c r="G374" s="211" t="s">
        <v>159</v>
      </c>
      <c r="H374" s="44" t="str">
        <f>IF(G374="",H369,G374)</f>
        <v>31.02.02 Акушерское дело</v>
      </c>
      <c r="I374" s="211" t="s">
        <v>160</v>
      </c>
      <c r="J374" s="44" t="str">
        <f>IF(I374="",J369,I374)</f>
        <v>Основное общее образование</v>
      </c>
      <c r="K374" s="82" t="s">
        <v>57</v>
      </c>
      <c r="L374" s="69" t="s">
        <v>57</v>
      </c>
      <c r="M374" s="70"/>
      <c r="N374" s="103"/>
      <c r="O374" s="103"/>
      <c r="P374" s="57" t="str">
        <f t="shared" si="212"/>
        <v/>
      </c>
      <c r="Q374" s="57"/>
      <c r="R374" s="213" t="str">
        <f>IFERROR(AVERAGE(P374:P375),"")</f>
        <v/>
      </c>
      <c r="S374" s="240">
        <f>AVERAGE(Q374:Q375)</f>
        <v>107.54716981132076</v>
      </c>
      <c r="T374" s="216">
        <f>IFERROR((R374*0.7+S374*0.3)*2,S374*2)</f>
        <v>215.09433962264151</v>
      </c>
      <c r="U374" s="225" t="str">
        <f>IF(T374&lt;170,"ГЗ по услуге (работе) НЕ выполнено","")&amp;IF(AND(T374&gt;=170,T374&lt;=200),"ГЗ по услуге (работе) выполнено","")&amp;IF(T374&gt;200,"ГЗ по услуге (работе) ПЕРЕвыполнено","")</f>
        <v>ГЗ по услуге (работе) ПЕРЕвыполнено</v>
      </c>
      <c r="V374" s="243"/>
      <c r="W374" s="288"/>
      <c r="X374" s="289"/>
    </row>
    <row r="375" spans="1:24" s="4" customFormat="1" ht="28.5" customHeight="1" thickBot="1" x14ac:dyDescent="0.3">
      <c r="A375" s="209"/>
      <c r="B375" s="44" t="str">
        <f t="shared" si="206"/>
        <v>ГБУ ППО Астраханский базовый медицинский колледж</v>
      </c>
      <c r="C375" s="235"/>
      <c r="D375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5" s="212"/>
      <c r="F375" s="44" t="str">
        <f t="shared" si="213"/>
        <v>очная</v>
      </c>
      <c r="G375" s="212"/>
      <c r="H375" s="44" t="str">
        <f t="shared" si="214"/>
        <v>31.02.02 Акушерское дело</v>
      </c>
      <c r="I375" s="212"/>
      <c r="J375" s="44" t="str">
        <f t="shared" si="215"/>
        <v>Основное общее образование</v>
      </c>
      <c r="K375" s="71" t="s">
        <v>158</v>
      </c>
      <c r="L375" s="72" t="s">
        <v>45</v>
      </c>
      <c r="M375" s="78" t="s">
        <v>42</v>
      </c>
      <c r="N375" s="102">
        <v>53</v>
      </c>
      <c r="O375" s="102">
        <v>57</v>
      </c>
      <c r="P375" s="58"/>
      <c r="Q375" s="59">
        <f>IF(AND(N375&lt;&gt;0,M375="объем"),(O375/N375*100),"")</f>
        <v>107.54716981132076</v>
      </c>
      <c r="R375" s="213"/>
      <c r="S375" s="240"/>
      <c r="T375" s="216"/>
      <c r="U375" s="225"/>
      <c r="V375" s="243"/>
      <c r="W375" s="288"/>
      <c r="X375" s="289"/>
    </row>
    <row r="376" spans="1:24" s="4" customFormat="1" ht="38.25" customHeight="1" thickBot="1" x14ac:dyDescent="0.3">
      <c r="A376" s="209"/>
      <c r="B376" s="44" t="str">
        <f t="shared" si="206"/>
        <v>ГБУ ППО Астраханский базовый медицинский колледж</v>
      </c>
      <c r="C376" s="235"/>
      <c r="D376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6" s="211" t="s">
        <v>70</v>
      </c>
      <c r="F376" s="44" t="str">
        <f t="shared" si="213"/>
        <v>очная</v>
      </c>
      <c r="G376" s="211" t="s">
        <v>161</v>
      </c>
      <c r="H376" s="44" t="str">
        <f t="shared" si="214"/>
        <v>31.02.03 Лабораторная диагностика</v>
      </c>
      <c r="I376" s="211" t="s">
        <v>160</v>
      </c>
      <c r="J376" s="44" t="str">
        <f t="shared" si="215"/>
        <v>Основное общее образование</v>
      </c>
      <c r="K376" s="82" t="s">
        <v>57</v>
      </c>
      <c r="L376" s="69" t="s">
        <v>57</v>
      </c>
      <c r="M376" s="70"/>
      <c r="N376" s="103"/>
      <c r="O376" s="103"/>
      <c r="P376" s="57" t="str">
        <f t="shared" si="212"/>
        <v/>
      </c>
      <c r="Q376" s="57"/>
      <c r="R376" s="213" t="str">
        <f>IFERROR(AVERAGE(P376:P377),"")</f>
        <v/>
      </c>
      <c r="S376" s="240">
        <f>AVERAGE(Q376:Q377)</f>
        <v>112.5</v>
      </c>
      <c r="T376" s="216">
        <f>IFERROR((R376*0.7+S376*0.3)*2,S376*2)</f>
        <v>225</v>
      </c>
      <c r="U376" s="225" t="str">
        <f>IF(T376&lt;170,"ГЗ по услуге (работе) НЕ выполнено","")&amp;IF(AND(T376&gt;=170,T376&lt;=200),"ГЗ по услуге (работе) выполнено","")&amp;IF(T376&gt;200,"ГЗ по услуге (работе) ПЕРЕвыполнено","")</f>
        <v>ГЗ по услуге (работе) ПЕРЕвыполнено</v>
      </c>
      <c r="V376" s="243"/>
      <c r="W376" s="288"/>
      <c r="X376" s="289"/>
    </row>
    <row r="377" spans="1:24" s="4" customFormat="1" ht="28.5" customHeight="1" thickBot="1" x14ac:dyDescent="0.3">
      <c r="A377" s="209"/>
      <c r="B377" s="44" t="str">
        <f t="shared" si="206"/>
        <v>ГБУ ППО Астраханский базовый медицинский колледж</v>
      </c>
      <c r="C377" s="235"/>
      <c r="D377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7" s="212"/>
      <c r="F377" s="44" t="str">
        <f t="shared" si="213"/>
        <v>очная</v>
      </c>
      <c r="G377" s="212"/>
      <c r="H377" s="44" t="str">
        <f t="shared" si="214"/>
        <v>31.02.03 Лабораторная диагностика</v>
      </c>
      <c r="I377" s="212"/>
      <c r="J377" s="44" t="str">
        <f t="shared" si="215"/>
        <v>Основное общее образование</v>
      </c>
      <c r="K377" s="71" t="s">
        <v>158</v>
      </c>
      <c r="L377" s="72" t="s">
        <v>45</v>
      </c>
      <c r="M377" s="78" t="s">
        <v>42</v>
      </c>
      <c r="N377" s="102">
        <v>40</v>
      </c>
      <c r="O377" s="102">
        <v>45</v>
      </c>
      <c r="P377" s="58"/>
      <c r="Q377" s="59">
        <f>IF(AND(N377&lt;&gt;0,M377="объем"),(O377/N377*100),"")</f>
        <v>112.5</v>
      </c>
      <c r="R377" s="213"/>
      <c r="S377" s="240"/>
      <c r="T377" s="216"/>
      <c r="U377" s="225"/>
      <c r="V377" s="243"/>
      <c r="W377" s="288"/>
      <c r="X377" s="289"/>
    </row>
    <row r="378" spans="1:24" s="4" customFormat="1" ht="40.5" customHeight="1" thickBot="1" x14ac:dyDescent="0.3">
      <c r="A378" s="209"/>
      <c r="B378" s="44" t="str">
        <f t="shared" si="206"/>
        <v>ГБУ ППО Астраханский базовый медицинский колледж</v>
      </c>
      <c r="C378" s="235"/>
      <c r="D378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8" s="211" t="s">
        <v>70</v>
      </c>
      <c r="F378" s="44" t="str">
        <f t="shared" si="213"/>
        <v>очная</v>
      </c>
      <c r="G378" s="211" t="s">
        <v>124</v>
      </c>
      <c r="H378" s="44" t="str">
        <f t="shared" si="214"/>
        <v>34.02.01 Сестринское дело</v>
      </c>
      <c r="I378" s="211" t="s">
        <v>160</v>
      </c>
      <c r="J378" s="44" t="str">
        <f t="shared" si="215"/>
        <v>Основное общее образование</v>
      </c>
      <c r="K378" s="82" t="s">
        <v>57</v>
      </c>
      <c r="L378" s="69" t="s">
        <v>57</v>
      </c>
      <c r="M378" s="70"/>
      <c r="N378" s="103"/>
      <c r="O378" s="103"/>
      <c r="P378" s="57" t="str">
        <f t="shared" si="212"/>
        <v/>
      </c>
      <c r="Q378" s="57"/>
      <c r="R378" s="213" t="str">
        <f>IFERROR(AVERAGE(P378:P379),"")</f>
        <v/>
      </c>
      <c r="S378" s="240">
        <f>AVERAGE(Q378:Q379)</f>
        <v>109.91420400381315</v>
      </c>
      <c r="T378" s="216">
        <f>IFERROR((R378*0.7+S378*0.3)*2,S378*2)</f>
        <v>219.82840800762631</v>
      </c>
      <c r="U378" s="225" t="str">
        <f>IF(T378&lt;170,"ГЗ по услуге (работе) НЕ выполнено","")&amp;IF(AND(T378&gt;=170,T378&lt;=200),"ГЗ по услуге (работе) выполнено","")&amp;IF(T378&gt;200,"ГЗ по услуге (работе) ПЕРЕвыполнено","")</f>
        <v>ГЗ по услуге (работе) ПЕРЕвыполнено</v>
      </c>
      <c r="V378" s="243"/>
      <c r="W378" s="288"/>
      <c r="X378" s="289"/>
    </row>
    <row r="379" spans="1:24" s="4" customFormat="1" ht="28.5" customHeight="1" thickBot="1" x14ac:dyDescent="0.3">
      <c r="A379" s="210"/>
      <c r="B379" s="44" t="str">
        <f t="shared" si="206"/>
        <v>ГБУ ППО Астраханский базовый медицинский колледж</v>
      </c>
      <c r="C379" s="204"/>
      <c r="D379" s="19" t="str">
        <f t="shared" si="20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9" s="212"/>
      <c r="F379" s="44" t="str">
        <f t="shared" si="213"/>
        <v>очная</v>
      </c>
      <c r="G379" s="212"/>
      <c r="H379" s="44" t="str">
        <f t="shared" si="214"/>
        <v>34.02.01 Сестринское дело</v>
      </c>
      <c r="I379" s="212"/>
      <c r="J379" s="44" t="str">
        <f t="shared" si="215"/>
        <v>Основное общее образование</v>
      </c>
      <c r="K379" s="71" t="s">
        <v>158</v>
      </c>
      <c r="L379" s="72" t="s">
        <v>45</v>
      </c>
      <c r="M379" s="78" t="s">
        <v>42</v>
      </c>
      <c r="N379" s="102">
        <v>1049</v>
      </c>
      <c r="O379" s="102">
        <v>1153</v>
      </c>
      <c r="P379" s="58"/>
      <c r="Q379" s="59">
        <f>IF(AND(N379&lt;&gt;0,M379="объем"),(O379/N379*100),"")</f>
        <v>109.91420400381315</v>
      </c>
      <c r="R379" s="213"/>
      <c r="S379" s="240"/>
      <c r="T379" s="216"/>
      <c r="U379" s="225"/>
      <c r="V379" s="243"/>
      <c r="W379" s="288"/>
      <c r="X379" s="289"/>
    </row>
    <row r="380" spans="1:24" s="4" customFormat="1" ht="38.25" customHeight="1" thickBot="1" x14ac:dyDescent="0.3">
      <c r="A380" s="228" t="s">
        <v>7</v>
      </c>
      <c r="B380" s="44" t="str">
        <f t="shared" si="206"/>
        <v>ГБУЗ АО Областная детская клиническая больница им. Н.Н. Силищевой</v>
      </c>
      <c r="C380" s="229" t="s">
        <v>122</v>
      </c>
      <c r="D380" s="19" t="str">
        <f t="shared" si="207"/>
        <v>ПМСП, не включенная в базовую программу ОМС</v>
      </c>
      <c r="E380" s="211" t="s">
        <v>140</v>
      </c>
      <c r="F380" s="44" t="str">
        <f t="shared" si="213"/>
        <v>амбулаторно</v>
      </c>
      <c r="G380" s="293" t="s">
        <v>163</v>
      </c>
      <c r="H380" s="44" t="str">
        <f t="shared" si="2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80" s="225" t="s">
        <v>279</v>
      </c>
      <c r="J380" s="44" t="str">
        <f t="shared" si="215"/>
        <v>по профилю психиатрия</v>
      </c>
      <c r="K380" s="69" t="s">
        <v>131</v>
      </c>
      <c r="L380" s="70" t="s">
        <v>3</v>
      </c>
      <c r="M380" s="70" t="s">
        <v>5</v>
      </c>
      <c r="N380" s="103">
        <v>99</v>
      </c>
      <c r="O380" s="103">
        <v>99</v>
      </c>
      <c r="P380" s="51">
        <f>IF(AND(N380&lt;&gt;0,M380="Кач."),O380/N380*100,"")</f>
        <v>100</v>
      </c>
      <c r="Q380" s="51"/>
      <c r="R380" s="213">
        <f>IFERROR(AVERAGE(P380:P381),"")</f>
        <v>100</v>
      </c>
      <c r="S380" s="240">
        <f>AVERAGE(Q380:Q381)</f>
        <v>82.74760383386581</v>
      </c>
      <c r="T380" s="216">
        <f>IFERROR((R380*0.7+S380*0.3)*2,S380*2)</f>
        <v>189.6485623003195</v>
      </c>
      <c r="U380" s="225" t="str">
        <f>IF(T380&lt;170,"ГЗ по услуге (работе) НЕ выполнено","")&amp;IF(AND(T380&gt;=170,T380&lt;=200),"ГЗ по услуге (работе) выполнено","")&amp;IF(T380&gt;200,"ГЗ по услуге (работе) ПЕРЕвыполнено","")</f>
        <v>ГЗ по услуге (работе) выполнено</v>
      </c>
      <c r="V380" s="227"/>
      <c r="W380" s="251">
        <f>AVERAGE(T380:T399)</f>
        <v>195.43901855149014</v>
      </c>
      <c r="X380" s="248" t="str">
        <f>IF(W380&lt;170,"ГЗ по учреждению не выполнено","")&amp;IF(AND(W380&gt;=170,W380&lt;=200),"ГЗ по учреждению выполнено","")&amp;IF(W380&gt;200,"ГЗ по учреждению перевыполнено","")</f>
        <v>ГЗ по учреждению выполнено</v>
      </c>
    </row>
    <row r="381" spans="1:24" s="4" customFormat="1" ht="28.5" customHeight="1" thickBot="1" x14ac:dyDescent="0.3">
      <c r="A381" s="228"/>
      <c r="B381" s="44" t="str">
        <f t="shared" si="206"/>
        <v>ГБУЗ АО Областная детская клиническая больница им. Н.Н. Силищевой</v>
      </c>
      <c r="C381" s="230"/>
      <c r="D381" s="19" t="str">
        <f t="shared" si="207"/>
        <v>ПМСП, не включенная в базовую программу ОМС</v>
      </c>
      <c r="E381" s="239"/>
      <c r="F381" s="44" t="str">
        <f t="shared" si="213"/>
        <v>амбулаторно</v>
      </c>
      <c r="G381" s="293"/>
      <c r="H381" s="44" t="str">
        <f t="shared" si="2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81" s="225"/>
      <c r="J381" s="44" t="str">
        <f t="shared" si="215"/>
        <v>по профилю психиатрия</v>
      </c>
      <c r="K381" s="71" t="s">
        <v>40</v>
      </c>
      <c r="L381" s="67" t="s">
        <v>121</v>
      </c>
      <c r="M381" s="68" t="s">
        <v>42</v>
      </c>
      <c r="N381" s="193">
        <v>3756</v>
      </c>
      <c r="O381" s="157">
        <v>777</v>
      </c>
      <c r="P381" s="53" t="str">
        <f t="shared" ref="P381:P498" si="217">IF(AND(N381&lt;&gt;0,M381="Кач."),O381/N381*100,"")</f>
        <v/>
      </c>
      <c r="Q381" s="52">
        <f t="shared" ref="Q381:Q413" si="218">IF(AND(N381&lt;&gt;0,M381="объем"),(O381/N381*100)/$Y$2*12,"")</f>
        <v>82.74760383386581</v>
      </c>
      <c r="R381" s="213"/>
      <c r="S381" s="240"/>
      <c r="T381" s="216"/>
      <c r="U381" s="225"/>
      <c r="V381" s="227"/>
      <c r="W381" s="252"/>
      <c r="X381" s="249"/>
    </row>
    <row r="382" spans="1:24" s="4" customFormat="1" ht="46.5" customHeight="1" thickBot="1" x14ac:dyDescent="0.3">
      <c r="A382" s="228"/>
      <c r="B382" s="44" t="str">
        <f t="shared" si="206"/>
        <v>ГБУЗ АО Областная детская клиническая больница им. Н.Н. Силищевой</v>
      </c>
      <c r="C382" s="230"/>
      <c r="D382" s="19" t="str">
        <f t="shared" si="207"/>
        <v>ПМСП, не включенная в базовую программу ОМС</v>
      </c>
      <c r="E382" s="239"/>
      <c r="F382" s="44" t="str">
        <f t="shared" si="213"/>
        <v>амбулаторно</v>
      </c>
      <c r="G382" s="321" t="s">
        <v>39</v>
      </c>
      <c r="H382" s="44" t="str">
        <f t="shared" si="214"/>
        <v>Первичная медико-санитарная помощь, в части диагностики и лечения</v>
      </c>
      <c r="I382" s="211" t="s">
        <v>249</v>
      </c>
      <c r="J382" s="44" t="str">
        <f t="shared" si="215"/>
        <v>Вакцинация</v>
      </c>
      <c r="K382" s="69" t="s">
        <v>131</v>
      </c>
      <c r="L382" s="70" t="s">
        <v>3</v>
      </c>
      <c r="M382" s="70" t="s">
        <v>5</v>
      </c>
      <c r="N382" s="103">
        <v>99</v>
      </c>
      <c r="O382" s="103">
        <v>99</v>
      </c>
      <c r="P382" s="125">
        <f>IF(AND(N382&lt;&gt;0,M382="Кач."),O382/N382*100,"")</f>
        <v>100</v>
      </c>
      <c r="Q382" s="125"/>
      <c r="R382" s="213">
        <f>IFERROR(AVERAGE(P382:P383),"")</f>
        <v>100</v>
      </c>
      <c r="S382" s="240">
        <f>AVERAGE(Q382:Q383)</f>
        <v>65.600000000000009</v>
      </c>
      <c r="T382" s="216">
        <f>IFERROR((R382*0.7+S382*0.3)*2,S382*2)</f>
        <v>179.36</v>
      </c>
      <c r="U382" s="225" t="str">
        <f>IF(T382&lt;170,"ГЗ по услуге (работе) НЕ выполнено","")&amp;IF(AND(T382&gt;=170,T382&lt;=200),"ГЗ по услуге (работе) выполнено","")&amp;IF(T382&gt;200,"ГЗ по услуге (работе) ПЕРЕвыполнено","")</f>
        <v>ГЗ по услуге (работе) выполнено</v>
      </c>
      <c r="V382" s="227"/>
      <c r="W382" s="252"/>
      <c r="X382" s="249"/>
    </row>
    <row r="383" spans="1:24" s="4" customFormat="1" ht="28.5" customHeight="1" thickBot="1" x14ac:dyDescent="0.3">
      <c r="A383" s="228"/>
      <c r="B383" s="44" t="str">
        <f t="shared" si="206"/>
        <v>ГБУЗ АО Областная детская клиническая больница им. Н.Н. Силищевой</v>
      </c>
      <c r="C383" s="231"/>
      <c r="D383" s="19" t="str">
        <f t="shared" si="207"/>
        <v>ПМСП, не включенная в базовую программу ОМС</v>
      </c>
      <c r="E383" s="212"/>
      <c r="F383" s="44" t="str">
        <f t="shared" si="213"/>
        <v>амбулаторно</v>
      </c>
      <c r="G383" s="322"/>
      <c r="H383" s="44" t="str">
        <f t="shared" si="214"/>
        <v>Первичная медико-санитарная помощь, в части диагностики и лечения</v>
      </c>
      <c r="I383" s="212"/>
      <c r="J383" s="44" t="str">
        <f t="shared" si="215"/>
        <v>Вакцинация</v>
      </c>
      <c r="K383" s="71" t="s">
        <v>40</v>
      </c>
      <c r="L383" s="67" t="s">
        <v>121</v>
      </c>
      <c r="M383" s="68" t="s">
        <v>42</v>
      </c>
      <c r="N383" s="101">
        <v>250</v>
      </c>
      <c r="O383" s="102">
        <v>41</v>
      </c>
      <c r="P383" s="53" t="str">
        <f t="shared" ref="P383" si="219">IF(AND(N383&lt;&gt;0,M383="Кач."),O383/N383*100,"")</f>
        <v/>
      </c>
      <c r="Q383" s="124">
        <f t="shared" ref="Q383" si="220">IF(AND(N383&lt;&gt;0,M383="объем"),(O383/N383*100)/$Y$2*12,"")</f>
        <v>65.600000000000009</v>
      </c>
      <c r="R383" s="213"/>
      <c r="S383" s="240"/>
      <c r="T383" s="216"/>
      <c r="U383" s="225"/>
      <c r="V383" s="227"/>
      <c r="W383" s="252"/>
      <c r="X383" s="249"/>
    </row>
    <row r="384" spans="1:24" s="14" customFormat="1" ht="28.5" customHeight="1" thickBot="1" x14ac:dyDescent="0.3">
      <c r="A384" s="228"/>
      <c r="B384" s="44" t="str">
        <f t="shared" si="206"/>
        <v>ГБУЗ АО Областная детская клиническая больница им. Н.Н. Силищевой</v>
      </c>
      <c r="C384" s="226" t="s">
        <v>123</v>
      </c>
      <c r="D384" s="19" t="str">
        <f t="shared" si="207"/>
        <v>ПМСП, включенная в базовую программу ОМС</v>
      </c>
      <c r="E384" s="225" t="s">
        <v>140</v>
      </c>
      <c r="F384" s="44" t="str">
        <f t="shared" si="213"/>
        <v>амбулаторно</v>
      </c>
      <c r="G384" s="225" t="s">
        <v>47</v>
      </c>
      <c r="H384" s="44" t="str">
        <f t="shared" si="214"/>
        <v>Не предусмотрено</v>
      </c>
      <c r="I384" s="225" t="s">
        <v>71</v>
      </c>
      <c r="J384" s="44" t="str">
        <f t="shared" si="215"/>
        <v>оториноларингология</v>
      </c>
      <c r="K384" s="69" t="s">
        <v>131</v>
      </c>
      <c r="L384" s="70" t="s">
        <v>3</v>
      </c>
      <c r="M384" s="70" t="s">
        <v>5</v>
      </c>
      <c r="N384" s="103">
        <v>99</v>
      </c>
      <c r="O384" s="103">
        <v>99</v>
      </c>
      <c r="P384" s="51">
        <f t="shared" si="217"/>
        <v>100</v>
      </c>
      <c r="Q384" s="51"/>
      <c r="R384" s="213">
        <f>IFERROR(AVERAGE(P384:P385),"")</f>
        <v>100</v>
      </c>
      <c r="S384" s="240">
        <f>AVERAGE(Q384:Q385)</f>
        <v>123.9194387870559</v>
      </c>
      <c r="T384" s="216">
        <f>IFERROR((R384*0.7+S384*0.3)*2,S384*2)</f>
        <v>214.35166327223354</v>
      </c>
      <c r="U384" s="225" t="str">
        <f>IF(T384&lt;170,"ГЗ по услуге (работе) НЕ выполнено","")&amp;IF(AND(T384&gt;=170,T384&lt;=200),"ГЗ по услуге (работе) выполнено","")&amp;IF(T384&gt;200,"ГЗ по услуге (работе) ПЕРЕвыполнено","")</f>
        <v>ГЗ по услуге (работе) ПЕРЕвыполнено</v>
      </c>
      <c r="V384" s="227"/>
      <c r="W384" s="252"/>
      <c r="X384" s="249"/>
    </row>
    <row r="385" spans="1:24" s="4" customFormat="1" ht="28.5" customHeight="1" thickBot="1" x14ac:dyDescent="0.3">
      <c r="A385" s="228"/>
      <c r="B385" s="44" t="str">
        <f t="shared" si="206"/>
        <v>ГБУЗ АО Областная детская клиническая больница им. Н.Н. Силищевой</v>
      </c>
      <c r="C385" s="226"/>
      <c r="D385" s="19" t="str">
        <f t="shared" si="207"/>
        <v>ПМСП, включенная в базовую программу ОМС</v>
      </c>
      <c r="E385" s="225"/>
      <c r="F385" s="44" t="str">
        <f t="shared" si="213"/>
        <v>амбулаторно</v>
      </c>
      <c r="G385" s="225"/>
      <c r="H385" s="44" t="str">
        <f t="shared" si="214"/>
        <v>Не предусмотрено</v>
      </c>
      <c r="I385" s="225"/>
      <c r="J385" s="44" t="str">
        <f t="shared" si="215"/>
        <v>оториноларингология</v>
      </c>
      <c r="K385" s="71" t="s">
        <v>40</v>
      </c>
      <c r="L385" s="67" t="s">
        <v>121</v>
      </c>
      <c r="M385" s="68" t="s">
        <v>42</v>
      </c>
      <c r="N385" s="193">
        <v>8838</v>
      </c>
      <c r="O385" s="157">
        <v>2738</v>
      </c>
      <c r="P385" s="53" t="str">
        <f t="shared" si="217"/>
        <v/>
      </c>
      <c r="Q385" s="52">
        <f t="shared" si="218"/>
        <v>123.9194387870559</v>
      </c>
      <c r="R385" s="213"/>
      <c r="S385" s="240"/>
      <c r="T385" s="216"/>
      <c r="U385" s="225"/>
      <c r="V385" s="227"/>
      <c r="W385" s="252"/>
      <c r="X385" s="249"/>
    </row>
    <row r="386" spans="1:24" s="4" customFormat="1" ht="28.5" customHeight="1" thickBot="1" x14ac:dyDescent="0.3">
      <c r="A386" s="228"/>
      <c r="B386" s="44" t="str">
        <f t="shared" si="206"/>
        <v>ГБУЗ АО Областная детская клиническая больница им. Н.Н. Силищевой</v>
      </c>
      <c r="C386" s="226" t="s">
        <v>139</v>
      </c>
      <c r="D386" s="19" t="str">
        <f t="shared" si="207"/>
        <v>Медицинская помощь в экстренной форме незастрахованным гражданам в системе обязательного медицинского страхования</v>
      </c>
      <c r="E386" s="225" t="s">
        <v>140</v>
      </c>
      <c r="F386" s="44" t="str">
        <f t="shared" si="213"/>
        <v>амбулаторно</v>
      </c>
      <c r="G386" s="227" t="s">
        <v>139</v>
      </c>
      <c r="H386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386" s="225" t="s">
        <v>146</v>
      </c>
      <c r="J386" s="44" t="str">
        <f t="shared" si="215"/>
        <v xml:space="preserve">Не применяется </v>
      </c>
      <c r="K386" s="69" t="s">
        <v>131</v>
      </c>
      <c r="L386" s="69" t="s">
        <v>3</v>
      </c>
      <c r="M386" s="69" t="s">
        <v>5</v>
      </c>
      <c r="N386" s="103">
        <v>99</v>
      </c>
      <c r="O386" s="103">
        <v>99</v>
      </c>
      <c r="P386" s="51">
        <f t="shared" si="217"/>
        <v>100</v>
      </c>
      <c r="Q386" s="51"/>
      <c r="R386" s="213">
        <f>IFERROR(AVERAGE(P386:P387),"")</f>
        <v>100</v>
      </c>
      <c r="S386" s="240">
        <f>AVERAGE(Q386:Q387)</f>
        <v>99</v>
      </c>
      <c r="T386" s="216">
        <f>IFERROR((R386*0.7+S386*0.3)*2,S386*2)</f>
        <v>199.4</v>
      </c>
      <c r="U386" s="225" t="str">
        <f>IF(T386&lt;170,"ГЗ по услуге (работе) НЕ выполнено","")&amp;IF(AND(T386&gt;=170,T386&lt;=200),"ГЗ по услуге (работе) выполнено","")&amp;IF(T386&gt;200,"ГЗ по услуге (работе) ПЕРЕвыполнено","")</f>
        <v>ГЗ по услуге (работе) выполнено</v>
      </c>
      <c r="V386" s="227"/>
      <c r="W386" s="252"/>
      <c r="X386" s="249"/>
    </row>
    <row r="387" spans="1:24" s="4" customFormat="1" ht="28.5" customHeight="1" thickBot="1" x14ac:dyDescent="0.3">
      <c r="A387" s="228"/>
      <c r="B387" s="44" t="str">
        <f t="shared" si="206"/>
        <v>ГБУЗ АО Областная детская клиническая больница им. Н.Н. Силищевой</v>
      </c>
      <c r="C387" s="226"/>
      <c r="D387" s="19" t="str">
        <f t="shared" si="207"/>
        <v>Медицинская помощь в экстренной форме незастрахованным гражданам в системе обязательного медицинского страхования</v>
      </c>
      <c r="E387" s="225"/>
      <c r="F387" s="44" t="str">
        <f t="shared" si="213"/>
        <v>амбулаторно</v>
      </c>
      <c r="G387" s="227"/>
      <c r="H387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387" s="225"/>
      <c r="J387" s="44" t="str">
        <f t="shared" si="215"/>
        <v xml:space="preserve">Не применяется </v>
      </c>
      <c r="K387" s="66" t="s">
        <v>40</v>
      </c>
      <c r="L387" s="67" t="s">
        <v>121</v>
      </c>
      <c r="M387" s="68" t="s">
        <v>42</v>
      </c>
      <c r="N387" s="194">
        <v>4000</v>
      </c>
      <c r="O387" s="106">
        <v>990</v>
      </c>
      <c r="P387" s="53" t="str">
        <f t="shared" si="217"/>
        <v/>
      </c>
      <c r="Q387" s="52">
        <f t="shared" si="218"/>
        <v>99</v>
      </c>
      <c r="R387" s="213"/>
      <c r="S387" s="240"/>
      <c r="T387" s="216"/>
      <c r="U387" s="225"/>
      <c r="V387" s="227"/>
      <c r="W387" s="252"/>
      <c r="X387" s="249"/>
    </row>
    <row r="388" spans="1:24" s="4" customFormat="1" ht="28.5" customHeight="1" thickBot="1" x14ac:dyDescent="0.3">
      <c r="A388" s="228"/>
      <c r="B388" s="44" t="str">
        <f t="shared" si="206"/>
        <v>ГБУЗ АО Областная детская клиническая больница им. Н.Н. Силищевой</v>
      </c>
      <c r="C388" s="203" t="s">
        <v>73</v>
      </c>
      <c r="D388" s="19" t="str">
        <f t="shared" si="207"/>
        <v>Паллиативная медицинская помощь</v>
      </c>
      <c r="E388" s="211" t="s">
        <v>250</v>
      </c>
      <c r="F388" s="44" t="str">
        <f t="shared" si="213"/>
        <v>амбулаторно на дому выездными патронажными бригадами</v>
      </c>
      <c r="G388" s="211" t="s">
        <v>43</v>
      </c>
      <c r="H388" s="44" t="str">
        <f t="shared" si="214"/>
        <v>паллиативная медицинская помощь</v>
      </c>
      <c r="I388" s="211" t="s">
        <v>146</v>
      </c>
      <c r="J388" s="44" t="str">
        <f t="shared" si="215"/>
        <v xml:space="preserve">Не применяется </v>
      </c>
      <c r="K388" s="69" t="s">
        <v>131</v>
      </c>
      <c r="L388" s="69" t="s">
        <v>3</v>
      </c>
      <c r="M388" s="69" t="s">
        <v>5</v>
      </c>
      <c r="N388" s="103">
        <v>99</v>
      </c>
      <c r="O388" s="103">
        <v>99</v>
      </c>
      <c r="P388" s="125">
        <f t="shared" ref="P388:P389" si="221">IF(AND(N388&lt;&gt;0,M388="Кач."),O388/N388*100,"")</f>
        <v>100</v>
      </c>
      <c r="Q388" s="125"/>
      <c r="R388" s="213">
        <f>IFERROR(AVERAGE(P388:P389),"")</f>
        <v>100</v>
      </c>
      <c r="S388" s="240">
        <f>AVERAGE(Q388:Q389)</f>
        <v>80</v>
      </c>
      <c r="T388" s="216">
        <f>IFERROR((R388*0.7+S388*0.3)*2,S388*2)</f>
        <v>188</v>
      </c>
      <c r="U388" s="225" t="str">
        <f>IF(T388&lt;170,"ГЗ по услуге (работе) НЕ выполнено","")&amp;IF(AND(T388&gt;=170,T388&lt;=200),"ГЗ по услуге (работе) выполнено","")&amp;IF(T388&gt;200,"ГЗ по услуге (работе) ПЕРЕвыполнено","")</f>
        <v>ГЗ по услуге (работе) выполнено</v>
      </c>
      <c r="V388" s="227"/>
      <c r="W388" s="252"/>
      <c r="X388" s="249"/>
    </row>
    <row r="389" spans="1:24" s="4" customFormat="1" ht="28.5" customHeight="1" thickBot="1" x14ac:dyDescent="0.3">
      <c r="A389" s="228"/>
      <c r="B389" s="44" t="str">
        <f t="shared" si="206"/>
        <v>ГБУЗ АО Областная детская клиническая больница им. Н.Н. Силищевой</v>
      </c>
      <c r="C389" s="235"/>
      <c r="D389" s="19" t="str">
        <f t="shared" si="207"/>
        <v>Паллиативная медицинская помощь</v>
      </c>
      <c r="E389" s="212"/>
      <c r="F389" s="44" t="str">
        <f t="shared" si="213"/>
        <v>амбулаторно на дому выездными патронажными бригадами</v>
      </c>
      <c r="G389" s="239"/>
      <c r="H389" s="44" t="str">
        <f t="shared" si="214"/>
        <v>паллиативная медицинская помощь</v>
      </c>
      <c r="I389" s="239"/>
      <c r="J389" s="44" t="str">
        <f t="shared" si="215"/>
        <v xml:space="preserve">Не применяется </v>
      </c>
      <c r="K389" s="66" t="s">
        <v>40</v>
      </c>
      <c r="L389" s="67" t="s">
        <v>121</v>
      </c>
      <c r="M389" s="68" t="s">
        <v>42</v>
      </c>
      <c r="N389" s="102">
        <v>60</v>
      </c>
      <c r="O389" s="102">
        <v>12</v>
      </c>
      <c r="P389" s="53" t="str">
        <f t="shared" si="221"/>
        <v/>
      </c>
      <c r="Q389" s="124">
        <f t="shared" ref="Q389" si="222">IF(AND(N389&lt;&gt;0,M389="объем"),(O389/N389*100)/$Y$2*12,"")</f>
        <v>80</v>
      </c>
      <c r="R389" s="213"/>
      <c r="S389" s="240"/>
      <c r="T389" s="216"/>
      <c r="U389" s="225"/>
      <c r="V389" s="227"/>
      <c r="W389" s="252"/>
      <c r="X389" s="249"/>
    </row>
    <row r="390" spans="1:24" s="4" customFormat="1" ht="28.5" customHeight="1" thickBot="1" x14ac:dyDescent="0.3">
      <c r="A390" s="228"/>
      <c r="B390" s="44" t="str">
        <f t="shared" si="206"/>
        <v>ГБУЗ АО Областная детская клиническая больница им. Н.Н. Силищевой</v>
      </c>
      <c r="C390" s="235"/>
      <c r="D390" s="19" t="str">
        <f t="shared" si="207"/>
        <v>Паллиативная медицинская помощь</v>
      </c>
      <c r="E390" s="225" t="s">
        <v>141</v>
      </c>
      <c r="F390" s="44" t="str">
        <f t="shared" si="213"/>
        <v>стационар</v>
      </c>
      <c r="G390" s="239"/>
      <c r="H390" s="44" t="str">
        <f t="shared" si="214"/>
        <v>паллиативная медицинская помощь</v>
      </c>
      <c r="I390" s="239"/>
      <c r="J390" s="44" t="str">
        <f t="shared" si="215"/>
        <v xml:space="preserve">Не применяется </v>
      </c>
      <c r="K390" s="69" t="s">
        <v>131</v>
      </c>
      <c r="L390" s="69" t="s">
        <v>3</v>
      </c>
      <c r="M390" s="69" t="s">
        <v>5</v>
      </c>
      <c r="N390" s="103">
        <v>99</v>
      </c>
      <c r="O390" s="103">
        <v>99</v>
      </c>
      <c r="P390" s="51">
        <f t="shared" si="217"/>
        <v>100</v>
      </c>
      <c r="Q390" s="51"/>
      <c r="R390" s="213">
        <f>IFERROR(AVERAGE(P390:P391),"")</f>
        <v>100</v>
      </c>
      <c r="S390" s="240">
        <f>AVERAGE(Q390:Q391)</f>
        <v>87.140005702879947</v>
      </c>
      <c r="T390" s="216">
        <f>IFERROR((R390*0.7+S390*0.3)*2,S390*2)</f>
        <v>192.28400342172796</v>
      </c>
      <c r="U390" s="225" t="str">
        <f>IF(T390&lt;170,"ГЗ по услуге (работе) НЕ выполнено","")&amp;IF(AND(T390&gt;=170,T390&lt;=200),"ГЗ по услуге (работе) выполнено","")&amp;IF(T390&gt;200,"ГЗ по услуге (работе) ПЕРЕвыполнено","")</f>
        <v>ГЗ по услуге (работе) выполнено</v>
      </c>
      <c r="V390" s="227"/>
      <c r="W390" s="252"/>
      <c r="X390" s="249"/>
    </row>
    <row r="391" spans="1:24" s="4" customFormat="1" ht="45.75" customHeight="1" thickBot="1" x14ac:dyDescent="0.3">
      <c r="A391" s="228"/>
      <c r="B391" s="44" t="str">
        <f t="shared" si="206"/>
        <v>ГБУЗ АО Областная детская клиническая больница им. Н.Н. Силищевой</v>
      </c>
      <c r="C391" s="204"/>
      <c r="D391" s="19" t="str">
        <f t="shared" si="207"/>
        <v>Паллиативная медицинская помощь</v>
      </c>
      <c r="E391" s="225"/>
      <c r="F391" s="44" t="str">
        <f t="shared" si="213"/>
        <v>стационар</v>
      </c>
      <c r="G391" s="212"/>
      <c r="H391" s="44" t="str">
        <f t="shared" si="214"/>
        <v>паллиативная медицинская помощь</v>
      </c>
      <c r="I391" s="212"/>
      <c r="J391" s="44" t="str">
        <f t="shared" si="215"/>
        <v xml:space="preserve">Не применяется </v>
      </c>
      <c r="K391" s="66" t="s">
        <v>137</v>
      </c>
      <c r="L391" s="67" t="s">
        <v>138</v>
      </c>
      <c r="M391" s="68" t="s">
        <v>42</v>
      </c>
      <c r="N391" s="102">
        <v>3507</v>
      </c>
      <c r="O391" s="157">
        <v>764</v>
      </c>
      <c r="P391" s="53" t="str">
        <f t="shared" si="217"/>
        <v/>
      </c>
      <c r="Q391" s="52">
        <f t="shared" si="218"/>
        <v>87.140005702879947</v>
      </c>
      <c r="R391" s="213"/>
      <c r="S391" s="240"/>
      <c r="T391" s="216"/>
      <c r="U391" s="225"/>
      <c r="V391" s="227"/>
      <c r="W391" s="252"/>
      <c r="X391" s="249"/>
    </row>
    <row r="392" spans="1:24" s="4" customFormat="1" ht="45.75" customHeight="1" thickBot="1" x14ac:dyDescent="0.3">
      <c r="A392" s="228"/>
      <c r="B392" s="44" t="str">
        <f t="shared" si="206"/>
        <v>ГБУЗ АО Областная детская клиническая больница им. Н.Н. Силищевой</v>
      </c>
      <c r="C392" s="226" t="s">
        <v>127</v>
      </c>
      <c r="D392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2" s="225" t="s">
        <v>162</v>
      </c>
      <c r="F392" s="44" t="str">
        <f t="shared" si="213"/>
        <v xml:space="preserve"> стационар</v>
      </c>
      <c r="G392" s="225" t="s">
        <v>47</v>
      </c>
      <c r="H392" s="44" t="str">
        <f t="shared" si="214"/>
        <v>Не предусмотрено</v>
      </c>
      <c r="I392" s="225" t="s">
        <v>103</v>
      </c>
      <c r="J392" s="44" t="str">
        <f t="shared" si="215"/>
        <v>Патология новорожденных</v>
      </c>
      <c r="K392" s="69" t="s">
        <v>131</v>
      </c>
      <c r="L392" s="70" t="s">
        <v>3</v>
      </c>
      <c r="M392" s="70" t="s">
        <v>5</v>
      </c>
      <c r="N392" s="103">
        <v>99</v>
      </c>
      <c r="O392" s="103">
        <v>99</v>
      </c>
      <c r="P392" s="51">
        <f t="shared" ref="P392" si="223">IF(AND(N392&lt;&gt;0,M392="Кач."),O392/N392*100,"")</f>
        <v>100</v>
      </c>
      <c r="Q392" s="51"/>
      <c r="R392" s="218">
        <f>IFERROR(AVERAGE(P392:P397),"")</f>
        <v>100</v>
      </c>
      <c r="S392" s="214">
        <f>AVERAGE(Q392:Q397)</f>
        <v>100.77986569606681</v>
      </c>
      <c r="T392" s="222">
        <f>IFERROR((R392*0.7+S392*0.3)*2,S392*2)</f>
        <v>200.46791941764008</v>
      </c>
      <c r="U392" s="211" t="str">
        <f>IF(T392&lt;170,"ГЗ по услуге (работе) НЕ выполнено","")&amp;IF(AND(T392&gt;=170,T392&lt;=200),"ГЗ по услуге (работе) выполнено","")&amp;IF(T392&gt;200,"ГЗ по услуге (работе) ПЕРЕвыполнено","")</f>
        <v>ГЗ по услуге (работе) ПЕРЕвыполнено</v>
      </c>
      <c r="V392" s="232"/>
      <c r="W392" s="252"/>
      <c r="X392" s="249"/>
    </row>
    <row r="393" spans="1:24" s="4" customFormat="1" ht="45.75" customHeight="1" thickBot="1" x14ac:dyDescent="0.3">
      <c r="A393" s="228"/>
      <c r="B393" s="44" t="str">
        <f t="shared" si="206"/>
        <v>ГБУЗ АО Областная детская клиническая больница им. Н.Н. Силищевой</v>
      </c>
      <c r="C393" s="226"/>
      <c r="D393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3" s="225"/>
      <c r="F393" s="44" t="str">
        <f t="shared" si="213"/>
        <v xml:space="preserve"> стационар</v>
      </c>
      <c r="G393" s="225"/>
      <c r="H393" s="44" t="str">
        <f t="shared" si="214"/>
        <v>Не предусмотрено</v>
      </c>
      <c r="I393" s="225"/>
      <c r="J393" s="44" t="str">
        <f t="shared" si="215"/>
        <v>Патология новорожденных</v>
      </c>
      <c r="K393" s="71" t="s">
        <v>173</v>
      </c>
      <c r="L393" s="72" t="s">
        <v>148</v>
      </c>
      <c r="M393" s="68" t="s">
        <v>42</v>
      </c>
      <c r="N393" s="101">
        <v>99</v>
      </c>
      <c r="O393" s="102">
        <v>21</v>
      </c>
      <c r="P393" s="53" t="str">
        <f t="shared" si="217"/>
        <v/>
      </c>
      <c r="Q393" s="52">
        <f t="shared" si="218"/>
        <v>84.848484848484844</v>
      </c>
      <c r="R393" s="219"/>
      <c r="S393" s="215"/>
      <c r="T393" s="223"/>
      <c r="U393" s="239"/>
      <c r="V393" s="233"/>
      <c r="W393" s="252"/>
      <c r="X393" s="249"/>
    </row>
    <row r="394" spans="1:24" s="4" customFormat="1" ht="28.5" customHeight="1" thickBot="1" x14ac:dyDescent="0.3">
      <c r="A394" s="228"/>
      <c r="B394" s="44" t="str">
        <f t="shared" si="206"/>
        <v>ГБУЗ АО Областная детская клиническая больница им. Н.Н. Силищевой</v>
      </c>
      <c r="C394" s="226"/>
      <c r="D394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4" s="225" t="s">
        <v>162</v>
      </c>
      <c r="F394" s="44" t="str">
        <f t="shared" si="213"/>
        <v xml:space="preserve"> стационар</v>
      </c>
      <c r="G394" s="225" t="s">
        <v>47</v>
      </c>
      <c r="H394" s="44" t="str">
        <f t="shared" si="214"/>
        <v>Не предусмотрено</v>
      </c>
      <c r="I394" s="225" t="s">
        <v>72</v>
      </c>
      <c r="J394" s="44" t="str">
        <f t="shared" si="215"/>
        <v>Педиатрия</v>
      </c>
      <c r="K394" s="69" t="s">
        <v>131</v>
      </c>
      <c r="L394" s="70" t="s">
        <v>3</v>
      </c>
      <c r="M394" s="70" t="s">
        <v>5</v>
      </c>
      <c r="N394" s="103">
        <v>99</v>
      </c>
      <c r="O394" s="103">
        <v>99</v>
      </c>
      <c r="P394" s="51">
        <f t="shared" si="217"/>
        <v>100</v>
      </c>
      <c r="Q394" s="51"/>
      <c r="R394" s="219"/>
      <c r="S394" s="215"/>
      <c r="T394" s="223"/>
      <c r="U394" s="239"/>
      <c r="V394" s="233"/>
      <c r="W394" s="252"/>
      <c r="X394" s="249"/>
    </row>
    <row r="395" spans="1:24" s="4" customFormat="1" ht="28.5" customHeight="1" thickBot="1" x14ac:dyDescent="0.3">
      <c r="A395" s="228"/>
      <c r="B395" s="44" t="str">
        <f t="shared" si="206"/>
        <v>ГБУЗ АО Областная детская клиническая больница им. Н.Н. Силищевой</v>
      </c>
      <c r="C395" s="226"/>
      <c r="D395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5" s="225"/>
      <c r="F395" s="44" t="str">
        <f t="shared" si="213"/>
        <v xml:space="preserve"> стационар</v>
      </c>
      <c r="G395" s="225"/>
      <c r="H395" s="44" t="str">
        <f t="shared" si="214"/>
        <v>Не предусмотрено</v>
      </c>
      <c r="I395" s="225"/>
      <c r="J395" s="44" t="str">
        <f t="shared" si="215"/>
        <v>Педиатрия</v>
      </c>
      <c r="K395" s="71" t="s">
        <v>173</v>
      </c>
      <c r="L395" s="72" t="s">
        <v>148</v>
      </c>
      <c r="M395" s="68" t="s">
        <v>42</v>
      </c>
      <c r="N395" s="101">
        <v>179</v>
      </c>
      <c r="O395" s="102">
        <v>42</v>
      </c>
      <c r="P395" s="53" t="str">
        <f t="shared" si="217"/>
        <v/>
      </c>
      <c r="Q395" s="52">
        <f t="shared" si="218"/>
        <v>93.85474860335195</v>
      </c>
      <c r="R395" s="219"/>
      <c r="S395" s="215"/>
      <c r="T395" s="223"/>
      <c r="U395" s="239"/>
      <c r="V395" s="233"/>
      <c r="W395" s="252"/>
      <c r="X395" s="249"/>
    </row>
    <row r="396" spans="1:24" s="4" customFormat="1" ht="28.5" customHeight="1" thickBot="1" x14ac:dyDescent="0.3">
      <c r="A396" s="228"/>
      <c r="B396" s="44" t="str">
        <f t="shared" si="206"/>
        <v>ГБУЗ АО Областная детская клиническая больница им. Н.Н. Силищевой</v>
      </c>
      <c r="C396" s="226"/>
      <c r="D396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6" s="225" t="s">
        <v>162</v>
      </c>
      <c r="F396" s="44" t="str">
        <f t="shared" si="213"/>
        <v xml:space="preserve"> стационар</v>
      </c>
      <c r="G396" s="225" t="s">
        <v>47</v>
      </c>
      <c r="H396" s="44" t="str">
        <f t="shared" si="214"/>
        <v>Не предусмотрено</v>
      </c>
      <c r="I396" s="225" t="s">
        <v>74</v>
      </c>
      <c r="J396" s="44" t="str">
        <f t="shared" si="215"/>
        <v>неврология</v>
      </c>
      <c r="K396" s="69" t="s">
        <v>131</v>
      </c>
      <c r="L396" s="70" t="s">
        <v>3</v>
      </c>
      <c r="M396" s="70" t="s">
        <v>5</v>
      </c>
      <c r="N396" s="103">
        <v>99</v>
      </c>
      <c r="O396" s="103">
        <v>99</v>
      </c>
      <c r="P396" s="51">
        <f t="shared" si="217"/>
        <v>100</v>
      </c>
      <c r="Q396" s="51"/>
      <c r="R396" s="219"/>
      <c r="S396" s="215"/>
      <c r="T396" s="223"/>
      <c r="U396" s="239"/>
      <c r="V396" s="233"/>
      <c r="W396" s="252"/>
      <c r="X396" s="249"/>
    </row>
    <row r="397" spans="1:24" s="4" customFormat="1" ht="28.5" customHeight="1" thickBot="1" x14ac:dyDescent="0.3">
      <c r="A397" s="228"/>
      <c r="B397" s="44" t="str">
        <f t="shared" si="206"/>
        <v>ГБУЗ АО Областная детская клиническая больница им. Н.Н. Силищевой</v>
      </c>
      <c r="C397" s="226"/>
      <c r="D397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7" s="225"/>
      <c r="F397" s="44" t="str">
        <f t="shared" si="213"/>
        <v xml:space="preserve"> стационар</v>
      </c>
      <c r="G397" s="225"/>
      <c r="H397" s="44" t="str">
        <f t="shared" si="214"/>
        <v>Не предусмотрено</v>
      </c>
      <c r="I397" s="225"/>
      <c r="J397" s="44" t="str">
        <f t="shared" si="215"/>
        <v>неврология</v>
      </c>
      <c r="K397" s="71" t="s">
        <v>173</v>
      </c>
      <c r="L397" s="72" t="s">
        <v>148</v>
      </c>
      <c r="M397" s="68" t="s">
        <v>42</v>
      </c>
      <c r="N397" s="101">
        <v>55</v>
      </c>
      <c r="O397" s="102">
        <v>17</v>
      </c>
      <c r="P397" s="53" t="str">
        <f t="shared" ref="P397:P398" si="224">IF(AND(N397&lt;&gt;0,M397="Кач."),O397/N397*100,"")</f>
        <v/>
      </c>
      <c r="Q397" s="52">
        <f t="shared" si="218"/>
        <v>123.63636363636363</v>
      </c>
      <c r="R397" s="220"/>
      <c r="S397" s="221"/>
      <c r="T397" s="224"/>
      <c r="U397" s="212"/>
      <c r="V397" s="234"/>
      <c r="W397" s="252"/>
      <c r="X397" s="249"/>
    </row>
    <row r="398" spans="1:24" s="4" customFormat="1" ht="28.5" customHeight="1" thickBot="1" x14ac:dyDescent="0.3">
      <c r="A398" s="228"/>
      <c r="B398" s="44" t="str">
        <f t="shared" si="206"/>
        <v>ГБУЗ АО Областная детская клиническая больница им. Н.Н. Силищевой</v>
      </c>
      <c r="C398" s="226" t="s">
        <v>232</v>
      </c>
      <c r="D398" s="19" t="str">
        <f t="shared" si="2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8" s="225" t="s">
        <v>289</v>
      </c>
      <c r="F398" s="44" t="str">
        <f t="shared" si="213"/>
        <v>заключение договоров</v>
      </c>
      <c r="G398" s="225" t="s">
        <v>291</v>
      </c>
      <c r="H398" s="44" t="str">
        <f t="shared" si="2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8" s="211" t="s">
        <v>290</v>
      </c>
      <c r="J398" s="44" t="str">
        <f t="shared" si="2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8" s="73" t="s">
        <v>233</v>
      </c>
      <c r="L398" s="72" t="s">
        <v>3</v>
      </c>
      <c r="M398" s="70" t="s">
        <v>5</v>
      </c>
      <c r="N398" s="103">
        <v>99</v>
      </c>
      <c r="O398" s="103">
        <v>99</v>
      </c>
      <c r="P398" s="51">
        <f t="shared" si="224"/>
        <v>100</v>
      </c>
      <c r="Q398" s="51"/>
      <c r="R398" s="213">
        <f>IFERROR(AVERAGE(P398:P399),"")</f>
        <v>100</v>
      </c>
      <c r="S398" s="240">
        <f>AVERAGE(Q398:Q399)</f>
        <v>100</v>
      </c>
      <c r="T398" s="216">
        <f>IFERROR((R398*0.7+S398*0.3)*2,S398*2)</f>
        <v>200</v>
      </c>
      <c r="U398" s="225" t="str">
        <f>IF(T398&lt;170,"ГЗ по услуге (работе) НЕ выполнено","")&amp;IF(AND(T398&gt;=170,T398&lt;=200),"ГЗ по услуге (работе) выполнено","")&amp;IF(T398&gt;200,"ГЗ по услуге (работе) ПЕРЕвыполнено","")</f>
        <v>ГЗ по услуге (работе) выполнено</v>
      </c>
      <c r="V398" s="227"/>
      <c r="W398" s="252"/>
      <c r="X398" s="249"/>
    </row>
    <row r="399" spans="1:24" s="4" customFormat="1" ht="28.5" customHeight="1" thickBot="1" x14ac:dyDescent="0.3">
      <c r="A399" s="228"/>
      <c r="B399" s="44" t="str">
        <f t="shared" si="206"/>
        <v>ГБУЗ АО Областная детская клиническая больница им. Н.Н. Силищевой</v>
      </c>
      <c r="C399" s="226"/>
      <c r="D399" s="19" t="str">
        <f t="shared" si="2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9" s="225"/>
      <c r="F399" s="44" t="str">
        <f t="shared" si="213"/>
        <v>заключение договоров</v>
      </c>
      <c r="G399" s="225"/>
      <c r="H399" s="44" t="str">
        <f t="shared" si="2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9" s="212"/>
      <c r="J399" s="44" t="str">
        <f t="shared" si="2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9" s="74" t="s">
        <v>241</v>
      </c>
      <c r="L399" s="72" t="s">
        <v>234</v>
      </c>
      <c r="M399" s="78" t="s">
        <v>42</v>
      </c>
      <c r="N399" s="101">
        <v>129.13</v>
      </c>
      <c r="O399" s="101">
        <v>129.13</v>
      </c>
      <c r="P399" s="53" t="str">
        <f t="shared" ref="P399" si="225">IF(AND(N399&lt;&gt;0,M399="Кач."),O399/N399*100,"")</f>
        <v/>
      </c>
      <c r="Q399" s="55">
        <f>IF(AND(N399&lt;&gt;0,M399="объем"),(O399/N399*100),"")</f>
        <v>100</v>
      </c>
      <c r="R399" s="213"/>
      <c r="S399" s="240"/>
      <c r="T399" s="216"/>
      <c r="U399" s="225"/>
      <c r="V399" s="227"/>
      <c r="W399" s="286"/>
      <c r="X399" s="250"/>
    </row>
    <row r="400" spans="1:24" s="4" customFormat="1" ht="28.5" customHeight="1" thickBot="1" x14ac:dyDescent="0.3">
      <c r="A400" s="300" t="s">
        <v>285</v>
      </c>
      <c r="B400" s="44" t="str">
        <f>IF(A400="",B399,A400)</f>
        <v>ГБУЗ АО Городская клиническая больница №2 им. братьев Губиных</v>
      </c>
      <c r="C400" s="203" t="s">
        <v>73</v>
      </c>
      <c r="D400" s="19" t="str">
        <f t="shared" si="207"/>
        <v>Паллиативная медицинская помощь</v>
      </c>
      <c r="E400" s="225" t="s">
        <v>141</v>
      </c>
      <c r="F400" s="44" t="str">
        <f t="shared" si="213"/>
        <v>стационар</v>
      </c>
      <c r="G400" s="225" t="s">
        <v>43</v>
      </c>
      <c r="H400" s="44" t="str">
        <f t="shared" si="214"/>
        <v>паллиативная медицинская помощь</v>
      </c>
      <c r="I400" s="225" t="s">
        <v>146</v>
      </c>
      <c r="J400" s="44" t="str">
        <f t="shared" si="215"/>
        <v xml:space="preserve">Не применяется </v>
      </c>
      <c r="K400" s="69" t="s">
        <v>131</v>
      </c>
      <c r="L400" s="69" t="s">
        <v>3</v>
      </c>
      <c r="M400" s="69" t="s">
        <v>5</v>
      </c>
      <c r="N400" s="103">
        <v>99</v>
      </c>
      <c r="O400" s="103">
        <v>99</v>
      </c>
      <c r="P400" s="51">
        <f>IF(AND(N400&lt;&gt;0,M400="Кач."),O400/N400*100,"")</f>
        <v>100</v>
      </c>
      <c r="Q400" s="51"/>
      <c r="R400" s="213">
        <f>IFERROR(AVERAGE(P400:P401),"")</f>
        <v>100</v>
      </c>
      <c r="S400" s="240">
        <f>AVERAGE(Q400:Q401)</f>
        <v>101.24845134851807</v>
      </c>
      <c r="T400" s="216">
        <f>IFERROR((R400*0.7+S400*0.3)*2,S400*2)</f>
        <v>200.74907080911083</v>
      </c>
      <c r="U400" s="225" t="str">
        <f>IF(T400&lt;170,"ГЗ по услуге (работе) НЕ выполнено","")&amp;IF(AND(T400&gt;=170,T400&lt;=200),"ГЗ по услуге (работе) выполнено","")&amp;IF(T400&gt;200,"ГЗ по услуге (работе) ПЕРЕвыполнено","")</f>
        <v>ГЗ по услуге (работе) ПЕРЕвыполнено</v>
      </c>
      <c r="V400" s="227"/>
      <c r="W400" s="251">
        <f>AVERAGE(T400:T411)</f>
        <v>200.99814025413914</v>
      </c>
      <c r="X400" s="248" t="str">
        <f>IF(W400&lt;170,"ГЗ по учреждению не выполнено","")&amp;IF(AND(W400&gt;=170,W400&lt;=200),"ГЗ по учреждению выполнено","")&amp;IF(W400&gt;200,"ГЗ по учреждению перевыполнено","")</f>
        <v>ГЗ по учреждению перевыполнено</v>
      </c>
    </row>
    <row r="401" spans="1:24" s="15" customFormat="1" ht="28.5" customHeight="1" thickBot="1" x14ac:dyDescent="0.3">
      <c r="A401" s="300"/>
      <c r="B401" s="44" t="str">
        <f t="shared" si="206"/>
        <v>ГБУЗ АО Городская клиническая больница №2 им. братьев Губиных</v>
      </c>
      <c r="C401" s="235"/>
      <c r="D401" s="19" t="str">
        <f t="shared" si="207"/>
        <v>Паллиативная медицинская помощь</v>
      </c>
      <c r="E401" s="225"/>
      <c r="F401" s="44" t="str">
        <f t="shared" si="213"/>
        <v>стационар</v>
      </c>
      <c r="G401" s="225"/>
      <c r="H401" s="44" t="str">
        <f t="shared" si="214"/>
        <v>паллиативная медицинская помощь</v>
      </c>
      <c r="I401" s="225"/>
      <c r="J401" s="44" t="str">
        <f t="shared" si="215"/>
        <v xml:space="preserve">Не применяется </v>
      </c>
      <c r="K401" s="66" t="s">
        <v>137</v>
      </c>
      <c r="L401" s="67" t="s">
        <v>138</v>
      </c>
      <c r="M401" s="68" t="s">
        <v>42</v>
      </c>
      <c r="N401" s="100">
        <v>31479</v>
      </c>
      <c r="O401" s="100">
        <v>7968</v>
      </c>
      <c r="P401" s="53" t="str">
        <f t="shared" si="217"/>
        <v/>
      </c>
      <c r="Q401" s="52">
        <f t="shared" si="218"/>
        <v>101.24845134851807</v>
      </c>
      <c r="R401" s="213"/>
      <c r="S401" s="240"/>
      <c r="T401" s="216"/>
      <c r="U401" s="225"/>
      <c r="V401" s="227"/>
      <c r="W401" s="252"/>
      <c r="X401" s="249"/>
    </row>
    <row r="402" spans="1:24" s="4" customFormat="1" ht="81.75" customHeight="1" thickBot="1" x14ac:dyDescent="0.3">
      <c r="A402" s="300"/>
      <c r="B402" s="44" t="str">
        <f t="shared" si="206"/>
        <v>ГБУЗ АО Городская клиническая больница №2 им. братьев Губиных</v>
      </c>
      <c r="C402" s="235"/>
      <c r="D402" s="19" t="str">
        <f t="shared" si="207"/>
        <v>Паллиативная медицинская помощь</v>
      </c>
      <c r="E402" s="225" t="s">
        <v>250</v>
      </c>
      <c r="F402" s="44" t="str">
        <f t="shared" si="213"/>
        <v>амбулаторно на дому выездными патронажными бригадами</v>
      </c>
      <c r="G402" s="225" t="s">
        <v>43</v>
      </c>
      <c r="H402" s="44" t="str">
        <f t="shared" si="214"/>
        <v>паллиативная медицинская помощь</v>
      </c>
      <c r="I402" s="225" t="s">
        <v>140</v>
      </c>
      <c r="J402" s="44" t="str">
        <f t="shared" si="215"/>
        <v>амбулаторно</v>
      </c>
      <c r="K402" s="69" t="s">
        <v>131</v>
      </c>
      <c r="L402" s="70" t="s">
        <v>3</v>
      </c>
      <c r="M402" s="70" t="s">
        <v>5</v>
      </c>
      <c r="N402" s="103">
        <v>99</v>
      </c>
      <c r="O402" s="103">
        <v>99</v>
      </c>
      <c r="P402" s="51">
        <f>IF(AND(N402&lt;&gt;0,M402="Кач."),O402/N402*100,"")</f>
        <v>100</v>
      </c>
      <c r="Q402" s="51"/>
      <c r="R402" s="213">
        <f>IFERROR(AVERAGE(P402:P403),"")</f>
        <v>100</v>
      </c>
      <c r="S402" s="240">
        <f>AVERAGE(Q402:Q403)</f>
        <v>97.333333333333343</v>
      </c>
      <c r="T402" s="216">
        <f>IFERROR((R402*0.7+S402*0.3)*2,S402*2)</f>
        <v>198.4</v>
      </c>
      <c r="U402" s="225" t="str">
        <f>IF(T402&lt;170,"ГЗ по услуге (работе) НЕ выполнено","")&amp;IF(AND(T402&gt;=170,T402&lt;=200),"ГЗ по услуге (работе) выполнено","")&amp;IF(T402&gt;200,"ГЗ по услуге (работе) ПЕРЕвыполнено","")</f>
        <v>ГЗ по услуге (работе) выполнено</v>
      </c>
      <c r="V402" s="227"/>
      <c r="W402" s="252"/>
      <c r="X402" s="249"/>
    </row>
    <row r="403" spans="1:24" s="4" customFormat="1" ht="40.5" customHeight="1" thickBot="1" x14ac:dyDescent="0.3">
      <c r="A403" s="300"/>
      <c r="B403" s="44" t="str">
        <f t="shared" si="206"/>
        <v>ГБУЗ АО Городская клиническая больница №2 им. братьев Губиных</v>
      </c>
      <c r="C403" s="204"/>
      <c r="D403" s="19" t="str">
        <f t="shared" si="207"/>
        <v>Паллиативная медицинская помощь</v>
      </c>
      <c r="E403" s="225"/>
      <c r="F403" s="44" t="str">
        <f t="shared" si="213"/>
        <v>амбулаторно на дому выездными патронажными бригадами</v>
      </c>
      <c r="G403" s="225"/>
      <c r="H403" s="44" t="str">
        <f t="shared" si="214"/>
        <v>паллиативная медицинская помощь</v>
      </c>
      <c r="I403" s="225"/>
      <c r="J403" s="44" t="str">
        <f t="shared" si="215"/>
        <v>амбулаторно</v>
      </c>
      <c r="K403" s="71" t="s">
        <v>40</v>
      </c>
      <c r="L403" s="67" t="s">
        <v>121</v>
      </c>
      <c r="M403" s="68" t="s">
        <v>42</v>
      </c>
      <c r="N403" s="101">
        <v>1200</v>
      </c>
      <c r="O403" s="100">
        <v>292</v>
      </c>
      <c r="P403" s="53" t="str">
        <f t="shared" ref="P403" si="226">IF(AND(N403&lt;&gt;0,M403="Кач."),O403/N403*100,"")</f>
        <v/>
      </c>
      <c r="Q403" s="52">
        <f t="shared" ref="Q403" si="227">IF(AND(N403&lt;&gt;0,M403="объем"),(O403/N403*100)/$Y$2*12,"")</f>
        <v>97.333333333333343</v>
      </c>
      <c r="R403" s="213"/>
      <c r="S403" s="240"/>
      <c r="T403" s="216"/>
      <c r="U403" s="225"/>
      <c r="V403" s="227"/>
      <c r="W403" s="252"/>
      <c r="X403" s="249"/>
    </row>
    <row r="404" spans="1:24" s="4" customFormat="1" ht="28.5" customHeight="1" thickBot="1" x14ac:dyDescent="0.3">
      <c r="A404" s="300"/>
      <c r="B404" s="44" t="str">
        <f t="shared" si="206"/>
        <v>ГБУЗ АО Городская клиническая больница №2 им. братьев Губиных</v>
      </c>
      <c r="C404" s="298" t="s">
        <v>127</v>
      </c>
      <c r="D404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4" s="225" t="s">
        <v>141</v>
      </c>
      <c r="F404" s="44" t="str">
        <f t="shared" si="213"/>
        <v>стационар</v>
      </c>
      <c r="G404" s="225" t="s">
        <v>51</v>
      </c>
      <c r="H404" s="44" t="str">
        <f t="shared" si="214"/>
        <v>терапия</v>
      </c>
      <c r="I404" s="225" t="s">
        <v>146</v>
      </c>
      <c r="J404" s="44" t="str">
        <f t="shared" si="215"/>
        <v xml:space="preserve">Не применяется </v>
      </c>
      <c r="K404" s="69" t="s">
        <v>131</v>
      </c>
      <c r="L404" s="69" t="s">
        <v>3</v>
      </c>
      <c r="M404" s="69" t="s">
        <v>5</v>
      </c>
      <c r="N404" s="103">
        <v>99</v>
      </c>
      <c r="O404" s="103">
        <v>99</v>
      </c>
      <c r="P404" s="51">
        <f t="shared" si="217"/>
        <v>100</v>
      </c>
      <c r="Q404" s="51"/>
      <c r="R404" s="213">
        <f>IFERROR(AVERAGE(P404:P405),"")</f>
        <v>100</v>
      </c>
      <c r="S404" s="240">
        <f>AVERAGE(Q404:Q405)</f>
        <v>99.696048632218847</v>
      </c>
      <c r="T404" s="216">
        <f>IFERROR((R404*0.7+S404*0.3)*2,S404*2)</f>
        <v>199.81762917933131</v>
      </c>
      <c r="U404" s="225" t="str">
        <f>IF(T404&lt;170,"ГЗ по услуге (работе) НЕ выполнено","")&amp;IF(AND(T404&gt;=170,T404&lt;=200),"ГЗ по услуге (работе) выполнено","")&amp;IF(T404&gt;200,"ГЗ по услуге (работе) ПЕРЕвыполнено","")</f>
        <v>ГЗ по услуге (работе) выполнено</v>
      </c>
      <c r="V404" s="227"/>
      <c r="W404" s="252"/>
      <c r="X404" s="249"/>
    </row>
    <row r="405" spans="1:24" s="4" customFormat="1" ht="28.5" customHeight="1" thickBot="1" x14ac:dyDescent="0.3">
      <c r="A405" s="300"/>
      <c r="B405" s="44" t="str">
        <f t="shared" si="206"/>
        <v>ГБУЗ АО Городская клиническая больница №2 им. братьев Губиных</v>
      </c>
      <c r="C405" s="298"/>
      <c r="D405" s="19" t="str">
        <f t="shared" si="20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5" s="225"/>
      <c r="F405" s="44" t="str">
        <f t="shared" si="213"/>
        <v>стационар</v>
      </c>
      <c r="G405" s="225"/>
      <c r="H405" s="44" t="str">
        <f t="shared" si="214"/>
        <v>терапия</v>
      </c>
      <c r="I405" s="225"/>
      <c r="J405" s="44" t="str">
        <f t="shared" si="215"/>
        <v xml:space="preserve">Не применяется </v>
      </c>
      <c r="K405" s="71" t="s">
        <v>173</v>
      </c>
      <c r="L405" s="72" t="s">
        <v>148</v>
      </c>
      <c r="M405" s="68" t="s">
        <v>42</v>
      </c>
      <c r="N405" s="101">
        <v>329</v>
      </c>
      <c r="O405" s="100">
        <v>82</v>
      </c>
      <c r="P405" s="53" t="str">
        <f t="shared" si="217"/>
        <v/>
      </c>
      <c r="Q405" s="52">
        <f t="shared" si="218"/>
        <v>99.696048632218847</v>
      </c>
      <c r="R405" s="213"/>
      <c r="S405" s="240"/>
      <c r="T405" s="216"/>
      <c r="U405" s="225"/>
      <c r="V405" s="227"/>
      <c r="W405" s="252"/>
      <c r="X405" s="249"/>
    </row>
    <row r="406" spans="1:24" s="4" customFormat="1" ht="39" customHeight="1" thickBot="1" x14ac:dyDescent="0.3">
      <c r="A406" s="300"/>
      <c r="B406" s="44" t="str">
        <f t="shared" si="206"/>
        <v>ГБУЗ АО Городская клиническая больница №2 им. братьев Губиных</v>
      </c>
      <c r="C406" s="229" t="s">
        <v>122</v>
      </c>
      <c r="D406" s="19" t="str">
        <f t="shared" si="207"/>
        <v>ПМСП, не включенная в базовую программу ОМС</v>
      </c>
      <c r="E406" s="211" t="s">
        <v>140</v>
      </c>
      <c r="F406" s="44" t="str">
        <f t="shared" si="213"/>
        <v>амбулаторно</v>
      </c>
      <c r="G406" s="211" t="s">
        <v>254</v>
      </c>
      <c r="H406" s="44" t="str">
        <f t="shared" si="214"/>
        <v>вакцинация</v>
      </c>
      <c r="I406" s="211" t="s">
        <v>249</v>
      </c>
      <c r="J406" s="44" t="str">
        <f t="shared" si="215"/>
        <v>Вакцинация</v>
      </c>
      <c r="K406" s="69" t="s">
        <v>131</v>
      </c>
      <c r="L406" s="70" t="s">
        <v>3</v>
      </c>
      <c r="M406" s="70" t="s">
        <v>5</v>
      </c>
      <c r="N406" s="103">
        <v>99</v>
      </c>
      <c r="O406" s="103">
        <v>99</v>
      </c>
      <c r="P406" s="129">
        <f>IF(AND(N406&lt;&gt;0,M406="Кач."),O406/N406*100,"")</f>
        <v>100</v>
      </c>
      <c r="Q406" s="129"/>
      <c r="R406" s="213">
        <f>IFERROR(AVERAGE(P406:P407),"")</f>
        <v>100</v>
      </c>
      <c r="S406" s="240">
        <f>AVERAGE(Q406:Q407)</f>
        <v>114.75542107917298</v>
      </c>
      <c r="T406" s="216">
        <f>IFERROR((R406*0.7+S406*0.3)*2,S406*2)</f>
        <v>208.85325264750378</v>
      </c>
      <c r="U406" s="326" t="str">
        <f>IF(T406&lt;170,"ГЗ по услуге (работе) НЕ выполнено","")&amp;IF(AND(T406&gt;=170,T406&lt;=200),"ГЗ по услуге (работе) выполнено","")&amp;IF(T406&gt;200,"ГЗ по услуге (работе) ПЕРЕвыполнено","")</f>
        <v>ГЗ по услуге (работе) ПЕРЕвыполнено</v>
      </c>
      <c r="V406" s="227"/>
      <c r="W406" s="252"/>
      <c r="X406" s="249"/>
    </row>
    <row r="407" spans="1:24" s="4" customFormat="1" ht="33" customHeight="1" thickBot="1" x14ac:dyDescent="0.3">
      <c r="A407" s="300"/>
      <c r="B407" s="44" t="str">
        <f t="shared" si="206"/>
        <v>ГБУЗ АО Городская клиническая больница №2 им. братьев Губиных</v>
      </c>
      <c r="C407" s="231"/>
      <c r="D407" s="19" t="str">
        <f t="shared" si="207"/>
        <v>ПМСП, не включенная в базовую программу ОМС</v>
      </c>
      <c r="E407" s="212"/>
      <c r="F407" s="44" t="str">
        <f t="shared" si="213"/>
        <v>амбулаторно</v>
      </c>
      <c r="G407" s="212"/>
      <c r="H407" s="44" t="str">
        <f t="shared" si="214"/>
        <v>вакцинация</v>
      </c>
      <c r="I407" s="212"/>
      <c r="J407" s="44" t="str">
        <f t="shared" si="215"/>
        <v>Вакцинация</v>
      </c>
      <c r="K407" s="71" t="s">
        <v>40</v>
      </c>
      <c r="L407" s="67" t="s">
        <v>121</v>
      </c>
      <c r="M407" s="68" t="s">
        <v>42</v>
      </c>
      <c r="N407" s="101">
        <v>19830</v>
      </c>
      <c r="O407" s="100">
        <v>5689</v>
      </c>
      <c r="P407" s="53" t="str">
        <f t="shared" ref="P407" si="228">IF(AND(N407&lt;&gt;0,M407="Кач."),O407/N407*100,"")</f>
        <v/>
      </c>
      <c r="Q407" s="130">
        <f t="shared" ref="Q407" si="229">IF(AND(N407&lt;&gt;0,M407="объем"),(O407/N407*100)/$Y$2*12,"")</f>
        <v>114.75542107917298</v>
      </c>
      <c r="R407" s="213"/>
      <c r="S407" s="240"/>
      <c r="T407" s="216"/>
      <c r="U407" s="326"/>
      <c r="V407" s="227"/>
      <c r="W407" s="252"/>
      <c r="X407" s="249"/>
    </row>
    <row r="408" spans="1:24" s="4" customFormat="1" ht="28.5" customHeight="1" thickBot="1" x14ac:dyDescent="0.3">
      <c r="A408" s="300"/>
      <c r="B408" s="44" t="str">
        <f t="shared" si="206"/>
        <v>ГБУЗ АО Городская клиническая больница №2 им. братьев Губиных</v>
      </c>
      <c r="C408" s="298" t="s">
        <v>139</v>
      </c>
      <c r="D408" s="19" t="str">
        <f t="shared" si="207"/>
        <v>Медицинская помощь в экстренной форме незастрахованным гражданам в системе обязательного медицинского страхования</v>
      </c>
      <c r="E408" s="225" t="s">
        <v>140</v>
      </c>
      <c r="F408" s="44" t="str">
        <f t="shared" si="213"/>
        <v>амбулаторно</v>
      </c>
      <c r="G408" s="225" t="s">
        <v>139</v>
      </c>
      <c r="H408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408" s="225" t="s">
        <v>146</v>
      </c>
      <c r="J408" s="44" t="str">
        <f t="shared" si="215"/>
        <v xml:space="preserve">Не применяется </v>
      </c>
      <c r="K408" s="69" t="s">
        <v>131</v>
      </c>
      <c r="L408" s="69" t="s">
        <v>3</v>
      </c>
      <c r="M408" s="69" t="s">
        <v>5</v>
      </c>
      <c r="N408" s="103">
        <v>99</v>
      </c>
      <c r="O408" s="103">
        <v>99</v>
      </c>
      <c r="P408" s="51">
        <f t="shared" si="217"/>
        <v>100</v>
      </c>
      <c r="Q408" s="51"/>
      <c r="R408" s="213">
        <f>IFERROR(AVERAGE(P408:P409),"")</f>
        <v>100</v>
      </c>
      <c r="S408" s="240">
        <f>AVERAGE(Q408:Q409)</f>
        <v>96.948148148148164</v>
      </c>
      <c r="T408" s="216">
        <f>IFERROR((R408*0.7+S408*0.3)*2,S408*2)</f>
        <v>198.16888888888889</v>
      </c>
      <c r="U408" s="225" t="str">
        <f>IF(T408&lt;170,"ГЗ по услуге (работе) НЕ выполнено","")&amp;IF(AND(T408&gt;=170,T408&lt;=200),"ГЗ по услуге (работе) выполнено","")&amp;IF(T408&gt;200,"ГЗ по услуге (работе) ПЕРЕвыполнено","")</f>
        <v>ГЗ по услуге (работе) выполнено</v>
      </c>
      <c r="V408" s="227"/>
      <c r="W408" s="252"/>
      <c r="X408" s="249"/>
    </row>
    <row r="409" spans="1:24" s="4" customFormat="1" ht="50.25" customHeight="1" thickBot="1" x14ac:dyDescent="0.3">
      <c r="A409" s="300"/>
      <c r="B409" s="44" t="str">
        <f t="shared" si="206"/>
        <v>ГБУЗ АО Городская клиническая больница №2 им. братьев Губиных</v>
      </c>
      <c r="C409" s="298"/>
      <c r="D409" s="19" t="str">
        <f t="shared" si="207"/>
        <v>Медицинская помощь в экстренной форме незастрахованным гражданам в системе обязательного медицинского страхования</v>
      </c>
      <c r="E409" s="225"/>
      <c r="F409" s="44" t="str">
        <f t="shared" si="213"/>
        <v>амбулаторно</v>
      </c>
      <c r="G409" s="225"/>
      <c r="H409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409" s="225"/>
      <c r="J409" s="44" t="str">
        <f t="shared" si="215"/>
        <v xml:space="preserve">Не применяется </v>
      </c>
      <c r="K409" s="66" t="s">
        <v>40</v>
      </c>
      <c r="L409" s="67" t="s">
        <v>121</v>
      </c>
      <c r="M409" s="68" t="s">
        <v>42</v>
      </c>
      <c r="N409" s="99">
        <v>13500</v>
      </c>
      <c r="O409" s="100">
        <v>3272</v>
      </c>
      <c r="P409" s="53" t="str">
        <f t="shared" si="217"/>
        <v/>
      </c>
      <c r="Q409" s="52">
        <f t="shared" si="218"/>
        <v>96.948148148148164</v>
      </c>
      <c r="R409" s="213"/>
      <c r="S409" s="240"/>
      <c r="T409" s="216"/>
      <c r="U409" s="225"/>
      <c r="V409" s="227"/>
      <c r="W409" s="252"/>
      <c r="X409" s="249"/>
    </row>
    <row r="410" spans="1:24" s="4" customFormat="1" ht="50.25" customHeight="1" thickBot="1" x14ac:dyDescent="0.3">
      <c r="A410" s="300"/>
      <c r="B410" s="44" t="str">
        <f t="shared" si="206"/>
        <v>ГБУЗ АО Городская клиническая больница №2 им. братьев Губиных</v>
      </c>
      <c r="C410" s="226" t="s">
        <v>232</v>
      </c>
      <c r="D410" s="19" t="str">
        <f t="shared" si="2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0" s="225" t="s">
        <v>289</v>
      </c>
      <c r="F410" s="44" t="str">
        <f t="shared" si="213"/>
        <v>заключение договоров</v>
      </c>
      <c r="G410" s="225" t="s">
        <v>291</v>
      </c>
      <c r="H410" s="44" t="str">
        <f t="shared" si="2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0" s="211" t="s">
        <v>290</v>
      </c>
      <c r="J410" s="44" t="str">
        <f t="shared" si="2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0" s="73" t="s">
        <v>233</v>
      </c>
      <c r="L410" s="72" t="s">
        <v>3</v>
      </c>
      <c r="M410" s="70" t="s">
        <v>5</v>
      </c>
      <c r="N410" s="103">
        <v>100</v>
      </c>
      <c r="O410" s="103">
        <v>100</v>
      </c>
      <c r="P410" s="51">
        <f>IF(AND(N410&lt;&gt;0,M410="Кач."),O410/N410*100,"")</f>
        <v>100</v>
      </c>
      <c r="Q410" s="51"/>
      <c r="R410" s="213">
        <f>IFERROR(AVERAGE(P410:P411),"")</f>
        <v>100</v>
      </c>
      <c r="S410" s="240">
        <f>AVERAGE(Q410:Q411)</f>
        <v>100</v>
      </c>
      <c r="T410" s="216">
        <f>IFERROR((R410*0.7+S410*0.3)*2,S410*2)</f>
        <v>200</v>
      </c>
      <c r="U410" s="225" t="str">
        <f>IF(T410&lt;170,"ГЗ по услуге (работе) НЕ выполнено","")&amp;IF(AND(T410&gt;=170,T410&lt;=200),"ГЗ по услуге (работе) выполнено","")&amp;IF(T410&gt;200,"ГЗ по услуге (работе) ПЕРЕвыполнено","")</f>
        <v>ГЗ по услуге (работе) выполнено</v>
      </c>
      <c r="V410" s="227"/>
      <c r="W410" s="252"/>
      <c r="X410" s="249"/>
    </row>
    <row r="411" spans="1:24" s="4" customFormat="1" ht="50.25" customHeight="1" thickBot="1" x14ac:dyDescent="0.3">
      <c r="A411" s="300"/>
      <c r="B411" s="44" t="str">
        <f t="shared" ref="B411:B474" si="230">IF(A411="",B410,A411)</f>
        <v>ГБУЗ АО Городская клиническая больница №2 им. братьев Губиных</v>
      </c>
      <c r="C411" s="226"/>
      <c r="D411" s="19" t="str">
        <f t="shared" ref="D411:D474" si="231">IF(C411="",D410,C411)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1" s="225"/>
      <c r="F411" s="44" t="str">
        <f t="shared" si="213"/>
        <v>заключение договоров</v>
      </c>
      <c r="G411" s="225"/>
      <c r="H411" s="44" t="str">
        <f t="shared" si="2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1" s="212"/>
      <c r="J411" s="44" t="str">
        <f t="shared" si="2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1" s="74" t="s">
        <v>241</v>
      </c>
      <c r="L411" s="72" t="s">
        <v>234</v>
      </c>
      <c r="M411" s="78" t="s">
        <v>42</v>
      </c>
      <c r="N411" s="99">
        <v>12.61</v>
      </c>
      <c r="O411" s="99">
        <v>12.61</v>
      </c>
      <c r="P411" s="53" t="str">
        <f t="shared" ref="P411" si="232">IF(AND(N411&lt;&gt;0,M411="Кач."),O411/N411*100,"")</f>
        <v/>
      </c>
      <c r="Q411" s="55">
        <f>IF(AND(N411&lt;&gt;0,M411="объем"),(O411/N411*100),"")</f>
        <v>100</v>
      </c>
      <c r="R411" s="213"/>
      <c r="S411" s="240"/>
      <c r="T411" s="216"/>
      <c r="U411" s="225"/>
      <c r="V411" s="227"/>
      <c r="W411" s="286"/>
      <c r="X411" s="250"/>
    </row>
    <row r="412" spans="1:24" s="4" customFormat="1" ht="28.5" customHeight="1" thickBot="1" x14ac:dyDescent="0.3">
      <c r="A412" s="208" t="s">
        <v>18</v>
      </c>
      <c r="B412" s="44" t="str">
        <f t="shared" si="230"/>
        <v>ГБУЗ АО Городская киническая больница №3 им. С.М. Кирова</v>
      </c>
      <c r="C412" s="298" t="s">
        <v>139</v>
      </c>
      <c r="D412" s="19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E412" s="225" t="s">
        <v>140</v>
      </c>
      <c r="F412" s="44" t="str">
        <f t="shared" si="213"/>
        <v>амбулаторно</v>
      </c>
      <c r="G412" s="225" t="s">
        <v>139</v>
      </c>
      <c r="H412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412" s="225" t="s">
        <v>146</v>
      </c>
      <c r="J412" s="44" t="str">
        <f t="shared" si="215"/>
        <v xml:space="preserve">Не применяется </v>
      </c>
      <c r="K412" s="69" t="s">
        <v>131</v>
      </c>
      <c r="L412" s="69" t="s">
        <v>3</v>
      </c>
      <c r="M412" s="69" t="s">
        <v>5</v>
      </c>
      <c r="N412" s="103">
        <v>99</v>
      </c>
      <c r="O412" s="103">
        <v>99</v>
      </c>
      <c r="P412" s="57">
        <f t="shared" ref="P412:P413" si="233">IF(AND(N412&lt;&gt;0,M412="Кач."),O412/N412*100,"")</f>
        <v>100</v>
      </c>
      <c r="Q412" s="51"/>
      <c r="R412" s="213">
        <f>IFERROR(AVERAGE(P412:P413),"")</f>
        <v>100</v>
      </c>
      <c r="S412" s="240">
        <f>AVERAGE(Q412:Q413)</f>
        <v>85.020088004591543</v>
      </c>
      <c r="T412" s="216">
        <f>IFERROR((R412*0.7+S412*0.3)*2,S412*2)</f>
        <v>191.01205280275491</v>
      </c>
      <c r="U412" s="225" t="str">
        <f>IF(T412&lt;170,"ГЗ по услуге (работе) НЕ выполнено","")&amp;IF(AND(T412&gt;=170,T412&lt;=200),"ГЗ по услуге (работе) выполнено","")&amp;IF(T412&gt;200,"ГЗ по услуге (работе) ПЕРЕвыполнено","")</f>
        <v>ГЗ по услуге (работе) выполнено</v>
      </c>
      <c r="V412" s="227"/>
      <c r="W412" s="251">
        <f>AVERAGE(T412:T431)</f>
        <v>200.59957829649301</v>
      </c>
      <c r="X412" s="248" t="str">
        <f>IF(W412&lt;170,"ГЗ по учреждению не выполнено","")&amp;IF(AND(W412&gt;=170,W412&lt;=200),"ГЗ по учреждению выполнено","")&amp;IF(W412&gt;200,"ГЗ по учреждению перевыполнено","")</f>
        <v>ГЗ по учреждению перевыполнено</v>
      </c>
    </row>
    <row r="413" spans="1:24" s="4" customFormat="1" ht="51.6" customHeight="1" thickBot="1" x14ac:dyDescent="0.3">
      <c r="A413" s="209"/>
      <c r="B413" s="44" t="str">
        <f t="shared" si="230"/>
        <v>ГБУЗ АО Городская киническая больница №3 им. С.М. Кирова</v>
      </c>
      <c r="C413" s="298"/>
      <c r="D413" s="19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E413" s="225"/>
      <c r="F413" s="44" t="str">
        <f t="shared" si="213"/>
        <v>амбулаторно</v>
      </c>
      <c r="G413" s="225"/>
      <c r="H413" s="44" t="str">
        <f t="shared" si="214"/>
        <v>Медицинская помощь в экстренной форме незастрахованным гражданам в системе обязательного медицинского страхования</v>
      </c>
      <c r="I413" s="225"/>
      <c r="J413" s="44" t="str">
        <f t="shared" si="215"/>
        <v xml:space="preserve">Не применяется </v>
      </c>
      <c r="K413" s="66" t="s">
        <v>40</v>
      </c>
      <c r="L413" s="67" t="s">
        <v>121</v>
      </c>
      <c r="M413" s="68" t="s">
        <v>42</v>
      </c>
      <c r="N413" s="99">
        <v>5227</v>
      </c>
      <c r="O413" s="99">
        <v>1111</v>
      </c>
      <c r="P413" s="53" t="str">
        <f t="shared" si="233"/>
        <v/>
      </c>
      <c r="Q413" s="52">
        <f t="shared" si="218"/>
        <v>85.020088004591543</v>
      </c>
      <c r="R413" s="213"/>
      <c r="S413" s="240"/>
      <c r="T413" s="216"/>
      <c r="U413" s="225"/>
      <c r="V413" s="227"/>
      <c r="W413" s="252"/>
      <c r="X413" s="249"/>
    </row>
    <row r="414" spans="1:24" s="4" customFormat="1" ht="73.5" customHeight="1" thickBot="1" x14ac:dyDescent="0.3">
      <c r="A414" s="209"/>
      <c r="B414" s="44" t="str">
        <f t="shared" si="230"/>
        <v>ГБУЗ АО Городская киническая больница №3 им. С.М. Кирова</v>
      </c>
      <c r="C414" s="229" t="s">
        <v>122</v>
      </c>
      <c r="D414" s="19" t="str">
        <f t="shared" si="231"/>
        <v>ПМСП, не включенная в базовую программу ОМС</v>
      </c>
      <c r="E414" s="211" t="s">
        <v>140</v>
      </c>
      <c r="F414" s="44" t="str">
        <f t="shared" si="213"/>
        <v>амбулаторно</v>
      </c>
      <c r="G414" s="211" t="s">
        <v>39</v>
      </c>
      <c r="H414" s="44" t="str">
        <f t="shared" si="214"/>
        <v>Первичная медико-санитарная помощь, в части диагностики и лечения</v>
      </c>
      <c r="I414" s="211" t="s">
        <v>249</v>
      </c>
      <c r="J414" s="44" t="str">
        <f t="shared" si="215"/>
        <v>Вакцинация</v>
      </c>
      <c r="K414" s="70" t="s">
        <v>131</v>
      </c>
      <c r="L414" s="70" t="s">
        <v>3</v>
      </c>
      <c r="M414" s="70" t="s">
        <v>5</v>
      </c>
      <c r="N414" s="103">
        <v>99</v>
      </c>
      <c r="O414" s="103">
        <v>99</v>
      </c>
      <c r="P414" s="119">
        <f>IF(AND(N414&lt;&gt;0,M414="Кач."),O414/N414*100,"")</f>
        <v>100</v>
      </c>
      <c r="Q414" s="116"/>
      <c r="R414" s="213">
        <f>IFERROR(AVERAGE(P414:P415),"")</f>
        <v>100</v>
      </c>
      <c r="S414" s="240">
        <f>AVERAGE(Q414:Q415)</f>
        <v>110.00000000000001</v>
      </c>
      <c r="T414" s="216">
        <f>IFERROR((R414*0.7+S414*0.3)*2,S414*2)</f>
        <v>206</v>
      </c>
      <c r="U414" s="225" t="str">
        <f>IF(T414&lt;170,"ГЗ по услуге (работе) НЕ выполнено","")&amp;IF(AND(T414&gt;=170,T414&lt;=200),"ГЗ по услуге (работе) выполнено","")&amp;IF(T414&gt;200,"ГЗ по услуге (работе) ПЕРЕвыполнено","")</f>
        <v>ГЗ по услуге (работе) ПЕРЕвыполнено</v>
      </c>
      <c r="V414" s="227"/>
      <c r="W414" s="252"/>
      <c r="X414" s="249"/>
    </row>
    <row r="415" spans="1:24" s="4" customFormat="1" ht="58.5" customHeight="1" thickBot="1" x14ac:dyDescent="0.3">
      <c r="A415" s="209"/>
      <c r="B415" s="44" t="str">
        <f t="shared" si="230"/>
        <v>ГБУЗ АО Городская киническая больница №3 им. С.М. Кирова</v>
      </c>
      <c r="C415" s="231"/>
      <c r="D415" s="19" t="str">
        <f t="shared" si="231"/>
        <v>ПМСП, не включенная в базовую программу ОМС</v>
      </c>
      <c r="E415" s="212"/>
      <c r="F415" s="44" t="str">
        <f t="shared" si="213"/>
        <v>амбулаторно</v>
      </c>
      <c r="G415" s="212"/>
      <c r="H415" s="44" t="str">
        <f t="shared" si="214"/>
        <v>Первичная медико-санитарная помощь, в части диагностики и лечения</v>
      </c>
      <c r="I415" s="212"/>
      <c r="J415" s="44" t="str">
        <f t="shared" si="215"/>
        <v>Вакцинация</v>
      </c>
      <c r="K415" s="71" t="s">
        <v>40</v>
      </c>
      <c r="L415" s="72" t="s">
        <v>121</v>
      </c>
      <c r="M415" s="78" t="s">
        <v>42</v>
      </c>
      <c r="N415" s="99">
        <v>1000</v>
      </c>
      <c r="O415" s="101">
        <v>275</v>
      </c>
      <c r="P415" s="121" t="str">
        <f>IF(AND(N415&lt;&gt;0,M415="Кач."),O415/N415*100,"")</f>
        <v/>
      </c>
      <c r="Q415" s="117">
        <f t="shared" ref="Q415" si="234">IF(AND(N415&lt;&gt;0,M415="объем"),(O415/N415*100)/$Y$2*12,"")</f>
        <v>110.00000000000001</v>
      </c>
      <c r="R415" s="213"/>
      <c r="S415" s="240"/>
      <c r="T415" s="216"/>
      <c r="U415" s="225"/>
      <c r="V415" s="227"/>
      <c r="W415" s="252"/>
      <c r="X415" s="249"/>
    </row>
    <row r="416" spans="1:24" s="4" customFormat="1" ht="28.5" customHeight="1" thickBot="1" x14ac:dyDescent="0.3">
      <c r="A416" s="209"/>
      <c r="B416" s="44" t="str">
        <f t="shared" si="230"/>
        <v>ГБУЗ АО Городская киническая больница №3 им. С.М. Кирова</v>
      </c>
      <c r="C416" s="226" t="s">
        <v>73</v>
      </c>
      <c r="D416" s="19" t="str">
        <f t="shared" si="231"/>
        <v>Паллиативная медицинская помощь</v>
      </c>
      <c r="E416" s="225" t="s">
        <v>141</v>
      </c>
      <c r="F416" s="44" t="str">
        <f t="shared" si="213"/>
        <v>стационар</v>
      </c>
      <c r="G416" s="225" t="s">
        <v>43</v>
      </c>
      <c r="H416" s="44" t="str">
        <f t="shared" si="214"/>
        <v>паллиативная медицинская помощь</v>
      </c>
      <c r="I416" s="225" t="s">
        <v>146</v>
      </c>
      <c r="J416" s="44" t="str">
        <f t="shared" si="215"/>
        <v xml:space="preserve">Не применяется </v>
      </c>
      <c r="K416" s="69" t="s">
        <v>131</v>
      </c>
      <c r="L416" s="69" t="s">
        <v>3</v>
      </c>
      <c r="M416" s="69" t="s">
        <v>5</v>
      </c>
      <c r="N416" s="103">
        <v>99</v>
      </c>
      <c r="O416" s="103">
        <v>99</v>
      </c>
      <c r="P416" s="51">
        <f t="shared" ref="P416:P425" si="235">IF(AND(N416&lt;&gt;0,M416="Кач."),O416/N416*100,"")</f>
        <v>100</v>
      </c>
      <c r="Q416" s="51"/>
      <c r="R416" s="213">
        <f>IFERROR(AVERAGE(P416:P417),"")</f>
        <v>100</v>
      </c>
      <c r="S416" s="240">
        <f>AVERAGE(Q416:Q417)</f>
        <v>95.060908084163898</v>
      </c>
      <c r="T416" s="216">
        <f>IFERROR((R416*0.7+S416*0.3)*2,S416*2)</f>
        <v>197.03654485049833</v>
      </c>
      <c r="U416" s="225" t="str">
        <f>IF(T416&lt;170,"ГЗ по услуге (работе) НЕ выполнено","")&amp;IF(AND(T416&gt;=170,T416&lt;=200),"ГЗ по услуге (работе) выполнено","")&amp;IF(T416&gt;200,"ГЗ по услуге (работе) ПЕРЕвыполнено","")</f>
        <v>ГЗ по услуге (работе) выполнено</v>
      </c>
      <c r="V416" s="227"/>
      <c r="W416" s="252"/>
      <c r="X416" s="249"/>
    </row>
    <row r="417" spans="1:24" s="4" customFormat="1" ht="45" customHeight="1" thickBot="1" x14ac:dyDescent="0.3">
      <c r="A417" s="209"/>
      <c r="B417" s="44" t="str">
        <f t="shared" si="230"/>
        <v>ГБУЗ АО Городская киническая больница №3 им. С.М. Кирова</v>
      </c>
      <c r="C417" s="226"/>
      <c r="D417" s="19" t="str">
        <f t="shared" si="231"/>
        <v>Паллиативная медицинская помощь</v>
      </c>
      <c r="E417" s="225"/>
      <c r="F417" s="44" t="str">
        <f t="shared" si="213"/>
        <v>стационар</v>
      </c>
      <c r="G417" s="225"/>
      <c r="H417" s="44" t="str">
        <f t="shared" si="214"/>
        <v>паллиативная медицинская помощь</v>
      </c>
      <c r="I417" s="225"/>
      <c r="J417" s="44" t="str">
        <f t="shared" si="215"/>
        <v xml:space="preserve">Не применяется </v>
      </c>
      <c r="K417" s="66" t="s">
        <v>137</v>
      </c>
      <c r="L417" s="67" t="s">
        <v>138</v>
      </c>
      <c r="M417" s="68" t="s">
        <v>42</v>
      </c>
      <c r="N417" s="102">
        <v>4515</v>
      </c>
      <c r="O417" s="102">
        <v>1073</v>
      </c>
      <c r="P417" s="53" t="str">
        <f t="shared" si="235"/>
        <v/>
      </c>
      <c r="Q417" s="52">
        <f t="shared" ref="Q417:Q446" si="236">IF(AND(N417&lt;&gt;0,M417="объем"),(O417/N417*100)/$Y$2*12,"")</f>
        <v>95.060908084163898</v>
      </c>
      <c r="R417" s="213"/>
      <c r="S417" s="240"/>
      <c r="T417" s="216"/>
      <c r="U417" s="225"/>
      <c r="V417" s="227"/>
      <c r="W417" s="252"/>
      <c r="X417" s="249"/>
    </row>
    <row r="418" spans="1:24" s="4" customFormat="1" ht="45" customHeight="1" thickBot="1" x14ac:dyDescent="0.3">
      <c r="A418" s="209"/>
      <c r="B418" s="44" t="str">
        <f t="shared" si="230"/>
        <v>ГБУЗ АО Городская киническая больница №3 им. С.М. Кирова</v>
      </c>
      <c r="C418" s="203" t="s">
        <v>127</v>
      </c>
      <c r="D418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211" t="s">
        <v>141</v>
      </c>
      <c r="F418" s="44" t="str">
        <f t="shared" si="213"/>
        <v>стационар</v>
      </c>
      <c r="G418" s="211" t="s">
        <v>255</v>
      </c>
      <c r="H418" s="44" t="str">
        <f t="shared" si="214"/>
        <v>Инфекционные болезни (COVID-19)</v>
      </c>
      <c r="I418" s="211" t="s">
        <v>146</v>
      </c>
      <c r="J418" s="44" t="str">
        <f t="shared" si="215"/>
        <v xml:space="preserve">Не применяется </v>
      </c>
      <c r="K418" s="69" t="s">
        <v>131</v>
      </c>
      <c r="L418" s="70" t="s">
        <v>3</v>
      </c>
      <c r="M418" s="69" t="s">
        <v>5</v>
      </c>
      <c r="N418" s="103">
        <v>99</v>
      </c>
      <c r="O418" s="103">
        <v>99</v>
      </c>
      <c r="P418" s="53">
        <f t="shared" si="235"/>
        <v>100</v>
      </c>
      <c r="Q418" s="145"/>
      <c r="R418" s="218">
        <f>IFERROR(AVERAGE(P418:P419),"")</f>
        <v>100</v>
      </c>
      <c r="S418" s="214">
        <f>AVERAGE(Q418:Q419)</f>
        <v>90</v>
      </c>
      <c r="T418" s="222">
        <f>IFERROR((R418*0.7+S418*0.3)*2,S418*2)</f>
        <v>194</v>
      </c>
      <c r="U418" s="211" t="str">
        <f>IF(T418&lt;170,"ГЗ по услуге (работе) НЕ выполнено","")&amp;IF(AND(T418&gt;=170,T418&lt;=200),"ГЗ по услуге (работе) выполнено","")&amp;IF(T418&gt;200,"ГЗ по услуге (работе) ПЕРЕвыполнено","")</f>
        <v>ГЗ по услуге (работе) выполнено</v>
      </c>
      <c r="V418" s="232"/>
      <c r="W418" s="252"/>
      <c r="X418" s="249"/>
    </row>
    <row r="419" spans="1:24" s="4" customFormat="1" ht="45" customHeight="1" thickBot="1" x14ac:dyDescent="0.3">
      <c r="A419" s="209"/>
      <c r="B419" s="44" t="str">
        <f t="shared" si="230"/>
        <v>ГБУЗ АО Городская киническая больница №3 им. С.М. Кирова</v>
      </c>
      <c r="C419" s="235"/>
      <c r="D419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39"/>
      <c r="F419" s="44" t="str">
        <f t="shared" si="213"/>
        <v>стационар</v>
      </c>
      <c r="G419" s="212"/>
      <c r="H419" s="44" t="str">
        <f t="shared" si="214"/>
        <v>Инфекционные болезни (COVID-19)</v>
      </c>
      <c r="I419" s="239"/>
      <c r="J419" s="44" t="str">
        <f t="shared" si="215"/>
        <v xml:space="preserve">Не применяется </v>
      </c>
      <c r="K419" s="71" t="s">
        <v>173</v>
      </c>
      <c r="L419" s="72" t="s">
        <v>121</v>
      </c>
      <c r="M419" s="68" t="s">
        <v>42</v>
      </c>
      <c r="N419" s="102">
        <v>40</v>
      </c>
      <c r="O419" s="102">
        <v>9</v>
      </c>
      <c r="P419" s="53" t="str">
        <f t="shared" si="235"/>
        <v/>
      </c>
      <c r="Q419" s="145">
        <f t="shared" si="236"/>
        <v>90</v>
      </c>
      <c r="R419" s="220"/>
      <c r="S419" s="221"/>
      <c r="T419" s="224"/>
      <c r="U419" s="212"/>
      <c r="V419" s="234"/>
      <c r="W419" s="252"/>
      <c r="X419" s="249"/>
    </row>
    <row r="420" spans="1:24" s="4" customFormat="1" ht="28.5" customHeight="1" thickBot="1" x14ac:dyDescent="0.3">
      <c r="A420" s="209"/>
      <c r="B420" s="44" t="str">
        <f t="shared" si="230"/>
        <v>ГБУЗ АО Городская киническая больница №3 им. С.М. Кирова</v>
      </c>
      <c r="C420" s="235"/>
      <c r="D420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39"/>
      <c r="F420" s="44" t="str">
        <f t="shared" si="213"/>
        <v>стационар</v>
      </c>
      <c r="G420" s="211" t="s">
        <v>74</v>
      </c>
      <c r="H420" s="44" t="str">
        <f t="shared" si="214"/>
        <v>неврология</v>
      </c>
      <c r="I420" s="239"/>
      <c r="J420" s="44" t="str">
        <f t="shared" si="215"/>
        <v xml:space="preserve">Не применяется </v>
      </c>
      <c r="K420" s="69" t="s">
        <v>131</v>
      </c>
      <c r="L420" s="69" t="s">
        <v>3</v>
      </c>
      <c r="M420" s="69" t="s">
        <v>5</v>
      </c>
      <c r="N420" s="103">
        <v>99</v>
      </c>
      <c r="O420" s="103">
        <v>99</v>
      </c>
      <c r="P420" s="53">
        <f t="shared" si="235"/>
        <v>100</v>
      </c>
      <c r="Q420" s="145"/>
      <c r="R420" s="218">
        <f>IFERROR(AVERAGE(P420:P421),"")</f>
        <v>100</v>
      </c>
      <c r="S420" s="214">
        <f>AVERAGE(Q420:Q421)</f>
        <v>87.272727272727266</v>
      </c>
      <c r="T420" s="222">
        <f>IFERROR((R420*0.7+S420*0.3)*2,S420*2)</f>
        <v>192.36363636363637</v>
      </c>
      <c r="U420" s="211" t="str">
        <f>IF(T420&lt;170,"ГЗ по услуге (работе) НЕ выполнено","")&amp;IF(AND(T420&gt;=170,T420&lt;=200),"ГЗ по услуге (работе) выполнено","")&amp;IF(T420&gt;200,"ГЗ по услуге (работе) ПЕРЕвыполнено","")</f>
        <v>ГЗ по услуге (работе) выполнено</v>
      </c>
      <c r="V420" s="232"/>
      <c r="W420" s="252"/>
      <c r="X420" s="249"/>
    </row>
    <row r="421" spans="1:24" s="4" customFormat="1" ht="28.5" customHeight="1" thickBot="1" x14ac:dyDescent="0.3">
      <c r="A421" s="209"/>
      <c r="B421" s="44" t="str">
        <f t="shared" si="230"/>
        <v>ГБУЗ АО Городская киническая больница №3 им. С.М. Кирова</v>
      </c>
      <c r="C421" s="235"/>
      <c r="D421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39"/>
      <c r="F421" s="44" t="str">
        <f t="shared" si="213"/>
        <v>стационар</v>
      </c>
      <c r="G421" s="212"/>
      <c r="H421" s="44" t="str">
        <f t="shared" si="214"/>
        <v>неврология</v>
      </c>
      <c r="I421" s="239"/>
      <c r="J421" s="44" t="str">
        <f t="shared" si="215"/>
        <v xml:space="preserve">Не применяется </v>
      </c>
      <c r="K421" s="71" t="s">
        <v>173</v>
      </c>
      <c r="L421" s="72" t="s">
        <v>121</v>
      </c>
      <c r="M421" s="68" t="s">
        <v>42</v>
      </c>
      <c r="N421" s="102">
        <v>55</v>
      </c>
      <c r="O421" s="102">
        <v>12</v>
      </c>
      <c r="P421" s="53" t="str">
        <f t="shared" si="235"/>
        <v/>
      </c>
      <c r="Q421" s="145">
        <f t="shared" si="236"/>
        <v>87.272727272727266</v>
      </c>
      <c r="R421" s="220"/>
      <c r="S421" s="221"/>
      <c r="T421" s="224"/>
      <c r="U421" s="212"/>
      <c r="V421" s="234"/>
      <c r="W421" s="252"/>
      <c r="X421" s="249"/>
    </row>
    <row r="422" spans="1:24" s="4" customFormat="1" ht="28.5" customHeight="1" thickBot="1" x14ac:dyDescent="0.3">
      <c r="A422" s="209"/>
      <c r="B422" s="44" t="str">
        <f t="shared" si="230"/>
        <v>ГБУЗ АО Городская киническая больница №3 им. С.М. Кирова</v>
      </c>
      <c r="C422" s="235"/>
      <c r="D422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39"/>
      <c r="F422" s="44" t="str">
        <f t="shared" si="213"/>
        <v>стационар</v>
      </c>
      <c r="G422" s="211" t="s">
        <v>51</v>
      </c>
      <c r="H422" s="44" t="str">
        <f t="shared" si="214"/>
        <v>терапия</v>
      </c>
      <c r="I422" s="239"/>
      <c r="J422" s="44" t="str">
        <f t="shared" si="215"/>
        <v xml:space="preserve">Не применяется </v>
      </c>
      <c r="K422" s="69" t="s">
        <v>131</v>
      </c>
      <c r="L422" s="69" t="s">
        <v>3</v>
      </c>
      <c r="M422" s="69" t="s">
        <v>5</v>
      </c>
      <c r="N422" s="103">
        <v>99</v>
      </c>
      <c r="O422" s="103">
        <v>99</v>
      </c>
      <c r="P422" s="53">
        <f t="shared" si="235"/>
        <v>100</v>
      </c>
      <c r="Q422" s="145"/>
      <c r="R422" s="218">
        <f>IFERROR(AVERAGE(P422:P423),"")</f>
        <v>100</v>
      </c>
      <c r="S422" s="214">
        <f>AVERAGE(Q422:Q423)</f>
        <v>119.08396946564886</v>
      </c>
      <c r="T422" s="222">
        <f>IFERROR((R422*0.7+S422*0.3)*2,S422*2)</f>
        <v>211.4503816793893</v>
      </c>
      <c r="U422" s="211" t="str">
        <f>IF(T422&lt;170,"ГЗ по услуге (работе) НЕ выполнено","")&amp;IF(AND(T422&gt;=170,T422&lt;=200),"ГЗ по услуге (работе) выполнено","")&amp;IF(T422&gt;200,"ГЗ по услуге (работе) ПЕРЕвыполнено","")</f>
        <v>ГЗ по услуге (работе) ПЕРЕвыполнено</v>
      </c>
      <c r="V422" s="232"/>
      <c r="W422" s="252"/>
      <c r="X422" s="249"/>
    </row>
    <row r="423" spans="1:24" s="4" customFormat="1" ht="28.5" customHeight="1" thickBot="1" x14ac:dyDescent="0.3">
      <c r="A423" s="209"/>
      <c r="B423" s="44" t="str">
        <f t="shared" si="230"/>
        <v>ГБУЗ АО Городская киническая больница №3 им. С.М. Кирова</v>
      </c>
      <c r="C423" s="235"/>
      <c r="D423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39"/>
      <c r="F423" s="44" t="str">
        <f t="shared" si="213"/>
        <v>стационар</v>
      </c>
      <c r="G423" s="212"/>
      <c r="H423" s="44" t="str">
        <f t="shared" si="214"/>
        <v>терапия</v>
      </c>
      <c r="I423" s="239"/>
      <c r="J423" s="44" t="str">
        <f t="shared" si="215"/>
        <v xml:space="preserve">Не применяется </v>
      </c>
      <c r="K423" s="71" t="s">
        <v>173</v>
      </c>
      <c r="L423" s="72" t="s">
        <v>121</v>
      </c>
      <c r="M423" s="68" t="s">
        <v>42</v>
      </c>
      <c r="N423" s="102">
        <v>131</v>
      </c>
      <c r="O423" s="102">
        <v>39</v>
      </c>
      <c r="P423" s="53" t="str">
        <f t="shared" si="235"/>
        <v/>
      </c>
      <c r="Q423" s="145">
        <f t="shared" si="236"/>
        <v>119.08396946564886</v>
      </c>
      <c r="R423" s="220"/>
      <c r="S423" s="221"/>
      <c r="T423" s="224"/>
      <c r="U423" s="212"/>
      <c r="V423" s="234"/>
      <c r="W423" s="252"/>
      <c r="X423" s="249"/>
    </row>
    <row r="424" spans="1:24" s="4" customFormat="1" ht="28.5" customHeight="1" thickBot="1" x14ac:dyDescent="0.3">
      <c r="A424" s="209"/>
      <c r="B424" s="44" t="str">
        <f t="shared" si="230"/>
        <v>ГБУЗ АО Городская киническая больница №3 им. С.М. Кирова</v>
      </c>
      <c r="C424" s="235"/>
      <c r="D424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39"/>
      <c r="F424" s="44" t="str">
        <f t="shared" si="213"/>
        <v>стационар</v>
      </c>
      <c r="G424" s="211" t="s">
        <v>151</v>
      </c>
      <c r="H424" s="44" t="str">
        <f t="shared" si="214"/>
        <v>хирургия</v>
      </c>
      <c r="I424" s="239"/>
      <c r="J424" s="44" t="str">
        <f t="shared" si="215"/>
        <v xml:space="preserve">Не применяется </v>
      </c>
      <c r="K424" s="69" t="s">
        <v>131</v>
      </c>
      <c r="L424" s="69" t="s">
        <v>3</v>
      </c>
      <c r="M424" s="69" t="s">
        <v>5</v>
      </c>
      <c r="N424" s="103">
        <v>99</v>
      </c>
      <c r="O424" s="103">
        <v>99</v>
      </c>
      <c r="P424" s="53">
        <f t="shared" si="235"/>
        <v>100</v>
      </c>
      <c r="Q424" s="145"/>
      <c r="R424" s="218">
        <f>IFERROR(AVERAGE(P424:P425),"")</f>
        <v>100</v>
      </c>
      <c r="S424" s="214">
        <f>AVERAGE(Q424:Q425)</f>
        <v>100.90090090090089</v>
      </c>
      <c r="T424" s="222">
        <f>IFERROR((R424*0.7+S424*0.3)*2,S424*2)</f>
        <v>200.54054054054052</v>
      </c>
      <c r="U424" s="211" t="str">
        <f>IF(T424&lt;170,"ГЗ по услуге (работе) НЕ выполнено","")&amp;IF(AND(T424&gt;=170,T424&lt;=200),"ГЗ по услуге (работе) выполнено","")&amp;IF(T424&gt;200,"ГЗ по услуге (работе) ПЕРЕвыполнено","")</f>
        <v>ГЗ по услуге (работе) ПЕРЕвыполнено</v>
      </c>
      <c r="V424" s="232"/>
      <c r="W424" s="252"/>
      <c r="X424" s="249"/>
    </row>
    <row r="425" spans="1:24" s="4" customFormat="1" ht="28.5" customHeight="1" thickBot="1" x14ac:dyDescent="0.3">
      <c r="A425" s="209"/>
      <c r="B425" s="44" t="str">
        <f t="shared" si="230"/>
        <v>ГБУЗ АО Городская киническая больница №3 им. С.М. Кирова</v>
      </c>
      <c r="C425" s="204"/>
      <c r="D425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5" s="212"/>
      <c r="F425" s="44" t="str">
        <f t="shared" si="213"/>
        <v>стационар</v>
      </c>
      <c r="G425" s="212"/>
      <c r="H425" s="44" t="str">
        <f t="shared" si="214"/>
        <v>хирургия</v>
      </c>
      <c r="I425" s="212"/>
      <c r="J425" s="44" t="str">
        <f t="shared" si="215"/>
        <v xml:space="preserve">Не применяется </v>
      </c>
      <c r="K425" s="71" t="s">
        <v>173</v>
      </c>
      <c r="L425" s="72" t="s">
        <v>121</v>
      </c>
      <c r="M425" s="68" t="s">
        <v>42</v>
      </c>
      <c r="N425" s="102">
        <v>111</v>
      </c>
      <c r="O425" s="102">
        <v>28</v>
      </c>
      <c r="P425" s="53" t="str">
        <f t="shared" si="235"/>
        <v/>
      </c>
      <c r="Q425" s="145">
        <f t="shared" si="236"/>
        <v>100.90090090090089</v>
      </c>
      <c r="R425" s="220"/>
      <c r="S425" s="221"/>
      <c r="T425" s="224"/>
      <c r="U425" s="212"/>
      <c r="V425" s="234"/>
      <c r="W425" s="252"/>
      <c r="X425" s="249"/>
    </row>
    <row r="426" spans="1:24" s="4" customFormat="1" ht="28.5" customHeight="1" thickBot="1" x14ac:dyDescent="0.3">
      <c r="A426" s="209"/>
      <c r="B426" s="44" t="str">
        <f t="shared" si="230"/>
        <v>ГБУЗ АО Городская киническая больница №3 им. С.М. Кирова</v>
      </c>
      <c r="C426" s="226" t="s">
        <v>46</v>
      </c>
      <c r="D426" s="19" t="str">
        <f t="shared" si="231"/>
        <v>Заготовка, хранение, транспортировка и обеспечение безопасности донорской крови и ее компонентов</v>
      </c>
      <c r="E426" s="225" t="s">
        <v>47</v>
      </c>
      <c r="F426" s="44" t="str">
        <f t="shared" si="213"/>
        <v>Не предусмотрено</v>
      </c>
      <c r="G426" s="225" t="s">
        <v>47</v>
      </c>
      <c r="H426" s="44" t="str">
        <f t="shared" si="214"/>
        <v>Не предусмотрено</v>
      </c>
      <c r="I426" s="225" t="s">
        <v>146</v>
      </c>
      <c r="J426" s="44" t="str">
        <f t="shared" si="215"/>
        <v xml:space="preserve">Не применяется </v>
      </c>
      <c r="K426" s="69" t="s">
        <v>48</v>
      </c>
      <c r="L426" s="69" t="s">
        <v>3</v>
      </c>
      <c r="M426" s="69" t="s">
        <v>5</v>
      </c>
      <c r="N426" s="103">
        <v>99</v>
      </c>
      <c r="O426" s="103">
        <v>99</v>
      </c>
      <c r="P426" s="51">
        <f t="shared" ref="P426" si="237">IF(AND(N426&lt;&gt;0,M426="Кач."),O426/N426*100,"")</f>
        <v>100</v>
      </c>
      <c r="Q426" s="51"/>
      <c r="R426" s="213">
        <f>IFERROR(AVERAGE(P426:P427),"")</f>
        <v>100</v>
      </c>
      <c r="S426" s="240">
        <f>AVERAGE(Q426:Q427)</f>
        <v>119.42857142857144</v>
      </c>
      <c r="T426" s="216">
        <f>IFERROR((R426*0.7+S426*0.3)*2,S426*2)</f>
        <v>211.65714285714284</v>
      </c>
      <c r="U426" s="225" t="str">
        <f>IF(T426&lt;170,"ГЗ по услуге (работе) НЕ выполнено","")&amp;IF(AND(T426&gt;=170,T426&lt;=200),"ГЗ по услуге (работе) выполнено","")&amp;IF(T426&gt;200,"ГЗ по услуге (работе) ПЕРЕвыполнено","")</f>
        <v>ГЗ по услуге (работе) ПЕРЕвыполнено</v>
      </c>
      <c r="V426" s="227"/>
      <c r="W426" s="252"/>
      <c r="X426" s="249"/>
    </row>
    <row r="427" spans="1:24" s="4" customFormat="1" ht="28.5" customHeight="1" thickBot="1" x14ac:dyDescent="0.3">
      <c r="A427" s="209"/>
      <c r="B427" s="44" t="str">
        <f t="shared" si="230"/>
        <v>ГБУЗ АО Городская киническая больница №3 им. С.М. Кирова</v>
      </c>
      <c r="C427" s="226"/>
      <c r="D427" s="19" t="str">
        <f t="shared" si="231"/>
        <v>Заготовка, хранение, транспортировка и обеспечение безопасности донорской крови и ее компонентов</v>
      </c>
      <c r="E427" s="225"/>
      <c r="F427" s="44" t="str">
        <f t="shared" si="213"/>
        <v>Не предусмотрено</v>
      </c>
      <c r="G427" s="225"/>
      <c r="H427" s="44" t="str">
        <f t="shared" si="214"/>
        <v>Не предусмотрено</v>
      </c>
      <c r="I427" s="225"/>
      <c r="J427" s="44" t="str">
        <f t="shared" si="215"/>
        <v xml:space="preserve">Не применяется </v>
      </c>
      <c r="K427" s="66" t="s">
        <v>49</v>
      </c>
      <c r="L427" s="67" t="s">
        <v>121</v>
      </c>
      <c r="M427" s="68" t="s">
        <v>42</v>
      </c>
      <c r="N427" s="101">
        <v>700</v>
      </c>
      <c r="O427" s="101">
        <v>209</v>
      </c>
      <c r="P427" s="53" t="str">
        <f t="shared" si="217"/>
        <v/>
      </c>
      <c r="Q427" s="52">
        <f t="shared" si="236"/>
        <v>119.42857142857144</v>
      </c>
      <c r="R427" s="213"/>
      <c r="S427" s="240"/>
      <c r="T427" s="216"/>
      <c r="U427" s="225"/>
      <c r="V427" s="227"/>
      <c r="W427" s="252"/>
      <c r="X427" s="249"/>
    </row>
    <row r="428" spans="1:24" s="4" customFormat="1" ht="28.5" customHeight="1" thickBot="1" x14ac:dyDescent="0.3">
      <c r="A428" s="209"/>
      <c r="B428" s="44" t="str">
        <f t="shared" si="230"/>
        <v>ГБУЗ АО Городская киническая больница №3 им. С.М. Кирова</v>
      </c>
      <c r="C428" s="203" t="s">
        <v>266</v>
      </c>
      <c r="D428" s="19" t="str">
        <f t="shared" si="231"/>
        <v>Обеспечение мероприятий, направленных на охрану здоровья граждан</v>
      </c>
      <c r="E428" s="211" t="s">
        <v>168</v>
      </c>
      <c r="F428" s="44" t="str">
        <f t="shared" si="213"/>
        <v>не предусмотрено</v>
      </c>
      <c r="G428" s="211" t="s">
        <v>47</v>
      </c>
      <c r="H428" s="44" t="str">
        <f t="shared" si="214"/>
        <v>Не предусмотрено</v>
      </c>
      <c r="I428" s="211" t="s">
        <v>146</v>
      </c>
      <c r="J428" s="44" t="str">
        <f t="shared" si="215"/>
        <v xml:space="preserve">Не применяется </v>
      </c>
      <c r="K428" s="70" t="s">
        <v>178</v>
      </c>
      <c r="L428" s="70" t="s">
        <v>3</v>
      </c>
      <c r="M428" s="70" t="s">
        <v>5</v>
      </c>
      <c r="N428" s="103">
        <v>100</v>
      </c>
      <c r="O428" s="103">
        <v>100</v>
      </c>
      <c r="P428" s="119">
        <f t="shared" si="217"/>
        <v>100</v>
      </c>
      <c r="Q428" s="116"/>
      <c r="R428" s="213">
        <f>IFERROR(AVERAGE(P428:P429),"")</f>
        <v>100</v>
      </c>
      <c r="S428" s="240">
        <f>AVERAGE(Q428:Q429)</f>
        <v>103.2258064516129</v>
      </c>
      <c r="T428" s="216">
        <f>IFERROR((R428*0.7+S428*0.3)*2,S428*2)</f>
        <v>201.93548387096774</v>
      </c>
      <c r="U428" s="225" t="str">
        <f>IF(T428&lt;170,"ГЗ по услуге (работе) НЕ выполнено","")&amp;IF(AND(T428&gt;=170,T428&lt;=200),"ГЗ по услуге (работе) выполнено","")&amp;IF(T428&gt;200,"ГЗ по услуге (работе) ПЕРЕвыполнено","")</f>
        <v>ГЗ по услуге (работе) ПЕРЕвыполнено</v>
      </c>
      <c r="V428" s="227"/>
      <c r="W428" s="252"/>
      <c r="X428" s="249"/>
    </row>
    <row r="429" spans="1:24" s="4" customFormat="1" ht="28.5" customHeight="1" thickBot="1" x14ac:dyDescent="0.3">
      <c r="A429" s="209"/>
      <c r="B429" s="44" t="str">
        <f t="shared" si="230"/>
        <v>ГБУЗ АО Городская киническая больница №3 им. С.М. Кирова</v>
      </c>
      <c r="C429" s="204"/>
      <c r="D429" s="19" t="str">
        <f t="shared" si="231"/>
        <v>Обеспечение мероприятий, направленных на охрану здоровья граждан</v>
      </c>
      <c r="E429" s="212"/>
      <c r="F429" s="44" t="str">
        <f t="shared" ref="F429:F498" si="238">IF(E429="",F428,E429)</f>
        <v>не предусмотрено</v>
      </c>
      <c r="G429" s="212"/>
      <c r="H429" s="44" t="str">
        <f t="shared" ref="H429:H498" si="239">IF(G429="",H428,G429)</f>
        <v>Не предусмотрено</v>
      </c>
      <c r="I429" s="212"/>
      <c r="J429" s="44" t="str">
        <f t="shared" ref="J429:J498" si="240">IF(I429="",J428,I429)</f>
        <v xml:space="preserve">Не применяется </v>
      </c>
      <c r="K429" s="71" t="s">
        <v>177</v>
      </c>
      <c r="L429" s="118" t="s">
        <v>58</v>
      </c>
      <c r="M429" s="78" t="s">
        <v>42</v>
      </c>
      <c r="N429" s="101">
        <v>124</v>
      </c>
      <c r="O429" s="101">
        <v>32</v>
      </c>
      <c r="P429" s="121" t="str">
        <f t="shared" si="217"/>
        <v/>
      </c>
      <c r="Q429" s="117">
        <f t="shared" ref="Q429" si="241">IF(AND(N429&lt;&gt;0,M429="объем"),(O429/N429*100)/$Y$2*12,"")</f>
        <v>103.2258064516129</v>
      </c>
      <c r="R429" s="213"/>
      <c r="S429" s="240"/>
      <c r="T429" s="216"/>
      <c r="U429" s="225"/>
      <c r="V429" s="227"/>
      <c r="W429" s="252"/>
      <c r="X429" s="249"/>
    </row>
    <row r="430" spans="1:24" s="4" customFormat="1" ht="80.25" customHeight="1" thickBot="1" x14ac:dyDescent="0.3">
      <c r="A430" s="209"/>
      <c r="B430" s="44" t="str">
        <f t="shared" si="230"/>
        <v>ГБУЗ АО Городская киническая больница №3 им. С.М. Кирова</v>
      </c>
      <c r="C430" s="226" t="s">
        <v>232</v>
      </c>
      <c r="D430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25" t="s">
        <v>289</v>
      </c>
      <c r="F430" s="44" t="str">
        <f t="shared" si="238"/>
        <v>заключение договоров</v>
      </c>
      <c r="G430" s="225" t="s">
        <v>291</v>
      </c>
      <c r="H430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11" t="s">
        <v>290</v>
      </c>
      <c r="J430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3" t="s">
        <v>233</v>
      </c>
      <c r="L430" s="72" t="s">
        <v>3</v>
      </c>
      <c r="M430" s="70" t="s">
        <v>5</v>
      </c>
      <c r="N430" s="103">
        <v>100</v>
      </c>
      <c r="O430" s="103">
        <v>100</v>
      </c>
      <c r="P430" s="51">
        <f t="shared" si="217"/>
        <v>100</v>
      </c>
      <c r="Q430" s="51"/>
      <c r="R430" s="213">
        <f>IFERROR(AVERAGE(P430:P431),"")</f>
        <v>100</v>
      </c>
      <c r="S430" s="240">
        <f>AVERAGE(Q430:Q431)</f>
        <v>100</v>
      </c>
      <c r="T430" s="216">
        <f>IFERROR((R430*0.7+S430*0.3)*2,S430*2)</f>
        <v>200</v>
      </c>
      <c r="U430" s="225" t="str">
        <f>IF(T430&lt;170,"ГЗ по услуге (работе) НЕ выполнено","")&amp;IF(AND(T430&gt;=170,T430&lt;=200),"ГЗ по услуге (работе) выполнено","")&amp;IF(T430&gt;200,"ГЗ по услуге (работе) ПЕРЕвыполнено","")</f>
        <v>ГЗ по услуге (работе) выполнено</v>
      </c>
      <c r="V430" s="227"/>
      <c r="W430" s="252"/>
      <c r="X430" s="249"/>
    </row>
    <row r="431" spans="1:24" s="4" customFormat="1" ht="57" customHeight="1" thickBot="1" x14ac:dyDescent="0.3">
      <c r="A431" s="210"/>
      <c r="B431" s="44" t="str">
        <f t="shared" si="230"/>
        <v>ГБУЗ АО Городская киническая больница №3 им. С.М. Кирова</v>
      </c>
      <c r="C431" s="226"/>
      <c r="D431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1" s="225"/>
      <c r="F431" s="44" t="str">
        <f t="shared" si="238"/>
        <v>заключение договоров</v>
      </c>
      <c r="G431" s="225"/>
      <c r="H431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1" s="212"/>
      <c r="J431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1" s="74" t="s">
        <v>241</v>
      </c>
      <c r="L431" s="72" t="s">
        <v>234</v>
      </c>
      <c r="M431" s="78" t="s">
        <v>42</v>
      </c>
      <c r="N431" s="101">
        <v>216.2</v>
      </c>
      <c r="O431" s="101">
        <v>216.2</v>
      </c>
      <c r="P431" s="53" t="str">
        <f t="shared" ref="P431" si="242">IF(AND(N431&lt;&gt;0,M431="Кач."),O431/N431*100,"")</f>
        <v/>
      </c>
      <c r="Q431" s="55">
        <f>IF(AND(N431&lt;&gt;0,M431="объем"),(O431/N431*100),"")</f>
        <v>100</v>
      </c>
      <c r="R431" s="213"/>
      <c r="S431" s="240"/>
      <c r="T431" s="216"/>
      <c r="U431" s="225"/>
      <c r="V431" s="227"/>
      <c r="W431" s="286"/>
      <c r="X431" s="250"/>
    </row>
    <row r="432" spans="1:24" s="4" customFormat="1" ht="91.5" customHeight="1" thickBot="1" x14ac:dyDescent="0.3">
      <c r="A432" s="228" t="s">
        <v>77</v>
      </c>
      <c r="B432" s="44" t="str">
        <f t="shared" si="230"/>
        <v xml:space="preserve">ГБУЗ АО Областная инфекционная киническая больница </v>
      </c>
      <c r="C432" s="226" t="s">
        <v>73</v>
      </c>
      <c r="D432" s="19" t="str">
        <f t="shared" si="231"/>
        <v>Паллиативная медицинская помощь</v>
      </c>
      <c r="E432" s="225" t="s">
        <v>141</v>
      </c>
      <c r="F432" s="44" t="str">
        <f t="shared" si="238"/>
        <v>стационар</v>
      </c>
      <c r="G432" s="225" t="s">
        <v>43</v>
      </c>
      <c r="H432" s="44" t="str">
        <f t="shared" si="239"/>
        <v>паллиативная медицинская помощь</v>
      </c>
      <c r="I432" s="225" t="s">
        <v>146</v>
      </c>
      <c r="J432" s="44" t="str">
        <f t="shared" si="240"/>
        <v xml:space="preserve">Не применяется </v>
      </c>
      <c r="K432" s="69" t="s">
        <v>131</v>
      </c>
      <c r="L432" s="69" t="s">
        <v>3</v>
      </c>
      <c r="M432" s="69" t="s">
        <v>5</v>
      </c>
      <c r="N432" s="103">
        <v>99</v>
      </c>
      <c r="O432" s="103">
        <v>99</v>
      </c>
      <c r="P432" s="51">
        <f>IF(AND(N432&lt;&gt;0,M432="Кач."),O432/N432*100,"")</f>
        <v>100</v>
      </c>
      <c r="Q432" s="51"/>
      <c r="R432" s="213">
        <f>IFERROR(AVERAGE(P432:P433),"")</f>
        <v>100</v>
      </c>
      <c r="S432" s="240">
        <f>AVERAGE(Q432:Q433)</f>
        <v>10.38961038961039</v>
      </c>
      <c r="T432" s="216">
        <f>IFERROR((R432*0.7+S432*0.3)*2,S432*2)</f>
        <v>146.23376623376623</v>
      </c>
      <c r="U432" s="225" t="str">
        <f>IF(T432&lt;170,"ГЗ по услуге (работе) НЕ выполнено","")&amp;IF(AND(T432&gt;=170,T432&lt;=200),"ГЗ по услуге (работе) выполнено","")&amp;IF(T432&gt;200,"ГЗ по услуге (работе) ПЕРЕвыполнено","")</f>
        <v>ГЗ по услуге (работе) НЕ выполнено</v>
      </c>
      <c r="V432" s="227"/>
      <c r="W432" s="251">
        <f>AVERAGE(T432:T441)</f>
        <v>169.15334284212898</v>
      </c>
      <c r="X432" s="248" t="str">
        <f>IF(W432&lt;170,"ГЗ по учреждению не выполнено","")&amp;IF(AND(W432&gt;=170,W432&lt;=200),"ГЗ по учреждению выполнено","")&amp;IF(W432&gt;200,"ГЗ по учреждению перевыполнено","")</f>
        <v>ГЗ по учреждению не выполнено</v>
      </c>
    </row>
    <row r="433" spans="1:24" s="4" customFormat="1" ht="57" customHeight="1" thickBot="1" x14ac:dyDescent="0.3">
      <c r="A433" s="228"/>
      <c r="B433" s="44" t="str">
        <f t="shared" si="230"/>
        <v xml:space="preserve">ГБУЗ АО Областная инфекционная киническая больница </v>
      </c>
      <c r="C433" s="226"/>
      <c r="D433" s="19" t="str">
        <f t="shared" si="231"/>
        <v>Паллиативная медицинская помощь</v>
      </c>
      <c r="E433" s="225"/>
      <c r="F433" s="44" t="str">
        <f t="shared" si="238"/>
        <v>стационар</v>
      </c>
      <c r="G433" s="225"/>
      <c r="H433" s="44" t="str">
        <f t="shared" si="239"/>
        <v>паллиативная медицинская помощь</v>
      </c>
      <c r="I433" s="225"/>
      <c r="J433" s="44" t="str">
        <f t="shared" si="240"/>
        <v xml:space="preserve">Не применяется </v>
      </c>
      <c r="K433" s="66" t="s">
        <v>137</v>
      </c>
      <c r="L433" s="67" t="s">
        <v>138</v>
      </c>
      <c r="M433" s="68" t="s">
        <v>42</v>
      </c>
      <c r="N433" s="102">
        <v>693</v>
      </c>
      <c r="O433" s="102">
        <v>18</v>
      </c>
      <c r="P433" s="53" t="str">
        <f t="shared" si="217"/>
        <v/>
      </c>
      <c r="Q433" s="52">
        <f t="shared" si="236"/>
        <v>10.38961038961039</v>
      </c>
      <c r="R433" s="213"/>
      <c r="S433" s="240"/>
      <c r="T433" s="216"/>
      <c r="U433" s="225"/>
      <c r="V433" s="227"/>
      <c r="W433" s="252"/>
      <c r="X433" s="249"/>
    </row>
    <row r="434" spans="1:24" s="4" customFormat="1" ht="81" customHeight="1" thickBot="1" x14ac:dyDescent="0.3">
      <c r="A434" s="228"/>
      <c r="B434" s="44" t="str">
        <f t="shared" si="230"/>
        <v xml:space="preserve">ГБУЗ АО Областная инфекционная киническая больница </v>
      </c>
      <c r="C434" s="298" t="s">
        <v>127</v>
      </c>
      <c r="D434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25" t="s">
        <v>141</v>
      </c>
      <c r="F434" s="44" t="str">
        <f t="shared" si="238"/>
        <v>стационар</v>
      </c>
      <c r="G434" s="225" t="s">
        <v>76</v>
      </c>
      <c r="H434" s="44" t="str">
        <f t="shared" si="239"/>
        <v>инфекционные болезни</v>
      </c>
      <c r="I434" s="225" t="s">
        <v>146</v>
      </c>
      <c r="J434" s="44" t="str">
        <f t="shared" si="240"/>
        <v xml:space="preserve">Не применяется </v>
      </c>
      <c r="K434" s="69" t="s">
        <v>131</v>
      </c>
      <c r="L434" s="69" t="s">
        <v>3</v>
      </c>
      <c r="M434" s="69" t="s">
        <v>5</v>
      </c>
      <c r="N434" s="103">
        <v>99</v>
      </c>
      <c r="O434" s="103">
        <v>99</v>
      </c>
      <c r="P434" s="51">
        <f>IF(AND(N434&lt;&gt;0,M434="Кач."),O434/N434*100,"")</f>
        <v>100</v>
      </c>
      <c r="Q434" s="51"/>
      <c r="R434" s="213">
        <f>IFERROR(AVERAGE(P434:P435),"")</f>
        <v>100</v>
      </c>
      <c r="S434" s="240">
        <f>AVERAGE(Q434:Q435)</f>
        <v>48.554913294797686</v>
      </c>
      <c r="T434" s="216">
        <f>IFERROR((R434*0.7+S434*0.3)*2,S434*2)</f>
        <v>169.1329479768786</v>
      </c>
      <c r="U434" s="225" t="str">
        <f>IF(T434&lt;170,"ГЗ по услуге (работе) НЕ выполнено","")&amp;IF(AND(T434&gt;=170,T434&lt;=200),"ГЗ по услуге (работе) выполнено","")&amp;IF(T434&gt;200,"ГЗ по услуге (работе) ПЕРЕвыполнено","")</f>
        <v>ГЗ по услуге (работе) НЕ выполнено</v>
      </c>
      <c r="V434" s="227"/>
      <c r="W434" s="252"/>
      <c r="X434" s="249"/>
    </row>
    <row r="435" spans="1:24" s="4" customFormat="1" ht="28.5" customHeight="1" thickBot="1" x14ac:dyDescent="0.3">
      <c r="A435" s="228"/>
      <c r="B435" s="44" t="str">
        <f t="shared" si="230"/>
        <v xml:space="preserve">ГБУЗ АО Областная инфекционная киническая больница </v>
      </c>
      <c r="C435" s="298"/>
      <c r="D435" s="19" t="str">
        <f t="shared" si="23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5" s="225"/>
      <c r="F435" s="44" t="str">
        <f t="shared" si="238"/>
        <v>стационар</v>
      </c>
      <c r="G435" s="225"/>
      <c r="H435" s="44" t="str">
        <f t="shared" si="239"/>
        <v>инфекционные болезни</v>
      </c>
      <c r="I435" s="225"/>
      <c r="J435" s="44" t="str">
        <f t="shared" si="240"/>
        <v xml:space="preserve">Не применяется </v>
      </c>
      <c r="K435" s="71" t="s">
        <v>173</v>
      </c>
      <c r="L435" s="72" t="s">
        <v>148</v>
      </c>
      <c r="M435" s="68" t="s">
        <v>42</v>
      </c>
      <c r="N435" s="101">
        <v>346</v>
      </c>
      <c r="O435" s="102">
        <v>42</v>
      </c>
      <c r="P435" s="53" t="str">
        <f t="shared" ref="P435" si="243">IF(AND(N435&lt;&gt;0,M435="Кач."),O435/N435*100,"")</f>
        <v/>
      </c>
      <c r="Q435" s="52">
        <f t="shared" ref="Q435:Q439" si="244">IF(AND(N435&lt;&gt;0,M435="объем"),(O435/N435*100)/$Y$2*12,"")</f>
        <v>48.554913294797686</v>
      </c>
      <c r="R435" s="213"/>
      <c r="S435" s="240"/>
      <c r="T435" s="216"/>
      <c r="U435" s="225"/>
      <c r="V435" s="227"/>
      <c r="W435" s="252"/>
      <c r="X435" s="249"/>
    </row>
    <row r="436" spans="1:24" s="14" customFormat="1" ht="28.5" customHeight="1" thickBot="1" x14ac:dyDescent="0.3">
      <c r="A436" s="228"/>
      <c r="B436" s="44" t="str">
        <f t="shared" si="230"/>
        <v xml:space="preserve">ГБУЗ АО Областная инфекционная киническая больница </v>
      </c>
      <c r="C436" s="298" t="s">
        <v>126</v>
      </c>
      <c r="D436" s="19" t="str">
        <f t="shared" si="231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6" s="227" t="s">
        <v>47</v>
      </c>
      <c r="F436" s="44" t="str">
        <f t="shared" si="238"/>
        <v>Не предусмотрено</v>
      </c>
      <c r="G436" s="227" t="s">
        <v>47</v>
      </c>
      <c r="H436" s="44" t="str">
        <f t="shared" si="239"/>
        <v>Не предусмотрено</v>
      </c>
      <c r="I436" s="227" t="s">
        <v>78</v>
      </c>
      <c r="J436" s="44" t="str">
        <f t="shared" si="240"/>
        <v>Обработка площади очагов</v>
      </c>
      <c r="K436" s="70" t="s">
        <v>79</v>
      </c>
      <c r="L436" s="70" t="s">
        <v>3</v>
      </c>
      <c r="M436" s="70" t="s">
        <v>5</v>
      </c>
      <c r="N436" s="103">
        <v>100</v>
      </c>
      <c r="O436" s="103">
        <v>100</v>
      </c>
      <c r="P436" s="51">
        <f>IF(AND(N436&lt;&gt;0,M436="Кач."),O436/N436*100,"")</f>
        <v>100</v>
      </c>
      <c r="Q436" s="51"/>
      <c r="R436" s="213">
        <f>IFERROR(AVERAGE(P436:P437),"")</f>
        <v>100</v>
      </c>
      <c r="S436" s="240">
        <f>AVERAGE(Q436:Q437)</f>
        <v>0</v>
      </c>
      <c r="T436" s="216">
        <f>IFERROR((R436*0.7+S436*0.3)*2,S436*2)</f>
        <v>140</v>
      </c>
      <c r="U436" s="225" t="str">
        <f>IF(T436&lt;170,"ГЗ по услуге (работе) НЕ выполнено","")&amp;IF(AND(T436&gt;=170,T436&lt;=200),"ГЗ по услуге (работе) выполнено","")&amp;IF(T436&gt;200,"ГЗ по услуге (работе) ПЕРЕвыполнено","")</f>
        <v>ГЗ по услуге (работе) НЕ выполнено</v>
      </c>
      <c r="V436" s="227"/>
      <c r="W436" s="252"/>
      <c r="X436" s="249"/>
    </row>
    <row r="437" spans="1:24" s="4" customFormat="1" ht="28.5" customHeight="1" thickBot="1" x14ac:dyDescent="0.3">
      <c r="A437" s="228"/>
      <c r="B437" s="44" t="str">
        <f t="shared" si="230"/>
        <v xml:space="preserve">ГБУЗ АО Областная инфекционная киническая больница </v>
      </c>
      <c r="C437" s="298"/>
      <c r="D437" s="19" t="str">
        <f t="shared" si="231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7" s="227"/>
      <c r="F437" s="44" t="str">
        <f t="shared" si="238"/>
        <v>Не предусмотрено</v>
      </c>
      <c r="G437" s="227"/>
      <c r="H437" s="44" t="str">
        <f t="shared" si="239"/>
        <v>Не предусмотрено</v>
      </c>
      <c r="I437" s="227"/>
      <c r="J437" s="44" t="str">
        <f t="shared" si="240"/>
        <v>Обработка площади очагов</v>
      </c>
      <c r="K437" s="71" t="s">
        <v>81</v>
      </c>
      <c r="L437" s="72" t="s">
        <v>82</v>
      </c>
      <c r="M437" s="68" t="s">
        <v>42</v>
      </c>
      <c r="N437" s="100">
        <v>200</v>
      </c>
      <c r="O437" s="102">
        <v>0</v>
      </c>
      <c r="P437" s="53" t="str">
        <f t="shared" ref="P437" si="245">IF(AND(N437&lt;&gt;0,M437="Кач."),O437/N437*100,"")</f>
        <v/>
      </c>
      <c r="Q437" s="52">
        <f t="shared" si="244"/>
        <v>0</v>
      </c>
      <c r="R437" s="213"/>
      <c r="S437" s="240"/>
      <c r="T437" s="216"/>
      <c r="U437" s="225"/>
      <c r="V437" s="227"/>
      <c r="W437" s="252"/>
      <c r="X437" s="249"/>
    </row>
    <row r="438" spans="1:24" s="4" customFormat="1" ht="28.5" customHeight="1" thickBot="1" x14ac:dyDescent="0.3">
      <c r="A438" s="228"/>
      <c r="B438" s="44" t="str">
        <f t="shared" si="230"/>
        <v xml:space="preserve">ГБУЗ АО Областная инфекционная киническая больница </v>
      </c>
      <c r="C438" s="298"/>
      <c r="D438" s="19" t="str">
        <f t="shared" si="231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8" s="227" t="s">
        <v>47</v>
      </c>
      <c r="F438" s="44" t="str">
        <f t="shared" si="238"/>
        <v>Не предусмотрено</v>
      </c>
      <c r="G438" s="227" t="s">
        <v>47</v>
      </c>
      <c r="H438" s="44" t="str">
        <f t="shared" si="239"/>
        <v>Не предусмотрено</v>
      </c>
      <c r="I438" s="227" t="s">
        <v>119</v>
      </c>
      <c r="J438" s="44" t="str">
        <f t="shared" si="240"/>
        <v>Обработка вещей из  очагов</v>
      </c>
      <c r="K438" s="70" t="s">
        <v>80</v>
      </c>
      <c r="L438" s="70" t="s">
        <v>3</v>
      </c>
      <c r="M438" s="70" t="s">
        <v>5</v>
      </c>
      <c r="N438" s="103">
        <v>99</v>
      </c>
      <c r="O438" s="103">
        <v>99</v>
      </c>
      <c r="P438" s="51">
        <f>IF(AND(N438&lt;&gt;0,M438="Кач."),O438/N438*100,"")</f>
        <v>100</v>
      </c>
      <c r="Q438" s="51"/>
      <c r="R438" s="213">
        <f>IFERROR(AVERAGE(P438:P439),"")</f>
        <v>100</v>
      </c>
      <c r="S438" s="240">
        <f>AVERAGE(Q438:Q439)</f>
        <v>84</v>
      </c>
      <c r="T438" s="216">
        <f>IFERROR((R438*0.7+S438*0.3)*2,S438*2)</f>
        <v>190.4</v>
      </c>
      <c r="U438" s="225" t="str">
        <f>IF(T438&lt;170,"ГЗ по услуге (работе) НЕ выполнено","")&amp;IF(AND(T438&gt;=170,T438&lt;=200),"ГЗ по услуге (работе) выполнено","")&amp;IF(T438&gt;200,"ГЗ по услуге (работе) ПЕРЕвыполнено","")</f>
        <v>ГЗ по услуге (работе) выполнено</v>
      </c>
      <c r="V438" s="227"/>
      <c r="W438" s="252"/>
      <c r="X438" s="249"/>
    </row>
    <row r="439" spans="1:24" s="4" customFormat="1" ht="53.25" customHeight="1" thickBot="1" x14ac:dyDescent="0.3">
      <c r="A439" s="228"/>
      <c r="B439" s="44" t="str">
        <f t="shared" si="230"/>
        <v xml:space="preserve">ГБУЗ АО Областная инфекционная киническая больница </v>
      </c>
      <c r="C439" s="298"/>
      <c r="D439" s="19" t="str">
        <f t="shared" si="231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9" s="227"/>
      <c r="F439" s="44" t="str">
        <f t="shared" si="238"/>
        <v>Не предусмотрено</v>
      </c>
      <c r="G439" s="227"/>
      <c r="H439" s="44" t="str">
        <f t="shared" si="239"/>
        <v>Не предусмотрено</v>
      </c>
      <c r="I439" s="227"/>
      <c r="J439" s="44" t="str">
        <f t="shared" si="240"/>
        <v>Обработка вещей из  очагов</v>
      </c>
      <c r="K439" s="71" t="s">
        <v>83</v>
      </c>
      <c r="L439" s="72" t="s">
        <v>84</v>
      </c>
      <c r="M439" s="68" t="s">
        <v>42</v>
      </c>
      <c r="N439" s="100">
        <v>1000</v>
      </c>
      <c r="O439" s="102">
        <v>210</v>
      </c>
      <c r="P439" s="53" t="str">
        <f t="shared" ref="P439" si="246">IF(AND(N439&lt;&gt;0,M439="Кач."),O439/N439*100,"")</f>
        <v/>
      </c>
      <c r="Q439" s="52">
        <f t="shared" si="244"/>
        <v>84</v>
      </c>
      <c r="R439" s="213"/>
      <c r="S439" s="240"/>
      <c r="T439" s="216"/>
      <c r="U439" s="225"/>
      <c r="V439" s="227"/>
      <c r="W439" s="252"/>
      <c r="X439" s="249"/>
    </row>
    <row r="440" spans="1:24" s="4" customFormat="1" ht="66.75" customHeight="1" thickBot="1" x14ac:dyDescent="0.3">
      <c r="A440" s="228"/>
      <c r="B440" s="44" t="str">
        <f t="shared" si="230"/>
        <v xml:space="preserve">ГБУЗ АО Областная инфекционная киническая больница </v>
      </c>
      <c r="C440" s="226" t="s">
        <v>232</v>
      </c>
      <c r="D440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0" s="225" t="s">
        <v>289</v>
      </c>
      <c r="F440" s="44" t="str">
        <f t="shared" si="238"/>
        <v>заключение договоров</v>
      </c>
      <c r="G440" s="225" t="s">
        <v>291</v>
      </c>
      <c r="H440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11" t="s">
        <v>290</v>
      </c>
      <c r="J440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3" t="s">
        <v>233</v>
      </c>
      <c r="L440" s="72" t="s">
        <v>3</v>
      </c>
      <c r="M440" s="70" t="s">
        <v>5</v>
      </c>
      <c r="N440" s="103">
        <v>100</v>
      </c>
      <c r="O440" s="103">
        <v>100</v>
      </c>
      <c r="P440" s="51">
        <f>IF(AND(N440&lt;&gt;0,M440="Кач."),O440/N440*100,"")</f>
        <v>100</v>
      </c>
      <c r="Q440" s="51"/>
      <c r="R440" s="213">
        <f>IFERROR(AVERAGE(P440:P441),"")</f>
        <v>100</v>
      </c>
      <c r="S440" s="240">
        <f>AVERAGE(Q440:Q441)</f>
        <v>100</v>
      </c>
      <c r="T440" s="216">
        <f>IFERROR((R440*0.7+S440*0.3)*2,S440*2)</f>
        <v>200</v>
      </c>
      <c r="U440" s="225" t="str">
        <f>IF(T440&lt;170,"ГЗ по услуге (работе) НЕ выполнено","")&amp;IF(AND(T440&gt;=170,T440&lt;=200),"ГЗ по услуге (работе) выполнено","")&amp;IF(T440&gt;200,"ГЗ по услуге (работе) ПЕРЕвыполнено","")</f>
        <v>ГЗ по услуге (работе) выполнено</v>
      </c>
      <c r="V440" s="227"/>
      <c r="W440" s="252"/>
      <c r="X440" s="249"/>
    </row>
    <row r="441" spans="1:24" s="4" customFormat="1" ht="28.5" customHeight="1" thickBot="1" x14ac:dyDescent="0.3">
      <c r="A441" s="228"/>
      <c r="B441" s="44" t="str">
        <f t="shared" si="230"/>
        <v xml:space="preserve">ГБУЗ АО Областная инфекционная киническая больница </v>
      </c>
      <c r="C441" s="226"/>
      <c r="D441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1" s="225"/>
      <c r="F441" s="44" t="str">
        <f t="shared" si="238"/>
        <v>заключение договоров</v>
      </c>
      <c r="G441" s="225"/>
      <c r="H441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1" s="212"/>
      <c r="J441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1" s="74" t="s">
        <v>241</v>
      </c>
      <c r="L441" s="72" t="s">
        <v>234</v>
      </c>
      <c r="M441" s="78" t="s">
        <v>42</v>
      </c>
      <c r="N441" s="100">
        <v>20.190000000000001</v>
      </c>
      <c r="O441" s="100">
        <v>20.190000000000001</v>
      </c>
      <c r="P441" s="53" t="str">
        <f t="shared" ref="P441" si="247">IF(AND(N441&lt;&gt;0,M441="Кач."),O441/N441*100,"")</f>
        <v/>
      </c>
      <c r="Q441" s="55">
        <f>IF(AND(N441&lt;&gt;0,M441="объем"),(O441/N441*100),"")</f>
        <v>100</v>
      </c>
      <c r="R441" s="213"/>
      <c r="S441" s="240"/>
      <c r="T441" s="216"/>
      <c r="U441" s="225"/>
      <c r="V441" s="227"/>
      <c r="W441" s="286"/>
      <c r="X441" s="250"/>
    </row>
    <row r="442" spans="1:24" s="4" customFormat="1" ht="69" customHeight="1" thickBot="1" x14ac:dyDescent="0.3">
      <c r="A442" s="300" t="s">
        <v>8</v>
      </c>
      <c r="B442" s="44" t="str">
        <f t="shared" si="230"/>
        <v>ГБУЗ АО Областной кардиологический диспансер</v>
      </c>
      <c r="C442" s="298" t="s">
        <v>122</v>
      </c>
      <c r="D442" s="19" t="str">
        <f t="shared" si="231"/>
        <v>ПМСП, не включенная в базовую программу ОМС</v>
      </c>
      <c r="E442" s="227" t="s">
        <v>140</v>
      </c>
      <c r="F442" s="44" t="str">
        <f t="shared" si="238"/>
        <v>амбулаторно</v>
      </c>
      <c r="G442" s="225" t="s">
        <v>47</v>
      </c>
      <c r="H442" s="44" t="str">
        <f t="shared" si="239"/>
        <v>Не предусмотрено</v>
      </c>
      <c r="I442" s="225" t="s">
        <v>66</v>
      </c>
      <c r="J442" s="44" t="str">
        <f t="shared" si="240"/>
        <v>психотерапия</v>
      </c>
      <c r="K442" s="70" t="s">
        <v>131</v>
      </c>
      <c r="L442" s="70" t="s">
        <v>3</v>
      </c>
      <c r="M442" s="70" t="s">
        <v>5</v>
      </c>
      <c r="N442" s="103">
        <v>99</v>
      </c>
      <c r="O442" s="103">
        <v>99</v>
      </c>
      <c r="P442" s="51">
        <f t="shared" si="217"/>
        <v>100</v>
      </c>
      <c r="Q442" s="51"/>
      <c r="R442" s="213">
        <f>IFERROR(AVERAGE(P442:P444),"")</f>
        <v>100</v>
      </c>
      <c r="S442" s="240">
        <f>AVERAGE(Q442:Q444)</f>
        <v>95.729230769230767</v>
      </c>
      <c r="T442" s="216">
        <f>IFERROR((R442*0.7+S442*0.3)*2,S442*2)</f>
        <v>197.43753846153845</v>
      </c>
      <c r="U442" s="225" t="str">
        <f>IF(T442&lt;170,"ГЗ по услуге (работе) НЕ выполнено","")&amp;IF(AND(T442&gt;=170,T442&lt;=200),"ГЗ по услуге (работе) выполнено","")&amp;IF(T442&gt;200,"ГЗ по услуге (работе) ПЕРЕвыполнено","")</f>
        <v>ГЗ по услуге (работе) выполнено</v>
      </c>
      <c r="V442" s="227"/>
      <c r="W442" s="251">
        <f>AVERAGE(T442:T450)</f>
        <v>198.83368548963952</v>
      </c>
      <c r="X442" s="248" t="str">
        <f>IF(W442&lt;170,"ГЗ по учреждению не выполнено","")&amp;IF(AND(W442&gt;=170,W442&lt;=200),"ГЗ по учреждению выполнено","")&amp;IF(W442&gt;200,"ГЗ по учреждению перевыполнено","")</f>
        <v>ГЗ по учреждению выполнено</v>
      </c>
    </row>
    <row r="443" spans="1:24" s="15" customFormat="1" ht="42.75" customHeight="1" thickBot="1" x14ac:dyDescent="0.3">
      <c r="A443" s="300"/>
      <c r="B443" s="44" t="str">
        <f t="shared" si="230"/>
        <v>ГБУЗ АО Областной кардиологический диспансер</v>
      </c>
      <c r="C443" s="298"/>
      <c r="D443" s="19" t="str">
        <f t="shared" si="231"/>
        <v>ПМСП, не включенная в базовую программу ОМС</v>
      </c>
      <c r="E443" s="227"/>
      <c r="F443" s="44" t="str">
        <f t="shared" si="238"/>
        <v>амбулаторно</v>
      </c>
      <c r="G443" s="225"/>
      <c r="H443" s="44" t="str">
        <f t="shared" si="239"/>
        <v>Не предусмотрено</v>
      </c>
      <c r="I443" s="225"/>
      <c r="J443" s="44" t="str">
        <f t="shared" si="240"/>
        <v>психотерапия</v>
      </c>
      <c r="K443" s="71" t="s">
        <v>40</v>
      </c>
      <c r="L443" s="72" t="s">
        <v>121</v>
      </c>
      <c r="M443" s="78" t="s">
        <v>42</v>
      </c>
      <c r="N443" s="99">
        <v>2500</v>
      </c>
      <c r="O443" s="100">
        <v>612</v>
      </c>
      <c r="P443" s="53" t="str">
        <f t="shared" ref="P443" si="248">IF(AND(N443&lt;&gt;0,M443="Кач."),O443/N443*100,"")</f>
        <v/>
      </c>
      <c r="Q443" s="130">
        <f t="shared" ref="Q443" si="249">IF(AND(N443&lt;&gt;0,M443="объем"),(O443/N443*100)/$Y$2*12,"")</f>
        <v>97.92</v>
      </c>
      <c r="R443" s="213"/>
      <c r="S443" s="240"/>
      <c r="T443" s="216"/>
      <c r="U443" s="225"/>
      <c r="V443" s="227"/>
      <c r="W443" s="252"/>
      <c r="X443" s="249"/>
    </row>
    <row r="444" spans="1:24" s="4" customFormat="1" ht="75" customHeight="1" thickBot="1" x14ac:dyDescent="0.3">
      <c r="A444" s="300"/>
      <c r="B444" s="44" t="str">
        <f t="shared" si="230"/>
        <v>ГБУЗ АО Областной кардиологический диспансер</v>
      </c>
      <c r="C444" s="298"/>
      <c r="D444" s="19" t="str">
        <f t="shared" si="231"/>
        <v>ПМСП, не включенная в базовую программу ОМС</v>
      </c>
      <c r="E444" s="227"/>
      <c r="F444" s="44" t="str">
        <f t="shared" si="238"/>
        <v>амбулаторно</v>
      </c>
      <c r="G444" s="225"/>
      <c r="H444" s="44" t="str">
        <f t="shared" si="239"/>
        <v>Не предусмотрено</v>
      </c>
      <c r="I444" s="225"/>
      <c r="J444" s="44" t="str">
        <f t="shared" si="240"/>
        <v>психотерапия</v>
      </c>
      <c r="K444" s="71" t="s">
        <v>136</v>
      </c>
      <c r="L444" s="72" t="s">
        <v>121</v>
      </c>
      <c r="M444" s="78" t="s">
        <v>42</v>
      </c>
      <c r="N444" s="99">
        <v>650</v>
      </c>
      <c r="O444" s="100">
        <v>152</v>
      </c>
      <c r="P444" s="53" t="str">
        <f t="shared" si="217"/>
        <v/>
      </c>
      <c r="Q444" s="52">
        <f t="shared" si="236"/>
        <v>93.538461538461533</v>
      </c>
      <c r="R444" s="213"/>
      <c r="S444" s="240"/>
      <c r="T444" s="216"/>
      <c r="U444" s="225"/>
      <c r="V444" s="227"/>
      <c r="W444" s="252"/>
      <c r="X444" s="249"/>
    </row>
    <row r="445" spans="1:24" s="4" customFormat="1" ht="28.5" customHeight="1" thickBot="1" x14ac:dyDescent="0.3">
      <c r="A445" s="300"/>
      <c r="B445" s="44" t="str">
        <f t="shared" si="230"/>
        <v>ГБУЗ АО Областной кардиологический диспансер</v>
      </c>
      <c r="C445" s="298" t="s">
        <v>123</v>
      </c>
      <c r="D445" s="19" t="str">
        <f t="shared" si="231"/>
        <v>ПМСП, включенная в базовую программу ОМС</v>
      </c>
      <c r="E445" s="227" t="s">
        <v>140</v>
      </c>
      <c r="F445" s="44" t="str">
        <f t="shared" si="238"/>
        <v>амбулаторно</v>
      </c>
      <c r="G445" s="227" t="s">
        <v>47</v>
      </c>
      <c r="H445" s="44" t="str">
        <f t="shared" si="239"/>
        <v>Не предусмотрено</v>
      </c>
      <c r="I445" s="227" t="s">
        <v>85</v>
      </c>
      <c r="J445" s="44" t="str">
        <f t="shared" si="240"/>
        <v>кардиология</v>
      </c>
      <c r="K445" s="69" t="s">
        <v>131</v>
      </c>
      <c r="L445" s="70" t="s">
        <v>3</v>
      </c>
      <c r="M445" s="70" t="s">
        <v>5</v>
      </c>
      <c r="N445" s="103">
        <v>99</v>
      </c>
      <c r="O445" s="103">
        <v>99</v>
      </c>
      <c r="P445" s="51">
        <f t="shared" si="217"/>
        <v>100</v>
      </c>
      <c r="Q445" s="51"/>
      <c r="R445" s="218">
        <f>IFERROR(AVERAGE(P445:P446),"")</f>
        <v>100</v>
      </c>
      <c r="S445" s="214">
        <f>AVERAGE(Q445:Q446)</f>
        <v>97.85407725321889</v>
      </c>
      <c r="T445" s="222">
        <f>IFERROR((R445*0.7+S445*0.3)*2,S445*2)</f>
        <v>198.71244635193133</v>
      </c>
      <c r="U445" s="225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выполнено</v>
      </c>
      <c r="V445" s="227"/>
      <c r="W445" s="252"/>
      <c r="X445" s="249"/>
    </row>
    <row r="446" spans="1:24" s="4" customFormat="1" ht="28.5" customHeight="1" thickBot="1" x14ac:dyDescent="0.3">
      <c r="A446" s="300"/>
      <c r="B446" s="44" t="str">
        <f t="shared" si="230"/>
        <v>ГБУЗ АО Областной кардиологический диспансер</v>
      </c>
      <c r="C446" s="298"/>
      <c r="D446" s="19" t="str">
        <f t="shared" si="231"/>
        <v>ПМСП, включенная в базовую программу ОМС</v>
      </c>
      <c r="E446" s="227"/>
      <c r="F446" s="44" t="str">
        <f t="shared" si="238"/>
        <v>амбулаторно</v>
      </c>
      <c r="G446" s="227"/>
      <c r="H446" s="44" t="str">
        <f t="shared" si="239"/>
        <v>Не предусмотрено</v>
      </c>
      <c r="I446" s="227"/>
      <c r="J446" s="44" t="str">
        <f t="shared" si="240"/>
        <v>кардиология</v>
      </c>
      <c r="K446" s="71" t="s">
        <v>40</v>
      </c>
      <c r="L446" s="72" t="s">
        <v>121</v>
      </c>
      <c r="M446" s="68" t="s">
        <v>42</v>
      </c>
      <c r="N446" s="101">
        <v>2563</v>
      </c>
      <c r="O446" s="100">
        <v>627</v>
      </c>
      <c r="P446" s="53" t="str">
        <f t="shared" si="217"/>
        <v/>
      </c>
      <c r="Q446" s="52">
        <f t="shared" si="236"/>
        <v>97.85407725321889</v>
      </c>
      <c r="R446" s="220"/>
      <c r="S446" s="221"/>
      <c r="T446" s="224"/>
      <c r="U446" s="225"/>
      <c r="V446" s="227"/>
      <c r="W446" s="252"/>
      <c r="X446" s="249"/>
    </row>
    <row r="447" spans="1:24" s="4" customFormat="1" ht="28.5" customHeight="1" thickBot="1" x14ac:dyDescent="0.3">
      <c r="A447" s="300"/>
      <c r="B447" s="44" t="str">
        <f t="shared" si="230"/>
        <v>ГБУЗ АО Областной кардиологический диспансер</v>
      </c>
      <c r="C447" s="226" t="s">
        <v>260</v>
      </c>
      <c r="D447" s="19" t="str">
        <f t="shared" si="231"/>
        <v xml:space="preserve">Обеспечение мероприятий, направленных на охрану здоровья граждан </v>
      </c>
      <c r="E447" s="225" t="s">
        <v>47</v>
      </c>
      <c r="F447" s="44" t="str">
        <f t="shared" si="238"/>
        <v>Не предусмотрено</v>
      </c>
      <c r="G447" s="225" t="s">
        <v>47</v>
      </c>
      <c r="H447" s="44" t="str">
        <f t="shared" si="239"/>
        <v>Не предусмотрено</v>
      </c>
      <c r="I447" s="225" t="s">
        <v>47</v>
      </c>
      <c r="J447" s="44" t="str">
        <f t="shared" si="240"/>
        <v>Не предусмотрено</v>
      </c>
      <c r="K447" s="70" t="s">
        <v>178</v>
      </c>
      <c r="L447" s="70" t="s">
        <v>3</v>
      </c>
      <c r="M447" s="70" t="s">
        <v>5</v>
      </c>
      <c r="N447" s="103">
        <v>99</v>
      </c>
      <c r="O447" s="103">
        <v>99</v>
      </c>
      <c r="P447" s="57">
        <f t="shared" ref="P447:P448" si="250">IF(AND(N447&lt;&gt;0,M447="Кач."),O447/N447*100,"")</f>
        <v>100</v>
      </c>
      <c r="Q447" s="57"/>
      <c r="R447" s="218">
        <f>IFERROR(AVERAGE(P447:P448),"")</f>
        <v>100</v>
      </c>
      <c r="S447" s="214">
        <f>AVERAGE(Q447:Q448)</f>
        <v>98.641261908480402</v>
      </c>
      <c r="T447" s="222">
        <f>IFERROR((R447*0.7+S447*0.3)*2,S447*2)</f>
        <v>199.18475714508824</v>
      </c>
      <c r="U447" s="225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27"/>
      <c r="W447" s="252"/>
      <c r="X447" s="249"/>
    </row>
    <row r="448" spans="1:24" s="4" customFormat="1" ht="25.15" customHeight="1" thickBot="1" x14ac:dyDescent="0.3">
      <c r="A448" s="300"/>
      <c r="B448" s="44" t="str">
        <f t="shared" si="230"/>
        <v>ГБУЗ АО Областной кардиологический диспансер</v>
      </c>
      <c r="C448" s="226"/>
      <c r="D448" s="19" t="str">
        <f t="shared" si="231"/>
        <v xml:space="preserve">Обеспечение мероприятий, направленных на охрану здоровья граждан </v>
      </c>
      <c r="E448" s="225"/>
      <c r="F448" s="44" t="str">
        <f t="shared" si="238"/>
        <v>Не предусмотрено</v>
      </c>
      <c r="G448" s="225"/>
      <c r="H448" s="44" t="str">
        <f t="shared" si="239"/>
        <v>Не предусмотрено</v>
      </c>
      <c r="I448" s="225"/>
      <c r="J448" s="44" t="str">
        <f t="shared" si="240"/>
        <v>Не предусмотрено</v>
      </c>
      <c r="K448" s="71" t="s">
        <v>177</v>
      </c>
      <c r="L448" s="83" t="s">
        <v>58</v>
      </c>
      <c r="M448" s="78" t="s">
        <v>42</v>
      </c>
      <c r="N448" s="101">
        <v>6403</v>
      </c>
      <c r="O448" s="100">
        <v>1579</v>
      </c>
      <c r="P448" s="58" t="str">
        <f t="shared" si="250"/>
        <v/>
      </c>
      <c r="Q448" s="59">
        <f t="shared" ref="Q448" si="251">IF(AND(N448&lt;&gt;0,M448="объем"),(O448/N448*100)/$Y$2*12,"")</f>
        <v>98.641261908480402</v>
      </c>
      <c r="R448" s="220"/>
      <c r="S448" s="221"/>
      <c r="T448" s="224"/>
      <c r="U448" s="225"/>
      <c r="V448" s="227"/>
      <c r="W448" s="252"/>
      <c r="X448" s="249"/>
    </row>
    <row r="449" spans="1:24" s="4" customFormat="1" ht="46.5" customHeight="1" thickBot="1" x14ac:dyDescent="0.3">
      <c r="A449" s="300"/>
      <c r="B449" s="44" t="str">
        <f t="shared" si="230"/>
        <v>ГБУЗ АО Областной кардиологический диспансер</v>
      </c>
      <c r="C449" s="226" t="s">
        <v>232</v>
      </c>
      <c r="D449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25" t="s">
        <v>289</v>
      </c>
      <c r="F449" s="44" t="str">
        <f t="shared" si="238"/>
        <v>заключение договоров</v>
      </c>
      <c r="G449" s="225" t="s">
        <v>291</v>
      </c>
      <c r="H449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25" t="s">
        <v>290</v>
      </c>
      <c r="J449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3" t="s">
        <v>233</v>
      </c>
      <c r="L449" s="72" t="s">
        <v>3</v>
      </c>
      <c r="M449" s="70" t="s">
        <v>5</v>
      </c>
      <c r="N449" s="103">
        <v>100</v>
      </c>
      <c r="O449" s="103">
        <v>100</v>
      </c>
      <c r="P449" s="57">
        <f t="shared" ref="P449:P450" si="252">IF(AND(N449&lt;&gt;0,M449="Кач."),O449/N449*100,"")</f>
        <v>100</v>
      </c>
      <c r="Q449" s="57"/>
      <c r="R449" s="218">
        <f>IFERROR(AVERAGE(P449:P450),"")</f>
        <v>100</v>
      </c>
      <c r="S449" s="214">
        <f>AVERAGE(Q449:Q450)</f>
        <v>100</v>
      </c>
      <c r="T449" s="222">
        <f>IFERROR((R449*0.7+S449*0.3)*2,S449*2)</f>
        <v>200</v>
      </c>
      <c r="U449" s="225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27"/>
      <c r="W449" s="252"/>
      <c r="X449" s="249"/>
    </row>
    <row r="450" spans="1:24" s="4" customFormat="1" ht="34.5" customHeight="1" thickBot="1" x14ac:dyDescent="0.3">
      <c r="A450" s="300"/>
      <c r="B450" s="44" t="str">
        <f t="shared" si="230"/>
        <v>ГБУЗ АО Областной кардиологический диспансер</v>
      </c>
      <c r="C450" s="226"/>
      <c r="D450" s="19" t="str">
        <f t="shared" si="23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0" s="225"/>
      <c r="F450" s="44" t="str">
        <f t="shared" si="238"/>
        <v>заключение договоров</v>
      </c>
      <c r="G450" s="225"/>
      <c r="H450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0" s="225"/>
      <c r="J450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0" s="74" t="s">
        <v>241</v>
      </c>
      <c r="L450" s="72" t="s">
        <v>234</v>
      </c>
      <c r="M450" s="78" t="s">
        <v>42</v>
      </c>
      <c r="N450" s="101">
        <v>0.8</v>
      </c>
      <c r="O450" s="101">
        <v>0.8</v>
      </c>
      <c r="P450" s="58" t="str">
        <f t="shared" si="252"/>
        <v/>
      </c>
      <c r="Q450" s="55">
        <f>IF(AND(N450&lt;&gt;0,M450="объем"),(O450/N450*100),"")</f>
        <v>100</v>
      </c>
      <c r="R450" s="220"/>
      <c r="S450" s="221"/>
      <c r="T450" s="224"/>
      <c r="U450" s="225"/>
      <c r="V450" s="227"/>
      <c r="W450" s="286"/>
      <c r="X450" s="250"/>
    </row>
    <row r="451" spans="1:24" s="15" customFormat="1" ht="51" customHeight="1" thickBot="1" x14ac:dyDescent="0.3">
      <c r="A451" s="208" t="s">
        <v>19</v>
      </c>
      <c r="B451" s="44" t="str">
        <f t="shared" si="230"/>
        <v>ГБУЗ АО Областной врачебно-физкультурный диспансер</v>
      </c>
      <c r="C451" s="229" t="s">
        <v>123</v>
      </c>
      <c r="D451" s="19" t="str">
        <f t="shared" si="231"/>
        <v>ПМСП, включенная в базовую программу ОМС</v>
      </c>
      <c r="E451" s="232" t="s">
        <v>140</v>
      </c>
      <c r="F451" s="44" t="str">
        <f t="shared" si="238"/>
        <v>амбулаторно</v>
      </c>
      <c r="G451" s="232" t="s">
        <v>47</v>
      </c>
      <c r="H451" s="44" t="str">
        <f t="shared" si="239"/>
        <v>Не предусмотрено</v>
      </c>
      <c r="I451" s="232" t="s">
        <v>86</v>
      </c>
      <c r="J451" s="44" t="str">
        <f t="shared" si="240"/>
        <v>спортивная медицина</v>
      </c>
      <c r="K451" s="69" t="s">
        <v>131</v>
      </c>
      <c r="L451" s="70" t="s">
        <v>3</v>
      </c>
      <c r="M451" s="70" t="s">
        <v>5</v>
      </c>
      <c r="N451" s="103">
        <v>99</v>
      </c>
      <c r="O451" s="103">
        <v>100</v>
      </c>
      <c r="P451" s="51">
        <f t="shared" si="217"/>
        <v>101.01010101010101</v>
      </c>
      <c r="Q451" s="51"/>
      <c r="R451" s="218">
        <f>IFERROR(AVERAGE(P451:P484),"")</f>
        <v>101.01010101010102</v>
      </c>
      <c r="S451" s="214">
        <f>AVERAGE(Q451:Q484)</f>
        <v>101.48113869014415</v>
      </c>
      <c r="T451" s="222">
        <f>IFERROR((R451*0.7+S451*0.3)*2,S451*2)</f>
        <v>202.30282462822791</v>
      </c>
      <c r="U451" s="211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ПЕРЕвыполнено</v>
      </c>
      <c r="V451" s="232"/>
      <c r="W451" s="251">
        <f>AVERAGE(T451:T494)</f>
        <v>200.59544431634484</v>
      </c>
      <c r="X451" s="248" t="str">
        <f>IF(W451&lt;170,"ГЗ по учреждению не выполнено","")&amp;IF(AND(W451&gt;=170,W451&lt;=200),"ГЗ по учреждению выполнено","")&amp;IF(W451&gt;200,"ГЗ по учреждению перевыполнено","")</f>
        <v>ГЗ по учреждению перевыполнено</v>
      </c>
    </row>
    <row r="452" spans="1:24" s="4" customFormat="1" ht="21" customHeight="1" thickBot="1" x14ac:dyDescent="0.3">
      <c r="A452" s="209"/>
      <c r="B452" s="44" t="str">
        <f t="shared" si="230"/>
        <v>ГБУЗ АО Областной врачебно-физкультурный диспансер</v>
      </c>
      <c r="C452" s="230"/>
      <c r="D452" s="19" t="str">
        <f t="shared" si="231"/>
        <v>ПМСП, включенная в базовую программу ОМС</v>
      </c>
      <c r="E452" s="234"/>
      <c r="F452" s="44" t="str">
        <f t="shared" si="238"/>
        <v>амбулаторно</v>
      </c>
      <c r="G452" s="234"/>
      <c r="H452" s="44" t="str">
        <f t="shared" si="239"/>
        <v>Не предусмотрено</v>
      </c>
      <c r="I452" s="234"/>
      <c r="J452" s="44" t="str">
        <f t="shared" si="240"/>
        <v>спортивная медицина</v>
      </c>
      <c r="K452" s="71" t="s">
        <v>40</v>
      </c>
      <c r="L452" s="72" t="s">
        <v>121</v>
      </c>
      <c r="M452" s="68" t="s">
        <v>42</v>
      </c>
      <c r="N452" s="101">
        <v>127000</v>
      </c>
      <c r="O452" s="100">
        <v>31750</v>
      </c>
      <c r="P452" s="53" t="str">
        <f t="shared" ref="P452" si="253">IF(AND(N452&lt;&gt;0,M452="Кач."),O452/N452*100,"")</f>
        <v/>
      </c>
      <c r="Q452" s="124">
        <f t="shared" ref="Q452" si="254">IF(AND(N452&lt;&gt;0,M452="объем"),(O452/N452*100)/$Y$2*12,"")</f>
        <v>100</v>
      </c>
      <c r="R452" s="219"/>
      <c r="S452" s="215"/>
      <c r="T452" s="223"/>
      <c r="U452" s="239"/>
      <c r="V452" s="233"/>
      <c r="W452" s="252"/>
      <c r="X452" s="249"/>
    </row>
    <row r="453" spans="1:24" s="4" customFormat="1" ht="68.25" customHeight="1" thickBot="1" x14ac:dyDescent="0.3">
      <c r="A453" s="209"/>
      <c r="B453" s="44" t="str">
        <f t="shared" si="230"/>
        <v>ГБУЗ АО Областной врачебно-физкультурный диспансер</v>
      </c>
      <c r="C453" s="230"/>
      <c r="D453" s="19" t="str">
        <f t="shared" si="231"/>
        <v>ПМСП, включенная в базовую программу ОМС</v>
      </c>
      <c r="E453" s="232" t="s">
        <v>140</v>
      </c>
      <c r="F453" s="44" t="str">
        <f t="shared" si="238"/>
        <v>амбулаторно</v>
      </c>
      <c r="G453" s="232" t="s">
        <v>208</v>
      </c>
      <c r="H453" s="44" t="str">
        <f t="shared" si="239"/>
        <v>спортсмены спортивных сборных команд</v>
      </c>
      <c r="I453" s="232" t="s">
        <v>85</v>
      </c>
      <c r="J453" s="44" t="str">
        <f t="shared" si="240"/>
        <v>кардиология</v>
      </c>
      <c r="K453" s="69" t="s">
        <v>131</v>
      </c>
      <c r="L453" s="70" t="s">
        <v>3</v>
      </c>
      <c r="M453" s="70" t="s">
        <v>5</v>
      </c>
      <c r="N453" s="103">
        <v>99</v>
      </c>
      <c r="O453" s="103">
        <v>100</v>
      </c>
      <c r="P453" s="51">
        <f t="shared" ref="P453:P455" si="255">IF(AND(N453&lt;&gt;0,M453="Кач."),O453/N453*100,"")</f>
        <v>101.01010101010101</v>
      </c>
      <c r="Q453" s="51"/>
      <c r="R453" s="219">
        <f>IFERROR(AVERAGE(P453:P486),"")</f>
        <v>101.01010101010102</v>
      </c>
      <c r="S453" s="215">
        <f>AVERAGE(Q454:Q455)</f>
        <v>100.01643115346698</v>
      </c>
      <c r="T453" s="223"/>
      <c r="U453" s="239"/>
      <c r="V453" s="233"/>
      <c r="W453" s="252"/>
      <c r="X453" s="249"/>
    </row>
    <row r="454" spans="1:24" s="4" customFormat="1" ht="45.75" customHeight="1" thickBot="1" x14ac:dyDescent="0.3">
      <c r="A454" s="209"/>
      <c r="B454" s="44" t="str">
        <f t="shared" si="230"/>
        <v>ГБУЗ АО Областной врачебно-физкультурный диспансер</v>
      </c>
      <c r="C454" s="230"/>
      <c r="D454" s="19" t="str">
        <f t="shared" si="231"/>
        <v>ПМСП, включенная в базовую программу ОМС</v>
      </c>
      <c r="E454" s="233"/>
      <c r="F454" s="44" t="str">
        <f t="shared" si="238"/>
        <v>амбулаторно</v>
      </c>
      <c r="G454" s="233"/>
      <c r="H454" s="44" t="str">
        <f t="shared" si="239"/>
        <v>спортсмены спортивных сборных команд</v>
      </c>
      <c r="I454" s="233"/>
      <c r="J454" s="44" t="str">
        <f t="shared" si="240"/>
        <v>кардиология</v>
      </c>
      <c r="K454" s="71" t="s">
        <v>40</v>
      </c>
      <c r="L454" s="72" t="s">
        <v>121</v>
      </c>
      <c r="M454" s="68" t="s">
        <v>42</v>
      </c>
      <c r="N454" s="101">
        <v>6086</v>
      </c>
      <c r="O454" s="100">
        <v>1522</v>
      </c>
      <c r="P454" s="53" t="str">
        <f t="shared" si="255"/>
        <v/>
      </c>
      <c r="Q454" s="124">
        <f t="shared" ref="Q454:Q455" si="256">IF(AND(N454&lt;&gt;0,M454="объем"),(O454/N454*100)/$Y$2*12,"")</f>
        <v>100.03286230693396</v>
      </c>
      <c r="R454" s="219"/>
      <c r="S454" s="215"/>
      <c r="T454" s="223"/>
      <c r="U454" s="239"/>
      <c r="V454" s="233"/>
      <c r="W454" s="252"/>
      <c r="X454" s="249"/>
    </row>
    <row r="455" spans="1:24" s="4" customFormat="1" ht="27" customHeight="1" thickBot="1" x14ac:dyDescent="0.3">
      <c r="A455" s="209"/>
      <c r="B455" s="44" t="str">
        <f t="shared" si="230"/>
        <v>ГБУЗ АО Областной врачебно-физкультурный диспансер</v>
      </c>
      <c r="C455" s="230"/>
      <c r="D455" s="19" t="str">
        <f t="shared" si="231"/>
        <v>ПМСП, включенная в базовую программу ОМС</v>
      </c>
      <c r="E455" s="234"/>
      <c r="F455" s="44" t="str">
        <f t="shared" si="238"/>
        <v>амбулаторно</v>
      </c>
      <c r="G455" s="234"/>
      <c r="H455" s="44" t="str">
        <f t="shared" si="239"/>
        <v>спортсмены спортивных сборных команд</v>
      </c>
      <c r="I455" s="234"/>
      <c r="J455" s="44" t="str">
        <f t="shared" si="240"/>
        <v>кардиология</v>
      </c>
      <c r="K455" s="71" t="s">
        <v>136</v>
      </c>
      <c r="L455" s="72" t="s">
        <v>121</v>
      </c>
      <c r="M455" s="68" t="s">
        <v>42</v>
      </c>
      <c r="N455" s="101">
        <v>12</v>
      </c>
      <c r="O455" s="101">
        <v>3</v>
      </c>
      <c r="P455" s="53" t="str">
        <f t="shared" si="255"/>
        <v/>
      </c>
      <c r="Q455" s="124">
        <f t="shared" si="256"/>
        <v>100</v>
      </c>
      <c r="R455" s="219"/>
      <c r="S455" s="215"/>
      <c r="T455" s="223"/>
      <c r="U455" s="239"/>
      <c r="V455" s="233"/>
      <c r="W455" s="252"/>
      <c r="X455" s="249"/>
    </row>
    <row r="456" spans="1:24" s="4" customFormat="1" ht="27" customHeight="1" thickBot="1" x14ac:dyDescent="0.3">
      <c r="A456" s="209"/>
      <c r="B456" s="44" t="str">
        <f t="shared" si="230"/>
        <v>ГБУЗ АО Областной врачебно-физкультурный диспансер</v>
      </c>
      <c r="C456" s="230"/>
      <c r="D456" s="19" t="str">
        <f t="shared" si="231"/>
        <v>ПМСП, включенная в базовую программу ОМС</v>
      </c>
      <c r="E456" s="232" t="s">
        <v>140</v>
      </c>
      <c r="F456" s="44" t="str">
        <f t="shared" si="238"/>
        <v>амбулаторно</v>
      </c>
      <c r="G456" s="232" t="s">
        <v>208</v>
      </c>
      <c r="H456" s="44" t="str">
        <f t="shared" si="239"/>
        <v>спортсмены спортивных сборных команд</v>
      </c>
      <c r="I456" s="232" t="s">
        <v>74</v>
      </c>
      <c r="J456" s="44" t="str">
        <f t="shared" si="240"/>
        <v>неврология</v>
      </c>
      <c r="K456" s="69" t="s">
        <v>131</v>
      </c>
      <c r="L456" s="70" t="s">
        <v>3</v>
      </c>
      <c r="M456" s="70" t="s">
        <v>5</v>
      </c>
      <c r="N456" s="103">
        <v>99</v>
      </c>
      <c r="O456" s="103">
        <v>100</v>
      </c>
      <c r="P456" s="51">
        <f t="shared" ref="P456:P458" si="257">IF(AND(N456&lt;&gt;0,M456="Кач."),O456/N456*100,"")</f>
        <v>101.01010101010101</v>
      </c>
      <c r="Q456" s="51"/>
      <c r="R456" s="219">
        <f>IFERROR(AVERAGE(P456:P489),"")</f>
        <v>101.01010101010101</v>
      </c>
      <c r="S456" s="215">
        <f>AVERAGE(Q457:Q458)</f>
        <v>105.57521737230743</v>
      </c>
      <c r="T456" s="223"/>
      <c r="U456" s="239"/>
      <c r="V456" s="233"/>
      <c r="W456" s="252"/>
      <c r="X456" s="249"/>
    </row>
    <row r="457" spans="1:24" s="4" customFormat="1" ht="25.9" customHeight="1" thickBot="1" x14ac:dyDescent="0.3">
      <c r="A457" s="209"/>
      <c r="B457" s="44" t="str">
        <f t="shared" si="230"/>
        <v>ГБУЗ АО Областной врачебно-физкультурный диспансер</v>
      </c>
      <c r="C457" s="230"/>
      <c r="D457" s="19" t="str">
        <f t="shared" si="231"/>
        <v>ПМСП, включенная в базовую программу ОМС</v>
      </c>
      <c r="E457" s="233"/>
      <c r="F457" s="44" t="str">
        <f t="shared" si="238"/>
        <v>амбулаторно</v>
      </c>
      <c r="G457" s="233"/>
      <c r="H457" s="44" t="str">
        <f t="shared" si="239"/>
        <v>спортсмены спортивных сборных команд</v>
      </c>
      <c r="I457" s="233"/>
      <c r="J457" s="44" t="str">
        <f t="shared" si="240"/>
        <v>неврология</v>
      </c>
      <c r="K457" s="71" t="s">
        <v>40</v>
      </c>
      <c r="L457" s="72" t="s">
        <v>121</v>
      </c>
      <c r="M457" s="68" t="s">
        <v>42</v>
      </c>
      <c r="N457" s="101">
        <v>5086</v>
      </c>
      <c r="O457" s="100">
        <v>1272</v>
      </c>
      <c r="P457" s="53" t="str">
        <f t="shared" si="257"/>
        <v/>
      </c>
      <c r="Q457" s="124">
        <f t="shared" ref="Q457:Q458" si="258">IF(AND(N457&lt;&gt;0,M457="объем"),(O457/N457*100)/$Y$2*12,"")</f>
        <v>100.03932363350374</v>
      </c>
      <c r="R457" s="219"/>
      <c r="S457" s="215"/>
      <c r="T457" s="223"/>
      <c r="U457" s="239"/>
      <c r="V457" s="233"/>
      <c r="W457" s="252"/>
      <c r="X457" s="249"/>
    </row>
    <row r="458" spans="1:24" s="4" customFormat="1" ht="25.9" customHeight="1" thickBot="1" x14ac:dyDescent="0.3">
      <c r="A458" s="209"/>
      <c r="B458" s="44" t="str">
        <f t="shared" si="230"/>
        <v>ГБУЗ АО Областной врачебно-физкультурный диспансер</v>
      </c>
      <c r="C458" s="230"/>
      <c r="D458" s="19" t="str">
        <f t="shared" si="231"/>
        <v>ПМСП, включенная в базовую программу ОМС</v>
      </c>
      <c r="E458" s="234"/>
      <c r="F458" s="44" t="str">
        <f t="shared" si="238"/>
        <v>амбулаторно</v>
      </c>
      <c r="G458" s="234"/>
      <c r="H458" s="44" t="str">
        <f t="shared" si="239"/>
        <v>спортсмены спортивных сборных команд</v>
      </c>
      <c r="I458" s="234"/>
      <c r="J458" s="44" t="str">
        <f t="shared" si="240"/>
        <v>неврология</v>
      </c>
      <c r="K458" s="71" t="s">
        <v>136</v>
      </c>
      <c r="L458" s="72" t="s">
        <v>121</v>
      </c>
      <c r="M458" s="68" t="s">
        <v>42</v>
      </c>
      <c r="N458" s="101">
        <v>18</v>
      </c>
      <c r="O458" s="101">
        <v>5</v>
      </c>
      <c r="P458" s="53" t="str">
        <f t="shared" si="257"/>
        <v/>
      </c>
      <c r="Q458" s="124">
        <f t="shared" si="258"/>
        <v>111.11111111111111</v>
      </c>
      <c r="R458" s="219"/>
      <c r="S458" s="215"/>
      <c r="T458" s="223"/>
      <c r="U458" s="239"/>
      <c r="V458" s="233"/>
      <c r="W458" s="252"/>
      <c r="X458" s="249"/>
    </row>
    <row r="459" spans="1:24" s="4" customFormat="1" ht="24" customHeight="1" thickBot="1" x14ac:dyDescent="0.3">
      <c r="A459" s="209"/>
      <c r="B459" s="44" t="str">
        <f t="shared" si="230"/>
        <v>ГБУЗ АО Областной врачебно-физкультурный диспансер</v>
      </c>
      <c r="C459" s="230"/>
      <c r="D459" s="19" t="str">
        <f t="shared" si="231"/>
        <v>ПМСП, включенная в базовую программу ОМС</v>
      </c>
      <c r="E459" s="232" t="s">
        <v>140</v>
      </c>
      <c r="F459" s="44" t="str">
        <f t="shared" si="238"/>
        <v>амбулаторно</v>
      </c>
      <c r="G459" s="232" t="s">
        <v>208</v>
      </c>
      <c r="H459" s="44" t="str">
        <f t="shared" si="239"/>
        <v>спортсмены спортивных сборных команд</v>
      </c>
      <c r="I459" s="232" t="s">
        <v>71</v>
      </c>
      <c r="J459" s="44" t="str">
        <f t="shared" si="240"/>
        <v>оториноларингология</v>
      </c>
      <c r="K459" s="69" t="s">
        <v>131</v>
      </c>
      <c r="L459" s="70" t="s">
        <v>3</v>
      </c>
      <c r="M459" s="70" t="s">
        <v>5</v>
      </c>
      <c r="N459" s="103">
        <v>99</v>
      </c>
      <c r="O459" s="103">
        <v>100</v>
      </c>
      <c r="P459" s="51">
        <f t="shared" ref="P459:P461" si="259">IF(AND(N459&lt;&gt;0,M459="Кач."),O459/N459*100,"")</f>
        <v>101.01010101010101</v>
      </c>
      <c r="Q459" s="51"/>
      <c r="R459" s="219">
        <f>IFERROR(AVERAGE(P459:P492),"")</f>
        <v>100.85470085470087</v>
      </c>
      <c r="S459" s="215">
        <f>AVERAGE(Q460:Q461)</f>
        <v>102.65124076412027</v>
      </c>
      <c r="T459" s="223"/>
      <c r="U459" s="239"/>
      <c r="V459" s="233"/>
      <c r="W459" s="252"/>
      <c r="X459" s="249"/>
    </row>
    <row r="460" spans="1:24" s="4" customFormat="1" ht="22.9" customHeight="1" thickBot="1" x14ac:dyDescent="0.3">
      <c r="A460" s="209"/>
      <c r="B460" s="44" t="str">
        <f t="shared" si="230"/>
        <v>ГБУЗ АО Областной врачебно-физкультурный диспансер</v>
      </c>
      <c r="C460" s="230"/>
      <c r="D460" s="19" t="str">
        <f t="shared" si="231"/>
        <v>ПМСП, включенная в базовую программу ОМС</v>
      </c>
      <c r="E460" s="233"/>
      <c r="F460" s="44" t="str">
        <f t="shared" si="238"/>
        <v>амбулаторно</v>
      </c>
      <c r="G460" s="233"/>
      <c r="H460" s="44" t="str">
        <f t="shared" si="239"/>
        <v>спортсмены спортивных сборных команд</v>
      </c>
      <c r="I460" s="233"/>
      <c r="J460" s="44" t="str">
        <f t="shared" si="240"/>
        <v>оториноларингология</v>
      </c>
      <c r="K460" s="71" t="s">
        <v>40</v>
      </c>
      <c r="L460" s="72" t="s">
        <v>121</v>
      </c>
      <c r="M460" s="68" t="s">
        <v>42</v>
      </c>
      <c r="N460" s="101">
        <v>5086</v>
      </c>
      <c r="O460" s="100">
        <v>1272</v>
      </c>
      <c r="P460" s="53" t="str">
        <f t="shared" si="259"/>
        <v/>
      </c>
      <c r="Q460" s="124">
        <f t="shared" ref="Q460:Q461" si="260">IF(AND(N460&lt;&gt;0,M460="объем"),(O460/N460*100)/$Y$2*12,"")</f>
        <v>100.03932363350374</v>
      </c>
      <c r="R460" s="219"/>
      <c r="S460" s="215"/>
      <c r="T460" s="223"/>
      <c r="U460" s="239"/>
      <c r="V460" s="233"/>
      <c r="W460" s="252"/>
      <c r="X460" s="249"/>
    </row>
    <row r="461" spans="1:24" s="4" customFormat="1" ht="22.9" customHeight="1" thickBot="1" x14ac:dyDescent="0.3">
      <c r="A461" s="209"/>
      <c r="B461" s="44" t="str">
        <f t="shared" si="230"/>
        <v>ГБУЗ АО Областной врачебно-физкультурный диспансер</v>
      </c>
      <c r="C461" s="230"/>
      <c r="D461" s="19" t="str">
        <f t="shared" si="231"/>
        <v>ПМСП, включенная в базовую программу ОМС</v>
      </c>
      <c r="E461" s="234"/>
      <c r="F461" s="44" t="str">
        <f t="shared" si="238"/>
        <v>амбулаторно</v>
      </c>
      <c r="G461" s="234"/>
      <c r="H461" s="44" t="str">
        <f t="shared" si="239"/>
        <v>спортсмены спортивных сборных команд</v>
      </c>
      <c r="I461" s="234"/>
      <c r="J461" s="44" t="str">
        <f t="shared" si="240"/>
        <v>оториноларингология</v>
      </c>
      <c r="K461" s="71" t="s">
        <v>136</v>
      </c>
      <c r="L461" s="72" t="s">
        <v>121</v>
      </c>
      <c r="M461" s="68" t="s">
        <v>42</v>
      </c>
      <c r="N461" s="101">
        <v>19</v>
      </c>
      <c r="O461" s="101">
        <v>5</v>
      </c>
      <c r="P461" s="53" t="str">
        <f t="shared" si="259"/>
        <v/>
      </c>
      <c r="Q461" s="124">
        <f t="shared" si="260"/>
        <v>105.26315789473682</v>
      </c>
      <c r="R461" s="219"/>
      <c r="S461" s="215"/>
      <c r="T461" s="223"/>
      <c r="U461" s="239"/>
      <c r="V461" s="233"/>
      <c r="W461" s="252"/>
      <c r="X461" s="249"/>
    </row>
    <row r="462" spans="1:24" s="4" customFormat="1" ht="25.15" customHeight="1" thickBot="1" x14ac:dyDescent="0.3">
      <c r="A462" s="209"/>
      <c r="B462" s="44" t="str">
        <f t="shared" si="230"/>
        <v>ГБУЗ АО Областной врачебно-физкультурный диспансер</v>
      </c>
      <c r="C462" s="230"/>
      <c r="D462" s="19" t="str">
        <f t="shared" si="231"/>
        <v>ПМСП, включенная в базовую программу ОМС</v>
      </c>
      <c r="E462" s="232" t="s">
        <v>140</v>
      </c>
      <c r="F462" s="44" t="str">
        <f t="shared" si="238"/>
        <v>амбулаторно</v>
      </c>
      <c r="G462" s="232" t="s">
        <v>208</v>
      </c>
      <c r="H462" s="44" t="str">
        <f t="shared" si="239"/>
        <v>спортсмены спортивных сборных команд</v>
      </c>
      <c r="I462" s="232" t="s">
        <v>93</v>
      </c>
      <c r="J462" s="44" t="str">
        <f t="shared" si="240"/>
        <v>офтальмология</v>
      </c>
      <c r="K462" s="69" t="s">
        <v>131</v>
      </c>
      <c r="L462" s="70" t="s">
        <v>3</v>
      </c>
      <c r="M462" s="70" t="s">
        <v>5</v>
      </c>
      <c r="N462" s="103">
        <v>99</v>
      </c>
      <c r="O462" s="103">
        <v>100</v>
      </c>
      <c r="P462" s="51">
        <f t="shared" ref="P462:P464" si="261">IF(AND(N462&lt;&gt;0,M462="Кач."),O462/N462*100,"")</f>
        <v>101.01010101010101</v>
      </c>
      <c r="Q462" s="51"/>
      <c r="R462" s="219">
        <f>IFERROR(AVERAGE(P462:P495),"")</f>
        <v>100.72150072150075</v>
      </c>
      <c r="S462" s="215">
        <f>AVERAGE(Q463:Q464)</f>
        <v>102.65124076412027</v>
      </c>
      <c r="T462" s="223"/>
      <c r="U462" s="239"/>
      <c r="V462" s="233"/>
      <c r="W462" s="252"/>
      <c r="X462" s="249"/>
    </row>
    <row r="463" spans="1:24" s="4" customFormat="1" ht="21" customHeight="1" thickBot="1" x14ac:dyDescent="0.3">
      <c r="A463" s="209"/>
      <c r="B463" s="44" t="str">
        <f t="shared" si="230"/>
        <v>ГБУЗ АО Областной врачебно-физкультурный диспансер</v>
      </c>
      <c r="C463" s="230"/>
      <c r="D463" s="19" t="str">
        <f t="shared" si="231"/>
        <v>ПМСП, включенная в базовую программу ОМС</v>
      </c>
      <c r="E463" s="233"/>
      <c r="F463" s="44" t="str">
        <f t="shared" si="238"/>
        <v>амбулаторно</v>
      </c>
      <c r="G463" s="233"/>
      <c r="H463" s="44" t="str">
        <f t="shared" si="239"/>
        <v>спортсмены спортивных сборных команд</v>
      </c>
      <c r="I463" s="233"/>
      <c r="J463" s="44" t="str">
        <f t="shared" si="240"/>
        <v>офтальмология</v>
      </c>
      <c r="K463" s="71" t="s">
        <v>40</v>
      </c>
      <c r="L463" s="72" t="s">
        <v>121</v>
      </c>
      <c r="M463" s="68" t="s">
        <v>42</v>
      </c>
      <c r="N463" s="101">
        <v>5086</v>
      </c>
      <c r="O463" s="100">
        <v>1272</v>
      </c>
      <c r="P463" s="53" t="str">
        <f t="shared" si="261"/>
        <v/>
      </c>
      <c r="Q463" s="124">
        <f t="shared" ref="Q463:Q464" si="262">IF(AND(N463&lt;&gt;0,M463="объем"),(O463/N463*100)/$Y$2*12,"")</f>
        <v>100.03932363350374</v>
      </c>
      <c r="R463" s="219"/>
      <c r="S463" s="215"/>
      <c r="T463" s="223"/>
      <c r="U463" s="239"/>
      <c r="V463" s="233"/>
      <c r="W463" s="252"/>
      <c r="X463" s="249"/>
    </row>
    <row r="464" spans="1:24" s="4" customFormat="1" ht="21" customHeight="1" thickBot="1" x14ac:dyDescent="0.3">
      <c r="A464" s="209"/>
      <c r="B464" s="44" t="str">
        <f t="shared" si="230"/>
        <v>ГБУЗ АО Областной врачебно-физкультурный диспансер</v>
      </c>
      <c r="C464" s="230"/>
      <c r="D464" s="19" t="str">
        <f t="shared" si="231"/>
        <v>ПМСП, включенная в базовую программу ОМС</v>
      </c>
      <c r="E464" s="234"/>
      <c r="F464" s="44" t="str">
        <f t="shared" si="238"/>
        <v>амбулаторно</v>
      </c>
      <c r="G464" s="234"/>
      <c r="H464" s="44" t="str">
        <f t="shared" si="239"/>
        <v>спортсмены спортивных сборных команд</v>
      </c>
      <c r="I464" s="234"/>
      <c r="J464" s="44" t="str">
        <f t="shared" si="240"/>
        <v>офтальмология</v>
      </c>
      <c r="K464" s="71" t="s">
        <v>136</v>
      </c>
      <c r="L464" s="72" t="s">
        <v>121</v>
      </c>
      <c r="M464" s="68" t="s">
        <v>42</v>
      </c>
      <c r="N464" s="101">
        <v>19</v>
      </c>
      <c r="O464" s="101">
        <v>5</v>
      </c>
      <c r="P464" s="53" t="str">
        <f t="shared" si="261"/>
        <v/>
      </c>
      <c r="Q464" s="124">
        <f t="shared" si="262"/>
        <v>105.26315789473682</v>
      </c>
      <c r="R464" s="219"/>
      <c r="S464" s="215"/>
      <c r="T464" s="223"/>
      <c r="U464" s="239"/>
      <c r="V464" s="233"/>
      <c r="W464" s="252"/>
      <c r="X464" s="249"/>
    </row>
    <row r="465" spans="1:24" s="4" customFormat="1" ht="16.899999999999999" customHeight="1" thickBot="1" x14ac:dyDescent="0.3">
      <c r="A465" s="209"/>
      <c r="B465" s="44" t="str">
        <f t="shared" si="230"/>
        <v>ГБУЗ АО Областной врачебно-физкультурный диспансер</v>
      </c>
      <c r="C465" s="230"/>
      <c r="D465" s="19" t="str">
        <f t="shared" si="231"/>
        <v>ПМСП, включенная в базовую программу ОМС</v>
      </c>
      <c r="E465" s="232" t="s">
        <v>140</v>
      </c>
      <c r="F465" s="44" t="str">
        <f t="shared" si="238"/>
        <v>амбулаторно</v>
      </c>
      <c r="G465" s="232" t="s">
        <v>208</v>
      </c>
      <c r="H465" s="44" t="str">
        <f t="shared" si="239"/>
        <v>спортсмены спортивных сборных команд</v>
      </c>
      <c r="I465" s="232" t="s">
        <v>51</v>
      </c>
      <c r="J465" s="44" t="str">
        <f t="shared" si="240"/>
        <v>терапия</v>
      </c>
      <c r="K465" s="69" t="s">
        <v>131</v>
      </c>
      <c r="L465" s="70" t="s">
        <v>3</v>
      </c>
      <c r="M465" s="70" t="s">
        <v>5</v>
      </c>
      <c r="N465" s="103">
        <v>99</v>
      </c>
      <c r="O465" s="103">
        <v>100</v>
      </c>
      <c r="P465" s="51">
        <f t="shared" ref="P465:P470" si="263">IF(AND(N465&lt;&gt;0,M465="Кач."),O465/N465*100,"")</f>
        <v>101.01010101010101</v>
      </c>
      <c r="Q465" s="51"/>
      <c r="R465" s="219">
        <f>IFERROR(AVERAGE(P465:P498),"")</f>
        <v>100.64935064935067</v>
      </c>
      <c r="S465" s="215">
        <f>AVERAGE(Q466:Q467)</f>
        <v>100.06305170239597</v>
      </c>
      <c r="T465" s="223"/>
      <c r="U465" s="239"/>
      <c r="V465" s="233"/>
      <c r="W465" s="252"/>
      <c r="X465" s="249"/>
    </row>
    <row r="466" spans="1:24" s="4" customFormat="1" ht="23.45" customHeight="1" thickBot="1" x14ac:dyDescent="0.3">
      <c r="A466" s="209"/>
      <c r="B466" s="44" t="str">
        <f t="shared" si="230"/>
        <v>ГБУЗ АО Областной врачебно-физкультурный диспансер</v>
      </c>
      <c r="C466" s="230"/>
      <c r="D466" s="19" t="str">
        <f t="shared" si="231"/>
        <v>ПМСП, включенная в базовую программу ОМС</v>
      </c>
      <c r="E466" s="233"/>
      <c r="F466" s="44" t="str">
        <f t="shared" si="238"/>
        <v>амбулаторно</v>
      </c>
      <c r="G466" s="233"/>
      <c r="H466" s="44" t="str">
        <f t="shared" si="239"/>
        <v>спортсмены спортивных сборных команд</v>
      </c>
      <c r="I466" s="233"/>
      <c r="J466" s="44" t="str">
        <f t="shared" si="240"/>
        <v>терапия</v>
      </c>
      <c r="K466" s="71" t="s">
        <v>40</v>
      </c>
      <c r="L466" s="72" t="s">
        <v>121</v>
      </c>
      <c r="M466" s="68" t="s">
        <v>42</v>
      </c>
      <c r="N466" s="101">
        <v>1586</v>
      </c>
      <c r="O466" s="100">
        <v>397</v>
      </c>
      <c r="P466" s="53" t="str">
        <f t="shared" si="263"/>
        <v/>
      </c>
      <c r="Q466" s="124">
        <f t="shared" ref="Q466:Q468" si="264">IF(AND(N466&lt;&gt;0,M466="объем"),(O466/N466*100)/$Y$2*12,"")</f>
        <v>100.12610340479193</v>
      </c>
      <c r="R466" s="219"/>
      <c r="S466" s="215"/>
      <c r="T466" s="223"/>
      <c r="U466" s="239"/>
      <c r="V466" s="233"/>
      <c r="W466" s="252"/>
      <c r="X466" s="249"/>
    </row>
    <row r="467" spans="1:24" s="4" customFormat="1" ht="23.45" customHeight="1" thickBot="1" x14ac:dyDescent="0.3">
      <c r="A467" s="209"/>
      <c r="B467" s="44" t="str">
        <f t="shared" si="230"/>
        <v>ГБУЗ АО Областной врачебно-физкультурный диспансер</v>
      </c>
      <c r="C467" s="230"/>
      <c r="D467" s="19" t="str">
        <f t="shared" si="231"/>
        <v>ПМСП, включенная в базовую программу ОМС</v>
      </c>
      <c r="E467" s="234"/>
      <c r="F467" s="44" t="str">
        <f t="shared" si="238"/>
        <v>амбулаторно</v>
      </c>
      <c r="G467" s="234"/>
      <c r="H467" s="44" t="str">
        <f t="shared" si="239"/>
        <v>спортсмены спортивных сборных команд</v>
      </c>
      <c r="I467" s="234"/>
      <c r="J467" s="44" t="str">
        <f t="shared" si="240"/>
        <v>терапия</v>
      </c>
      <c r="K467" s="71" t="s">
        <v>136</v>
      </c>
      <c r="L467" s="72" t="s">
        <v>121</v>
      </c>
      <c r="M467" s="68" t="s">
        <v>42</v>
      </c>
      <c r="N467" s="101">
        <v>12</v>
      </c>
      <c r="O467" s="101">
        <v>3</v>
      </c>
      <c r="P467" s="53" t="str">
        <f t="shared" si="263"/>
        <v/>
      </c>
      <c r="Q467" s="124">
        <f t="shared" si="264"/>
        <v>100</v>
      </c>
      <c r="R467" s="219"/>
      <c r="S467" s="215"/>
      <c r="T467" s="223"/>
      <c r="U467" s="239"/>
      <c r="V467" s="233"/>
      <c r="W467" s="252"/>
      <c r="X467" s="249"/>
    </row>
    <row r="468" spans="1:24" s="4" customFormat="1" ht="14.45" customHeight="1" thickBot="1" x14ac:dyDescent="0.3">
      <c r="A468" s="209"/>
      <c r="B468" s="44" t="str">
        <f t="shared" si="230"/>
        <v>ГБУЗ АО Областной врачебно-физкультурный диспансер</v>
      </c>
      <c r="C468" s="230"/>
      <c r="D468" s="19" t="str">
        <f t="shared" si="231"/>
        <v>ПМСП, включенная в базовую программу ОМС</v>
      </c>
      <c r="E468" s="232" t="s">
        <v>140</v>
      </c>
      <c r="F468" s="44" t="str">
        <f t="shared" si="238"/>
        <v>амбулаторно</v>
      </c>
      <c r="G468" s="232" t="s">
        <v>208</v>
      </c>
      <c r="H468" s="44" t="str">
        <f t="shared" si="239"/>
        <v>спортсмены спортивных сборных команд</v>
      </c>
      <c r="I468" s="232" t="s">
        <v>277</v>
      </c>
      <c r="J468" s="44" t="str">
        <f t="shared" si="240"/>
        <v>травматология</v>
      </c>
      <c r="K468" s="69" t="s">
        <v>131</v>
      </c>
      <c r="L468" s="70" t="s">
        <v>3</v>
      </c>
      <c r="M468" s="70" t="s">
        <v>5</v>
      </c>
      <c r="N468" s="103">
        <v>99</v>
      </c>
      <c r="O468" s="103">
        <v>100</v>
      </c>
      <c r="P468" s="51">
        <f t="shared" si="263"/>
        <v>101.01010101010101</v>
      </c>
      <c r="Q468" s="51" t="str">
        <f t="shared" si="264"/>
        <v/>
      </c>
      <c r="R468" s="219">
        <f>IFERROR(AVERAGE(P468:P501),"")</f>
        <v>100.5772005772006</v>
      </c>
      <c r="S468" s="215">
        <f>AVERAGE(Q469:Q470)</f>
        <v>102.65124076412027</v>
      </c>
      <c r="T468" s="223"/>
      <c r="U468" s="239"/>
      <c r="V468" s="233"/>
      <c r="W468" s="252"/>
      <c r="X468" s="249"/>
    </row>
    <row r="469" spans="1:24" s="4" customFormat="1" ht="24" customHeight="1" thickBot="1" x14ac:dyDescent="0.3">
      <c r="A469" s="209"/>
      <c r="B469" s="44" t="str">
        <f t="shared" si="230"/>
        <v>ГБУЗ АО Областной врачебно-физкультурный диспансер</v>
      </c>
      <c r="C469" s="230"/>
      <c r="D469" s="19" t="str">
        <f t="shared" si="231"/>
        <v>ПМСП, включенная в базовую программу ОМС</v>
      </c>
      <c r="E469" s="233"/>
      <c r="F469" s="44" t="str">
        <f t="shared" si="238"/>
        <v>амбулаторно</v>
      </c>
      <c r="G469" s="233"/>
      <c r="H469" s="44" t="str">
        <f t="shared" si="239"/>
        <v>спортсмены спортивных сборных команд</v>
      </c>
      <c r="I469" s="233"/>
      <c r="J469" s="44" t="str">
        <f t="shared" si="240"/>
        <v>травматология</v>
      </c>
      <c r="K469" s="71" t="s">
        <v>40</v>
      </c>
      <c r="L469" s="72" t="s">
        <v>121</v>
      </c>
      <c r="M469" s="68" t="s">
        <v>42</v>
      </c>
      <c r="N469" s="101">
        <v>5086</v>
      </c>
      <c r="O469" s="101">
        <v>1272</v>
      </c>
      <c r="P469" s="53" t="str">
        <f t="shared" si="263"/>
        <v/>
      </c>
      <c r="Q469" s="124">
        <f t="shared" ref="Q469:Q471" si="265">IF(AND(N469&lt;&gt;0,M469="объем"),(O469/N469*100)/$Y$2*12,"")</f>
        <v>100.03932363350374</v>
      </c>
      <c r="R469" s="219"/>
      <c r="S469" s="215"/>
      <c r="T469" s="223"/>
      <c r="U469" s="239"/>
      <c r="V469" s="233"/>
      <c r="W469" s="252"/>
      <c r="X469" s="249"/>
    </row>
    <row r="470" spans="1:24" s="4" customFormat="1" ht="24" customHeight="1" thickBot="1" x14ac:dyDescent="0.3">
      <c r="A470" s="209"/>
      <c r="B470" s="44" t="str">
        <f t="shared" si="230"/>
        <v>ГБУЗ АО Областной врачебно-физкультурный диспансер</v>
      </c>
      <c r="C470" s="230"/>
      <c r="D470" s="19" t="str">
        <f t="shared" si="231"/>
        <v>ПМСП, включенная в базовую программу ОМС</v>
      </c>
      <c r="E470" s="234"/>
      <c r="F470" s="44" t="str">
        <f t="shared" si="238"/>
        <v>амбулаторно</v>
      </c>
      <c r="G470" s="234"/>
      <c r="H470" s="44" t="str">
        <f t="shared" si="239"/>
        <v>спортсмены спортивных сборных команд</v>
      </c>
      <c r="I470" s="234"/>
      <c r="J470" s="44" t="str">
        <f t="shared" si="240"/>
        <v>травматология</v>
      </c>
      <c r="K470" s="71" t="s">
        <v>136</v>
      </c>
      <c r="L470" s="72" t="s">
        <v>121</v>
      </c>
      <c r="M470" s="68" t="s">
        <v>42</v>
      </c>
      <c r="N470" s="101">
        <v>19</v>
      </c>
      <c r="O470" s="101">
        <v>5</v>
      </c>
      <c r="P470" s="53" t="str">
        <f t="shared" si="263"/>
        <v/>
      </c>
      <c r="Q470" s="124">
        <f t="shared" si="265"/>
        <v>105.26315789473682</v>
      </c>
      <c r="R470" s="219"/>
      <c r="S470" s="215"/>
      <c r="T470" s="223"/>
      <c r="U470" s="239"/>
      <c r="V470" s="233"/>
      <c r="W470" s="252"/>
      <c r="X470" s="249"/>
    </row>
    <row r="471" spans="1:24" s="4" customFormat="1" ht="18.600000000000001" customHeight="1" thickBot="1" x14ac:dyDescent="0.3">
      <c r="A471" s="209"/>
      <c r="B471" s="44" t="str">
        <f t="shared" si="230"/>
        <v>ГБУЗ АО Областной врачебно-физкультурный диспансер</v>
      </c>
      <c r="C471" s="230"/>
      <c r="D471" s="19" t="str">
        <f t="shared" si="231"/>
        <v>ПМСП, включенная в базовую программу ОМС</v>
      </c>
      <c r="E471" s="232" t="s">
        <v>140</v>
      </c>
      <c r="F471" s="44" t="str">
        <f t="shared" si="238"/>
        <v>амбулаторно</v>
      </c>
      <c r="G471" s="232" t="s">
        <v>208</v>
      </c>
      <c r="H471" s="44" t="str">
        <f t="shared" si="239"/>
        <v>спортсмены спортивных сборных команд</v>
      </c>
      <c r="I471" s="232" t="s">
        <v>95</v>
      </c>
      <c r="J471" s="44" t="str">
        <f t="shared" si="240"/>
        <v xml:space="preserve">хирургия </v>
      </c>
      <c r="K471" s="69" t="s">
        <v>131</v>
      </c>
      <c r="L471" s="70" t="s">
        <v>3</v>
      </c>
      <c r="M471" s="70" t="s">
        <v>5</v>
      </c>
      <c r="N471" s="103">
        <v>99</v>
      </c>
      <c r="O471" s="103">
        <v>100</v>
      </c>
      <c r="P471" s="51">
        <f t="shared" ref="P471:P473" si="266">IF(AND(N471&lt;&gt;0,M471="Кач."),O471/N471*100,"")</f>
        <v>101.01010101010101</v>
      </c>
      <c r="Q471" s="51" t="str">
        <f t="shared" si="265"/>
        <v/>
      </c>
      <c r="R471" s="219">
        <f>IFERROR(AVERAGE(P471:P504),"")</f>
        <v>100.50505050505051</v>
      </c>
      <c r="S471" s="215">
        <f>AVERAGE(Q472:Q473)</f>
        <v>100.01643115346698</v>
      </c>
      <c r="T471" s="223"/>
      <c r="U471" s="239"/>
      <c r="V471" s="233"/>
      <c r="W471" s="252"/>
      <c r="X471" s="249"/>
    </row>
    <row r="472" spans="1:24" s="4" customFormat="1" ht="21" customHeight="1" thickBot="1" x14ac:dyDescent="0.3">
      <c r="A472" s="209"/>
      <c r="B472" s="44" t="str">
        <f t="shared" si="230"/>
        <v>ГБУЗ АО Областной врачебно-физкультурный диспансер</v>
      </c>
      <c r="C472" s="230"/>
      <c r="D472" s="19" t="str">
        <f t="shared" si="231"/>
        <v>ПМСП, включенная в базовую программу ОМС</v>
      </c>
      <c r="E472" s="233"/>
      <c r="F472" s="44" t="str">
        <f t="shared" si="238"/>
        <v>амбулаторно</v>
      </c>
      <c r="G472" s="233"/>
      <c r="H472" s="44" t="str">
        <f t="shared" si="239"/>
        <v>спортсмены спортивных сборных команд</v>
      </c>
      <c r="I472" s="233"/>
      <c r="J472" s="44" t="str">
        <f t="shared" si="240"/>
        <v xml:space="preserve">хирургия </v>
      </c>
      <c r="K472" s="71" t="s">
        <v>40</v>
      </c>
      <c r="L472" s="72" t="s">
        <v>121</v>
      </c>
      <c r="M472" s="68" t="s">
        <v>42</v>
      </c>
      <c r="N472" s="101">
        <v>6086</v>
      </c>
      <c r="O472" s="100">
        <v>1522</v>
      </c>
      <c r="P472" s="53" t="str">
        <f t="shared" si="266"/>
        <v/>
      </c>
      <c r="Q472" s="124">
        <f t="shared" ref="Q472:Q474" si="267">IF(AND(N472&lt;&gt;0,M472="объем"),(O472/N472*100)/$Y$2*12,"")</f>
        <v>100.03286230693396</v>
      </c>
      <c r="R472" s="219"/>
      <c r="S472" s="215"/>
      <c r="T472" s="223"/>
      <c r="U472" s="239"/>
      <c r="V472" s="233"/>
      <c r="W472" s="252"/>
      <c r="X472" s="249"/>
    </row>
    <row r="473" spans="1:24" s="4" customFormat="1" ht="21" customHeight="1" thickBot="1" x14ac:dyDescent="0.3">
      <c r="A473" s="209"/>
      <c r="B473" s="44" t="str">
        <f t="shared" si="230"/>
        <v>ГБУЗ АО Областной врачебно-физкультурный диспансер</v>
      </c>
      <c r="C473" s="230"/>
      <c r="D473" s="19" t="str">
        <f t="shared" si="231"/>
        <v>ПМСП, включенная в базовую программу ОМС</v>
      </c>
      <c r="E473" s="234"/>
      <c r="F473" s="44" t="str">
        <f t="shared" si="238"/>
        <v>амбулаторно</v>
      </c>
      <c r="G473" s="234"/>
      <c r="H473" s="44" t="str">
        <f t="shared" si="239"/>
        <v>спортсмены спортивных сборных команд</v>
      </c>
      <c r="I473" s="234"/>
      <c r="J473" s="44" t="str">
        <f t="shared" si="240"/>
        <v xml:space="preserve">хирургия </v>
      </c>
      <c r="K473" s="71" t="s">
        <v>136</v>
      </c>
      <c r="L473" s="72" t="s">
        <v>121</v>
      </c>
      <c r="M473" s="68" t="s">
        <v>42</v>
      </c>
      <c r="N473" s="101">
        <v>12</v>
      </c>
      <c r="O473" s="101">
        <v>3</v>
      </c>
      <c r="P473" s="53" t="str">
        <f t="shared" si="266"/>
        <v/>
      </c>
      <c r="Q473" s="124">
        <f t="shared" si="267"/>
        <v>100</v>
      </c>
      <c r="R473" s="219"/>
      <c r="S473" s="215"/>
      <c r="T473" s="223"/>
      <c r="U473" s="239"/>
      <c r="V473" s="233"/>
      <c r="W473" s="252"/>
      <c r="X473" s="249"/>
    </row>
    <row r="474" spans="1:24" s="4" customFormat="1" ht="18" customHeight="1" thickBot="1" x14ac:dyDescent="0.3">
      <c r="A474" s="209"/>
      <c r="B474" s="44" t="str">
        <f t="shared" si="230"/>
        <v>ГБУЗ АО Областной врачебно-физкультурный диспансер</v>
      </c>
      <c r="C474" s="230"/>
      <c r="D474" s="19" t="str">
        <f t="shared" si="231"/>
        <v>ПМСП, включенная в базовую программу ОМС</v>
      </c>
      <c r="E474" s="232" t="s">
        <v>140</v>
      </c>
      <c r="F474" s="44" t="str">
        <f t="shared" si="238"/>
        <v>амбулаторно</v>
      </c>
      <c r="G474" s="232" t="s">
        <v>208</v>
      </c>
      <c r="H474" s="44" t="str">
        <f t="shared" si="239"/>
        <v>спортсмены спортивных сборных команд</v>
      </c>
      <c r="I474" s="232" t="s">
        <v>67</v>
      </c>
      <c r="J474" s="44" t="str">
        <f t="shared" si="240"/>
        <v>дерматология</v>
      </c>
      <c r="K474" s="69" t="s">
        <v>131</v>
      </c>
      <c r="L474" s="70" t="s">
        <v>3</v>
      </c>
      <c r="M474" s="70" t="s">
        <v>5</v>
      </c>
      <c r="N474" s="103">
        <v>99</v>
      </c>
      <c r="O474" s="103">
        <v>100</v>
      </c>
      <c r="P474" s="51">
        <f t="shared" ref="P474:P476" si="268">IF(AND(N474&lt;&gt;0,M474="Кач."),O474/N474*100,"")</f>
        <v>101.01010101010101</v>
      </c>
      <c r="Q474" s="51" t="str">
        <f t="shared" si="267"/>
        <v/>
      </c>
      <c r="R474" s="219">
        <f>IFERROR(AVERAGE(P474:P507),"")</f>
        <v>100.43290043290042</v>
      </c>
      <c r="S474" s="215">
        <f>AVERAGE(Q475:Q476)</f>
        <v>102.65124076412027</v>
      </c>
      <c r="T474" s="223"/>
      <c r="U474" s="239"/>
      <c r="V474" s="233"/>
      <c r="W474" s="252"/>
      <c r="X474" s="249"/>
    </row>
    <row r="475" spans="1:24" s="4" customFormat="1" ht="16.149999999999999" customHeight="1" thickBot="1" x14ac:dyDescent="0.3">
      <c r="A475" s="209"/>
      <c r="B475" s="44" t="str">
        <f t="shared" ref="B475:B546" si="269">IF(A475="",B474,A475)</f>
        <v>ГБУЗ АО Областной врачебно-физкультурный диспансер</v>
      </c>
      <c r="C475" s="230"/>
      <c r="D475" s="19" t="str">
        <f t="shared" ref="D475:D546" si="270">IF(C475="",D474,C475)</f>
        <v>ПМСП, включенная в базовую программу ОМС</v>
      </c>
      <c r="E475" s="233"/>
      <c r="F475" s="44" t="str">
        <f t="shared" si="238"/>
        <v>амбулаторно</v>
      </c>
      <c r="G475" s="233"/>
      <c r="H475" s="44" t="str">
        <f t="shared" si="239"/>
        <v>спортсмены спортивных сборных команд</v>
      </c>
      <c r="I475" s="233"/>
      <c r="J475" s="44" t="str">
        <f t="shared" si="240"/>
        <v>дерматология</v>
      </c>
      <c r="K475" s="71" t="s">
        <v>40</v>
      </c>
      <c r="L475" s="72" t="s">
        <v>121</v>
      </c>
      <c r="M475" s="68" t="s">
        <v>42</v>
      </c>
      <c r="N475" s="101">
        <v>5086</v>
      </c>
      <c r="O475" s="100">
        <v>1272</v>
      </c>
      <c r="P475" s="53" t="str">
        <f t="shared" si="268"/>
        <v/>
      </c>
      <c r="Q475" s="124">
        <f t="shared" ref="Q475:Q477" si="271">IF(AND(N475&lt;&gt;0,M475="объем"),(O475/N475*100)/$Y$2*12,"")</f>
        <v>100.03932363350374</v>
      </c>
      <c r="R475" s="219"/>
      <c r="S475" s="215"/>
      <c r="T475" s="223"/>
      <c r="U475" s="239"/>
      <c r="V475" s="233"/>
      <c r="W475" s="252"/>
      <c r="X475" s="249"/>
    </row>
    <row r="476" spans="1:24" s="4" customFormat="1" ht="16.149999999999999" customHeight="1" thickBot="1" x14ac:dyDescent="0.3">
      <c r="A476" s="209"/>
      <c r="B476" s="44" t="str">
        <f t="shared" si="269"/>
        <v>ГБУЗ АО Областной врачебно-физкультурный диспансер</v>
      </c>
      <c r="C476" s="230"/>
      <c r="D476" s="19" t="str">
        <f t="shared" si="270"/>
        <v>ПМСП, включенная в базовую программу ОМС</v>
      </c>
      <c r="E476" s="234"/>
      <c r="F476" s="44" t="str">
        <f t="shared" si="238"/>
        <v>амбулаторно</v>
      </c>
      <c r="G476" s="234"/>
      <c r="H476" s="44" t="str">
        <f t="shared" si="239"/>
        <v>спортсмены спортивных сборных команд</v>
      </c>
      <c r="I476" s="234"/>
      <c r="J476" s="44" t="str">
        <f t="shared" si="240"/>
        <v>дерматология</v>
      </c>
      <c r="K476" s="71" t="s">
        <v>136</v>
      </c>
      <c r="L476" s="72" t="s">
        <v>121</v>
      </c>
      <c r="M476" s="68" t="s">
        <v>42</v>
      </c>
      <c r="N476" s="101">
        <v>19</v>
      </c>
      <c r="O476" s="101">
        <v>5</v>
      </c>
      <c r="P476" s="53" t="str">
        <f t="shared" si="268"/>
        <v/>
      </c>
      <c r="Q476" s="124">
        <f t="shared" si="271"/>
        <v>105.26315789473682</v>
      </c>
      <c r="R476" s="219"/>
      <c r="S476" s="215"/>
      <c r="T476" s="223"/>
      <c r="U476" s="239"/>
      <c r="V476" s="233"/>
      <c r="W476" s="252"/>
      <c r="X476" s="249"/>
    </row>
    <row r="477" spans="1:24" s="4" customFormat="1" ht="17.45" customHeight="1" thickBot="1" x14ac:dyDescent="0.3">
      <c r="A477" s="209"/>
      <c r="B477" s="44" t="str">
        <f t="shared" si="269"/>
        <v>ГБУЗ АО Областной врачебно-физкультурный диспансер</v>
      </c>
      <c r="C477" s="230"/>
      <c r="D477" s="19" t="str">
        <f t="shared" si="270"/>
        <v>ПМСП, включенная в базовую программу ОМС</v>
      </c>
      <c r="E477" s="232" t="s">
        <v>140</v>
      </c>
      <c r="F477" s="44" t="str">
        <f t="shared" si="238"/>
        <v>амбулаторно</v>
      </c>
      <c r="G477" s="232" t="s">
        <v>208</v>
      </c>
      <c r="H477" s="44" t="str">
        <f t="shared" si="239"/>
        <v>спортсмены спортивных сборных команд</v>
      </c>
      <c r="I477" s="232" t="s">
        <v>87</v>
      </c>
      <c r="J477" s="44" t="str">
        <f t="shared" si="240"/>
        <v>акушерство-гинекология</v>
      </c>
      <c r="K477" s="69" t="s">
        <v>131</v>
      </c>
      <c r="L477" s="70" t="s">
        <v>3</v>
      </c>
      <c r="M477" s="70" t="s">
        <v>5</v>
      </c>
      <c r="N477" s="103">
        <v>99</v>
      </c>
      <c r="O477" s="103">
        <v>100</v>
      </c>
      <c r="P477" s="51">
        <f t="shared" ref="P477:P479" si="272">IF(AND(N477&lt;&gt;0,M477="Кач."),O477/N477*100,"")</f>
        <v>101.01010101010101</v>
      </c>
      <c r="Q477" s="51" t="str">
        <f t="shared" si="271"/>
        <v/>
      </c>
      <c r="R477" s="219">
        <f>IFERROR(AVERAGE(P477:P511),"")</f>
        <v>100.36075036075036</v>
      </c>
      <c r="S477" s="215">
        <f>AVERAGE(Q478:Q479)</f>
        <v>100</v>
      </c>
      <c r="T477" s="223"/>
      <c r="U477" s="239"/>
      <c r="V477" s="233"/>
      <c r="W477" s="252"/>
      <c r="X477" s="249"/>
    </row>
    <row r="478" spans="1:24" s="4" customFormat="1" ht="17.45" customHeight="1" thickBot="1" x14ac:dyDescent="0.3">
      <c r="A478" s="209"/>
      <c r="B478" s="44" t="str">
        <f t="shared" si="269"/>
        <v>ГБУЗ АО Областной врачебно-физкультурный диспансер</v>
      </c>
      <c r="C478" s="230"/>
      <c r="D478" s="19" t="str">
        <f t="shared" si="270"/>
        <v>ПМСП, включенная в базовую программу ОМС</v>
      </c>
      <c r="E478" s="233"/>
      <c r="F478" s="44" t="str">
        <f t="shared" si="238"/>
        <v>амбулаторно</v>
      </c>
      <c r="G478" s="233"/>
      <c r="H478" s="44" t="str">
        <f t="shared" si="239"/>
        <v>спортсмены спортивных сборных команд</v>
      </c>
      <c r="I478" s="233"/>
      <c r="J478" s="44" t="str">
        <f t="shared" si="240"/>
        <v>акушерство-гинекология</v>
      </c>
      <c r="K478" s="71" t="s">
        <v>40</v>
      </c>
      <c r="L478" s="72" t="s">
        <v>121</v>
      </c>
      <c r="M478" s="68" t="s">
        <v>42</v>
      </c>
      <c r="N478" s="101">
        <v>1820</v>
      </c>
      <c r="O478" s="100">
        <v>455</v>
      </c>
      <c r="P478" s="53" t="str">
        <f t="shared" si="272"/>
        <v/>
      </c>
      <c r="Q478" s="124">
        <f t="shared" ref="Q478:Q480" si="273">IF(AND(N478&lt;&gt;0,M478="объем"),(O478/N478*100)/$Y$2*12,"")</f>
        <v>100</v>
      </c>
      <c r="R478" s="219"/>
      <c r="S478" s="215"/>
      <c r="T478" s="223"/>
      <c r="U478" s="239"/>
      <c r="V478" s="233"/>
      <c r="W478" s="252"/>
      <c r="X478" s="249"/>
    </row>
    <row r="479" spans="1:24" s="4" customFormat="1" ht="17.45" customHeight="1" thickBot="1" x14ac:dyDescent="0.3">
      <c r="A479" s="209"/>
      <c r="B479" s="44" t="str">
        <f t="shared" si="269"/>
        <v>ГБУЗ АО Областной врачебно-физкультурный диспансер</v>
      </c>
      <c r="C479" s="230"/>
      <c r="D479" s="19" t="str">
        <f t="shared" si="270"/>
        <v>ПМСП, включенная в базовую программу ОМС</v>
      </c>
      <c r="E479" s="234"/>
      <c r="F479" s="44" t="str">
        <f t="shared" si="238"/>
        <v>амбулаторно</v>
      </c>
      <c r="G479" s="234"/>
      <c r="H479" s="44" t="str">
        <f t="shared" si="239"/>
        <v>спортсмены спортивных сборных команд</v>
      </c>
      <c r="I479" s="234"/>
      <c r="J479" s="44" t="str">
        <f t="shared" si="240"/>
        <v>акушерство-гинекология</v>
      </c>
      <c r="K479" s="71" t="s">
        <v>136</v>
      </c>
      <c r="L479" s="72" t="s">
        <v>121</v>
      </c>
      <c r="M479" s="68" t="s">
        <v>42</v>
      </c>
      <c r="N479" s="101">
        <v>12</v>
      </c>
      <c r="O479" s="101">
        <v>3</v>
      </c>
      <c r="P479" s="53" t="str">
        <f t="shared" si="272"/>
        <v/>
      </c>
      <c r="Q479" s="124">
        <f t="shared" si="273"/>
        <v>100</v>
      </c>
      <c r="R479" s="219"/>
      <c r="S479" s="215"/>
      <c r="T479" s="223"/>
      <c r="U479" s="239"/>
      <c r="V479" s="233"/>
      <c r="W479" s="252"/>
      <c r="X479" s="249"/>
    </row>
    <row r="480" spans="1:24" s="4" customFormat="1" ht="17.45" customHeight="1" thickBot="1" x14ac:dyDescent="0.3">
      <c r="A480" s="209"/>
      <c r="B480" s="44" t="str">
        <f t="shared" si="269"/>
        <v>ГБУЗ АО Областной врачебно-физкультурный диспансер</v>
      </c>
      <c r="C480" s="230"/>
      <c r="D480" s="19" t="str">
        <f t="shared" si="270"/>
        <v>ПМСП, включенная в базовую программу ОМС</v>
      </c>
      <c r="E480" s="232" t="s">
        <v>140</v>
      </c>
      <c r="F480" s="44" t="str">
        <f t="shared" si="238"/>
        <v>амбулаторно</v>
      </c>
      <c r="G480" s="232" t="s">
        <v>208</v>
      </c>
      <c r="H480" s="44" t="str">
        <f t="shared" si="239"/>
        <v>спортсмены спортивных сборных команд</v>
      </c>
      <c r="I480" s="232" t="s">
        <v>94</v>
      </c>
      <c r="J480" s="44" t="str">
        <f t="shared" si="240"/>
        <v>урология</v>
      </c>
      <c r="K480" s="69" t="s">
        <v>131</v>
      </c>
      <c r="L480" s="70" t="s">
        <v>3</v>
      </c>
      <c r="M480" s="70" t="s">
        <v>5</v>
      </c>
      <c r="N480" s="103">
        <v>99</v>
      </c>
      <c r="O480" s="103">
        <v>100</v>
      </c>
      <c r="P480" s="51">
        <f t="shared" ref="P480:P482" si="274">IF(AND(N480&lt;&gt;0,M480="Кач."),O480/N480*100,"")</f>
        <v>101.01010101010101</v>
      </c>
      <c r="Q480" s="51" t="str">
        <f t="shared" si="273"/>
        <v/>
      </c>
      <c r="R480" s="219">
        <f>IFERROR(AVERAGE(P480:P514),"")</f>
        <v>100.28860028860029</v>
      </c>
      <c r="S480" s="215">
        <f>AVERAGE(Q481:Q482)</f>
        <v>100.01643115346698</v>
      </c>
      <c r="T480" s="223"/>
      <c r="U480" s="239"/>
      <c r="V480" s="233"/>
      <c r="W480" s="252"/>
      <c r="X480" s="249"/>
    </row>
    <row r="481" spans="1:24" s="4" customFormat="1" ht="17.45" customHeight="1" thickBot="1" x14ac:dyDescent="0.3">
      <c r="A481" s="209"/>
      <c r="B481" s="44" t="str">
        <f t="shared" si="269"/>
        <v>ГБУЗ АО Областной врачебно-физкультурный диспансер</v>
      </c>
      <c r="C481" s="230"/>
      <c r="D481" s="19" t="str">
        <f t="shared" si="270"/>
        <v>ПМСП, включенная в базовую программу ОМС</v>
      </c>
      <c r="E481" s="233"/>
      <c r="F481" s="44" t="str">
        <f t="shared" si="238"/>
        <v>амбулаторно</v>
      </c>
      <c r="G481" s="233"/>
      <c r="H481" s="44" t="str">
        <f t="shared" si="239"/>
        <v>спортсмены спортивных сборных команд</v>
      </c>
      <c r="I481" s="233"/>
      <c r="J481" s="44" t="str">
        <f t="shared" si="240"/>
        <v>урология</v>
      </c>
      <c r="K481" s="71" t="s">
        <v>40</v>
      </c>
      <c r="L481" s="72" t="s">
        <v>121</v>
      </c>
      <c r="M481" s="68" t="s">
        <v>42</v>
      </c>
      <c r="N481" s="101">
        <v>6086</v>
      </c>
      <c r="O481" s="100">
        <v>1522</v>
      </c>
      <c r="P481" s="53" t="str">
        <f t="shared" si="274"/>
        <v/>
      </c>
      <c r="Q481" s="124">
        <f t="shared" ref="Q481:Q483" si="275">IF(AND(N481&lt;&gt;0,M481="объем"),(O481/N481*100)/$Y$2*12,"")</f>
        <v>100.03286230693396</v>
      </c>
      <c r="R481" s="219"/>
      <c r="S481" s="215"/>
      <c r="T481" s="223"/>
      <c r="U481" s="239"/>
      <c r="V481" s="233"/>
      <c r="W481" s="252"/>
      <c r="X481" s="249"/>
    </row>
    <row r="482" spans="1:24" s="4" customFormat="1" ht="17.45" customHeight="1" thickBot="1" x14ac:dyDescent="0.3">
      <c r="A482" s="209"/>
      <c r="B482" s="44" t="str">
        <f t="shared" si="269"/>
        <v>ГБУЗ АО Областной врачебно-физкультурный диспансер</v>
      </c>
      <c r="C482" s="230"/>
      <c r="D482" s="19" t="str">
        <f t="shared" si="270"/>
        <v>ПМСП, включенная в базовую программу ОМС</v>
      </c>
      <c r="E482" s="234"/>
      <c r="F482" s="44" t="str">
        <f t="shared" si="238"/>
        <v>амбулаторно</v>
      </c>
      <c r="G482" s="234"/>
      <c r="H482" s="44" t="str">
        <f t="shared" si="239"/>
        <v>спортсмены спортивных сборных команд</v>
      </c>
      <c r="I482" s="234"/>
      <c r="J482" s="44" t="str">
        <f t="shared" si="240"/>
        <v>урология</v>
      </c>
      <c r="K482" s="71" t="s">
        <v>136</v>
      </c>
      <c r="L482" s="72" t="s">
        <v>121</v>
      </c>
      <c r="M482" s="68" t="s">
        <v>42</v>
      </c>
      <c r="N482" s="101">
        <v>12</v>
      </c>
      <c r="O482" s="101">
        <v>3</v>
      </c>
      <c r="P482" s="53" t="str">
        <f t="shared" si="274"/>
        <v/>
      </c>
      <c r="Q482" s="124">
        <f t="shared" si="275"/>
        <v>100</v>
      </c>
      <c r="R482" s="219"/>
      <c r="S482" s="215"/>
      <c r="T482" s="223"/>
      <c r="U482" s="239"/>
      <c r="V482" s="233"/>
      <c r="W482" s="252"/>
      <c r="X482" s="249"/>
    </row>
    <row r="483" spans="1:24" s="4" customFormat="1" ht="17.45" customHeight="1" thickBot="1" x14ac:dyDescent="0.3">
      <c r="A483" s="209"/>
      <c r="B483" s="44" t="str">
        <f t="shared" si="269"/>
        <v>ГБУЗ АО Областной врачебно-физкультурный диспансер</v>
      </c>
      <c r="C483" s="230"/>
      <c r="D483" s="19" t="str">
        <f t="shared" si="270"/>
        <v>ПМСП, включенная в базовую программу ОМС</v>
      </c>
      <c r="E483" s="232" t="s">
        <v>140</v>
      </c>
      <c r="F483" s="44" t="str">
        <f t="shared" si="238"/>
        <v>амбулаторно</v>
      </c>
      <c r="G483" s="232" t="s">
        <v>208</v>
      </c>
      <c r="H483" s="44" t="str">
        <f t="shared" si="239"/>
        <v>спортсмены спортивных сборных команд</v>
      </c>
      <c r="I483" s="232" t="s">
        <v>231</v>
      </c>
      <c r="J483" s="44" t="str">
        <f t="shared" si="240"/>
        <v>педиатрия</v>
      </c>
      <c r="K483" s="69" t="s">
        <v>131</v>
      </c>
      <c r="L483" s="70" t="s">
        <v>3</v>
      </c>
      <c r="M483" s="70" t="s">
        <v>5</v>
      </c>
      <c r="N483" s="103">
        <v>99</v>
      </c>
      <c r="O483" s="103">
        <v>100</v>
      </c>
      <c r="P483" s="51">
        <f t="shared" ref="P483:P490" si="276">IF(AND(N483&lt;&gt;0,M483="Кач."),O483/N483*100,"")</f>
        <v>101.01010101010101</v>
      </c>
      <c r="Q483" s="51" t="str">
        <f t="shared" si="275"/>
        <v/>
      </c>
      <c r="R483" s="219">
        <f>IFERROR(AVERAGE(P483:P484),"")</f>
        <v>101.01010101010101</v>
      </c>
      <c r="S483" s="215">
        <f>AVERAGE(Q483:Q484)</f>
        <v>100</v>
      </c>
      <c r="T483" s="223"/>
      <c r="U483" s="239"/>
      <c r="V483" s="233"/>
      <c r="W483" s="252"/>
      <c r="X483" s="249"/>
    </row>
    <row r="484" spans="1:24" s="4" customFormat="1" ht="17.45" customHeight="1" thickBot="1" x14ac:dyDescent="0.3">
      <c r="A484" s="209"/>
      <c r="B484" s="44" t="str">
        <f t="shared" si="269"/>
        <v>ГБУЗ АО Областной врачебно-физкультурный диспансер</v>
      </c>
      <c r="C484" s="231"/>
      <c r="D484" s="19" t="str">
        <f t="shared" si="270"/>
        <v>ПМСП, включенная в базовую программу ОМС</v>
      </c>
      <c r="E484" s="234"/>
      <c r="F484" s="44" t="str">
        <f t="shared" si="238"/>
        <v>амбулаторно</v>
      </c>
      <c r="G484" s="234"/>
      <c r="H484" s="44" t="str">
        <f t="shared" si="239"/>
        <v>спортсмены спортивных сборных команд</v>
      </c>
      <c r="I484" s="234"/>
      <c r="J484" s="44" t="str">
        <f t="shared" si="240"/>
        <v>педиатрия</v>
      </c>
      <c r="K484" s="71" t="s">
        <v>40</v>
      </c>
      <c r="L484" s="72" t="s">
        <v>121</v>
      </c>
      <c r="M484" s="68" t="s">
        <v>42</v>
      </c>
      <c r="N484" s="101">
        <v>4500</v>
      </c>
      <c r="O484" s="100">
        <v>1125</v>
      </c>
      <c r="P484" s="53" t="str">
        <f t="shared" si="276"/>
        <v/>
      </c>
      <c r="Q484" s="124">
        <f t="shared" ref="Q484:Q490" si="277">IF(AND(N484&lt;&gt;0,M484="объем"),(O484/N484*100)/$Y$2*12,"")</f>
        <v>100</v>
      </c>
      <c r="R484" s="219"/>
      <c r="S484" s="215"/>
      <c r="T484" s="223"/>
      <c r="U484" s="212"/>
      <c r="V484" s="233"/>
      <c r="W484" s="252"/>
      <c r="X484" s="249"/>
    </row>
    <row r="485" spans="1:24" s="4" customFormat="1" ht="17.45" customHeight="1" thickBot="1" x14ac:dyDescent="0.3">
      <c r="A485" s="209"/>
      <c r="B485" s="44" t="str">
        <f t="shared" ref="B485:B490" si="278">IF(A485="",B484,A485)</f>
        <v>ГБУЗ АО Областной врачебно-физкультурный диспансер</v>
      </c>
      <c r="C485" s="334" t="s">
        <v>127</v>
      </c>
      <c r="D485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5" s="232" t="s">
        <v>253</v>
      </c>
      <c r="F485" s="44" t="str">
        <f t="shared" si="238"/>
        <v>дневной стационар</v>
      </c>
      <c r="G485" s="232" t="s">
        <v>208</v>
      </c>
      <c r="H485" s="44" t="str">
        <f t="shared" si="239"/>
        <v>спортсмены спортивных сборных команд</v>
      </c>
      <c r="I485" s="232" t="s">
        <v>74</v>
      </c>
      <c r="J485" s="44" t="str">
        <f t="shared" si="240"/>
        <v>неврология</v>
      </c>
      <c r="K485" s="69" t="s">
        <v>131</v>
      </c>
      <c r="L485" s="70" t="s">
        <v>3</v>
      </c>
      <c r="M485" s="70" t="s">
        <v>5</v>
      </c>
      <c r="N485" s="103">
        <v>99</v>
      </c>
      <c r="O485" s="103">
        <v>100</v>
      </c>
      <c r="P485" s="161">
        <f t="shared" si="276"/>
        <v>101.01010101010101</v>
      </c>
      <c r="Q485" s="160"/>
      <c r="R485" s="219">
        <f>IFERROR(AVERAGE(P485:P486),"")</f>
        <v>101.01010101010101</v>
      </c>
      <c r="S485" s="215">
        <f>AVERAGE(Q485:Q486)</f>
        <v>98.701298701298697</v>
      </c>
      <c r="T485" s="222">
        <f>IFERROR((R485*0.7+S485*0.3)*2,S485*2)</f>
        <v>200.6349206349206</v>
      </c>
      <c r="U485" s="239" t="str">
        <f t="shared" ref="U485" si="279">IF(T485&lt;170,"ГЗ по услуге (работе) НЕ выполнено","")&amp;IF(AND(T485&gt;=170,T485&lt;=200),"ГЗ по услуге (работе) выполнено","")&amp;IF(T485&gt;200,"ГЗ по услуге (работе) ПЕРЕвыполнено","")</f>
        <v>ГЗ по услуге (работе) ПЕРЕвыполнено</v>
      </c>
      <c r="V485" s="233"/>
      <c r="W485" s="252"/>
      <c r="X485" s="249"/>
    </row>
    <row r="486" spans="1:24" s="4" customFormat="1" ht="17.45" customHeight="1" thickBot="1" x14ac:dyDescent="0.3">
      <c r="A486" s="209"/>
      <c r="B486" s="44" t="str">
        <f t="shared" si="278"/>
        <v>ГБУЗ АО Областной врачебно-физкультурный диспансер</v>
      </c>
      <c r="C486" s="335"/>
      <c r="D486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6" s="233"/>
      <c r="F486" s="44" t="str">
        <f t="shared" si="238"/>
        <v>дневной стационар</v>
      </c>
      <c r="G486" s="234"/>
      <c r="H486" s="44" t="str">
        <f t="shared" si="239"/>
        <v>спортсмены спортивных сборных команд</v>
      </c>
      <c r="I486" s="234"/>
      <c r="J486" s="44" t="str">
        <f t="shared" si="240"/>
        <v>неврология</v>
      </c>
      <c r="K486" s="71" t="s">
        <v>276</v>
      </c>
      <c r="L486" s="72" t="s">
        <v>121</v>
      </c>
      <c r="M486" s="68" t="s">
        <v>42</v>
      </c>
      <c r="N486" s="101">
        <v>77</v>
      </c>
      <c r="O486" s="100">
        <v>19</v>
      </c>
      <c r="P486" s="53"/>
      <c r="Q486" s="160">
        <f t="shared" si="277"/>
        <v>98.701298701298697</v>
      </c>
      <c r="R486" s="219"/>
      <c r="S486" s="215"/>
      <c r="T486" s="223"/>
      <c r="U486" s="239"/>
      <c r="V486" s="233"/>
      <c r="W486" s="252"/>
      <c r="X486" s="249"/>
    </row>
    <row r="487" spans="1:24" s="4" customFormat="1" ht="17.45" customHeight="1" thickBot="1" x14ac:dyDescent="0.3">
      <c r="A487" s="209"/>
      <c r="B487" s="44" t="str">
        <f t="shared" si="278"/>
        <v>ГБУЗ АО Областной врачебно-физкультурный диспансер</v>
      </c>
      <c r="C487" s="335"/>
      <c r="D487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7" s="233"/>
      <c r="F487" s="44" t="str">
        <f t="shared" si="238"/>
        <v>дневной стационар</v>
      </c>
      <c r="G487" s="232" t="s">
        <v>208</v>
      </c>
      <c r="H487" s="44" t="str">
        <f t="shared" si="239"/>
        <v>спортсмены спортивных сборных команд</v>
      </c>
      <c r="I487" s="232" t="s">
        <v>51</v>
      </c>
      <c r="J487" s="44" t="str">
        <f t="shared" si="240"/>
        <v>терапия</v>
      </c>
      <c r="K487" s="69" t="s">
        <v>131</v>
      </c>
      <c r="L487" s="70" t="s">
        <v>3</v>
      </c>
      <c r="M487" s="70" t="s">
        <v>5</v>
      </c>
      <c r="N487" s="103">
        <v>99</v>
      </c>
      <c r="O487" s="103">
        <v>100</v>
      </c>
      <c r="P487" s="161">
        <f t="shared" si="276"/>
        <v>101.01010101010101</v>
      </c>
      <c r="Q487" s="160"/>
      <c r="R487" s="219">
        <f>IFERROR(AVERAGE(P487:P488),"")</f>
        <v>101.01010101010101</v>
      </c>
      <c r="S487" s="215">
        <f>AVERAGE(Q487:Q488)</f>
        <v>100</v>
      </c>
      <c r="T487" s="223">
        <f t="shared" ref="T487" si="280">IFERROR((R487*0.7+S487*0.3)*2,S487*2)</f>
        <v>201.4141414141414</v>
      </c>
      <c r="U487" s="239" t="str">
        <f t="shared" ref="U487" si="281">IF(T487&lt;170,"ГЗ по услуге (работе) НЕ выполнено","")&amp;IF(AND(T487&gt;=170,T487&lt;=200),"ГЗ по услуге (работе) выполнено","")&amp;IF(T487&gt;200,"ГЗ по услуге (работе) ПЕРЕвыполнено","")</f>
        <v>ГЗ по услуге (работе) ПЕРЕвыполнено</v>
      </c>
      <c r="V487" s="233"/>
      <c r="W487" s="252"/>
      <c r="X487" s="249"/>
    </row>
    <row r="488" spans="1:24" s="4" customFormat="1" ht="17.45" customHeight="1" thickBot="1" x14ac:dyDescent="0.3">
      <c r="A488" s="209"/>
      <c r="B488" s="44" t="str">
        <f t="shared" si="278"/>
        <v>ГБУЗ АО Областной врачебно-физкультурный диспансер</v>
      </c>
      <c r="C488" s="335"/>
      <c r="D488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8" s="233"/>
      <c r="F488" s="44" t="str">
        <f t="shared" si="238"/>
        <v>дневной стационар</v>
      </c>
      <c r="G488" s="234"/>
      <c r="H488" s="44" t="str">
        <f t="shared" si="239"/>
        <v>спортсмены спортивных сборных команд</v>
      </c>
      <c r="I488" s="234"/>
      <c r="J488" s="44" t="str">
        <f t="shared" si="240"/>
        <v>терапия</v>
      </c>
      <c r="K488" s="71" t="s">
        <v>276</v>
      </c>
      <c r="L488" s="72" t="s">
        <v>121</v>
      </c>
      <c r="M488" s="68" t="s">
        <v>42</v>
      </c>
      <c r="N488" s="101">
        <v>52</v>
      </c>
      <c r="O488" s="100">
        <v>13</v>
      </c>
      <c r="P488" s="53" t="str">
        <f t="shared" si="276"/>
        <v/>
      </c>
      <c r="Q488" s="160">
        <f t="shared" si="277"/>
        <v>100</v>
      </c>
      <c r="R488" s="219"/>
      <c r="S488" s="215"/>
      <c r="T488" s="223"/>
      <c r="U488" s="239"/>
      <c r="V488" s="233"/>
      <c r="W488" s="252"/>
      <c r="X488" s="249"/>
    </row>
    <row r="489" spans="1:24" s="4" customFormat="1" ht="17.45" customHeight="1" thickBot="1" x14ac:dyDescent="0.3">
      <c r="A489" s="209"/>
      <c r="B489" s="44" t="str">
        <f t="shared" si="278"/>
        <v>ГБУЗ АО Областной врачебно-физкультурный диспансер</v>
      </c>
      <c r="C489" s="335"/>
      <c r="D489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9" s="233"/>
      <c r="F489" s="44" t="str">
        <f t="shared" si="238"/>
        <v>дневной стационар</v>
      </c>
      <c r="G489" s="232" t="s">
        <v>208</v>
      </c>
      <c r="H489" s="44" t="str">
        <f t="shared" si="239"/>
        <v>спортсмены спортивных сборных команд</v>
      </c>
      <c r="I489" s="232" t="s">
        <v>277</v>
      </c>
      <c r="J489" s="44" t="str">
        <f t="shared" si="240"/>
        <v>травматология</v>
      </c>
      <c r="K489" s="69" t="s">
        <v>131</v>
      </c>
      <c r="L489" s="70" t="s">
        <v>3</v>
      </c>
      <c r="M489" s="70" t="s">
        <v>5</v>
      </c>
      <c r="N489" s="103">
        <v>99</v>
      </c>
      <c r="O489" s="103">
        <v>100</v>
      </c>
      <c r="P489" s="161">
        <f t="shared" si="276"/>
        <v>101.01010101010101</v>
      </c>
      <c r="Q489" s="160"/>
      <c r="R489" s="219">
        <f>IFERROR(AVERAGE(P489:P490),"")</f>
        <v>101.01010101010101</v>
      </c>
      <c r="S489" s="215">
        <f>AVERAGE(Q489:Q490)</f>
        <v>98.701298701298697</v>
      </c>
      <c r="T489" s="223">
        <f t="shared" ref="T489" si="282">IFERROR((R489*0.7+S489*0.3)*2,S489*2)</f>
        <v>200.6349206349206</v>
      </c>
      <c r="U489" s="239" t="str">
        <f t="shared" ref="U489" si="283">IF(T489&lt;170,"ГЗ по услуге (работе) НЕ выполнено","")&amp;IF(AND(T489&gt;=170,T489&lt;=200),"ГЗ по услуге (работе) выполнено","")&amp;IF(T489&gt;200,"ГЗ по услуге (работе) ПЕРЕвыполнено","")</f>
        <v>ГЗ по услуге (работе) ПЕРЕвыполнено</v>
      </c>
      <c r="V489" s="233"/>
      <c r="W489" s="252"/>
      <c r="X489" s="249"/>
    </row>
    <row r="490" spans="1:24" s="4" customFormat="1" ht="17.45" customHeight="1" thickBot="1" x14ac:dyDescent="0.3">
      <c r="A490" s="209"/>
      <c r="B490" s="44" t="str">
        <f t="shared" si="278"/>
        <v>ГБУЗ АО Областной врачебно-физкультурный диспансер</v>
      </c>
      <c r="C490" s="336"/>
      <c r="D490" s="19" t="str">
        <f t="shared" si="2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0" s="234"/>
      <c r="F490" s="44" t="str">
        <f t="shared" si="238"/>
        <v>дневной стационар</v>
      </c>
      <c r="G490" s="234"/>
      <c r="H490" s="44" t="str">
        <f t="shared" si="239"/>
        <v>спортсмены спортивных сборных команд</v>
      </c>
      <c r="I490" s="234"/>
      <c r="J490" s="44" t="str">
        <f t="shared" si="240"/>
        <v>травматология</v>
      </c>
      <c r="K490" s="71" t="s">
        <v>276</v>
      </c>
      <c r="L490" s="72" t="s">
        <v>121</v>
      </c>
      <c r="M490" s="68" t="s">
        <v>42</v>
      </c>
      <c r="N490" s="101">
        <v>77</v>
      </c>
      <c r="O490" s="100">
        <v>19</v>
      </c>
      <c r="P490" s="53" t="str">
        <f t="shared" si="276"/>
        <v/>
      </c>
      <c r="Q490" s="160">
        <f t="shared" si="277"/>
        <v>98.701298701298697</v>
      </c>
      <c r="R490" s="220"/>
      <c r="S490" s="221"/>
      <c r="T490" s="223"/>
      <c r="U490" s="212"/>
      <c r="V490" s="234"/>
      <c r="W490" s="252"/>
      <c r="X490" s="249"/>
    </row>
    <row r="491" spans="1:24" s="4" customFormat="1" ht="17.45" customHeight="1" thickBot="1" x14ac:dyDescent="0.3">
      <c r="A491" s="209"/>
      <c r="B491" s="44" t="str">
        <f>IF(A491="",B484,A491)</f>
        <v>ГБУЗ АО Областной врачебно-физкультурный диспансер</v>
      </c>
      <c r="C491" s="226" t="s">
        <v>260</v>
      </c>
      <c r="D491" s="19" t="str">
        <f>IF(C491="",D484,C491)</f>
        <v xml:space="preserve">Обеспечение мероприятий, направленных на охрану здоровья граждан </v>
      </c>
      <c r="E491" s="211" t="s">
        <v>47</v>
      </c>
      <c r="F491" s="44" t="str">
        <f>IF(E491="",F484,E491)</f>
        <v>Не предусмотрено</v>
      </c>
      <c r="G491" s="211" t="s">
        <v>47</v>
      </c>
      <c r="H491" s="44" t="str">
        <f>IF(G491="",H484,G491)</f>
        <v>Не предусмотрено</v>
      </c>
      <c r="I491" s="211" t="s">
        <v>47</v>
      </c>
      <c r="J491" s="44" t="str">
        <f>IF(I491="",J484,I491)</f>
        <v>Не предусмотрено</v>
      </c>
      <c r="K491" s="70" t="s">
        <v>178</v>
      </c>
      <c r="L491" s="70" t="s">
        <v>3</v>
      </c>
      <c r="M491" s="70" t="s">
        <v>5</v>
      </c>
      <c r="N491" s="103">
        <v>99</v>
      </c>
      <c r="O491" s="103">
        <v>98</v>
      </c>
      <c r="P491" s="57">
        <f t="shared" si="217"/>
        <v>98.98989898989899</v>
      </c>
      <c r="Q491" s="57"/>
      <c r="R491" s="218">
        <f>IFERROR(AVERAGE(P491:P492),"")</f>
        <v>98.98989898989899</v>
      </c>
      <c r="S491" s="214">
        <f>AVERAGE(Q491:Q492)</f>
        <v>100</v>
      </c>
      <c r="T491" s="222">
        <f>IFERROR((R491*0.7+S491*0.3)*2,S491*2)</f>
        <v>198.58585858585857</v>
      </c>
      <c r="U491" s="225" t="str">
        <f>IF(T491&lt;170,"ГЗ по услуге (работе) НЕ выполнено","")&amp;IF(AND(T491&gt;=170,T491&lt;=200),"ГЗ по услуге (работе) выполнено","")&amp;IF(T491&gt;200,"ГЗ по услуге (работе) ПЕРЕвыполнено","")</f>
        <v>ГЗ по услуге (работе) выполнено</v>
      </c>
      <c r="V491" s="227"/>
      <c r="W491" s="252"/>
      <c r="X491" s="249"/>
    </row>
    <row r="492" spans="1:24" s="4" customFormat="1" ht="29.25" customHeight="1" thickBot="1" x14ac:dyDescent="0.3">
      <c r="A492" s="209"/>
      <c r="B492" s="44" t="str">
        <f t="shared" si="269"/>
        <v>ГБУЗ АО Областной врачебно-физкультурный диспансер</v>
      </c>
      <c r="C492" s="226"/>
      <c r="D492" s="19" t="str">
        <f t="shared" si="270"/>
        <v xml:space="preserve">Обеспечение мероприятий, направленных на охрану здоровья граждан </v>
      </c>
      <c r="E492" s="212"/>
      <c r="F492" s="44" t="str">
        <f t="shared" si="238"/>
        <v>Не предусмотрено</v>
      </c>
      <c r="G492" s="212"/>
      <c r="H492" s="44" t="str">
        <f t="shared" si="239"/>
        <v>Не предусмотрено</v>
      </c>
      <c r="I492" s="212"/>
      <c r="J492" s="44" t="str">
        <f t="shared" si="240"/>
        <v>Не предусмотрено</v>
      </c>
      <c r="K492" s="71" t="s">
        <v>177</v>
      </c>
      <c r="L492" s="83" t="s">
        <v>58</v>
      </c>
      <c r="M492" s="78" t="s">
        <v>42</v>
      </c>
      <c r="N492" s="101">
        <v>27180</v>
      </c>
      <c r="O492" s="100">
        <v>6795</v>
      </c>
      <c r="P492" s="58" t="str">
        <f t="shared" si="217"/>
        <v/>
      </c>
      <c r="Q492" s="59">
        <f t="shared" ref="Q492" si="284">IF(AND(N492&lt;&gt;0,M492="объем"),(O492/N492*100)/$Y$2*12,"")</f>
        <v>100</v>
      </c>
      <c r="R492" s="220"/>
      <c r="S492" s="221"/>
      <c r="T492" s="224"/>
      <c r="U492" s="225"/>
      <c r="V492" s="227"/>
      <c r="W492" s="252"/>
      <c r="X492" s="249"/>
    </row>
    <row r="493" spans="1:24" s="4" customFormat="1" ht="17.45" customHeight="1" thickBot="1" x14ac:dyDescent="0.3">
      <c r="A493" s="209"/>
      <c r="B493" s="44" t="str">
        <f t="shared" si="269"/>
        <v>ГБУЗ АО Областной врачебно-физкультурный диспансер</v>
      </c>
      <c r="C493" s="226" t="s">
        <v>232</v>
      </c>
      <c r="D493" s="19" t="str">
        <f t="shared" si="2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3" s="225" t="s">
        <v>289</v>
      </c>
      <c r="F493" s="44" t="str">
        <f t="shared" si="238"/>
        <v>заключение договоров</v>
      </c>
      <c r="G493" s="225" t="s">
        <v>291</v>
      </c>
      <c r="H493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3" s="225" t="s">
        <v>290</v>
      </c>
      <c r="J493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3" s="73" t="s">
        <v>233</v>
      </c>
      <c r="L493" s="72" t="s">
        <v>3</v>
      </c>
      <c r="M493" s="70" t="s">
        <v>5</v>
      </c>
      <c r="N493" s="103">
        <v>100</v>
      </c>
      <c r="O493" s="103">
        <v>100</v>
      </c>
      <c r="P493" s="57">
        <f t="shared" ref="P493:P494" si="285">IF(AND(N493&lt;&gt;0,M493="Кач."),O493/N493*100,"")</f>
        <v>100</v>
      </c>
      <c r="Q493" s="57"/>
      <c r="R493" s="218">
        <f>IFERROR(AVERAGE(P493:P494),"")</f>
        <v>100</v>
      </c>
      <c r="S493" s="214">
        <f>AVERAGE(Q493:Q494)</f>
        <v>100</v>
      </c>
      <c r="T493" s="222">
        <f>IFERROR((R493*0.7+S493*0.3)*2,S493*2)</f>
        <v>200</v>
      </c>
      <c r="U493" s="225" t="str">
        <f>IF(T493&lt;170,"ГЗ по услуге (работе) НЕ выполнено","")&amp;IF(AND(T493&gt;=170,T493&lt;=200),"ГЗ по услуге (работе) выполнено","")&amp;IF(T493&gt;200,"ГЗ по услуге (работе) ПЕРЕвыполнено","")</f>
        <v>ГЗ по услуге (работе) выполнено</v>
      </c>
      <c r="V493" s="232"/>
      <c r="W493" s="252"/>
      <c r="X493" s="249"/>
    </row>
    <row r="494" spans="1:24" s="4" customFormat="1" ht="42" customHeight="1" thickBot="1" x14ac:dyDescent="0.3">
      <c r="A494" s="210"/>
      <c r="B494" s="44" t="str">
        <f t="shared" si="269"/>
        <v>ГБУЗ АО Областной врачебно-физкультурный диспансер</v>
      </c>
      <c r="C494" s="226"/>
      <c r="D494" s="19" t="str">
        <f t="shared" si="2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4" s="225"/>
      <c r="F494" s="44" t="str">
        <f t="shared" si="238"/>
        <v>заключение договоров</v>
      </c>
      <c r="G494" s="225"/>
      <c r="H494" s="44" t="str">
        <f t="shared" si="23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4" s="225"/>
      <c r="J494" s="44" t="str">
        <f t="shared" si="24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4" s="74" t="s">
        <v>241</v>
      </c>
      <c r="L494" s="72" t="s">
        <v>234</v>
      </c>
      <c r="M494" s="78" t="s">
        <v>42</v>
      </c>
      <c r="N494" s="101">
        <v>0.93</v>
      </c>
      <c r="O494" s="101">
        <v>0.93</v>
      </c>
      <c r="P494" s="58" t="str">
        <f t="shared" si="285"/>
        <v/>
      </c>
      <c r="Q494" s="55">
        <f>IF(AND(N494&lt;&gt;0,M494="объем"),(O494/N494*100),"")</f>
        <v>100</v>
      </c>
      <c r="R494" s="220"/>
      <c r="S494" s="221"/>
      <c r="T494" s="224"/>
      <c r="U494" s="225"/>
      <c r="V494" s="234"/>
      <c r="W494" s="286"/>
      <c r="X494" s="250"/>
    </row>
    <row r="495" spans="1:24" s="4" customFormat="1" ht="59.25" customHeight="1" thickBot="1" x14ac:dyDescent="0.3">
      <c r="A495" s="200" t="s">
        <v>34</v>
      </c>
      <c r="B495" s="44" t="str">
        <f t="shared" si="269"/>
        <v xml:space="preserve">ГБУЗ АО Областной центр по профилактике и борьбе со СПИД </v>
      </c>
      <c r="C495" s="229" t="s">
        <v>122</v>
      </c>
      <c r="D495" s="19" t="str">
        <f t="shared" si="270"/>
        <v>ПМСП, не включенная в базовую программу ОМС</v>
      </c>
      <c r="E495" s="227" t="s">
        <v>140</v>
      </c>
      <c r="F495" s="44" t="str">
        <f t="shared" si="238"/>
        <v>амбулаторно</v>
      </c>
      <c r="G495" s="227" t="s">
        <v>169</v>
      </c>
      <c r="H495" s="44" t="str">
        <f t="shared" si="239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5" s="227" t="s">
        <v>166</v>
      </c>
      <c r="J495" s="44" t="str">
        <f t="shared" si="240"/>
        <v>по профилю дерматовенерология (в части венерологии)</v>
      </c>
      <c r="K495" s="69" t="s">
        <v>131</v>
      </c>
      <c r="L495" s="70" t="s">
        <v>3</v>
      </c>
      <c r="M495" s="70" t="s">
        <v>5</v>
      </c>
      <c r="N495" s="103">
        <v>99</v>
      </c>
      <c r="O495" s="103">
        <v>99</v>
      </c>
      <c r="P495" s="51">
        <f t="shared" si="217"/>
        <v>100</v>
      </c>
      <c r="Q495" s="51"/>
      <c r="R495" s="213">
        <f>IFERROR(AVERAGE(P495:P497),"")</f>
        <v>100</v>
      </c>
      <c r="S495" s="240">
        <f>AVERAGE(Q495:Q497)</f>
        <v>99.206349206349202</v>
      </c>
      <c r="T495" s="216">
        <f>IFERROR((R495*0.7+S495*0.3)*2,S495*2)</f>
        <v>199.52380952380952</v>
      </c>
      <c r="U495" s="225" t="str">
        <f>IF(T495&lt;170,"ГЗ по услуге (работе) НЕ выполнено","")&amp;IF(AND(T495&gt;=170,T495&lt;=200),"ГЗ по услуге (работе) выполнено","")&amp;IF(T495&gt;200,"ГЗ по услуге (работе) ПЕРЕвыполнено","")</f>
        <v>ГЗ по услуге (работе) выполнено</v>
      </c>
      <c r="V495" s="227"/>
      <c r="W495" s="288">
        <f>AVERAGE(T495:T530)</f>
        <v>218.1417011513129</v>
      </c>
      <c r="X495" s="289" t="str">
        <f>IF(W495&lt;170,"ГЗ по учреждению не выполнено","")&amp;IF(AND(W495&gt;=170,W495&lt;=200),"ГЗ по учреждению выполнено","")&amp;IF(W495&gt;200,"ГЗ по учреждению перевыполнено","")</f>
        <v>ГЗ по учреждению перевыполнено</v>
      </c>
    </row>
    <row r="496" spans="1:24" s="4" customFormat="1" ht="18" customHeight="1" thickBot="1" x14ac:dyDescent="0.3">
      <c r="A496" s="201"/>
      <c r="B496" s="44" t="str">
        <f t="shared" si="269"/>
        <v xml:space="preserve">ГБУЗ АО Областной центр по профилактике и борьбе со СПИД </v>
      </c>
      <c r="C496" s="230"/>
      <c r="D496" s="19" t="str">
        <f t="shared" si="270"/>
        <v>ПМСП, не включенная в базовую программу ОМС</v>
      </c>
      <c r="E496" s="227"/>
      <c r="F496" s="44" t="str">
        <f t="shared" si="238"/>
        <v>амбулаторно</v>
      </c>
      <c r="G496" s="227"/>
      <c r="H496" s="44" t="str">
        <f t="shared" si="239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6" s="227"/>
      <c r="J496" s="44" t="str">
        <f t="shared" si="240"/>
        <v>по профилю дерматовенерология (в части венерологии)</v>
      </c>
      <c r="K496" s="71" t="s">
        <v>40</v>
      </c>
      <c r="L496" s="72" t="s">
        <v>121</v>
      </c>
      <c r="M496" s="68" t="s">
        <v>42</v>
      </c>
      <c r="N496" s="101">
        <v>630</v>
      </c>
      <c r="O496" s="100">
        <v>155</v>
      </c>
      <c r="P496" s="53" t="str">
        <f t="shared" si="217"/>
        <v/>
      </c>
      <c r="Q496" s="52">
        <f t="shared" ref="Q496:Q500" si="286">IF(AND(N496&lt;&gt;0,M496="объем"),(O496/N496*100)/$Y$2*12,"")</f>
        <v>98.412698412698404</v>
      </c>
      <c r="R496" s="213"/>
      <c r="S496" s="240"/>
      <c r="T496" s="216"/>
      <c r="U496" s="225"/>
      <c r="V496" s="227"/>
      <c r="W496" s="288"/>
      <c r="X496" s="289"/>
    </row>
    <row r="497" spans="1:24" s="4" customFormat="1" ht="78" customHeight="1" thickBot="1" x14ac:dyDescent="0.3">
      <c r="A497" s="201"/>
      <c r="B497" s="44" t="str">
        <f t="shared" si="269"/>
        <v xml:space="preserve">ГБУЗ АО Областной центр по профилактике и борьбе со СПИД </v>
      </c>
      <c r="C497" s="230"/>
      <c r="D497" s="19" t="str">
        <f t="shared" si="270"/>
        <v>ПМСП, не включенная в базовую программу ОМС</v>
      </c>
      <c r="E497" s="227"/>
      <c r="F497" s="44" t="str">
        <f t="shared" si="238"/>
        <v>амбулаторно</v>
      </c>
      <c r="G497" s="227"/>
      <c r="H497" s="44" t="str">
        <f t="shared" si="239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7" s="227"/>
      <c r="J497" s="44" t="str">
        <f t="shared" si="240"/>
        <v>по профилю дерматовенерология (в части венерологии)</v>
      </c>
      <c r="K497" s="66" t="s">
        <v>136</v>
      </c>
      <c r="L497" s="67" t="s">
        <v>121</v>
      </c>
      <c r="M497" s="68" t="s">
        <v>42</v>
      </c>
      <c r="N497" s="101">
        <v>20</v>
      </c>
      <c r="O497" s="101">
        <v>5</v>
      </c>
      <c r="P497" s="53"/>
      <c r="Q497" s="52">
        <f t="shared" si="286"/>
        <v>100</v>
      </c>
      <c r="R497" s="213"/>
      <c r="S497" s="240"/>
      <c r="T497" s="216"/>
      <c r="U497" s="225"/>
      <c r="V497" s="227"/>
      <c r="W497" s="288"/>
      <c r="X497" s="289"/>
    </row>
    <row r="498" spans="1:24" s="4" customFormat="1" ht="40.5" customHeight="1" thickBot="1" x14ac:dyDescent="0.3">
      <c r="A498" s="201"/>
      <c r="B498" s="44" t="str">
        <f t="shared" si="269"/>
        <v xml:space="preserve">ГБУЗ АО Областной центр по профилактике и борьбе со СПИД </v>
      </c>
      <c r="C498" s="230"/>
      <c r="D498" s="19" t="str">
        <f t="shared" si="270"/>
        <v>ПМСП, не включенная в базовую программу ОМС</v>
      </c>
      <c r="E498" s="227" t="s">
        <v>140</v>
      </c>
      <c r="F498" s="44" t="str">
        <f t="shared" si="238"/>
        <v>амбулаторно</v>
      </c>
      <c r="G498" s="227" t="s">
        <v>143</v>
      </c>
      <c r="H498" s="44" t="str">
        <f t="shared" si="23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8" s="227" t="s">
        <v>142</v>
      </c>
      <c r="J498" s="44" t="str">
        <f t="shared" si="240"/>
        <v>по профилю Фтизиатрия</v>
      </c>
      <c r="K498" s="69" t="s">
        <v>131</v>
      </c>
      <c r="L498" s="69" t="s">
        <v>3</v>
      </c>
      <c r="M498" s="69" t="s">
        <v>5</v>
      </c>
      <c r="N498" s="103">
        <v>99</v>
      </c>
      <c r="O498" s="103">
        <v>99</v>
      </c>
      <c r="P498" s="51">
        <f t="shared" si="217"/>
        <v>100</v>
      </c>
      <c r="Q498" s="51"/>
      <c r="R498" s="213">
        <f>IFERROR(AVERAGE(P498:P500),"")</f>
        <v>100</v>
      </c>
      <c r="S498" s="240">
        <f>AVERAGE(Q498:Q500)</f>
        <v>99.080882352941174</v>
      </c>
      <c r="T498" s="216">
        <f>IFERROR((R498*0.7+S498*0.3)*2,S498*2)</f>
        <v>199.4485294117647</v>
      </c>
      <c r="U498" s="225" t="str">
        <f>IF(T498&lt;170,"ГЗ по услуге (работе) НЕ выполнено","")&amp;IF(AND(T498&gt;=170,T498&lt;=200),"ГЗ по услуге (работе) выполнено","")&amp;IF(T498&gt;200,"ГЗ по услуге (работе) ПЕРЕвыполнено","")</f>
        <v>ГЗ по услуге (работе) выполнено</v>
      </c>
      <c r="V498" s="227"/>
      <c r="W498" s="288"/>
      <c r="X498" s="289"/>
    </row>
    <row r="499" spans="1:24" s="4" customFormat="1" ht="25.15" customHeight="1" thickBot="1" x14ac:dyDescent="0.3">
      <c r="A499" s="201"/>
      <c r="B499" s="44" t="str">
        <f t="shared" si="269"/>
        <v xml:space="preserve">ГБУЗ АО Областной центр по профилактике и борьбе со СПИД </v>
      </c>
      <c r="C499" s="230"/>
      <c r="D499" s="19" t="str">
        <f t="shared" si="270"/>
        <v>ПМСП, не включенная в базовую программу ОМС</v>
      </c>
      <c r="E499" s="227"/>
      <c r="F499" s="44" t="str">
        <f t="shared" ref="F499:F564" si="287">IF(E499="",F498,E499)</f>
        <v>амбулаторно</v>
      </c>
      <c r="G499" s="227"/>
      <c r="H499" s="44" t="str">
        <f t="shared" ref="H499:H564" si="288">IF(G499="",H498,G499)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9" s="227"/>
      <c r="J499" s="44" t="str">
        <f t="shared" ref="J499:J564" si="289">IF(I499="",J498,I499)</f>
        <v>по профилю Фтизиатрия</v>
      </c>
      <c r="K499" s="66" t="s">
        <v>40</v>
      </c>
      <c r="L499" s="67" t="s">
        <v>121</v>
      </c>
      <c r="M499" s="68" t="s">
        <v>42</v>
      </c>
      <c r="N499" s="106">
        <v>2176</v>
      </c>
      <c r="O499" s="102">
        <v>534</v>
      </c>
      <c r="P499" s="53"/>
      <c r="Q499" s="52">
        <f t="shared" si="286"/>
        <v>98.161764705882348</v>
      </c>
      <c r="R499" s="213"/>
      <c r="S499" s="240"/>
      <c r="T499" s="216"/>
      <c r="U499" s="225"/>
      <c r="V499" s="227"/>
      <c r="W499" s="288"/>
      <c r="X499" s="289"/>
    </row>
    <row r="500" spans="1:24" s="4" customFormat="1" ht="43.5" customHeight="1" thickBot="1" x14ac:dyDescent="0.3">
      <c r="A500" s="201"/>
      <c r="B500" s="44" t="str">
        <f t="shared" si="269"/>
        <v xml:space="preserve">ГБУЗ АО Областной центр по профилактике и борьбе со СПИД </v>
      </c>
      <c r="C500" s="230"/>
      <c r="D500" s="19" t="str">
        <f t="shared" si="270"/>
        <v>ПМСП, не включенная в базовую программу ОМС</v>
      </c>
      <c r="E500" s="227"/>
      <c r="F500" s="44" t="str">
        <f t="shared" si="287"/>
        <v>амбулаторно</v>
      </c>
      <c r="G500" s="227"/>
      <c r="H500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0" s="227"/>
      <c r="J500" s="44" t="str">
        <f t="shared" si="289"/>
        <v>по профилю Фтизиатрия</v>
      </c>
      <c r="K500" s="66" t="s">
        <v>136</v>
      </c>
      <c r="L500" s="67" t="s">
        <v>121</v>
      </c>
      <c r="M500" s="68" t="s">
        <v>42</v>
      </c>
      <c r="N500" s="101">
        <v>456</v>
      </c>
      <c r="O500" s="101">
        <v>114</v>
      </c>
      <c r="P500" s="53"/>
      <c r="Q500" s="52">
        <f t="shared" si="286"/>
        <v>100</v>
      </c>
      <c r="R500" s="213"/>
      <c r="S500" s="240"/>
      <c r="T500" s="216"/>
      <c r="U500" s="225"/>
      <c r="V500" s="227"/>
      <c r="W500" s="288"/>
      <c r="X500" s="289"/>
    </row>
    <row r="501" spans="1:24" s="4" customFormat="1" ht="60.75" customHeight="1" thickBot="1" x14ac:dyDescent="0.3">
      <c r="A501" s="201"/>
      <c r="B501" s="44" t="str">
        <f t="shared" si="269"/>
        <v xml:space="preserve">ГБУЗ АО Областной центр по профилактике и борьбе со СПИД </v>
      </c>
      <c r="C501" s="230"/>
      <c r="D501" s="19" t="str">
        <f t="shared" si="270"/>
        <v>ПМСП, не включенная в базовую программу ОМС</v>
      </c>
      <c r="E501" s="227" t="s">
        <v>140</v>
      </c>
      <c r="F501" s="44" t="str">
        <f t="shared" si="287"/>
        <v>амбулаторно</v>
      </c>
      <c r="G501" s="227" t="s">
        <v>165</v>
      </c>
      <c r="H501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1" s="227" t="s">
        <v>278</v>
      </c>
      <c r="J501" s="44" t="str">
        <f t="shared" si="289"/>
        <v>по профилю психиатрия-наркология</v>
      </c>
      <c r="K501" s="69" t="s">
        <v>131</v>
      </c>
      <c r="L501" s="69" t="s">
        <v>3</v>
      </c>
      <c r="M501" s="69" t="s">
        <v>5</v>
      </c>
      <c r="N501" s="103">
        <v>99</v>
      </c>
      <c r="O501" s="103">
        <v>99</v>
      </c>
      <c r="P501" s="51">
        <f t="shared" ref="P501" si="290">IF(AND(N501&lt;&gt;0,M501="Кач."),O501/N501*100,"")</f>
        <v>100</v>
      </c>
      <c r="Q501" s="51"/>
      <c r="R501" s="213">
        <f>IFERROR(AVERAGE(P501:P503),"")</f>
        <v>100</v>
      </c>
      <c r="S501" s="240">
        <f>AVERAGE(Q501:Q503)</f>
        <v>99.581005586592184</v>
      </c>
      <c r="T501" s="216">
        <f>IFERROR((R501*0.7+S501*0.3)*2,S501*2)</f>
        <v>199.7486033519553</v>
      </c>
      <c r="U501" s="225" t="str">
        <f>IF(T501&lt;170,"ГЗ по услуге (работе) НЕ выполнено","")&amp;IF(AND(T501&gt;=170,T501&lt;=200),"ГЗ по услуге (работе) выполнено","")&amp;IF(T501&gt;200,"ГЗ по услуге (работе) ПЕРЕвыполнено","")</f>
        <v>ГЗ по услуге (работе) выполнено</v>
      </c>
      <c r="V501" s="227"/>
      <c r="W501" s="288"/>
      <c r="X501" s="289"/>
    </row>
    <row r="502" spans="1:24" s="4" customFormat="1" ht="25.9" customHeight="1" thickBot="1" x14ac:dyDescent="0.3">
      <c r="A502" s="201"/>
      <c r="B502" s="44" t="str">
        <f t="shared" si="269"/>
        <v xml:space="preserve">ГБУЗ АО Областной центр по профилактике и борьбе со СПИД </v>
      </c>
      <c r="C502" s="230"/>
      <c r="D502" s="19" t="str">
        <f t="shared" si="270"/>
        <v>ПМСП, не включенная в базовую программу ОМС</v>
      </c>
      <c r="E502" s="227"/>
      <c r="F502" s="44" t="str">
        <f t="shared" si="287"/>
        <v>амбулаторно</v>
      </c>
      <c r="G502" s="227"/>
      <c r="H502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2" s="227"/>
      <c r="J502" s="44" t="str">
        <f t="shared" si="289"/>
        <v>по профилю психиатрия-наркология</v>
      </c>
      <c r="K502" s="66" t="s">
        <v>40</v>
      </c>
      <c r="L502" s="67" t="s">
        <v>121</v>
      </c>
      <c r="M502" s="68" t="s">
        <v>42</v>
      </c>
      <c r="N502" s="106">
        <v>2864</v>
      </c>
      <c r="O502" s="106">
        <v>710</v>
      </c>
      <c r="P502" s="53"/>
      <c r="Q502" s="52">
        <f>IF(AND(N502&lt;&gt;0,M502="объем"),(O502/N502*100)/$Y$2*12,"")</f>
        <v>99.162011173184368</v>
      </c>
      <c r="R502" s="213"/>
      <c r="S502" s="240"/>
      <c r="T502" s="216"/>
      <c r="U502" s="225"/>
      <c r="V502" s="227"/>
      <c r="W502" s="288"/>
      <c r="X502" s="289"/>
    </row>
    <row r="503" spans="1:24" s="4" customFormat="1" ht="39" customHeight="1" thickBot="1" x14ac:dyDescent="0.3">
      <c r="A503" s="201"/>
      <c r="B503" s="44" t="str">
        <f t="shared" si="269"/>
        <v xml:space="preserve">ГБУЗ АО Областной центр по профилактике и борьбе со СПИД </v>
      </c>
      <c r="C503" s="230"/>
      <c r="D503" s="19" t="str">
        <f t="shared" si="270"/>
        <v>ПМСП, не включенная в базовую программу ОМС</v>
      </c>
      <c r="E503" s="227"/>
      <c r="F503" s="44" t="str">
        <f t="shared" si="287"/>
        <v>амбулаторно</v>
      </c>
      <c r="G503" s="227"/>
      <c r="H503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3" s="227"/>
      <c r="J503" s="44" t="str">
        <f t="shared" si="289"/>
        <v>по профилю психиатрия-наркология</v>
      </c>
      <c r="K503" s="66" t="s">
        <v>136</v>
      </c>
      <c r="L503" s="67" t="s">
        <v>121</v>
      </c>
      <c r="M503" s="68" t="s">
        <v>42</v>
      </c>
      <c r="N503" s="101">
        <v>180</v>
      </c>
      <c r="O503" s="106">
        <v>45</v>
      </c>
      <c r="P503" s="53"/>
      <c r="Q503" s="52">
        <f>IF(AND(N503&lt;&gt;0,M503="объем"),(O503/N503*100)/$Y$2*12,"")</f>
        <v>100</v>
      </c>
      <c r="R503" s="213"/>
      <c r="S503" s="240"/>
      <c r="T503" s="216"/>
      <c r="U503" s="225"/>
      <c r="V503" s="227"/>
      <c r="W503" s="288"/>
      <c r="X503" s="289"/>
    </row>
    <row r="504" spans="1:24" s="4" customFormat="1" ht="51.75" customHeight="1" thickBot="1" x14ac:dyDescent="0.3">
      <c r="A504" s="201"/>
      <c r="B504" s="44" t="str">
        <f t="shared" si="269"/>
        <v xml:space="preserve">ГБУЗ АО Областной центр по профилактике и борьбе со СПИД </v>
      </c>
      <c r="C504" s="230"/>
      <c r="D504" s="19" t="str">
        <f t="shared" si="270"/>
        <v>ПМСП, не включенная в базовую программу ОМС</v>
      </c>
      <c r="E504" s="227" t="s">
        <v>140</v>
      </c>
      <c r="F504" s="44" t="str">
        <f t="shared" si="287"/>
        <v>амбулаторно</v>
      </c>
      <c r="G504" s="227" t="s">
        <v>170</v>
      </c>
      <c r="H504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4" s="227" t="s">
        <v>171</v>
      </c>
      <c r="J504" s="44" t="str">
        <f t="shared" si="289"/>
        <v xml:space="preserve"> по профилю ВИЧ-инфекции</v>
      </c>
      <c r="K504" s="69" t="s">
        <v>131</v>
      </c>
      <c r="L504" s="69" t="s">
        <v>3</v>
      </c>
      <c r="M504" s="69" t="s">
        <v>5</v>
      </c>
      <c r="N504" s="103">
        <v>99</v>
      </c>
      <c r="O504" s="103">
        <v>99</v>
      </c>
      <c r="P504" s="51">
        <f t="shared" ref="P504" si="291">IF(AND(N504&lt;&gt;0,M504="Кач."),O504/N504*100,"")</f>
        <v>100</v>
      </c>
      <c r="Q504" s="51"/>
      <c r="R504" s="213">
        <f>IFERROR(AVERAGE(P504:P506),"")</f>
        <v>100</v>
      </c>
      <c r="S504" s="240">
        <f>AVERAGE(Q504:Q506)</f>
        <v>100.54902962206333</v>
      </c>
      <c r="T504" s="216">
        <f>IFERROR((R504*0.7+S504*0.3)*2,S504*2)</f>
        <v>200.32941777323799</v>
      </c>
      <c r="U504" s="225" t="str">
        <f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ПЕРЕвыполнено</v>
      </c>
      <c r="V504" s="227"/>
      <c r="W504" s="288"/>
      <c r="X504" s="289"/>
    </row>
    <row r="505" spans="1:24" s="4" customFormat="1" ht="21.6" customHeight="1" thickBot="1" x14ac:dyDescent="0.3">
      <c r="A505" s="201"/>
      <c r="B505" s="44" t="str">
        <f t="shared" si="269"/>
        <v xml:space="preserve">ГБУЗ АО Областной центр по профилактике и борьбе со СПИД </v>
      </c>
      <c r="C505" s="230"/>
      <c r="D505" s="19" t="str">
        <f t="shared" si="270"/>
        <v>ПМСП, не включенная в базовую программу ОМС</v>
      </c>
      <c r="E505" s="227"/>
      <c r="F505" s="44" t="str">
        <f t="shared" si="287"/>
        <v>амбулаторно</v>
      </c>
      <c r="G505" s="227"/>
      <c r="H505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5" s="227"/>
      <c r="J505" s="44" t="str">
        <f t="shared" si="289"/>
        <v xml:space="preserve"> по профилю ВИЧ-инфекции</v>
      </c>
      <c r="K505" s="66" t="s">
        <v>40</v>
      </c>
      <c r="L505" s="67" t="s">
        <v>121</v>
      </c>
      <c r="M505" s="68" t="s">
        <v>42</v>
      </c>
      <c r="N505" s="101">
        <v>7120</v>
      </c>
      <c r="O505" s="106">
        <v>1751</v>
      </c>
      <c r="P505" s="53"/>
      <c r="Q505" s="52">
        <f>IF(AND(N505&lt;&gt;0,M505="объем"),(O505/N505*100)/$Y$2*12,"")</f>
        <v>98.37078651685394</v>
      </c>
      <c r="R505" s="213"/>
      <c r="S505" s="240"/>
      <c r="T505" s="216"/>
      <c r="U505" s="225"/>
      <c r="V505" s="227"/>
      <c r="W505" s="288"/>
      <c r="X505" s="289"/>
    </row>
    <row r="506" spans="1:24" s="4" customFormat="1" ht="28.5" customHeight="1" thickBot="1" x14ac:dyDescent="0.3">
      <c r="A506" s="201"/>
      <c r="B506" s="44" t="str">
        <f t="shared" si="269"/>
        <v xml:space="preserve">ГБУЗ АО Областной центр по профилактике и борьбе со СПИД </v>
      </c>
      <c r="C506" s="230"/>
      <c r="D506" s="19" t="str">
        <f t="shared" si="270"/>
        <v>ПМСП, не включенная в базовую программу ОМС</v>
      </c>
      <c r="E506" s="227"/>
      <c r="F506" s="44" t="str">
        <f t="shared" si="287"/>
        <v>амбулаторно</v>
      </c>
      <c r="G506" s="227"/>
      <c r="H506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6" s="227"/>
      <c r="J506" s="44" t="str">
        <f t="shared" si="289"/>
        <v xml:space="preserve"> по профилю ВИЧ-инфекции</v>
      </c>
      <c r="K506" s="66" t="s">
        <v>136</v>
      </c>
      <c r="L506" s="67" t="s">
        <v>121</v>
      </c>
      <c r="M506" s="68" t="s">
        <v>42</v>
      </c>
      <c r="N506" s="106">
        <v>880</v>
      </c>
      <c r="O506" s="106">
        <v>226</v>
      </c>
      <c r="P506" s="53"/>
      <c r="Q506" s="52">
        <f>IF(AND(N506&lt;&gt;0,M506="объем"),(O506/N506*100)/$Y$2*12,"")</f>
        <v>102.72727272727272</v>
      </c>
      <c r="R506" s="213"/>
      <c r="S506" s="240"/>
      <c r="T506" s="216"/>
      <c r="U506" s="225"/>
      <c r="V506" s="227"/>
      <c r="W506" s="288"/>
      <c r="X506" s="289"/>
    </row>
    <row r="507" spans="1:24" s="4" customFormat="1" ht="22.15" customHeight="1" thickBot="1" x14ac:dyDescent="0.3">
      <c r="A507" s="201"/>
      <c r="B507" s="44" t="str">
        <f t="shared" si="269"/>
        <v xml:space="preserve">ГБУЗ АО Областной центр по профилактике и борьбе со СПИД </v>
      </c>
      <c r="C507" s="230"/>
      <c r="D507" s="19" t="str">
        <f t="shared" si="270"/>
        <v>ПМСП, не включенная в базовую программу ОМС</v>
      </c>
      <c r="E507" s="232" t="s">
        <v>140</v>
      </c>
      <c r="F507" s="44" t="str">
        <f t="shared" si="287"/>
        <v>амбулаторно</v>
      </c>
      <c r="G507" s="232" t="s">
        <v>39</v>
      </c>
      <c r="H507" s="44" t="str">
        <f t="shared" si="288"/>
        <v>Первичная медико-санитарная помощь, в части диагностики и лечения</v>
      </c>
      <c r="I507" s="232" t="s">
        <v>66</v>
      </c>
      <c r="J507" s="44" t="str">
        <f t="shared" si="289"/>
        <v>психотерапия</v>
      </c>
      <c r="K507" s="69" t="s">
        <v>131</v>
      </c>
      <c r="L507" s="69" t="s">
        <v>3</v>
      </c>
      <c r="M507" s="69" t="s">
        <v>5</v>
      </c>
      <c r="N507" s="103">
        <v>99</v>
      </c>
      <c r="O507" s="103">
        <v>99</v>
      </c>
      <c r="P507" s="51">
        <f t="shared" ref="P507" si="292">IF(AND(N507&lt;&gt;0,M507="Кач."),O507/N507*100,"")</f>
        <v>100</v>
      </c>
      <c r="Q507" s="51" t="str">
        <f>IF(AND(N507&lt;&gt;0,M507="объем"),(O507/N507*100)/$Y$2*12,"")</f>
        <v/>
      </c>
      <c r="R507" s="218">
        <f>IFERROR(AVERAGE(P507:P509),"")</f>
        <v>100</v>
      </c>
      <c r="S507" s="214">
        <f>AVERAGE(Q507:Q509)</f>
        <v>99.545454545454547</v>
      </c>
      <c r="T507" s="222">
        <f>IFERROR((R507*0.7+S507*0.3)*2,S507*2)</f>
        <v>199.72727272727272</v>
      </c>
      <c r="U507" s="211" t="str">
        <f>IF(T507&lt;170,"ГЗ по услуге (работе) НЕ выполнено","")&amp;IF(AND(T507&gt;=170,T507&lt;=200),"ГЗ по услуге (работе) выполнено","")&amp;IF(T507&gt;200,"ГЗ по услуге (работе) ПЕРЕвыполнено","")</f>
        <v>ГЗ по услуге (работе) выполнено</v>
      </c>
      <c r="V507" s="232"/>
      <c r="W507" s="288"/>
      <c r="X507" s="289"/>
    </row>
    <row r="508" spans="1:24" s="4" customFormat="1" ht="36.75" customHeight="1" thickBot="1" x14ac:dyDescent="0.3">
      <c r="A508" s="201"/>
      <c r="B508" s="44" t="str">
        <f t="shared" si="269"/>
        <v xml:space="preserve">ГБУЗ АО Областной центр по профилактике и борьбе со СПИД </v>
      </c>
      <c r="C508" s="230"/>
      <c r="D508" s="19" t="str">
        <f t="shared" si="270"/>
        <v>ПМСП, не включенная в базовую программу ОМС</v>
      </c>
      <c r="E508" s="233"/>
      <c r="F508" s="44" t="str">
        <f t="shared" si="287"/>
        <v>амбулаторно</v>
      </c>
      <c r="G508" s="233"/>
      <c r="H508" s="44" t="str">
        <f t="shared" si="288"/>
        <v>Первичная медико-санитарная помощь, в части диагностики и лечения</v>
      </c>
      <c r="I508" s="233"/>
      <c r="J508" s="44" t="str">
        <f t="shared" si="289"/>
        <v>психотерапия</v>
      </c>
      <c r="K508" s="66" t="s">
        <v>40</v>
      </c>
      <c r="L508" s="67" t="s">
        <v>121</v>
      </c>
      <c r="M508" s="68" t="s">
        <v>42</v>
      </c>
      <c r="N508" s="106">
        <v>880</v>
      </c>
      <c r="O508" s="106">
        <v>218</v>
      </c>
      <c r="P508" s="53"/>
      <c r="Q508" s="52">
        <f t="shared" ref="Q508:Q516" si="293">IF(AND(N508&lt;&gt;0,M508="объем"),(O508/N508*100)/$Y$2*12,"")</f>
        <v>99.090909090909093</v>
      </c>
      <c r="R508" s="219"/>
      <c r="S508" s="215"/>
      <c r="T508" s="223"/>
      <c r="U508" s="239"/>
      <c r="V508" s="233"/>
      <c r="W508" s="288"/>
      <c r="X508" s="289"/>
    </row>
    <row r="509" spans="1:24" s="4" customFormat="1" ht="36.75" customHeight="1" thickBot="1" x14ac:dyDescent="0.3">
      <c r="A509" s="201"/>
      <c r="B509" s="44"/>
      <c r="C509" s="231"/>
      <c r="D509" s="19"/>
      <c r="E509" s="234"/>
      <c r="F509" s="44"/>
      <c r="G509" s="234"/>
      <c r="H509" s="44"/>
      <c r="I509" s="234"/>
      <c r="J509" s="44"/>
      <c r="K509" s="66" t="s">
        <v>136</v>
      </c>
      <c r="L509" s="67" t="s">
        <v>121</v>
      </c>
      <c r="M509" s="68" t="s">
        <v>42</v>
      </c>
      <c r="N509" s="106">
        <v>120</v>
      </c>
      <c r="O509" s="106">
        <v>30</v>
      </c>
      <c r="P509" s="53"/>
      <c r="Q509" s="189">
        <f t="shared" si="293"/>
        <v>100</v>
      </c>
      <c r="R509" s="220"/>
      <c r="S509" s="221"/>
      <c r="T509" s="224"/>
      <c r="U509" s="212"/>
      <c r="V509" s="234"/>
      <c r="W509" s="288"/>
      <c r="X509" s="289"/>
    </row>
    <row r="510" spans="1:24" s="4" customFormat="1" ht="43.5" customHeight="1" thickBot="1" x14ac:dyDescent="0.3">
      <c r="A510" s="201"/>
      <c r="B510" s="44" t="str">
        <f>IF(A510="",B508,A510)</f>
        <v xml:space="preserve">ГБУЗ АО Областной центр по профилактике и борьбе со СПИД </v>
      </c>
      <c r="C510" s="226" t="s">
        <v>123</v>
      </c>
      <c r="D510" s="19" t="str">
        <f>IF(C510="",D508,C510)</f>
        <v>ПМСП, включенная в базовую программу ОМС</v>
      </c>
      <c r="E510" s="227" t="s">
        <v>140</v>
      </c>
      <c r="F510" s="44" t="str">
        <f>IF(E510="",F508,E510)</f>
        <v>амбулаторно</v>
      </c>
      <c r="G510" s="227" t="s">
        <v>47</v>
      </c>
      <c r="H510" s="44" t="str">
        <f>IF(G510="",H508,G510)</f>
        <v>Не предусмотрено</v>
      </c>
      <c r="I510" s="227" t="s">
        <v>67</v>
      </c>
      <c r="J510" s="44" t="str">
        <f>IF(I510="",J508,I510)</f>
        <v>дерматология</v>
      </c>
      <c r="K510" s="69" t="s">
        <v>131</v>
      </c>
      <c r="L510" s="69" t="s">
        <v>3</v>
      </c>
      <c r="M510" s="69" t="s">
        <v>5</v>
      </c>
      <c r="N510" s="103">
        <v>99</v>
      </c>
      <c r="O510" s="103">
        <v>99</v>
      </c>
      <c r="P510" s="51">
        <f t="shared" ref="P510" si="294">IF(AND(N510&lt;&gt;0,M510="Кач."),O510/N510*100,"")</f>
        <v>100</v>
      </c>
      <c r="Q510" s="51" t="str">
        <f t="shared" si="293"/>
        <v/>
      </c>
      <c r="R510" s="218">
        <f>IFERROR(AVERAGE(P510:P524),"")</f>
        <v>100.20202020202021</v>
      </c>
      <c r="S510" s="214">
        <f>AVERAGE(Q510:Q524)</f>
        <v>100.85649306271739</v>
      </c>
      <c r="T510" s="222">
        <f>IFERROR((R510*0.7+S510*0.3)*2,S510*2)</f>
        <v>200.79672412045872</v>
      </c>
      <c r="U510" s="211" t="str">
        <f>IF(T510&lt;170,"ГЗ по услуге (работе) НЕ выполнено","")&amp;IF(AND(T510&gt;=170,T510&lt;=200),"ГЗ по услуге (работе) выполнено","")&amp;IF(T510&gt;200,"ГЗ по услуге (работе) ПЕРЕвыполнено","")</f>
        <v>ГЗ по услуге (работе) ПЕРЕвыполнено</v>
      </c>
      <c r="V510" s="232"/>
      <c r="W510" s="288"/>
      <c r="X510" s="289"/>
    </row>
    <row r="511" spans="1:24" s="4" customFormat="1" ht="65.25" customHeight="1" thickBot="1" x14ac:dyDescent="0.3">
      <c r="A511" s="201"/>
      <c r="B511" s="44" t="str">
        <f t="shared" si="269"/>
        <v xml:space="preserve">ГБУЗ АО Областной центр по профилактике и борьбе со СПИД </v>
      </c>
      <c r="C511" s="226"/>
      <c r="D511" s="19" t="str">
        <f t="shared" si="270"/>
        <v>ПМСП, включенная в базовую программу ОМС</v>
      </c>
      <c r="E511" s="227"/>
      <c r="F511" s="44" t="str">
        <f t="shared" si="287"/>
        <v>амбулаторно</v>
      </c>
      <c r="G511" s="227"/>
      <c r="H511" s="44" t="str">
        <f t="shared" si="288"/>
        <v>Не предусмотрено</v>
      </c>
      <c r="I511" s="227"/>
      <c r="J511" s="44" t="str">
        <f t="shared" si="289"/>
        <v>дерматология</v>
      </c>
      <c r="K511" s="66" t="s">
        <v>40</v>
      </c>
      <c r="L511" s="67" t="s">
        <v>121</v>
      </c>
      <c r="M511" s="68" t="s">
        <v>42</v>
      </c>
      <c r="N511" s="106">
        <v>644</v>
      </c>
      <c r="O511" s="106">
        <v>159</v>
      </c>
      <c r="P511" s="53"/>
      <c r="Q511" s="52">
        <f t="shared" si="293"/>
        <v>98.757763975155285</v>
      </c>
      <c r="R511" s="219"/>
      <c r="S511" s="215"/>
      <c r="T511" s="223"/>
      <c r="U511" s="239"/>
      <c r="V511" s="233"/>
      <c r="W511" s="288"/>
      <c r="X511" s="289"/>
    </row>
    <row r="512" spans="1:24" s="4" customFormat="1" ht="24.75" customHeight="1" thickBot="1" x14ac:dyDescent="0.3">
      <c r="A512" s="201"/>
      <c r="B512" s="44" t="str">
        <f t="shared" si="269"/>
        <v xml:space="preserve">ГБУЗ АО Областной центр по профилактике и борьбе со СПИД </v>
      </c>
      <c r="C512" s="226"/>
      <c r="D512" s="19" t="str">
        <f t="shared" si="270"/>
        <v>ПМСП, включенная в базовую программу ОМС</v>
      </c>
      <c r="E512" s="227"/>
      <c r="F512" s="44" t="str">
        <f t="shared" si="287"/>
        <v>амбулаторно</v>
      </c>
      <c r="G512" s="227"/>
      <c r="H512" s="44" t="str">
        <f t="shared" si="288"/>
        <v>Не предусмотрено</v>
      </c>
      <c r="I512" s="227"/>
      <c r="J512" s="44" t="str">
        <f t="shared" si="289"/>
        <v>дерматология</v>
      </c>
      <c r="K512" s="66" t="s">
        <v>136</v>
      </c>
      <c r="L512" s="67" t="s">
        <v>121</v>
      </c>
      <c r="M512" s="68" t="s">
        <v>42</v>
      </c>
      <c r="N512" s="101">
        <v>20</v>
      </c>
      <c r="O512" s="106">
        <v>5</v>
      </c>
      <c r="P512" s="53"/>
      <c r="Q512" s="52">
        <f t="shared" si="293"/>
        <v>100</v>
      </c>
      <c r="R512" s="219"/>
      <c r="S512" s="215"/>
      <c r="T512" s="223"/>
      <c r="U512" s="239"/>
      <c r="V512" s="233"/>
      <c r="W512" s="288"/>
      <c r="X512" s="289"/>
    </row>
    <row r="513" spans="1:24" s="4" customFormat="1" ht="17.45" customHeight="1" thickBot="1" x14ac:dyDescent="0.3">
      <c r="A513" s="201"/>
      <c r="B513" s="44" t="str">
        <f t="shared" si="269"/>
        <v xml:space="preserve">ГБУЗ АО Областной центр по профилактике и борьбе со СПИД </v>
      </c>
      <c r="C513" s="226"/>
      <c r="D513" s="19" t="str">
        <f t="shared" si="270"/>
        <v>ПМСП, включенная в базовую программу ОМС</v>
      </c>
      <c r="E513" s="227"/>
      <c r="F513" s="44" t="str">
        <f t="shared" si="287"/>
        <v>амбулаторно</v>
      </c>
      <c r="G513" s="227"/>
      <c r="H513" s="44" t="str">
        <f t="shared" si="288"/>
        <v>Не предусмотрено</v>
      </c>
      <c r="I513" s="227" t="s">
        <v>87</v>
      </c>
      <c r="J513" s="44" t="str">
        <f t="shared" si="289"/>
        <v>акушерство-гинекология</v>
      </c>
      <c r="K513" s="69" t="s">
        <v>131</v>
      </c>
      <c r="L513" s="69" t="s">
        <v>3</v>
      </c>
      <c r="M513" s="69" t="s">
        <v>5</v>
      </c>
      <c r="N513" s="103">
        <v>99</v>
      </c>
      <c r="O513" s="103">
        <v>99</v>
      </c>
      <c r="P513" s="51">
        <f t="shared" ref="P513" si="295">IF(AND(N513&lt;&gt;0,M513="Кач."),O513/N513*100,"")</f>
        <v>100</v>
      </c>
      <c r="Q513" s="51" t="str">
        <f t="shared" si="293"/>
        <v/>
      </c>
      <c r="R513" s="219"/>
      <c r="S513" s="215"/>
      <c r="T513" s="223"/>
      <c r="U513" s="239"/>
      <c r="V513" s="233"/>
      <c r="W513" s="288"/>
      <c r="X513" s="289"/>
    </row>
    <row r="514" spans="1:24" s="4" customFormat="1" ht="31.5" customHeight="1" thickBot="1" x14ac:dyDescent="0.3">
      <c r="A514" s="201"/>
      <c r="B514" s="44" t="str">
        <f t="shared" si="269"/>
        <v xml:space="preserve">ГБУЗ АО Областной центр по профилактике и борьбе со СПИД </v>
      </c>
      <c r="C514" s="226"/>
      <c r="D514" s="19" t="str">
        <f t="shared" si="270"/>
        <v>ПМСП, включенная в базовую программу ОМС</v>
      </c>
      <c r="E514" s="227"/>
      <c r="F514" s="44" t="str">
        <f t="shared" si="287"/>
        <v>амбулаторно</v>
      </c>
      <c r="G514" s="227"/>
      <c r="H514" s="44" t="str">
        <f t="shared" si="288"/>
        <v>Не предусмотрено</v>
      </c>
      <c r="I514" s="227"/>
      <c r="J514" s="44" t="str">
        <f t="shared" si="289"/>
        <v>акушерство-гинекология</v>
      </c>
      <c r="K514" s="66" t="s">
        <v>40</v>
      </c>
      <c r="L514" s="67" t="s">
        <v>121</v>
      </c>
      <c r="M514" s="68" t="s">
        <v>42</v>
      </c>
      <c r="N514" s="106">
        <v>434</v>
      </c>
      <c r="O514" s="106">
        <v>111</v>
      </c>
      <c r="P514" s="53"/>
      <c r="Q514" s="52">
        <f t="shared" si="293"/>
        <v>102.30414746543781</v>
      </c>
      <c r="R514" s="219"/>
      <c r="S514" s="215"/>
      <c r="T514" s="223"/>
      <c r="U514" s="239"/>
      <c r="V514" s="233"/>
      <c r="W514" s="288"/>
      <c r="X514" s="289"/>
    </row>
    <row r="515" spans="1:24" s="4" customFormat="1" ht="21" customHeight="1" thickBot="1" x14ac:dyDescent="0.3">
      <c r="A515" s="201"/>
      <c r="B515" s="44" t="str">
        <f t="shared" si="269"/>
        <v xml:space="preserve">ГБУЗ АО Областной центр по профилактике и борьбе со СПИД </v>
      </c>
      <c r="C515" s="226"/>
      <c r="D515" s="19" t="str">
        <f t="shared" si="270"/>
        <v>ПМСП, включенная в базовую программу ОМС</v>
      </c>
      <c r="E515" s="227"/>
      <c r="F515" s="44" t="str">
        <f t="shared" si="287"/>
        <v>амбулаторно</v>
      </c>
      <c r="G515" s="227"/>
      <c r="H515" s="44" t="str">
        <f t="shared" si="288"/>
        <v>Не предусмотрено</v>
      </c>
      <c r="I515" s="227"/>
      <c r="J515" s="44" t="str">
        <f t="shared" si="289"/>
        <v>акушерство-гинекология</v>
      </c>
      <c r="K515" s="66" t="s">
        <v>136</v>
      </c>
      <c r="L515" s="67" t="s">
        <v>121</v>
      </c>
      <c r="M515" s="68" t="s">
        <v>42</v>
      </c>
      <c r="N515" s="101">
        <v>412</v>
      </c>
      <c r="O515" s="106">
        <v>107</v>
      </c>
      <c r="P515" s="53"/>
      <c r="Q515" s="52">
        <f t="shared" si="293"/>
        <v>103.88349514563106</v>
      </c>
      <c r="R515" s="219"/>
      <c r="S515" s="215"/>
      <c r="T515" s="223"/>
      <c r="U515" s="239"/>
      <c r="V515" s="233"/>
      <c r="W515" s="288"/>
      <c r="X515" s="289"/>
    </row>
    <row r="516" spans="1:24" s="4" customFormat="1" ht="18" customHeight="1" thickBot="1" x14ac:dyDescent="0.3">
      <c r="A516" s="201"/>
      <c r="B516" s="44" t="str">
        <f t="shared" si="269"/>
        <v xml:space="preserve">ГБУЗ АО Областной центр по профилактике и борьбе со СПИД </v>
      </c>
      <c r="C516" s="226"/>
      <c r="D516" s="19" t="str">
        <f t="shared" si="270"/>
        <v>ПМСП, включенная в базовую программу ОМС</v>
      </c>
      <c r="E516" s="227" t="s">
        <v>140</v>
      </c>
      <c r="F516" s="44" t="str">
        <f t="shared" si="287"/>
        <v>амбулаторно</v>
      </c>
      <c r="G516" s="227" t="s">
        <v>47</v>
      </c>
      <c r="H516" s="44" t="str">
        <f t="shared" si="288"/>
        <v>Не предусмотрено</v>
      </c>
      <c r="I516" s="227" t="s">
        <v>74</v>
      </c>
      <c r="J516" s="44" t="str">
        <f t="shared" si="289"/>
        <v>неврология</v>
      </c>
      <c r="K516" s="69" t="s">
        <v>131</v>
      </c>
      <c r="L516" s="69" t="s">
        <v>3</v>
      </c>
      <c r="M516" s="69" t="s">
        <v>5</v>
      </c>
      <c r="N516" s="103">
        <v>99</v>
      </c>
      <c r="O516" s="103">
        <v>100</v>
      </c>
      <c r="P516" s="51">
        <f t="shared" ref="P516" si="296">IF(AND(N516&lt;&gt;0,M516="Кач."),O516/N516*100,"")</f>
        <v>101.01010101010101</v>
      </c>
      <c r="Q516" s="51" t="str">
        <f t="shared" si="293"/>
        <v/>
      </c>
      <c r="R516" s="219"/>
      <c r="S516" s="215"/>
      <c r="T516" s="223"/>
      <c r="U516" s="239"/>
      <c r="V516" s="233"/>
      <c r="W516" s="288"/>
      <c r="X516" s="289"/>
    </row>
    <row r="517" spans="1:24" s="4" customFormat="1" ht="30" customHeight="1" thickBot="1" x14ac:dyDescent="0.3">
      <c r="A517" s="201"/>
      <c r="B517" s="44" t="str">
        <f t="shared" si="269"/>
        <v xml:space="preserve">ГБУЗ АО Областной центр по профилактике и борьбе со СПИД </v>
      </c>
      <c r="C517" s="226"/>
      <c r="D517" s="19" t="str">
        <f t="shared" si="270"/>
        <v>ПМСП, включенная в базовую программу ОМС</v>
      </c>
      <c r="E517" s="227"/>
      <c r="F517" s="44" t="str">
        <f t="shared" si="287"/>
        <v>амбулаторно</v>
      </c>
      <c r="G517" s="227"/>
      <c r="H517" s="44" t="str">
        <f t="shared" si="288"/>
        <v>Не предусмотрено</v>
      </c>
      <c r="I517" s="227"/>
      <c r="J517" s="44" t="str">
        <f t="shared" si="289"/>
        <v>неврология</v>
      </c>
      <c r="K517" s="66" t="s">
        <v>40</v>
      </c>
      <c r="L517" s="67" t="s">
        <v>121</v>
      </c>
      <c r="M517" s="68" t="s">
        <v>42</v>
      </c>
      <c r="N517" s="106">
        <v>436</v>
      </c>
      <c r="O517" s="106">
        <v>112</v>
      </c>
      <c r="P517" s="53"/>
      <c r="Q517" s="52">
        <f t="shared" ref="Q517:Q524" si="297">IF(AND(N517&lt;&gt;0,M517="объем"),(O517/N517*100)/$Y$2*12,"")</f>
        <v>102.75229357798166</v>
      </c>
      <c r="R517" s="219"/>
      <c r="S517" s="215"/>
      <c r="T517" s="223"/>
      <c r="U517" s="239"/>
      <c r="V517" s="233"/>
      <c r="W517" s="288"/>
      <c r="X517" s="289"/>
    </row>
    <row r="518" spans="1:24" s="4" customFormat="1" ht="20.45" customHeight="1" thickBot="1" x14ac:dyDescent="0.3">
      <c r="A518" s="201"/>
      <c r="B518" s="44" t="str">
        <f t="shared" si="269"/>
        <v xml:space="preserve">ГБУЗ АО Областной центр по профилактике и борьбе со СПИД </v>
      </c>
      <c r="C518" s="226"/>
      <c r="D518" s="19" t="str">
        <f t="shared" si="270"/>
        <v>ПМСП, включенная в базовую программу ОМС</v>
      </c>
      <c r="E518" s="227"/>
      <c r="F518" s="44" t="str">
        <f t="shared" si="287"/>
        <v>амбулаторно</v>
      </c>
      <c r="G518" s="227"/>
      <c r="H518" s="44" t="str">
        <f t="shared" si="288"/>
        <v>Не предусмотрено</v>
      </c>
      <c r="I518" s="227"/>
      <c r="J518" s="44" t="str">
        <f t="shared" si="289"/>
        <v>неврология</v>
      </c>
      <c r="K518" s="66" t="s">
        <v>136</v>
      </c>
      <c r="L518" s="67" t="s">
        <v>121</v>
      </c>
      <c r="M518" s="68" t="s">
        <v>42</v>
      </c>
      <c r="N518" s="101">
        <v>215</v>
      </c>
      <c r="O518" s="106">
        <v>54</v>
      </c>
      <c r="P518" s="53"/>
      <c r="Q518" s="52">
        <f t="shared" si="297"/>
        <v>100.46511627906978</v>
      </c>
      <c r="R518" s="219"/>
      <c r="S518" s="215"/>
      <c r="T518" s="223"/>
      <c r="U518" s="239"/>
      <c r="V518" s="233"/>
      <c r="W518" s="288"/>
      <c r="X518" s="289"/>
    </row>
    <row r="519" spans="1:24" s="4" customFormat="1" ht="21" customHeight="1" thickBot="1" x14ac:dyDescent="0.3">
      <c r="A519" s="201"/>
      <c r="B519" s="44" t="str">
        <f t="shared" si="269"/>
        <v xml:space="preserve">ГБУЗ АО Областной центр по профилактике и борьбе со СПИД </v>
      </c>
      <c r="C519" s="226"/>
      <c r="D519" s="19" t="str">
        <f t="shared" si="270"/>
        <v>ПМСП, включенная в базовую программу ОМС</v>
      </c>
      <c r="E519" s="227" t="s">
        <v>140</v>
      </c>
      <c r="F519" s="44" t="str">
        <f t="shared" si="287"/>
        <v>амбулаторно</v>
      </c>
      <c r="G519" s="227" t="s">
        <v>47</v>
      </c>
      <c r="H519" s="44" t="str">
        <f t="shared" si="288"/>
        <v>Не предусмотрено</v>
      </c>
      <c r="I519" s="227" t="s">
        <v>72</v>
      </c>
      <c r="J519" s="44" t="str">
        <f t="shared" si="289"/>
        <v>Педиатрия</v>
      </c>
      <c r="K519" s="69" t="s">
        <v>131</v>
      </c>
      <c r="L519" s="69" t="s">
        <v>3</v>
      </c>
      <c r="M519" s="69" t="s">
        <v>5</v>
      </c>
      <c r="N519" s="103">
        <v>99</v>
      </c>
      <c r="O519" s="103">
        <v>99</v>
      </c>
      <c r="P519" s="51">
        <f t="shared" ref="P519" si="298">IF(AND(N519&lt;&gt;0,M519="Кач."),O519/N519*100,"")</f>
        <v>100</v>
      </c>
      <c r="Q519" s="51" t="str">
        <f t="shared" si="297"/>
        <v/>
      </c>
      <c r="R519" s="219"/>
      <c r="S519" s="215"/>
      <c r="T519" s="223"/>
      <c r="U519" s="239"/>
      <c r="V519" s="233"/>
      <c r="W519" s="288"/>
      <c r="X519" s="289"/>
    </row>
    <row r="520" spans="1:24" s="4" customFormat="1" ht="35.25" customHeight="1" thickBot="1" x14ac:dyDescent="0.3">
      <c r="A520" s="201"/>
      <c r="B520" s="44" t="str">
        <f t="shared" si="269"/>
        <v xml:space="preserve">ГБУЗ АО Областной центр по профилактике и борьбе со СПИД </v>
      </c>
      <c r="C520" s="226"/>
      <c r="D520" s="19" t="str">
        <f t="shared" si="270"/>
        <v>ПМСП, включенная в базовую программу ОМС</v>
      </c>
      <c r="E520" s="227"/>
      <c r="F520" s="44" t="str">
        <f t="shared" si="287"/>
        <v>амбулаторно</v>
      </c>
      <c r="G520" s="227"/>
      <c r="H520" s="44" t="str">
        <f t="shared" si="288"/>
        <v>Не предусмотрено</v>
      </c>
      <c r="I520" s="227"/>
      <c r="J520" s="44" t="str">
        <f t="shared" si="289"/>
        <v>Педиатрия</v>
      </c>
      <c r="K520" s="66" t="s">
        <v>40</v>
      </c>
      <c r="L520" s="67" t="s">
        <v>121</v>
      </c>
      <c r="M520" s="68" t="s">
        <v>42</v>
      </c>
      <c r="N520" s="106">
        <v>1880</v>
      </c>
      <c r="O520" s="106">
        <v>468</v>
      </c>
      <c r="P520" s="53"/>
      <c r="Q520" s="52">
        <f t="shared" si="297"/>
        <v>99.574468085106389</v>
      </c>
      <c r="R520" s="219"/>
      <c r="S520" s="215"/>
      <c r="T520" s="223"/>
      <c r="U520" s="239"/>
      <c r="V520" s="233"/>
      <c r="W520" s="288"/>
      <c r="X520" s="289"/>
    </row>
    <row r="521" spans="1:24" s="4" customFormat="1" ht="21.6" customHeight="1" thickBot="1" x14ac:dyDescent="0.3">
      <c r="A521" s="201"/>
      <c r="B521" s="44" t="str">
        <f t="shared" si="269"/>
        <v xml:space="preserve">ГБУЗ АО Областной центр по профилактике и борьбе со СПИД </v>
      </c>
      <c r="C521" s="226"/>
      <c r="D521" s="19" t="str">
        <f t="shared" si="270"/>
        <v>ПМСП, включенная в базовую программу ОМС</v>
      </c>
      <c r="E521" s="227"/>
      <c r="F521" s="44" t="str">
        <f t="shared" si="287"/>
        <v>амбулаторно</v>
      </c>
      <c r="G521" s="227"/>
      <c r="H521" s="44" t="str">
        <f t="shared" si="288"/>
        <v>Не предусмотрено</v>
      </c>
      <c r="I521" s="227"/>
      <c r="J521" s="44" t="str">
        <f t="shared" si="289"/>
        <v>Педиатрия</v>
      </c>
      <c r="K521" s="66" t="s">
        <v>136</v>
      </c>
      <c r="L521" s="67" t="s">
        <v>121</v>
      </c>
      <c r="M521" s="68" t="s">
        <v>42</v>
      </c>
      <c r="N521" s="101">
        <v>147</v>
      </c>
      <c r="O521" s="106">
        <v>36</v>
      </c>
      <c r="P521" s="53"/>
      <c r="Q521" s="52">
        <f t="shared" si="297"/>
        <v>97.959183673469397</v>
      </c>
      <c r="R521" s="219"/>
      <c r="S521" s="215"/>
      <c r="T521" s="223"/>
      <c r="U521" s="239"/>
      <c r="V521" s="233"/>
      <c r="W521" s="288"/>
      <c r="X521" s="289"/>
    </row>
    <row r="522" spans="1:24" s="4" customFormat="1" ht="18" customHeight="1" thickBot="1" x14ac:dyDescent="0.3">
      <c r="A522" s="201"/>
      <c r="B522" s="44" t="str">
        <f t="shared" si="269"/>
        <v xml:space="preserve">ГБУЗ АО Областной центр по профилактике и борьбе со СПИД </v>
      </c>
      <c r="C522" s="226"/>
      <c r="D522" s="19" t="str">
        <f t="shared" si="270"/>
        <v>ПМСП, включенная в базовую программу ОМС</v>
      </c>
      <c r="E522" s="227" t="s">
        <v>140</v>
      </c>
      <c r="F522" s="44" t="str">
        <f t="shared" si="287"/>
        <v>амбулаторно</v>
      </c>
      <c r="G522" s="227" t="s">
        <v>47</v>
      </c>
      <c r="H522" s="44" t="str">
        <f t="shared" si="288"/>
        <v>Не предусмотрено</v>
      </c>
      <c r="I522" s="227" t="s">
        <v>51</v>
      </c>
      <c r="J522" s="44" t="str">
        <f t="shared" si="289"/>
        <v>терапия</v>
      </c>
      <c r="K522" s="69" t="s">
        <v>131</v>
      </c>
      <c r="L522" s="69" t="s">
        <v>3</v>
      </c>
      <c r="M522" s="69" t="s">
        <v>5</v>
      </c>
      <c r="N522" s="103">
        <v>99</v>
      </c>
      <c r="O522" s="103">
        <v>99</v>
      </c>
      <c r="P522" s="51">
        <f t="shared" ref="P522" si="299">IF(AND(N522&lt;&gt;0,M522="Кач."),O522/N522*100,"")</f>
        <v>100</v>
      </c>
      <c r="Q522" s="51" t="str">
        <f t="shared" si="297"/>
        <v/>
      </c>
      <c r="R522" s="219"/>
      <c r="S522" s="215"/>
      <c r="T522" s="223"/>
      <c r="U522" s="239"/>
      <c r="V522" s="233"/>
      <c r="W522" s="288"/>
      <c r="X522" s="289"/>
    </row>
    <row r="523" spans="1:24" s="4" customFormat="1" ht="31.5" customHeight="1" thickBot="1" x14ac:dyDescent="0.3">
      <c r="A523" s="201"/>
      <c r="B523" s="44" t="str">
        <f t="shared" si="269"/>
        <v xml:space="preserve">ГБУЗ АО Областной центр по профилактике и борьбе со СПИД </v>
      </c>
      <c r="C523" s="226"/>
      <c r="D523" s="19" t="str">
        <f t="shared" si="270"/>
        <v>ПМСП, включенная в базовую программу ОМС</v>
      </c>
      <c r="E523" s="227"/>
      <c r="F523" s="44" t="str">
        <f t="shared" si="287"/>
        <v>амбулаторно</v>
      </c>
      <c r="G523" s="227"/>
      <c r="H523" s="44" t="str">
        <f t="shared" si="288"/>
        <v>Не предусмотрено</v>
      </c>
      <c r="I523" s="227"/>
      <c r="J523" s="44" t="str">
        <f t="shared" si="289"/>
        <v>терапия</v>
      </c>
      <c r="K523" s="66" t="s">
        <v>40</v>
      </c>
      <c r="L523" s="67" t="s">
        <v>121</v>
      </c>
      <c r="M523" s="68" t="s">
        <v>42</v>
      </c>
      <c r="N523" s="106">
        <v>2961</v>
      </c>
      <c r="O523" s="106">
        <v>738</v>
      </c>
      <c r="P523" s="53"/>
      <c r="Q523" s="52">
        <f t="shared" si="297"/>
        <v>99.696048632218847</v>
      </c>
      <c r="R523" s="219"/>
      <c r="S523" s="215"/>
      <c r="T523" s="223"/>
      <c r="U523" s="239"/>
      <c r="V523" s="233"/>
      <c r="W523" s="288"/>
      <c r="X523" s="289"/>
    </row>
    <row r="524" spans="1:24" s="4" customFormat="1" ht="22.9" customHeight="1" thickBot="1" x14ac:dyDescent="0.3">
      <c r="A524" s="201"/>
      <c r="B524" s="44" t="str">
        <f t="shared" si="269"/>
        <v xml:space="preserve">ГБУЗ АО Областной центр по профилактике и борьбе со СПИД </v>
      </c>
      <c r="C524" s="226"/>
      <c r="D524" s="19" t="str">
        <f t="shared" si="270"/>
        <v>ПМСП, включенная в базовую программу ОМС</v>
      </c>
      <c r="E524" s="227"/>
      <c r="F524" s="44" t="str">
        <f t="shared" si="287"/>
        <v>амбулаторно</v>
      </c>
      <c r="G524" s="227"/>
      <c r="H524" s="44" t="str">
        <f t="shared" si="288"/>
        <v>Не предусмотрено</v>
      </c>
      <c r="I524" s="227"/>
      <c r="J524" s="44" t="str">
        <f t="shared" si="289"/>
        <v>терапия</v>
      </c>
      <c r="K524" s="66" t="s">
        <v>136</v>
      </c>
      <c r="L524" s="67" t="s">
        <v>121</v>
      </c>
      <c r="M524" s="68" t="s">
        <v>42</v>
      </c>
      <c r="N524" s="101">
        <v>725</v>
      </c>
      <c r="O524" s="106">
        <v>187</v>
      </c>
      <c r="P524" s="53"/>
      <c r="Q524" s="52">
        <f t="shared" si="297"/>
        <v>103.17241379310344</v>
      </c>
      <c r="R524" s="220"/>
      <c r="S524" s="221"/>
      <c r="T524" s="224"/>
      <c r="U524" s="212"/>
      <c r="V524" s="234"/>
      <c r="W524" s="288"/>
      <c r="X524" s="289"/>
    </row>
    <row r="525" spans="1:24" s="4" customFormat="1" ht="22.9" customHeight="1" thickBot="1" x14ac:dyDescent="0.3">
      <c r="A525" s="201"/>
      <c r="B525" s="44" t="str">
        <f t="shared" si="269"/>
        <v xml:space="preserve">ГБУЗ АО Областной центр по профилактике и борьбе со СПИД </v>
      </c>
      <c r="C525" s="226" t="s">
        <v>88</v>
      </c>
      <c r="D525" s="19" t="str">
        <f t="shared" si="27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5" s="227" t="s">
        <v>140</v>
      </c>
      <c r="F525" s="44" t="str">
        <f t="shared" si="287"/>
        <v>амбулаторно</v>
      </c>
      <c r="G525" s="227" t="s">
        <v>47</v>
      </c>
      <c r="H525" s="44" t="str">
        <f t="shared" si="288"/>
        <v>Не предусмотрено</v>
      </c>
      <c r="I525" s="227" t="s">
        <v>47</v>
      </c>
      <c r="J525" s="44" t="str">
        <f t="shared" si="289"/>
        <v>Не предусмотрено</v>
      </c>
      <c r="K525" s="70" t="s">
        <v>89</v>
      </c>
      <c r="L525" s="70" t="s">
        <v>3</v>
      </c>
      <c r="M525" s="70" t="s">
        <v>5</v>
      </c>
      <c r="N525" s="103">
        <v>100</v>
      </c>
      <c r="O525" s="103">
        <v>100</v>
      </c>
      <c r="P525" s="51">
        <f t="shared" ref="P525:P550" si="300">IF(AND(N525&lt;&gt;0,M525="Кач."),O525/N525*100,"")</f>
        <v>100</v>
      </c>
      <c r="Q525" s="51" t="str">
        <f>IF(AND(N525&lt;&gt;0,M525="объем"),(O525/N525*100)/$Y$2*12,"")</f>
        <v/>
      </c>
      <c r="R525" s="213">
        <f>IFERROR(AVERAGE(P525:P526),"")</f>
        <v>100</v>
      </c>
      <c r="S525" s="240">
        <f>AVERAGE(Q525:Q526)</f>
        <v>351.869918699187</v>
      </c>
      <c r="T525" s="216">
        <f>IFERROR((R525*0.7+S525*0.3)*2,S525*2)</f>
        <v>351.1219512195122</v>
      </c>
      <c r="U525" s="225" t="str">
        <f>IF(T525&lt;170,"ГЗ по услуге (работе) НЕ выполнено","")&amp;IF(AND(T525&gt;=170,T525&lt;=200),"ГЗ по услуге (работе) выполнено","")&amp;IF(T525&gt;200,"ГЗ по услуге (работе) ПЕРЕвыполнено","")</f>
        <v>ГЗ по услуге (работе) ПЕРЕвыполнено</v>
      </c>
      <c r="V525" s="227"/>
      <c r="W525" s="288"/>
      <c r="X525" s="289"/>
    </row>
    <row r="526" spans="1:24" s="4" customFormat="1" ht="23.45" customHeight="1" thickBot="1" x14ac:dyDescent="0.3">
      <c r="A526" s="201"/>
      <c r="B526" s="44" t="str">
        <f t="shared" si="269"/>
        <v xml:space="preserve">ГБУЗ АО Областной центр по профилактике и борьбе со СПИД </v>
      </c>
      <c r="C526" s="226"/>
      <c r="D526" s="19" t="str">
        <f t="shared" si="27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6" s="227"/>
      <c r="F526" s="44" t="str">
        <f t="shared" si="287"/>
        <v>амбулаторно</v>
      </c>
      <c r="G526" s="227"/>
      <c r="H526" s="44" t="str">
        <f t="shared" si="288"/>
        <v>Не предусмотрено</v>
      </c>
      <c r="I526" s="227"/>
      <c r="J526" s="44" t="str">
        <f t="shared" si="289"/>
        <v>Не предусмотрено</v>
      </c>
      <c r="K526" s="71" t="s">
        <v>44</v>
      </c>
      <c r="L526" s="67" t="s">
        <v>45</v>
      </c>
      <c r="M526" s="68" t="s">
        <v>42</v>
      </c>
      <c r="N526" s="99">
        <v>1230</v>
      </c>
      <c r="O526" s="106">
        <v>1082</v>
      </c>
      <c r="P526" s="53" t="str">
        <f t="shared" si="300"/>
        <v/>
      </c>
      <c r="Q526" s="52">
        <f t="shared" ref="Q526:Q533" si="301">IF(AND(N526&lt;&gt;0,M526="объем"),(O526/N526*100)/$Y$2*12,"")</f>
        <v>351.869918699187</v>
      </c>
      <c r="R526" s="213"/>
      <c r="S526" s="240"/>
      <c r="T526" s="216"/>
      <c r="U526" s="225"/>
      <c r="V526" s="227"/>
      <c r="W526" s="288"/>
      <c r="X526" s="289"/>
    </row>
    <row r="527" spans="1:24" s="4" customFormat="1" ht="23.45" customHeight="1" thickBot="1" x14ac:dyDescent="0.3">
      <c r="A527" s="201"/>
      <c r="B527" s="44" t="str">
        <f t="shared" si="269"/>
        <v xml:space="preserve">ГБУЗ АО Областной центр по профилактике и борьбе со СПИД </v>
      </c>
      <c r="C527" s="226" t="s">
        <v>187</v>
      </c>
      <c r="D527" s="19" t="str">
        <f t="shared" si="270"/>
        <v>Диспансерное наблюдение</v>
      </c>
      <c r="E527" s="227" t="s">
        <v>140</v>
      </c>
      <c r="F527" s="44" t="str">
        <f t="shared" si="287"/>
        <v>амбулаторно</v>
      </c>
      <c r="G527" s="227" t="s">
        <v>47</v>
      </c>
      <c r="H527" s="44" t="str">
        <f t="shared" si="288"/>
        <v>Не предусмотрено</v>
      </c>
      <c r="I527" s="227" t="s">
        <v>47</v>
      </c>
      <c r="J527" s="44" t="str">
        <f t="shared" si="289"/>
        <v>Не предусмотрено</v>
      </c>
      <c r="K527" s="70" t="s">
        <v>188</v>
      </c>
      <c r="L527" s="70" t="s">
        <v>3</v>
      </c>
      <c r="M527" s="70" t="s">
        <v>5</v>
      </c>
      <c r="N527" s="103">
        <v>99</v>
      </c>
      <c r="O527" s="103">
        <v>99</v>
      </c>
      <c r="P527" s="51">
        <f t="shared" si="300"/>
        <v>100</v>
      </c>
      <c r="Q527" s="51" t="str">
        <f t="shared" si="301"/>
        <v/>
      </c>
      <c r="R527" s="213">
        <f>IFERROR(AVERAGE(P527:P528),"")</f>
        <v>100</v>
      </c>
      <c r="S527" s="240">
        <f>AVERAGE(Q527:Q528)</f>
        <v>110.29411764705883</v>
      </c>
      <c r="T527" s="216">
        <f>IFERROR((R527*0.7+S527*0.3)*2,S527*2)</f>
        <v>206.1764705882353</v>
      </c>
      <c r="U527" s="225" t="str">
        <f>IF(T527&lt;170,"ГЗ по услуге (работе) НЕ выполнено","")&amp;IF(AND(T527&gt;=170,T527&lt;=200),"ГЗ по услуге (работе) выполнено","")&amp;IF(T527&gt;200,"ГЗ по услуге (работе) ПЕРЕвыполнено","")</f>
        <v>ГЗ по услуге (работе) ПЕРЕвыполнено</v>
      </c>
      <c r="V527" s="227"/>
      <c r="W527" s="288"/>
      <c r="X527" s="289"/>
    </row>
    <row r="528" spans="1:24" s="4" customFormat="1" ht="23.45" customHeight="1" thickBot="1" x14ac:dyDescent="0.3">
      <c r="A528" s="201"/>
      <c r="B528" s="44" t="str">
        <f t="shared" si="269"/>
        <v xml:space="preserve">ГБУЗ АО Областной центр по профилактике и борьбе со СПИД </v>
      </c>
      <c r="C528" s="226"/>
      <c r="D528" s="19" t="str">
        <f t="shared" si="270"/>
        <v>Диспансерное наблюдение</v>
      </c>
      <c r="E528" s="227"/>
      <c r="F528" s="44" t="str">
        <f t="shared" si="287"/>
        <v>амбулаторно</v>
      </c>
      <c r="G528" s="227"/>
      <c r="H528" s="44" t="str">
        <f t="shared" si="288"/>
        <v>Не предусмотрено</v>
      </c>
      <c r="I528" s="227"/>
      <c r="J528" s="44" t="str">
        <f t="shared" si="289"/>
        <v>Не предусмотрено</v>
      </c>
      <c r="K528" s="71" t="s">
        <v>172</v>
      </c>
      <c r="L528" s="67" t="s">
        <v>45</v>
      </c>
      <c r="M528" s="68" t="s">
        <v>42</v>
      </c>
      <c r="N528" s="99">
        <v>1360</v>
      </c>
      <c r="O528" s="106">
        <v>375</v>
      </c>
      <c r="P528" s="53" t="str">
        <f t="shared" si="300"/>
        <v/>
      </c>
      <c r="Q528" s="52">
        <f t="shared" si="301"/>
        <v>110.29411764705883</v>
      </c>
      <c r="R528" s="213"/>
      <c r="S528" s="240"/>
      <c r="T528" s="216"/>
      <c r="U528" s="225"/>
      <c r="V528" s="227"/>
      <c r="W528" s="288"/>
      <c r="X528" s="289"/>
    </row>
    <row r="529" spans="1:24" s="4" customFormat="1" ht="23.45" customHeight="1" thickBot="1" x14ac:dyDescent="0.3">
      <c r="A529" s="201"/>
      <c r="B529" s="44" t="str">
        <f t="shared" si="269"/>
        <v xml:space="preserve">ГБУЗ АО Областной центр по профилактике и борьбе со СПИД </v>
      </c>
      <c r="C529" s="226" t="s">
        <v>189</v>
      </c>
      <c r="D529" s="19" t="str">
        <f t="shared" si="270"/>
        <v>Медицинское освидетельствование на ВИЧ-инфекцию</v>
      </c>
      <c r="E529" s="227" t="s">
        <v>140</v>
      </c>
      <c r="F529" s="44" t="str">
        <f t="shared" si="287"/>
        <v>амбулаторно</v>
      </c>
      <c r="G529" s="227" t="s">
        <v>47</v>
      </c>
      <c r="H529" s="44" t="str">
        <f t="shared" si="288"/>
        <v>Не предусмотрено</v>
      </c>
      <c r="I529" s="227" t="s">
        <v>47</v>
      </c>
      <c r="J529" s="44" t="str">
        <f t="shared" si="289"/>
        <v>Не предусмотрено</v>
      </c>
      <c r="K529" s="82" t="s">
        <v>57</v>
      </c>
      <c r="L529" s="69" t="s">
        <v>57</v>
      </c>
      <c r="M529" s="70"/>
      <c r="N529" s="103"/>
      <c r="O529" s="103"/>
      <c r="P529" s="57" t="str">
        <f t="shared" si="300"/>
        <v/>
      </c>
      <c r="Q529" s="57"/>
      <c r="R529" s="213" t="str">
        <f>IFERROR(AVERAGE(P529:P530),"")</f>
        <v/>
      </c>
      <c r="S529" s="240">
        <f>AVERAGE(Q529:Q530)</f>
        <v>103.20126582278482</v>
      </c>
      <c r="T529" s="216">
        <f>IFERROR((R529*0.7+S529*0.3)*2,S529*2)</f>
        <v>206.40253164556964</v>
      </c>
      <c r="U529" s="225" t="str">
        <f>IF(T529&lt;170,"ГЗ по услуге (работе) НЕ выполнено","")&amp;IF(AND(T529&gt;=170,T529&lt;=200),"ГЗ по услуге (работе) выполнено","")&amp;IF(T529&gt;200,"ГЗ по услуге (работе) ПЕРЕвыполнено","")</f>
        <v>ГЗ по услуге (работе) ПЕРЕвыполнено</v>
      </c>
      <c r="V529" s="227"/>
      <c r="W529" s="288"/>
      <c r="X529" s="289"/>
    </row>
    <row r="530" spans="1:24" s="4" customFormat="1" ht="75" customHeight="1" thickBot="1" x14ac:dyDescent="0.3">
      <c r="A530" s="202"/>
      <c r="B530" s="44" t="str">
        <f t="shared" si="269"/>
        <v xml:space="preserve">ГБУЗ АО Областной центр по профилактике и борьбе со СПИД </v>
      </c>
      <c r="C530" s="226"/>
      <c r="D530" s="19" t="str">
        <f t="shared" si="270"/>
        <v>Медицинское освидетельствование на ВИЧ-инфекцию</v>
      </c>
      <c r="E530" s="227"/>
      <c r="F530" s="44" t="str">
        <f t="shared" si="287"/>
        <v>амбулаторно</v>
      </c>
      <c r="G530" s="227"/>
      <c r="H530" s="44" t="str">
        <f t="shared" si="288"/>
        <v>Не предусмотрено</v>
      </c>
      <c r="I530" s="227"/>
      <c r="J530" s="44" t="str">
        <f t="shared" si="289"/>
        <v>Не предусмотрено</v>
      </c>
      <c r="K530" s="71" t="s">
        <v>190</v>
      </c>
      <c r="L530" s="67" t="s">
        <v>58</v>
      </c>
      <c r="M530" s="68" t="s">
        <v>42</v>
      </c>
      <c r="N530" s="99">
        <v>316000</v>
      </c>
      <c r="O530" s="106">
        <v>81529</v>
      </c>
      <c r="P530" s="53"/>
      <c r="Q530" s="52">
        <f t="shared" si="301"/>
        <v>103.20126582278482</v>
      </c>
      <c r="R530" s="213"/>
      <c r="S530" s="240"/>
      <c r="T530" s="216"/>
      <c r="U530" s="225"/>
      <c r="V530" s="227"/>
      <c r="W530" s="288"/>
      <c r="X530" s="289"/>
    </row>
    <row r="531" spans="1:24" s="4" customFormat="1" ht="28.5" customHeight="1" thickBot="1" x14ac:dyDescent="0.3">
      <c r="A531" s="205" t="s">
        <v>9</v>
      </c>
      <c r="B531" s="44" t="str">
        <f t="shared" si="269"/>
        <v>ГБУЗ АО Областная клиническая психиатрическая больница</v>
      </c>
      <c r="C531" s="229" t="s">
        <v>122</v>
      </c>
      <c r="D531" s="19" t="str">
        <f t="shared" si="270"/>
        <v>ПМСП, не включенная в базовую программу ОМС</v>
      </c>
      <c r="E531" s="227" t="s">
        <v>140</v>
      </c>
      <c r="F531" s="44" t="str">
        <f t="shared" si="287"/>
        <v>амбулаторно</v>
      </c>
      <c r="G531" s="227" t="s">
        <v>163</v>
      </c>
      <c r="H531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1" s="227" t="s">
        <v>90</v>
      </c>
      <c r="J531" s="44" t="str">
        <f t="shared" si="289"/>
        <v>психиатрия</v>
      </c>
      <c r="K531" s="69" t="s">
        <v>131</v>
      </c>
      <c r="L531" s="70" t="s">
        <v>3</v>
      </c>
      <c r="M531" s="70" t="s">
        <v>5</v>
      </c>
      <c r="N531" s="103"/>
      <c r="O531" s="103"/>
      <c r="P531" s="51" t="str">
        <f t="shared" si="300"/>
        <v/>
      </c>
      <c r="Q531" s="51" t="str">
        <f t="shared" si="301"/>
        <v/>
      </c>
      <c r="R531" s="213" t="str">
        <f>IFERROR(AVERAGE(P531:P533),"")</f>
        <v/>
      </c>
      <c r="S531" s="240">
        <f>AVERAGE(Q531:Q533)</f>
        <v>98.524543355261159</v>
      </c>
      <c r="T531" s="216">
        <f>IFERROR((R531*0.7+S531*0.3)*2,S531*2)</f>
        <v>197.04908671052232</v>
      </c>
      <c r="U531" s="225" t="str">
        <f>IF(T531&lt;170,"ГЗ по услуге (работе) НЕ выполнено","")&amp;IF(AND(T531&gt;=170,T531&lt;=200),"ГЗ по услуге (работе) выполнено","")&amp;IF(T531&gt;200,"ГЗ по услуге (работе) ПЕРЕвыполнено","")</f>
        <v>ГЗ по услуге (работе) выполнено</v>
      </c>
      <c r="V531" s="227"/>
      <c r="W531" s="288">
        <f>AVERAGE(T531:T544)</f>
        <v>197.09208368753625</v>
      </c>
      <c r="X531" s="289" t="str">
        <f>IF(W531&lt;170,"ГЗ по учреждению не выполнено","")&amp;IF(AND(W531&gt;=170,W531&lt;=200),"ГЗ по учреждению выполнено","")&amp;IF(W531&gt;200,"ГЗ по учреждению перевыполнено","")</f>
        <v>ГЗ по учреждению выполнено</v>
      </c>
    </row>
    <row r="532" spans="1:24" s="4" customFormat="1" ht="20.45" customHeight="1" thickBot="1" x14ac:dyDescent="0.3">
      <c r="A532" s="206"/>
      <c r="B532" s="44" t="str">
        <f t="shared" si="269"/>
        <v>ГБУЗ АО Областная клиническая психиатрическая больница</v>
      </c>
      <c r="C532" s="230"/>
      <c r="D532" s="19" t="str">
        <f t="shared" si="270"/>
        <v>ПМСП, не включенная в базовую программу ОМС</v>
      </c>
      <c r="E532" s="227"/>
      <c r="F532" s="44" t="str">
        <f t="shared" si="287"/>
        <v>амбулаторно</v>
      </c>
      <c r="G532" s="227"/>
      <c r="H532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2" s="227"/>
      <c r="J532" s="44" t="str">
        <f t="shared" si="289"/>
        <v>психиатрия</v>
      </c>
      <c r="K532" s="66" t="s">
        <v>40</v>
      </c>
      <c r="L532" s="67" t="s">
        <v>121</v>
      </c>
      <c r="M532" s="68" t="s">
        <v>42</v>
      </c>
      <c r="N532" s="178">
        <v>67050</v>
      </c>
      <c r="O532" s="100">
        <v>16498</v>
      </c>
      <c r="P532" s="53" t="str">
        <f t="shared" si="300"/>
        <v/>
      </c>
      <c r="Q532" s="52">
        <f t="shared" si="301"/>
        <v>98.422073079791204</v>
      </c>
      <c r="R532" s="213"/>
      <c r="S532" s="240"/>
      <c r="T532" s="216"/>
      <c r="U532" s="225"/>
      <c r="V532" s="227"/>
      <c r="W532" s="288"/>
      <c r="X532" s="289"/>
    </row>
    <row r="533" spans="1:24" s="4" customFormat="1" ht="16.899999999999999" customHeight="1" thickBot="1" x14ac:dyDescent="0.3">
      <c r="A533" s="206"/>
      <c r="B533" s="44" t="str">
        <f t="shared" si="269"/>
        <v>ГБУЗ АО Областная клиническая психиатрическая больница</v>
      </c>
      <c r="C533" s="230"/>
      <c r="D533" s="19" t="str">
        <f t="shared" si="270"/>
        <v>ПМСП, не включенная в базовую программу ОМС</v>
      </c>
      <c r="E533" s="227"/>
      <c r="F533" s="44" t="str">
        <f t="shared" si="287"/>
        <v>амбулаторно</v>
      </c>
      <c r="G533" s="227"/>
      <c r="H533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3" s="227"/>
      <c r="J533" s="44" t="str">
        <f t="shared" si="289"/>
        <v>психиатрия</v>
      </c>
      <c r="K533" s="66" t="s">
        <v>136</v>
      </c>
      <c r="L533" s="67" t="s">
        <v>121</v>
      </c>
      <c r="M533" s="68" t="s">
        <v>42</v>
      </c>
      <c r="N533" s="101">
        <v>40350</v>
      </c>
      <c r="O533" s="101">
        <v>9949</v>
      </c>
      <c r="P533" s="53"/>
      <c r="Q533" s="52">
        <f t="shared" si="301"/>
        <v>98.627013630731113</v>
      </c>
      <c r="R533" s="213"/>
      <c r="S533" s="240"/>
      <c r="T533" s="216"/>
      <c r="U533" s="225"/>
      <c r="V533" s="227"/>
      <c r="W533" s="288"/>
      <c r="X533" s="289"/>
    </row>
    <row r="534" spans="1:24" s="4" customFormat="1" ht="28.5" customHeight="1" thickBot="1" x14ac:dyDescent="0.3">
      <c r="A534" s="206"/>
      <c r="B534" s="44" t="str">
        <f t="shared" si="269"/>
        <v>ГБУЗ АО Областная клиническая психиатрическая больница</v>
      </c>
      <c r="C534" s="230"/>
      <c r="D534" s="19" t="str">
        <f t="shared" si="270"/>
        <v>ПМСП, не включенная в базовую программу ОМС</v>
      </c>
      <c r="E534" s="211" t="s">
        <v>140</v>
      </c>
      <c r="F534" s="44" t="str">
        <f t="shared" si="287"/>
        <v>амбулаторно</v>
      </c>
      <c r="G534" s="232" t="s">
        <v>39</v>
      </c>
      <c r="H534" s="44" t="str">
        <f t="shared" si="288"/>
        <v>Первичная медико-санитарная помощь, в части диагностики и лечения</v>
      </c>
      <c r="I534" s="211" t="s">
        <v>66</v>
      </c>
      <c r="J534" s="44" t="str">
        <f t="shared" si="289"/>
        <v>психотерапия</v>
      </c>
      <c r="K534" s="70" t="s">
        <v>131</v>
      </c>
      <c r="L534" s="70" t="s">
        <v>3</v>
      </c>
      <c r="M534" s="70" t="s">
        <v>5</v>
      </c>
      <c r="N534" s="103">
        <v>99</v>
      </c>
      <c r="O534" s="103">
        <v>100</v>
      </c>
      <c r="P534" s="51">
        <f t="shared" ref="P534" si="302">IF(AND(N534&lt;&gt;0,M534="Кач."),O534/N534*100,"")</f>
        <v>101.01010101010101</v>
      </c>
      <c r="Q534" s="51"/>
      <c r="R534" s="218">
        <f>IFERROR(AVERAGE(P534:P536),"")</f>
        <v>101.01010101010101</v>
      </c>
      <c r="S534" s="214">
        <f>AVERAGE(Q534:Q536)</f>
        <v>64.715719063545151</v>
      </c>
      <c r="T534" s="222">
        <f>IFERROR((R534*0.7+S534*0.3)*2,S534*2)</f>
        <v>180.24357285226847</v>
      </c>
      <c r="U534" s="277" t="str">
        <f>IF(T534&lt;170,"ГЗ по услуге (работе) НЕ выполнено","")&amp;IF(AND(T534&gt;=170,T534&lt;=200),"ГЗ по услуге (работе) выполнено","")&amp;IF(T534&gt;200,"ГЗ по услуге (работе) ПЕРЕвыполнено","")</f>
        <v>ГЗ по услуге (работе) выполнено</v>
      </c>
      <c r="V534" s="232"/>
      <c r="W534" s="288"/>
      <c r="X534" s="289"/>
    </row>
    <row r="535" spans="1:24" s="4" customFormat="1" ht="40.5" customHeight="1" thickBot="1" x14ac:dyDescent="0.3">
      <c r="A535" s="206"/>
      <c r="B535" s="44" t="str">
        <f t="shared" si="269"/>
        <v>ГБУЗ АО Областная клиническая психиатрическая больница</v>
      </c>
      <c r="C535" s="230"/>
      <c r="D535" s="19" t="str">
        <f t="shared" si="270"/>
        <v>ПМСП, не включенная в базовую программу ОМС</v>
      </c>
      <c r="E535" s="239"/>
      <c r="F535" s="44" t="str">
        <f t="shared" si="287"/>
        <v>амбулаторно</v>
      </c>
      <c r="G535" s="233"/>
      <c r="H535" s="44" t="str">
        <f t="shared" si="288"/>
        <v>Первичная медико-санитарная помощь, в части диагностики и лечения</v>
      </c>
      <c r="I535" s="239"/>
      <c r="J535" s="44" t="str">
        <f t="shared" si="289"/>
        <v>психотерапия</v>
      </c>
      <c r="K535" s="71" t="s">
        <v>40</v>
      </c>
      <c r="L535" s="72" t="s">
        <v>121</v>
      </c>
      <c r="M535" s="78" t="s">
        <v>42</v>
      </c>
      <c r="N535" s="179">
        <v>2300</v>
      </c>
      <c r="O535" s="101">
        <v>171</v>
      </c>
      <c r="P535" s="53"/>
      <c r="Q535" s="52">
        <f t="shared" ref="Q535:Q553" si="303">IF(AND(N535&lt;&gt;0,M535="объем"),(O535/N535*100)/$Y$2*12,"")</f>
        <v>29.739130434782609</v>
      </c>
      <c r="R535" s="219"/>
      <c r="S535" s="215"/>
      <c r="T535" s="223"/>
      <c r="U535" s="278"/>
      <c r="V535" s="233"/>
      <c r="W535" s="288"/>
      <c r="X535" s="289"/>
    </row>
    <row r="536" spans="1:24" s="4" customFormat="1" ht="40.5" customHeight="1" thickBot="1" x14ac:dyDescent="0.3">
      <c r="A536" s="206"/>
      <c r="B536" s="44"/>
      <c r="C536" s="231"/>
      <c r="D536" s="19"/>
      <c r="E536" s="212"/>
      <c r="F536" s="44"/>
      <c r="G536" s="234"/>
      <c r="H536" s="44"/>
      <c r="I536" s="212"/>
      <c r="J536" s="44"/>
      <c r="K536" s="66" t="s">
        <v>136</v>
      </c>
      <c r="L536" s="72" t="s">
        <v>121</v>
      </c>
      <c r="M536" s="78" t="s">
        <v>42</v>
      </c>
      <c r="N536" s="179">
        <v>650</v>
      </c>
      <c r="O536" s="101">
        <v>162</v>
      </c>
      <c r="P536" s="53"/>
      <c r="Q536" s="189">
        <f t="shared" si="303"/>
        <v>99.692307692307708</v>
      </c>
      <c r="R536" s="220"/>
      <c r="S536" s="221"/>
      <c r="T536" s="224"/>
      <c r="U536" s="279"/>
      <c r="V536" s="234"/>
      <c r="W536" s="288"/>
      <c r="X536" s="289"/>
    </row>
    <row r="537" spans="1:24" s="4" customFormat="1" ht="53.25" customHeight="1" thickBot="1" x14ac:dyDescent="0.3">
      <c r="A537" s="206"/>
      <c r="B537" s="44" t="str">
        <f>IF(A537="",B535,A537)</f>
        <v>ГБУЗ АО Областная клиническая психиатрическая больница</v>
      </c>
      <c r="C537" s="298" t="s">
        <v>128</v>
      </c>
      <c r="D537" s="19" t="str">
        <f>IF(C537="",D535,C537)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7" s="227" t="s">
        <v>145</v>
      </c>
      <c r="F537" s="44" t="str">
        <f>IF(E537="",F535,E537)</f>
        <v>Дневной стационар</v>
      </c>
      <c r="G537" s="227" t="s">
        <v>47</v>
      </c>
      <c r="H537" s="44" t="str">
        <f>IF(G537="",H535,G537)</f>
        <v>Не предусмотрено</v>
      </c>
      <c r="I537" s="227" t="s">
        <v>90</v>
      </c>
      <c r="J537" s="44" t="str">
        <f>IF(I537="",J535,I537)</f>
        <v>психиатрия</v>
      </c>
      <c r="K537" s="69" t="s">
        <v>131</v>
      </c>
      <c r="L537" s="70" t="s">
        <v>3</v>
      </c>
      <c r="M537" s="70" t="s">
        <v>5</v>
      </c>
      <c r="N537" s="103">
        <v>99</v>
      </c>
      <c r="O537" s="103">
        <v>100</v>
      </c>
      <c r="P537" s="51">
        <f t="shared" si="300"/>
        <v>101.01010101010101</v>
      </c>
      <c r="Q537" s="51" t="str">
        <f t="shared" si="303"/>
        <v/>
      </c>
      <c r="R537" s="213">
        <f>IFERROR(AVERAGE(P537:P538),"")</f>
        <v>101.01010101010101</v>
      </c>
      <c r="S537" s="240">
        <f>AVERAGE(Q537:Q538)</f>
        <v>100.48780487804876</v>
      </c>
      <c r="T537" s="216">
        <f>IFERROR((R537*0.7+S537*0.3)*2,S537*2)</f>
        <v>201.70682434097066</v>
      </c>
      <c r="U537" s="217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227"/>
      <c r="W537" s="288"/>
      <c r="X537" s="289"/>
    </row>
    <row r="538" spans="1:24" s="4" customFormat="1" ht="36" customHeight="1" thickBot="1" x14ac:dyDescent="0.3">
      <c r="A538" s="206"/>
      <c r="B538" s="44" t="str">
        <f t="shared" si="269"/>
        <v>ГБУЗ АО Областная клиническая психиатрическая больница</v>
      </c>
      <c r="C538" s="298"/>
      <c r="D538" s="19" t="str">
        <f t="shared" si="27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8" s="227"/>
      <c r="F538" s="44" t="str">
        <f t="shared" si="287"/>
        <v>Дневной стационар</v>
      </c>
      <c r="G538" s="227"/>
      <c r="H538" s="44" t="str">
        <f t="shared" si="288"/>
        <v>Не предусмотрено</v>
      </c>
      <c r="I538" s="227"/>
      <c r="J538" s="44" t="str">
        <f t="shared" si="289"/>
        <v>психиатрия</v>
      </c>
      <c r="K538" s="175" t="s">
        <v>147</v>
      </c>
      <c r="L538" s="176" t="s">
        <v>121</v>
      </c>
      <c r="M538" s="177" t="s">
        <v>42</v>
      </c>
      <c r="N538" s="101">
        <v>410</v>
      </c>
      <c r="O538" s="101">
        <v>103</v>
      </c>
      <c r="P538" s="53" t="str">
        <f>IF(AND(N538&lt;&gt;0,M538="Кач."),O538/N538*100,"")</f>
        <v/>
      </c>
      <c r="Q538" s="52">
        <f>IF(AND(N538&lt;&gt;0,M538="объем"),(O538/N538*100)/$Y$2*12,"")</f>
        <v>100.48780487804876</v>
      </c>
      <c r="R538" s="213"/>
      <c r="S538" s="240"/>
      <c r="T538" s="216"/>
      <c r="U538" s="217"/>
      <c r="V538" s="227"/>
      <c r="W538" s="288"/>
      <c r="X538" s="289"/>
    </row>
    <row r="539" spans="1:24" s="4" customFormat="1" ht="21.6" customHeight="1" thickBot="1" x14ac:dyDescent="0.3">
      <c r="A539" s="206"/>
      <c r="B539" s="44" t="str">
        <f t="shared" si="269"/>
        <v>ГБУЗ АО Областная клиническая психиатрическая больница</v>
      </c>
      <c r="C539" s="298"/>
      <c r="D539" s="19" t="str">
        <f t="shared" si="27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9" s="227" t="s">
        <v>141</v>
      </c>
      <c r="F539" s="44" t="str">
        <f t="shared" si="287"/>
        <v>стационар</v>
      </c>
      <c r="G539" s="227" t="s">
        <v>47</v>
      </c>
      <c r="H539" s="44" t="str">
        <f t="shared" si="288"/>
        <v>Не предусмотрено</v>
      </c>
      <c r="I539" s="227" t="s">
        <v>90</v>
      </c>
      <c r="J539" s="44" t="str">
        <f t="shared" si="289"/>
        <v>психиатрия</v>
      </c>
      <c r="K539" s="69" t="s">
        <v>131</v>
      </c>
      <c r="L539" s="70" t="s">
        <v>3</v>
      </c>
      <c r="M539" s="70" t="s">
        <v>5</v>
      </c>
      <c r="N539" s="103">
        <v>99</v>
      </c>
      <c r="O539" s="103">
        <v>100</v>
      </c>
      <c r="P539" s="51">
        <f t="shared" si="300"/>
        <v>101.01010101010101</v>
      </c>
      <c r="Q539" s="51"/>
      <c r="R539" s="213">
        <f>IFERROR(AVERAGE(P539:P540),"")</f>
        <v>101.01010101010101</v>
      </c>
      <c r="S539" s="240">
        <f>AVERAGE(Q539:Q540)</f>
        <v>99.161163662323759</v>
      </c>
      <c r="T539" s="216">
        <f>IFERROR((R539*0.7+S539*0.3)*2,S539*2)</f>
        <v>200.91083961153566</v>
      </c>
      <c r="U539" s="217" t="str">
        <f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ПЕРЕвыполнено</v>
      </c>
      <c r="V539" s="227"/>
      <c r="W539" s="288"/>
      <c r="X539" s="289"/>
    </row>
    <row r="540" spans="1:24" s="4" customFormat="1" ht="26.45" customHeight="1" thickBot="1" x14ac:dyDescent="0.3">
      <c r="A540" s="206"/>
      <c r="B540" s="44" t="str">
        <f t="shared" si="269"/>
        <v>ГБУЗ АО Областная клиническая психиатрическая больница</v>
      </c>
      <c r="C540" s="298"/>
      <c r="D540" s="19" t="str">
        <f t="shared" si="27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0" s="227"/>
      <c r="F540" s="44" t="str">
        <f t="shared" si="287"/>
        <v>стационар</v>
      </c>
      <c r="G540" s="227"/>
      <c r="H540" s="44" t="str">
        <f t="shared" si="288"/>
        <v>Не предусмотрено</v>
      </c>
      <c r="I540" s="227"/>
      <c r="J540" s="44" t="str">
        <f t="shared" si="289"/>
        <v>психиатрия</v>
      </c>
      <c r="K540" s="71" t="s">
        <v>173</v>
      </c>
      <c r="L540" s="72" t="s">
        <v>121</v>
      </c>
      <c r="M540" s="68" t="s">
        <v>42</v>
      </c>
      <c r="N540" s="101">
        <v>5603</v>
      </c>
      <c r="O540" s="101">
        <v>1389</v>
      </c>
      <c r="P540" s="53" t="str">
        <f>IF(AND(N540&lt;&gt;0,M540="Кач."),O540/N540*100,"")</f>
        <v/>
      </c>
      <c r="Q540" s="52">
        <f>IF(AND(N540&lt;&gt;0,M540="объем"),(O540/N540*100)/$Y$2*12,"")</f>
        <v>99.161163662323759</v>
      </c>
      <c r="R540" s="213"/>
      <c r="S540" s="240"/>
      <c r="T540" s="216"/>
      <c r="U540" s="217"/>
      <c r="V540" s="227"/>
      <c r="W540" s="288"/>
      <c r="X540" s="289"/>
    </row>
    <row r="541" spans="1:24" s="4" customFormat="1" ht="22.15" customHeight="1" thickBot="1" x14ac:dyDescent="0.3">
      <c r="A541" s="206"/>
      <c r="B541" s="44" t="str">
        <f t="shared" si="269"/>
        <v>ГБУЗ АО Областная клиническая психиатрическая больница</v>
      </c>
      <c r="C541" s="298" t="s">
        <v>191</v>
      </c>
      <c r="D541" s="19" t="str">
        <f t="shared" si="270"/>
        <v>Судебно-психиатрическая экспертиза</v>
      </c>
      <c r="E541" s="227" t="s">
        <v>140</v>
      </c>
      <c r="F541" s="44" t="str">
        <f t="shared" si="287"/>
        <v>амбулаторно</v>
      </c>
      <c r="G541" s="227" t="s">
        <v>47</v>
      </c>
      <c r="H541" s="44" t="str">
        <f t="shared" si="288"/>
        <v>Не предусмотрено</v>
      </c>
      <c r="I541" s="227" t="s">
        <v>90</v>
      </c>
      <c r="J541" s="44" t="str">
        <f t="shared" si="289"/>
        <v>психиатрия</v>
      </c>
      <c r="K541" s="84" t="s">
        <v>192</v>
      </c>
      <c r="L541" s="70" t="s">
        <v>3</v>
      </c>
      <c r="M541" s="70" t="s">
        <v>5</v>
      </c>
      <c r="N541" s="103">
        <v>99</v>
      </c>
      <c r="O541" s="103">
        <v>100</v>
      </c>
      <c r="P541" s="51">
        <f t="shared" si="300"/>
        <v>101.01010101010101</v>
      </c>
      <c r="Q541" s="51" t="str">
        <f>IF(AND(N541&lt;&gt;0,M541="объем"),(O541/N541*100)/$Y$2*12,"")</f>
        <v/>
      </c>
      <c r="R541" s="213">
        <f>IFERROR(AVERAGE(P541:P542),"")</f>
        <v>101.01010101010101</v>
      </c>
      <c r="S541" s="240">
        <f>AVERAGE(Q541:Q542)</f>
        <v>99.612903225806448</v>
      </c>
      <c r="T541" s="216">
        <f>IFERROR((R541*0.7+S541*0.3)*2,S541*2)</f>
        <v>201.18188334962525</v>
      </c>
      <c r="U541" s="217" t="str">
        <f>IF(T541&lt;170,"ГЗ по услуге (работе) НЕ выполнено","")&amp;IF(AND(T541&gt;=170,T541&lt;=200),"ГЗ по услуге (работе) выполнено","")&amp;IF(T541&gt;200,"ГЗ по услуге (работе) ПЕРЕвыполнено","")</f>
        <v>ГЗ по услуге (работе) ПЕРЕвыполнено</v>
      </c>
      <c r="V541" s="227"/>
      <c r="W541" s="288"/>
      <c r="X541" s="289"/>
    </row>
    <row r="542" spans="1:24" s="4" customFormat="1" ht="22.15" customHeight="1" thickBot="1" x14ac:dyDescent="0.3">
      <c r="A542" s="206"/>
      <c r="B542" s="44" t="str">
        <f t="shared" si="269"/>
        <v>ГБУЗ АО Областная клиническая психиатрическая больница</v>
      </c>
      <c r="C542" s="298"/>
      <c r="D542" s="19" t="str">
        <f t="shared" si="270"/>
        <v>Судебно-психиатрическая экспертиза</v>
      </c>
      <c r="E542" s="227"/>
      <c r="F542" s="44" t="str">
        <f t="shared" si="287"/>
        <v>амбулаторно</v>
      </c>
      <c r="G542" s="227"/>
      <c r="H542" s="44" t="str">
        <f t="shared" si="288"/>
        <v>Не предусмотрено</v>
      </c>
      <c r="I542" s="227"/>
      <c r="J542" s="44" t="str">
        <f t="shared" si="289"/>
        <v>психиатрия</v>
      </c>
      <c r="K542" s="71" t="s">
        <v>172</v>
      </c>
      <c r="L542" s="72" t="s">
        <v>121</v>
      </c>
      <c r="M542" s="78" t="s">
        <v>42</v>
      </c>
      <c r="N542" s="99">
        <v>3100</v>
      </c>
      <c r="O542" s="101">
        <v>772</v>
      </c>
      <c r="P542" s="53" t="str">
        <f t="shared" si="300"/>
        <v/>
      </c>
      <c r="Q542" s="52">
        <f t="shared" ref="Q542" si="304">IF(AND(N542&lt;&gt;0,M542="объем"),(O542/N542*100)/$Y$2*12,"")</f>
        <v>99.612903225806448</v>
      </c>
      <c r="R542" s="213"/>
      <c r="S542" s="240"/>
      <c r="T542" s="216"/>
      <c r="U542" s="217"/>
      <c r="V542" s="227"/>
      <c r="W542" s="288"/>
      <c r="X542" s="289"/>
    </row>
    <row r="543" spans="1:24" s="4" customFormat="1" ht="21.6" customHeight="1" thickBot="1" x14ac:dyDescent="0.3">
      <c r="A543" s="206"/>
      <c r="B543" s="44" t="str">
        <f t="shared" si="269"/>
        <v>ГБУЗ АО Областная клиническая психиатрическая больница</v>
      </c>
      <c r="C543" s="298" t="s">
        <v>118</v>
      </c>
      <c r="D543" s="19" t="str">
        <f t="shared" si="27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3" s="227" t="s">
        <v>50</v>
      </c>
      <c r="F543" s="44" t="str">
        <f t="shared" si="287"/>
        <v>Вне медицинской организации</v>
      </c>
      <c r="G543" s="227" t="s">
        <v>47</v>
      </c>
      <c r="H543" s="44" t="str">
        <f t="shared" si="288"/>
        <v>Не предусмотрено</v>
      </c>
      <c r="I543" s="227" t="s">
        <v>164</v>
      </c>
      <c r="J543" s="44" t="str">
        <f t="shared" si="289"/>
        <v>Скорая, в том числе скорая специализированная, медицинская помощь (за исключением санитарно-авиационной эвакуации)</v>
      </c>
      <c r="K543" s="69" t="s">
        <v>131</v>
      </c>
      <c r="L543" s="70" t="s">
        <v>3</v>
      </c>
      <c r="M543" s="70" t="s">
        <v>5</v>
      </c>
      <c r="N543" s="103">
        <v>99</v>
      </c>
      <c r="O543" s="103">
        <v>100</v>
      </c>
      <c r="P543" s="51">
        <f t="shared" si="300"/>
        <v>101.01010101010101</v>
      </c>
      <c r="Q543" s="51"/>
      <c r="R543" s="213">
        <f>IFERROR(AVERAGE(P543:P544),"")</f>
        <v>101.01010101010101</v>
      </c>
      <c r="S543" s="240">
        <f>AVERAGE(Q543:Q544)</f>
        <v>100.07692307692307</v>
      </c>
      <c r="T543" s="216">
        <f>IFERROR((R543*0.7+S543*0.3)*2,S543*2)</f>
        <v>201.46029526029523</v>
      </c>
      <c r="U543" s="225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227"/>
      <c r="W543" s="288"/>
      <c r="X543" s="289"/>
    </row>
    <row r="544" spans="1:24" s="4" customFormat="1" ht="23.45" customHeight="1" thickBot="1" x14ac:dyDescent="0.3">
      <c r="A544" s="207"/>
      <c r="B544" s="44" t="str">
        <f t="shared" si="269"/>
        <v>ГБУЗ АО Областная клиническая психиатрическая больница</v>
      </c>
      <c r="C544" s="298"/>
      <c r="D544" s="19" t="str">
        <f t="shared" si="27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4" s="227"/>
      <c r="F544" s="44" t="str">
        <f t="shared" si="287"/>
        <v>Вне медицинской организации</v>
      </c>
      <c r="G544" s="227"/>
      <c r="H544" s="44" t="str">
        <f t="shared" si="288"/>
        <v>Не предусмотрено</v>
      </c>
      <c r="I544" s="227"/>
      <c r="J544" s="44" t="str">
        <f t="shared" si="289"/>
        <v>Скорая, в том числе скорая специализированная, медицинская помощь (за исключением санитарно-авиационной эвакуации)</v>
      </c>
      <c r="K544" s="71" t="s">
        <v>44</v>
      </c>
      <c r="L544" s="67" t="s">
        <v>45</v>
      </c>
      <c r="M544" s="68" t="s">
        <v>42</v>
      </c>
      <c r="N544" s="102">
        <v>5200</v>
      </c>
      <c r="O544" s="101">
        <v>1301</v>
      </c>
      <c r="P544" s="53" t="str">
        <f t="shared" si="300"/>
        <v/>
      </c>
      <c r="Q544" s="52">
        <f t="shared" si="303"/>
        <v>100.07692307692307</v>
      </c>
      <c r="R544" s="213"/>
      <c r="S544" s="240"/>
      <c r="T544" s="216"/>
      <c r="U544" s="225"/>
      <c r="V544" s="227"/>
      <c r="W544" s="288"/>
      <c r="X544" s="289"/>
    </row>
    <row r="545" spans="1:24" s="4" customFormat="1" ht="49.5" customHeight="1" thickBot="1" x14ac:dyDescent="0.3">
      <c r="A545" s="208" t="s">
        <v>10</v>
      </c>
      <c r="B545" s="44" t="str">
        <f t="shared" si="269"/>
        <v>ГБУЗ АО Областной наркологический диспансер</v>
      </c>
      <c r="C545" s="229" t="s">
        <v>122</v>
      </c>
      <c r="D545" s="19" t="str">
        <f t="shared" si="270"/>
        <v>ПМСП, не включенная в базовую программу ОМС</v>
      </c>
      <c r="E545" s="227" t="s">
        <v>140</v>
      </c>
      <c r="F545" s="44" t="str">
        <f t="shared" si="287"/>
        <v>амбулаторно</v>
      </c>
      <c r="G545" s="227" t="s">
        <v>165</v>
      </c>
      <c r="H545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5" s="227" t="s">
        <v>280</v>
      </c>
      <c r="J545" s="44" t="str">
        <f t="shared" si="289"/>
        <v>По профилю психиатрия-наркология (в части наркологии)</v>
      </c>
      <c r="K545" s="69" t="s">
        <v>131</v>
      </c>
      <c r="L545" s="70" t="s">
        <v>3</v>
      </c>
      <c r="M545" s="70" t="s">
        <v>5</v>
      </c>
      <c r="N545" s="103">
        <v>99</v>
      </c>
      <c r="O545" s="103">
        <v>99</v>
      </c>
      <c r="P545" s="51">
        <f t="shared" si="300"/>
        <v>100</v>
      </c>
      <c r="Q545" s="51" t="str">
        <f t="shared" si="303"/>
        <v/>
      </c>
      <c r="R545" s="213">
        <f>IFERROR(AVERAGE(P545:P547),"")</f>
        <v>100</v>
      </c>
      <c r="S545" s="240">
        <f>AVERAGE(Q545:Q547)</f>
        <v>99.750472733212902</v>
      </c>
      <c r="T545" s="216">
        <f>IFERROR((R545*0.7+S545*0.3)*2,S545*2)</f>
        <v>199.85028363992774</v>
      </c>
      <c r="U545" s="225" t="str">
        <f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выполнено</v>
      </c>
      <c r="V545" s="227"/>
      <c r="W545" s="251">
        <f>AVERAGE(T545:T557)</f>
        <v>216.44579448248228</v>
      </c>
      <c r="X545" s="248" t="str">
        <f>IF(W545&lt;170,"ГЗ по учреждению не выполнено","")&amp;IF(AND(W545&gt;=170,W545&lt;=200),"ГЗ по учреждению выполнено","")&amp;IF(W545&gt;200,"ГЗ по учреждению перевыполнено","")</f>
        <v>ГЗ по учреждению перевыполнено</v>
      </c>
    </row>
    <row r="546" spans="1:24" s="4" customFormat="1" ht="31.5" customHeight="1" thickBot="1" x14ac:dyDescent="0.3">
      <c r="A546" s="209"/>
      <c r="B546" s="44" t="str">
        <f t="shared" si="269"/>
        <v>ГБУЗ АО Областной наркологический диспансер</v>
      </c>
      <c r="C546" s="230"/>
      <c r="D546" s="19" t="str">
        <f t="shared" si="270"/>
        <v>ПМСП, не включенная в базовую программу ОМС</v>
      </c>
      <c r="E546" s="227"/>
      <c r="F546" s="44" t="str">
        <f t="shared" si="287"/>
        <v>амбулаторно</v>
      </c>
      <c r="G546" s="227"/>
      <c r="H546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6" s="227"/>
      <c r="J546" s="44" t="str">
        <f t="shared" si="289"/>
        <v>По профилю психиатрия-наркология (в части наркологии)</v>
      </c>
      <c r="K546" s="66" t="s">
        <v>40</v>
      </c>
      <c r="L546" s="67" t="s">
        <v>121</v>
      </c>
      <c r="M546" s="68" t="s">
        <v>42</v>
      </c>
      <c r="N546" s="106">
        <v>23859</v>
      </c>
      <c r="O546" s="106">
        <v>5958</v>
      </c>
      <c r="P546" s="53" t="str">
        <f t="shared" si="300"/>
        <v/>
      </c>
      <c r="Q546" s="52">
        <f t="shared" si="303"/>
        <v>99.886835156544691</v>
      </c>
      <c r="R546" s="213"/>
      <c r="S546" s="240"/>
      <c r="T546" s="216"/>
      <c r="U546" s="225"/>
      <c r="V546" s="227"/>
      <c r="W546" s="252"/>
      <c r="X546" s="249"/>
    </row>
    <row r="547" spans="1:24" s="4" customFormat="1" ht="45" customHeight="1" thickBot="1" x14ac:dyDescent="0.3">
      <c r="A547" s="209"/>
      <c r="B547" s="44" t="str">
        <f t="shared" ref="B547:B610" si="305">IF(A547="",B546,A547)</f>
        <v>ГБУЗ АО Областной наркологический диспансер</v>
      </c>
      <c r="C547" s="230"/>
      <c r="D547" s="19" t="str">
        <f t="shared" ref="D547:D610" si="306">IF(C547="",D546,C547)</f>
        <v>ПМСП, не включенная в базовую программу ОМС</v>
      </c>
      <c r="E547" s="227"/>
      <c r="F547" s="44" t="str">
        <f t="shared" si="287"/>
        <v>амбулаторно</v>
      </c>
      <c r="G547" s="227"/>
      <c r="H547" s="44" t="str">
        <f t="shared" si="28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7" s="227"/>
      <c r="J547" s="44" t="str">
        <f t="shared" si="289"/>
        <v>По профилю психиатрия-наркология (в части наркологии)</v>
      </c>
      <c r="K547" s="66" t="s">
        <v>136</v>
      </c>
      <c r="L547" s="67" t="s">
        <v>121</v>
      </c>
      <c r="M547" s="68" t="s">
        <v>42</v>
      </c>
      <c r="N547" s="101">
        <v>25655</v>
      </c>
      <c r="O547" s="101">
        <v>6389</v>
      </c>
      <c r="P547" s="53"/>
      <c r="Q547" s="52">
        <f t="shared" si="303"/>
        <v>99.614110309881113</v>
      </c>
      <c r="R547" s="213"/>
      <c r="S547" s="240"/>
      <c r="T547" s="216"/>
      <c r="U547" s="225"/>
      <c r="V547" s="227"/>
      <c r="W547" s="252"/>
      <c r="X547" s="249"/>
    </row>
    <row r="548" spans="1:24" s="4" customFormat="1" ht="111" customHeight="1" thickBot="1" x14ac:dyDescent="0.3">
      <c r="A548" s="209"/>
      <c r="B548" s="44" t="str">
        <f t="shared" si="305"/>
        <v>ГБУЗ АО Областной наркологический диспансер</v>
      </c>
      <c r="C548" s="230"/>
      <c r="D548" s="19" t="str">
        <f t="shared" si="306"/>
        <v>ПМСП, не включенная в базовую программу ОМС</v>
      </c>
      <c r="E548" s="211" t="s">
        <v>140</v>
      </c>
      <c r="F548" s="44" t="str">
        <f t="shared" si="287"/>
        <v>амбулаторно</v>
      </c>
      <c r="G548" s="232" t="s">
        <v>39</v>
      </c>
      <c r="H548" s="44" t="str">
        <f t="shared" si="288"/>
        <v>Первичная медико-санитарная помощь, в части диагностики и лечения</v>
      </c>
      <c r="I548" s="211" t="s">
        <v>66</v>
      </c>
      <c r="J548" s="44" t="str">
        <f t="shared" si="289"/>
        <v>психотерапия</v>
      </c>
      <c r="K548" s="70" t="s">
        <v>131</v>
      </c>
      <c r="L548" s="70" t="s">
        <v>3</v>
      </c>
      <c r="M548" s="70" t="s">
        <v>5</v>
      </c>
      <c r="N548" s="103">
        <v>99</v>
      </c>
      <c r="O548" s="103">
        <v>99</v>
      </c>
      <c r="P548" s="51">
        <f t="shared" si="300"/>
        <v>100</v>
      </c>
      <c r="Q548" s="51"/>
      <c r="R548" s="218">
        <f>IFERROR(AVERAGE(P548:P549),"")</f>
        <v>100</v>
      </c>
      <c r="S548" s="214">
        <f>AVERAGE(Q548:Q549)</f>
        <v>99.591503267973863</v>
      </c>
      <c r="T548" s="222">
        <f>IFERROR((R548*0.7+S548*0.3)*2,S548*2)</f>
        <v>199.75490196078431</v>
      </c>
      <c r="U548" s="211" t="str">
        <f>IF(T548&lt;170,"ГЗ по услуге (работе) НЕ выполнено","")&amp;IF(AND(T548&gt;=170,T548&lt;=200),"ГЗ по услуге (работе) выполнено","")&amp;IF(T548&gt;200,"ГЗ по услуге (работе) ПЕРЕвыполнено","")</f>
        <v>ГЗ по услуге (работе) выполнено</v>
      </c>
      <c r="V548" s="232"/>
      <c r="W548" s="252"/>
      <c r="X548" s="249"/>
    </row>
    <row r="549" spans="1:24" s="4" customFormat="1" ht="25.15" customHeight="1" thickBot="1" x14ac:dyDescent="0.3">
      <c r="A549" s="209"/>
      <c r="B549" s="44" t="str">
        <f t="shared" si="305"/>
        <v>ГБУЗ АО Областной наркологический диспансер</v>
      </c>
      <c r="C549" s="230"/>
      <c r="D549" s="19" t="str">
        <f t="shared" si="306"/>
        <v>ПМСП, не включенная в базовую программу ОМС</v>
      </c>
      <c r="E549" s="239"/>
      <c r="F549" s="44" t="str">
        <f t="shared" si="287"/>
        <v>амбулаторно</v>
      </c>
      <c r="G549" s="233"/>
      <c r="H549" s="44" t="str">
        <f t="shared" si="288"/>
        <v>Первичная медико-санитарная помощь, в части диагностики и лечения</v>
      </c>
      <c r="I549" s="239"/>
      <c r="J549" s="44" t="str">
        <f t="shared" si="289"/>
        <v>психотерапия</v>
      </c>
      <c r="K549" s="71" t="s">
        <v>40</v>
      </c>
      <c r="L549" s="72" t="s">
        <v>121</v>
      </c>
      <c r="M549" s="78" t="s">
        <v>42</v>
      </c>
      <c r="N549" s="99">
        <v>4896</v>
      </c>
      <c r="O549" s="101">
        <v>1219</v>
      </c>
      <c r="P549" s="53" t="str">
        <f t="shared" si="300"/>
        <v/>
      </c>
      <c r="Q549" s="52">
        <f t="shared" si="303"/>
        <v>99.591503267973863</v>
      </c>
      <c r="R549" s="219"/>
      <c r="S549" s="215"/>
      <c r="T549" s="223"/>
      <c r="U549" s="239"/>
      <c r="V549" s="233"/>
      <c r="W549" s="252"/>
      <c r="X549" s="249"/>
    </row>
    <row r="550" spans="1:24" s="4" customFormat="1" ht="20.45" customHeight="1" thickBot="1" x14ac:dyDescent="0.3">
      <c r="A550" s="209"/>
      <c r="B550" s="44" t="str">
        <f t="shared" si="305"/>
        <v>ГБУЗ АО Областной наркологический диспансер</v>
      </c>
      <c r="C550" s="298" t="s">
        <v>128</v>
      </c>
      <c r="D550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27" t="s">
        <v>145</v>
      </c>
      <c r="F550" s="44" t="str">
        <f t="shared" si="287"/>
        <v>Дневной стационар</v>
      </c>
      <c r="G550" s="227" t="s">
        <v>47</v>
      </c>
      <c r="H550" s="44" t="str">
        <f t="shared" si="288"/>
        <v>Не предусмотрено</v>
      </c>
      <c r="I550" s="227" t="s">
        <v>280</v>
      </c>
      <c r="J550" s="44" t="str">
        <f t="shared" si="289"/>
        <v>По профилю психиатрия-наркология (в части наркологии)</v>
      </c>
      <c r="K550" s="69" t="s">
        <v>131</v>
      </c>
      <c r="L550" s="70" t="s">
        <v>3</v>
      </c>
      <c r="M550" s="70" t="s">
        <v>5</v>
      </c>
      <c r="N550" s="103">
        <v>99</v>
      </c>
      <c r="O550" s="103">
        <v>99</v>
      </c>
      <c r="P550" s="51">
        <f t="shared" si="300"/>
        <v>100</v>
      </c>
      <c r="Q550" s="51"/>
      <c r="R550" s="213">
        <f>IFERROR(AVERAGE(P550:P551),"")</f>
        <v>100</v>
      </c>
      <c r="S550" s="240">
        <f>AVERAGE(Q550:Q551)</f>
        <v>100</v>
      </c>
      <c r="T550" s="216">
        <f>IFERROR((R550*0.7+S550*0.3)*2,S550*2)</f>
        <v>200</v>
      </c>
      <c r="U550" s="225" t="str">
        <f>IF(T550&lt;170,"ГЗ по услуге (работе) НЕ выполнено","")&amp;IF(AND(T550&gt;=170,T550&lt;=200),"ГЗ по услуге (работе) выполнено","")&amp;IF(T550&gt;200,"ГЗ по услуге (работе) ПЕРЕвыполнено","")</f>
        <v>ГЗ по услуге (работе) выполнено</v>
      </c>
      <c r="V550" s="227"/>
      <c r="W550" s="252"/>
      <c r="X550" s="249"/>
    </row>
    <row r="551" spans="1:24" s="4" customFormat="1" ht="60" customHeight="1" thickBot="1" x14ac:dyDescent="0.3">
      <c r="A551" s="209"/>
      <c r="B551" s="44" t="str">
        <f t="shared" si="305"/>
        <v>ГБУЗ АО Областной наркологический диспансер</v>
      </c>
      <c r="C551" s="298"/>
      <c r="D551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27"/>
      <c r="F551" s="44" t="str">
        <f t="shared" si="287"/>
        <v>Дневной стационар</v>
      </c>
      <c r="G551" s="227"/>
      <c r="H551" s="44" t="str">
        <f t="shared" si="288"/>
        <v>Не предусмотрено</v>
      </c>
      <c r="I551" s="227"/>
      <c r="J551" s="44" t="str">
        <f t="shared" si="289"/>
        <v>По профилю психиатрия-наркология (в части наркологии)</v>
      </c>
      <c r="K551" s="71" t="s">
        <v>147</v>
      </c>
      <c r="L551" s="72" t="s">
        <v>121</v>
      </c>
      <c r="M551" s="68" t="s">
        <v>42</v>
      </c>
      <c r="N551" s="101">
        <v>24</v>
      </c>
      <c r="O551" s="101">
        <v>6</v>
      </c>
      <c r="P551" s="53" t="str">
        <f t="shared" ref="P551:P646" si="307">IF(AND(N551&lt;&gt;0,M551="Кач."),O551/N551*100,"")</f>
        <v/>
      </c>
      <c r="Q551" s="52">
        <f t="shared" si="303"/>
        <v>100</v>
      </c>
      <c r="R551" s="213"/>
      <c r="S551" s="240"/>
      <c r="T551" s="216"/>
      <c r="U551" s="225"/>
      <c r="V551" s="227"/>
      <c r="W551" s="252"/>
      <c r="X551" s="249"/>
    </row>
    <row r="552" spans="1:24" s="4" customFormat="1" ht="25.15" customHeight="1" thickBot="1" x14ac:dyDescent="0.3">
      <c r="A552" s="209"/>
      <c r="B552" s="44" t="str">
        <f t="shared" si="305"/>
        <v>ГБУЗ АО Областной наркологический диспансер</v>
      </c>
      <c r="C552" s="298"/>
      <c r="D552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27" t="s">
        <v>141</v>
      </c>
      <c r="F552" s="44" t="str">
        <f t="shared" si="287"/>
        <v>стационар</v>
      </c>
      <c r="G552" s="227" t="s">
        <v>47</v>
      </c>
      <c r="H552" s="44" t="str">
        <f t="shared" si="288"/>
        <v>Не предусмотрено</v>
      </c>
      <c r="I552" s="227" t="s">
        <v>280</v>
      </c>
      <c r="J552" s="44" t="str">
        <f t="shared" si="289"/>
        <v>По профилю психиатрия-наркология (в части наркологии)</v>
      </c>
      <c r="K552" s="69" t="s">
        <v>131</v>
      </c>
      <c r="L552" s="70" t="s">
        <v>3</v>
      </c>
      <c r="M552" s="70" t="s">
        <v>5</v>
      </c>
      <c r="N552" s="103">
        <v>99</v>
      </c>
      <c r="O552" s="103">
        <v>99</v>
      </c>
      <c r="P552" s="51">
        <f t="shared" si="307"/>
        <v>100</v>
      </c>
      <c r="Q552" s="51"/>
      <c r="R552" s="213">
        <f>IFERROR(AVERAGE(P552:P553),"")</f>
        <v>100</v>
      </c>
      <c r="S552" s="240">
        <f>AVERAGE(Q552:Q553)</f>
        <v>95.160413268080475</v>
      </c>
      <c r="T552" s="216">
        <f>IFERROR((R552*0.7+S552*0.3)*2,S552*2)</f>
        <v>197.09624796084827</v>
      </c>
      <c r="U552" s="225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выполнено</v>
      </c>
      <c r="V552" s="227"/>
      <c r="W552" s="252"/>
      <c r="X552" s="249"/>
    </row>
    <row r="553" spans="1:24" s="4" customFormat="1" ht="40.5" customHeight="1" thickBot="1" x14ac:dyDescent="0.3">
      <c r="A553" s="209"/>
      <c r="B553" s="44" t="str">
        <f t="shared" si="305"/>
        <v>ГБУЗ АО Областной наркологический диспансер</v>
      </c>
      <c r="C553" s="298"/>
      <c r="D553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3" s="227"/>
      <c r="F553" s="44" t="str">
        <f t="shared" si="287"/>
        <v>стационар</v>
      </c>
      <c r="G553" s="227"/>
      <c r="H553" s="44" t="str">
        <f t="shared" si="288"/>
        <v>Не предусмотрено</v>
      </c>
      <c r="I553" s="227"/>
      <c r="J553" s="44" t="str">
        <f t="shared" si="289"/>
        <v>По профилю психиатрия-наркология (в части наркологии)</v>
      </c>
      <c r="K553" s="71" t="s">
        <v>173</v>
      </c>
      <c r="L553" s="72" t="s">
        <v>121</v>
      </c>
      <c r="M553" s="68" t="s">
        <v>42</v>
      </c>
      <c r="N553" s="101">
        <v>3678</v>
      </c>
      <c r="O553" s="101">
        <v>875</v>
      </c>
      <c r="P553" s="53" t="str">
        <f t="shared" si="307"/>
        <v/>
      </c>
      <c r="Q553" s="52">
        <f t="shared" si="303"/>
        <v>95.160413268080475</v>
      </c>
      <c r="R553" s="213"/>
      <c r="S553" s="240"/>
      <c r="T553" s="216"/>
      <c r="U553" s="225"/>
      <c r="V553" s="227"/>
      <c r="W553" s="252"/>
      <c r="X553" s="249"/>
    </row>
    <row r="554" spans="1:24" s="4" customFormat="1" ht="21.6" customHeight="1" thickBot="1" x14ac:dyDescent="0.3">
      <c r="A554" s="209"/>
      <c r="B554" s="44" t="str">
        <f t="shared" si="305"/>
        <v>ГБУЗ АО Областной наркологический диспансер</v>
      </c>
      <c r="C554" s="226" t="s">
        <v>267</v>
      </c>
      <c r="D554" s="19" t="str">
        <f t="shared" si="306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4" s="225" t="s">
        <v>47</v>
      </c>
      <c r="F554" s="44" t="str">
        <f t="shared" si="287"/>
        <v>Не предусмотрено</v>
      </c>
      <c r="G554" s="225" t="s">
        <v>47</v>
      </c>
      <c r="H554" s="44" t="str">
        <f t="shared" si="288"/>
        <v>Не предусмотрено</v>
      </c>
      <c r="I554" s="225" t="s">
        <v>47</v>
      </c>
      <c r="J554" s="44" t="str">
        <f t="shared" si="289"/>
        <v>Не предусмотрено</v>
      </c>
      <c r="K554" s="70" t="s">
        <v>179</v>
      </c>
      <c r="L554" s="70" t="s">
        <v>3</v>
      </c>
      <c r="M554" s="70" t="s">
        <v>5</v>
      </c>
      <c r="N554" s="103">
        <v>99</v>
      </c>
      <c r="O554" s="103">
        <v>99</v>
      </c>
      <c r="P554" s="57">
        <f t="shared" si="307"/>
        <v>100</v>
      </c>
      <c r="Q554" s="57"/>
      <c r="R554" s="213">
        <f>IFERROR(AVERAGE(P554:P555),"")</f>
        <v>100</v>
      </c>
      <c r="S554" s="240">
        <f>AVERAGE(Q554:Q555)</f>
        <v>100</v>
      </c>
      <c r="T554" s="216">
        <f>IFERROR((R554*0.7+S554*0.3)*2,S554*2)</f>
        <v>200</v>
      </c>
      <c r="U554" s="225" t="str">
        <f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выполнено</v>
      </c>
      <c r="V554" s="225"/>
      <c r="W554" s="252"/>
      <c r="X554" s="249"/>
    </row>
    <row r="555" spans="1:24" s="4" customFormat="1" ht="36" customHeight="1" thickBot="1" x14ac:dyDescent="0.3">
      <c r="A555" s="209"/>
      <c r="B555" s="44" t="str">
        <f t="shared" si="305"/>
        <v>ГБУЗ АО Областной наркологический диспансер</v>
      </c>
      <c r="C555" s="226"/>
      <c r="D555" s="19" t="str">
        <f t="shared" si="306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5" s="225"/>
      <c r="F555" s="44" t="str">
        <f t="shared" si="287"/>
        <v>Не предусмотрено</v>
      </c>
      <c r="G555" s="225"/>
      <c r="H555" s="44" t="str">
        <f t="shared" si="288"/>
        <v>Не предусмотрено</v>
      </c>
      <c r="I555" s="225"/>
      <c r="J555" s="44" t="str">
        <f t="shared" si="289"/>
        <v>Не предусмотрено</v>
      </c>
      <c r="K555" s="71" t="s">
        <v>177</v>
      </c>
      <c r="L555" s="83" t="s">
        <v>58</v>
      </c>
      <c r="M555" s="78" t="s">
        <v>42</v>
      </c>
      <c r="N555" s="101">
        <v>60</v>
      </c>
      <c r="O555" s="102">
        <v>15</v>
      </c>
      <c r="P555" s="58" t="str">
        <f t="shared" si="307"/>
        <v/>
      </c>
      <c r="Q555" s="59">
        <f t="shared" ref="Q555" si="308">IF(AND(N555&lt;&gt;0,M555="объем"),(O555/N555*100)/$Y$2*12,"")</f>
        <v>100</v>
      </c>
      <c r="R555" s="213"/>
      <c r="S555" s="240"/>
      <c r="T555" s="216"/>
      <c r="U555" s="225"/>
      <c r="V555" s="225"/>
      <c r="W555" s="252"/>
      <c r="X555" s="249"/>
    </row>
    <row r="556" spans="1:24" s="4" customFormat="1" ht="20.45" customHeight="1" thickBot="1" x14ac:dyDescent="0.3">
      <c r="A556" s="209"/>
      <c r="B556" s="44" t="str">
        <f t="shared" si="305"/>
        <v>ГБУЗ АО Областной наркологический диспансер</v>
      </c>
      <c r="C556" s="298" t="s">
        <v>193</v>
      </c>
      <c r="D556" s="19" t="str">
        <f t="shared" si="306"/>
        <v>Медицинское освидетельствование на состояние опьянения (алкогольного, наркотического или иного токсического)</v>
      </c>
      <c r="E556" s="227" t="s">
        <v>47</v>
      </c>
      <c r="F556" s="44" t="str">
        <f t="shared" si="287"/>
        <v>Не предусмотрено</v>
      </c>
      <c r="G556" s="227" t="s">
        <v>47</v>
      </c>
      <c r="H556" s="44" t="str">
        <f t="shared" si="288"/>
        <v>Не предусмотрено</v>
      </c>
      <c r="I556" s="227" t="s">
        <v>47</v>
      </c>
      <c r="J556" s="44" t="str">
        <f t="shared" si="289"/>
        <v>Не предусмотрено</v>
      </c>
      <c r="K556" s="82" t="s">
        <v>57</v>
      </c>
      <c r="L556" s="69" t="s">
        <v>57</v>
      </c>
      <c r="M556" s="70"/>
      <c r="N556" s="103"/>
      <c r="O556" s="103"/>
      <c r="P556" s="57" t="str">
        <f t="shared" si="307"/>
        <v/>
      </c>
      <c r="Q556" s="51"/>
      <c r="R556" s="213" t="str">
        <f>IFERROR(AVERAGE(P556:P557),"")</f>
        <v/>
      </c>
      <c r="S556" s="240">
        <f>AVERAGE(Q556:Q557)</f>
        <v>150.98666666666668</v>
      </c>
      <c r="T556" s="216">
        <f>IFERROR((R556*0.7+S556*0.3)*2,S556*2)</f>
        <v>301.97333333333336</v>
      </c>
      <c r="U556" s="225" t="str">
        <f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ПЕРЕвыполнено</v>
      </c>
      <c r="V556" s="227"/>
      <c r="W556" s="252"/>
      <c r="X556" s="249"/>
    </row>
    <row r="557" spans="1:24" s="4" customFormat="1" ht="33" customHeight="1" thickBot="1" x14ac:dyDescent="0.3">
      <c r="A557" s="210"/>
      <c r="B557" s="44" t="str">
        <f t="shared" si="305"/>
        <v>ГБУЗ АО Областной наркологический диспансер</v>
      </c>
      <c r="C557" s="298"/>
      <c r="D557" s="19" t="str">
        <f t="shared" si="306"/>
        <v>Медицинское освидетельствование на состояние опьянения (алкогольного, наркотического или иного токсического)</v>
      </c>
      <c r="E557" s="227"/>
      <c r="F557" s="44" t="str">
        <f t="shared" si="287"/>
        <v>Не предусмотрено</v>
      </c>
      <c r="G557" s="227"/>
      <c r="H557" s="44" t="str">
        <f t="shared" si="288"/>
        <v>Не предусмотрено</v>
      </c>
      <c r="I557" s="227"/>
      <c r="J557" s="44" t="str">
        <f t="shared" si="289"/>
        <v>Не предусмотрено</v>
      </c>
      <c r="K557" s="71" t="s">
        <v>194</v>
      </c>
      <c r="L557" s="72" t="s">
        <v>58</v>
      </c>
      <c r="M557" s="68" t="s">
        <v>42</v>
      </c>
      <c r="N557" s="101">
        <v>7500</v>
      </c>
      <c r="O557" s="101">
        <v>2831</v>
      </c>
      <c r="P557" s="53"/>
      <c r="Q557" s="52">
        <f>IF(AND(N557&lt;&gt;0,M557="объем"),(O557/N557*100)/$Y$2*12,"")</f>
        <v>150.98666666666668</v>
      </c>
      <c r="R557" s="213"/>
      <c r="S557" s="240"/>
      <c r="T557" s="216"/>
      <c r="U557" s="225"/>
      <c r="V557" s="227"/>
      <c r="W557" s="252"/>
      <c r="X557" s="249"/>
    </row>
    <row r="558" spans="1:24" s="4" customFormat="1" ht="22.15" customHeight="1" thickBot="1" x14ac:dyDescent="0.3">
      <c r="A558" s="200" t="s">
        <v>264</v>
      </c>
      <c r="B558" s="44" t="str">
        <f>IF(A558="",B557,A558)</f>
        <v>ГБУЗ АО Областной клинический онкологический диспансер</v>
      </c>
      <c r="C558" s="203" t="s">
        <v>73</v>
      </c>
      <c r="D558" s="19" t="str">
        <f>IF(C558="",D557,C558)</f>
        <v>Паллиативная медицинская помощь</v>
      </c>
      <c r="E558" s="225" t="s">
        <v>141</v>
      </c>
      <c r="F558" s="44" t="str">
        <f>IF(E558="",F557,E558)</f>
        <v>стационар</v>
      </c>
      <c r="G558" s="225" t="s">
        <v>43</v>
      </c>
      <c r="H558" s="44" t="str">
        <f>IF(G558="",H557,G558)</f>
        <v>паллиативная медицинская помощь</v>
      </c>
      <c r="I558" s="225" t="s">
        <v>195</v>
      </c>
      <c r="J558" s="44" t="str">
        <f>IF(I558="",J557,I558)</f>
        <v>по профилю онкология</v>
      </c>
      <c r="K558" s="69" t="s">
        <v>131</v>
      </c>
      <c r="L558" s="69" t="s">
        <v>3</v>
      </c>
      <c r="M558" s="69" t="s">
        <v>5</v>
      </c>
      <c r="N558" s="103">
        <v>99</v>
      </c>
      <c r="O558" s="103">
        <v>99</v>
      </c>
      <c r="P558" s="51">
        <f t="shared" ref="P558:P559" si="309">IF(AND(N558&lt;&gt;0,M558="Кач."),O558/N558*100,"")</f>
        <v>100</v>
      </c>
      <c r="Q558" s="51"/>
      <c r="R558" s="213">
        <f>IFERROR(AVERAGE(P558:P559),"")</f>
        <v>100</v>
      </c>
      <c r="S558" s="240">
        <f>AVERAGE(Q558:Q559)</f>
        <v>82.51428571428572</v>
      </c>
      <c r="T558" s="216">
        <f>IFERROR((R558*0.7+S558*0.3)*2,S558*2)</f>
        <v>189.50857142857143</v>
      </c>
      <c r="U558" s="225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выполнено</v>
      </c>
      <c r="V558" s="227"/>
      <c r="W558" s="251">
        <f>AVERAGE(T558:T563)</f>
        <v>197.13828571428573</v>
      </c>
      <c r="X558" s="331" t="str">
        <f>IF(W558&lt;170,"ГЗ по учреждению не выполнено","")&amp;IF(AND(W558&gt;=170,W558&lt;=200),"ГЗ по учреждению выполнено","")&amp;IF(W558&gt;200,"ГЗ по учреждению перевыполнено","")</f>
        <v>ГЗ по учреждению выполнено</v>
      </c>
    </row>
    <row r="559" spans="1:24" s="4" customFormat="1" ht="88.5" customHeight="1" thickBot="1" x14ac:dyDescent="0.3">
      <c r="A559" s="201"/>
      <c r="B559" s="44" t="str">
        <f t="shared" si="305"/>
        <v>ГБУЗ АО Областной клинический онкологический диспансер</v>
      </c>
      <c r="C559" s="204"/>
      <c r="D559" s="19" t="str">
        <f t="shared" si="306"/>
        <v>Паллиативная медицинская помощь</v>
      </c>
      <c r="E559" s="225"/>
      <c r="F559" s="44" t="str">
        <f t="shared" si="287"/>
        <v>стационар</v>
      </c>
      <c r="G559" s="225"/>
      <c r="H559" s="44" t="str">
        <f t="shared" si="288"/>
        <v>паллиативная медицинская помощь</v>
      </c>
      <c r="I559" s="225"/>
      <c r="J559" s="44" t="str">
        <f t="shared" si="289"/>
        <v>по профилю онкология</v>
      </c>
      <c r="K559" s="66" t="s">
        <v>137</v>
      </c>
      <c r="L559" s="67" t="s">
        <v>138</v>
      </c>
      <c r="M559" s="68" t="s">
        <v>42</v>
      </c>
      <c r="N559" s="102">
        <v>10500</v>
      </c>
      <c r="O559" s="101">
        <v>2166</v>
      </c>
      <c r="P559" s="53" t="str">
        <f t="shared" si="309"/>
        <v/>
      </c>
      <c r="Q559" s="52">
        <f>IF(AND(N559&lt;&gt;0,M559="объем"),(O559/N559*100)/$Y$2*12,"")</f>
        <v>82.51428571428572</v>
      </c>
      <c r="R559" s="213"/>
      <c r="S559" s="240"/>
      <c r="T559" s="216"/>
      <c r="U559" s="225"/>
      <c r="V559" s="227"/>
      <c r="W559" s="252"/>
      <c r="X559" s="332"/>
    </row>
    <row r="560" spans="1:24" s="4" customFormat="1" ht="16.899999999999999" customHeight="1" thickBot="1" x14ac:dyDescent="0.3">
      <c r="A560" s="201"/>
      <c r="B560" s="44" t="str">
        <f t="shared" si="305"/>
        <v>ГБУЗ АО Областной клинический онкологический диспансер</v>
      </c>
      <c r="C560" s="298" t="s">
        <v>96</v>
      </c>
      <c r="D560" s="19" t="str">
        <f t="shared" si="306"/>
        <v>Патологическая анатомия</v>
      </c>
      <c r="E560" s="227" t="s">
        <v>96</v>
      </c>
      <c r="F560" s="44" t="str">
        <f t="shared" si="287"/>
        <v>Патологическая анатомия</v>
      </c>
      <c r="G560" s="227" t="s">
        <v>47</v>
      </c>
      <c r="H560" s="44" t="str">
        <f t="shared" si="288"/>
        <v>Не предусмотрено</v>
      </c>
      <c r="I560" s="227" t="s">
        <v>96</v>
      </c>
      <c r="J560" s="44" t="str">
        <f t="shared" si="289"/>
        <v>Патологическая анатомия</v>
      </c>
      <c r="K560" s="70" t="s">
        <v>91</v>
      </c>
      <c r="L560" s="70" t="s">
        <v>3</v>
      </c>
      <c r="M560" s="70" t="s">
        <v>5</v>
      </c>
      <c r="N560" s="103">
        <v>100</v>
      </c>
      <c r="O560" s="103">
        <v>100</v>
      </c>
      <c r="P560" s="57">
        <f t="shared" ref="P560" si="310">IF(AND(N560&lt;&gt;0,M560="Кач."),O560/N560*100,"")</f>
        <v>100</v>
      </c>
      <c r="Q560" s="51"/>
      <c r="R560" s="213">
        <f>IFERROR(AVERAGE(P560:P561),"")</f>
        <v>100</v>
      </c>
      <c r="S560" s="240">
        <f>AVERAGE(Q560:Q561)</f>
        <v>103.17714285714285</v>
      </c>
      <c r="T560" s="216">
        <f>IFERROR((R560*0.7+S560*0.3)*2,S560*2)</f>
        <v>201.9062857142857</v>
      </c>
      <c r="U560" s="225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ПЕРЕвыполнено</v>
      </c>
      <c r="V560" s="227"/>
      <c r="W560" s="252"/>
      <c r="X560" s="332"/>
    </row>
    <row r="561" spans="1:24" s="4" customFormat="1" ht="51" customHeight="1" thickBot="1" x14ac:dyDescent="0.3">
      <c r="A561" s="201"/>
      <c r="B561" s="44" t="str">
        <f t="shared" si="305"/>
        <v>ГБУЗ АО Областной клинический онкологический диспансер</v>
      </c>
      <c r="C561" s="298"/>
      <c r="D561" s="19" t="str">
        <f t="shared" si="306"/>
        <v>Патологическая анатомия</v>
      </c>
      <c r="E561" s="227"/>
      <c r="F561" s="44" t="str">
        <f t="shared" si="287"/>
        <v>Патологическая анатомия</v>
      </c>
      <c r="G561" s="227"/>
      <c r="H561" s="44" t="str">
        <f t="shared" si="288"/>
        <v>Не предусмотрено</v>
      </c>
      <c r="I561" s="227"/>
      <c r="J561" s="44" t="str">
        <f t="shared" si="289"/>
        <v>Патологическая анатомия</v>
      </c>
      <c r="K561" s="71" t="s">
        <v>92</v>
      </c>
      <c r="L561" s="72" t="s">
        <v>41</v>
      </c>
      <c r="M561" s="68" t="s">
        <v>42</v>
      </c>
      <c r="N561" s="102">
        <v>17500</v>
      </c>
      <c r="O561" s="102">
        <v>4514</v>
      </c>
      <c r="P561" s="53" t="str">
        <f t="shared" si="307"/>
        <v/>
      </c>
      <c r="Q561" s="52">
        <f t="shared" ref="Q561:Q568" si="311">IF(AND(N561&lt;&gt;0,M561="объем"),(O561/N561*100)/$Y$2*12,"")</f>
        <v>103.17714285714285</v>
      </c>
      <c r="R561" s="213"/>
      <c r="S561" s="240"/>
      <c r="T561" s="216"/>
      <c r="U561" s="225"/>
      <c r="V561" s="227"/>
      <c r="W561" s="252"/>
      <c r="X561" s="332"/>
    </row>
    <row r="562" spans="1:24" s="4" customFormat="1" ht="24.6" customHeight="1" thickBot="1" x14ac:dyDescent="0.3">
      <c r="A562" s="201"/>
      <c r="B562" s="44" t="str">
        <f t="shared" si="305"/>
        <v>ГБУЗ АО Областной клинический онкологический диспансер</v>
      </c>
      <c r="C562" s="226" t="s">
        <v>232</v>
      </c>
      <c r="D562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2" s="225" t="s">
        <v>289</v>
      </c>
      <c r="F562" s="44" t="str">
        <f t="shared" si="287"/>
        <v>заключение договоров</v>
      </c>
      <c r="G562" s="225" t="s">
        <v>291</v>
      </c>
      <c r="H562" s="44" t="str">
        <f t="shared" si="28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2" s="225" t="s">
        <v>290</v>
      </c>
      <c r="J562" s="44" t="str">
        <f t="shared" si="28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2" s="73" t="s">
        <v>233</v>
      </c>
      <c r="L562" s="72" t="s">
        <v>3</v>
      </c>
      <c r="M562" s="69" t="s">
        <v>5</v>
      </c>
      <c r="N562" s="103">
        <v>100</v>
      </c>
      <c r="O562" s="103">
        <v>100</v>
      </c>
      <c r="P562" s="57">
        <f t="shared" si="307"/>
        <v>100</v>
      </c>
      <c r="Q562" s="51"/>
      <c r="R562" s="213">
        <f>IFERROR(AVERAGE(P562:P563),"")</f>
        <v>100</v>
      </c>
      <c r="S562" s="240">
        <f>AVERAGE(Q562:Q563)</f>
        <v>100</v>
      </c>
      <c r="T562" s="216">
        <f>IFERROR((R562*0.7+S562*0.3)*2,S562*2)</f>
        <v>200</v>
      </c>
      <c r="U562" s="225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выполнено</v>
      </c>
      <c r="V562" s="227"/>
      <c r="W562" s="252"/>
      <c r="X562" s="332"/>
    </row>
    <row r="563" spans="1:24" s="4" customFormat="1" ht="26.45" customHeight="1" thickBot="1" x14ac:dyDescent="0.3">
      <c r="A563" s="201"/>
      <c r="B563" s="44" t="str">
        <f t="shared" si="305"/>
        <v>ГБУЗ АО Областной клинический онкологический диспансер</v>
      </c>
      <c r="C563" s="226"/>
      <c r="D563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3" s="225"/>
      <c r="F563" s="44" t="str">
        <f t="shared" si="287"/>
        <v>заключение договоров</v>
      </c>
      <c r="G563" s="225"/>
      <c r="H563" s="44" t="str">
        <f t="shared" si="28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3" s="225"/>
      <c r="J563" s="44" t="str">
        <f t="shared" si="28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3" s="74" t="s">
        <v>241</v>
      </c>
      <c r="L563" s="72" t="s">
        <v>234</v>
      </c>
      <c r="M563" s="78" t="s">
        <v>42</v>
      </c>
      <c r="N563" s="102">
        <v>63.18</v>
      </c>
      <c r="O563" s="102">
        <v>63.18</v>
      </c>
      <c r="P563" s="53" t="str">
        <f t="shared" ref="P563:P565" si="312">IF(AND(N563&lt;&gt;0,M563="Кач."),O563/N563*100,"")</f>
        <v/>
      </c>
      <c r="Q563" s="55">
        <f>IF(AND(N563&lt;&gt;0,M563="объем"),(O563/N563*100),"")</f>
        <v>100</v>
      </c>
      <c r="R563" s="213"/>
      <c r="S563" s="240"/>
      <c r="T563" s="216"/>
      <c r="U563" s="225"/>
      <c r="V563" s="227"/>
      <c r="W563" s="252"/>
      <c r="X563" s="332"/>
    </row>
    <row r="564" spans="1:24" s="4" customFormat="1" ht="28.5" customHeight="1" thickBot="1" x14ac:dyDescent="0.3">
      <c r="A564" s="201"/>
      <c r="B564" s="44" t="str">
        <f t="shared" si="305"/>
        <v>ГБУЗ АО Областной клинический онкологический диспансер</v>
      </c>
      <c r="C564" s="203" t="s">
        <v>123</v>
      </c>
      <c r="D564" s="19" t="str">
        <f t="shared" si="306"/>
        <v>ПМСП, включенная в базовую программу ОМС</v>
      </c>
      <c r="E564" s="211" t="s">
        <v>140</v>
      </c>
      <c r="F564" s="44" t="str">
        <f t="shared" si="287"/>
        <v>амбулаторно</v>
      </c>
      <c r="G564" s="227" t="s">
        <v>47</v>
      </c>
      <c r="H564" s="44" t="str">
        <f t="shared" si="288"/>
        <v>Не предусмотрено</v>
      </c>
      <c r="I564" s="232" t="s">
        <v>240</v>
      </c>
      <c r="J564" s="44" t="str">
        <f t="shared" si="289"/>
        <v>онкология (для стомированных)</v>
      </c>
      <c r="K564" s="69" t="s">
        <v>131</v>
      </c>
      <c r="L564" s="70" t="s">
        <v>3</v>
      </c>
      <c r="M564" s="70" t="s">
        <v>5</v>
      </c>
      <c r="N564" s="103">
        <v>99</v>
      </c>
      <c r="O564" s="103">
        <v>99</v>
      </c>
      <c r="P564" s="51">
        <f t="shared" si="312"/>
        <v>100</v>
      </c>
      <c r="Q564" s="51"/>
      <c r="R564" s="213">
        <f>IFERROR(AVERAGE(P564:P565),"")</f>
        <v>100</v>
      </c>
      <c r="S564" s="240">
        <f>AVERAGE(Q564:Q565)</f>
        <v>101.14285714285714</v>
      </c>
      <c r="T564" s="216">
        <f>IFERROR((R564*0.7+S564*0.3)*2,S564*2)</f>
        <v>200.68571428571428</v>
      </c>
      <c r="U564" s="225" t="str">
        <f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ПЕРЕвыполнено</v>
      </c>
      <c r="V564" s="227"/>
      <c r="W564" s="252"/>
      <c r="X564" s="332"/>
    </row>
    <row r="565" spans="1:24" s="4" customFormat="1" ht="24" customHeight="1" thickBot="1" x14ac:dyDescent="0.3">
      <c r="A565" s="202"/>
      <c r="B565" s="44" t="str">
        <f t="shared" si="305"/>
        <v>ГБУЗ АО Областной клинический онкологический диспансер</v>
      </c>
      <c r="C565" s="204"/>
      <c r="D565" s="19" t="str">
        <f t="shared" si="306"/>
        <v>ПМСП, включенная в базовую программу ОМС</v>
      </c>
      <c r="E565" s="212"/>
      <c r="F565" s="44" t="str">
        <f t="shared" ref="F565:F626" si="313">IF(E565="",F564,E565)</f>
        <v>амбулаторно</v>
      </c>
      <c r="G565" s="227"/>
      <c r="H565" s="44" t="str">
        <f t="shared" ref="H565:H626" si="314">IF(G565="",H564,G565)</f>
        <v>Не предусмотрено</v>
      </c>
      <c r="I565" s="234"/>
      <c r="J565" s="44" t="str">
        <f t="shared" ref="J565:J626" si="315">IF(I565="",J564,I565)</f>
        <v>онкология (для стомированных)</v>
      </c>
      <c r="K565" s="71" t="s">
        <v>40</v>
      </c>
      <c r="L565" s="67" t="s">
        <v>121</v>
      </c>
      <c r="M565" s="68" t="s">
        <v>42</v>
      </c>
      <c r="N565" s="101">
        <v>700</v>
      </c>
      <c r="O565" s="101">
        <v>177</v>
      </c>
      <c r="P565" s="53" t="str">
        <f t="shared" si="312"/>
        <v/>
      </c>
      <c r="Q565" s="52">
        <f t="shared" ref="Q565" si="316">IF(AND(N565&lt;&gt;0,M565="объем"),(O565/N565*100)/$Y$2*12,"")</f>
        <v>101.14285714285714</v>
      </c>
      <c r="R565" s="213"/>
      <c r="S565" s="240"/>
      <c r="T565" s="216"/>
      <c r="U565" s="225"/>
      <c r="V565" s="227"/>
      <c r="W565" s="286"/>
      <c r="X565" s="333"/>
    </row>
    <row r="566" spans="1:24" s="4" customFormat="1" ht="24" customHeight="1" thickBot="1" x14ac:dyDescent="0.3">
      <c r="A566" s="205" t="s">
        <v>11</v>
      </c>
      <c r="B566" s="44" t="str">
        <f t="shared" si="305"/>
        <v>ГБУЗ АО Областной клинический противотуберкулезный диспансер</v>
      </c>
      <c r="C566" s="298" t="s">
        <v>122</v>
      </c>
      <c r="D566" s="19" t="str">
        <f t="shared" si="306"/>
        <v>ПМСП, не включенная в базовую программу ОМС</v>
      </c>
      <c r="E566" s="227" t="s">
        <v>140</v>
      </c>
      <c r="F566" s="44" t="str">
        <f t="shared" si="313"/>
        <v>амбулаторно</v>
      </c>
      <c r="G566" s="227" t="s">
        <v>143</v>
      </c>
      <c r="H566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6" s="227" t="s">
        <v>142</v>
      </c>
      <c r="J566" s="44" t="str">
        <f t="shared" si="315"/>
        <v>по профилю Фтизиатрия</v>
      </c>
      <c r="K566" s="69" t="s">
        <v>131</v>
      </c>
      <c r="L566" s="70" t="s">
        <v>3</v>
      </c>
      <c r="M566" s="70" t="s">
        <v>5</v>
      </c>
      <c r="N566" s="103">
        <v>99</v>
      </c>
      <c r="O566" s="103">
        <v>99</v>
      </c>
      <c r="P566" s="51">
        <f t="shared" si="307"/>
        <v>100</v>
      </c>
      <c r="Q566" s="51"/>
      <c r="R566" s="213">
        <f>IFERROR(AVERAGE(P566:P568),"")</f>
        <v>100</v>
      </c>
      <c r="S566" s="240">
        <f>AVERAGE(Q566:Q568)</f>
        <v>100.19709288001971</v>
      </c>
      <c r="T566" s="216">
        <f>IFERROR((R566*0.7+S566*0.3)*2,S566*2)</f>
        <v>200.11825572801183</v>
      </c>
      <c r="U566" s="225" t="str">
        <f>IF(T566&lt;170,"ГЗ по услуге (работе) НЕ выполнено","")&amp;IF(AND(T566&gt;=170,T566&lt;=200),"ГЗ по услуге (работе) выполнено","")&amp;IF(T566&gt;200,"ГЗ по услуге (работе) ПЕРЕвыполнено","")</f>
        <v>ГЗ по услуге (работе) ПЕРЕвыполнено</v>
      </c>
      <c r="V566" s="227"/>
      <c r="W566" s="251">
        <f>AVERAGE(T566:T588)</f>
        <v>201.06958669148898</v>
      </c>
      <c r="X566" s="248" t="str">
        <f>IF(W566&lt;170,"ГЗ по учреждению не выполнено","")&amp;IF(AND(W566&gt;=170,W566&lt;=200),"ГЗ по учреждению выполнено","")&amp;IF(W566&gt;200,"ГЗ по учреждению перевыполнено","")</f>
        <v>ГЗ по учреждению перевыполнено</v>
      </c>
    </row>
    <row r="567" spans="1:24" s="4" customFormat="1" ht="24" customHeight="1" thickBot="1" x14ac:dyDescent="0.3">
      <c r="A567" s="206"/>
      <c r="B567" s="44" t="str">
        <f t="shared" si="305"/>
        <v>ГБУЗ АО Областной клинический противотуберкулезный диспансер</v>
      </c>
      <c r="C567" s="298"/>
      <c r="D567" s="19" t="str">
        <f t="shared" si="306"/>
        <v>ПМСП, не включенная в базовую программу ОМС</v>
      </c>
      <c r="E567" s="227"/>
      <c r="F567" s="44" t="str">
        <f t="shared" si="313"/>
        <v>амбулаторно</v>
      </c>
      <c r="G567" s="227"/>
      <c r="H567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7" s="227"/>
      <c r="J567" s="44" t="str">
        <f t="shared" si="315"/>
        <v>по профилю Фтизиатрия</v>
      </c>
      <c r="K567" s="66" t="s">
        <v>40</v>
      </c>
      <c r="L567" s="67" t="s">
        <v>121</v>
      </c>
      <c r="M567" s="68" t="s">
        <v>42</v>
      </c>
      <c r="N567" s="106">
        <v>25660</v>
      </c>
      <c r="O567" s="106">
        <v>6415</v>
      </c>
      <c r="P567" s="53" t="str">
        <f t="shared" si="307"/>
        <v/>
      </c>
      <c r="Q567" s="52">
        <f t="shared" si="311"/>
        <v>100</v>
      </c>
      <c r="R567" s="213"/>
      <c r="S567" s="240"/>
      <c r="T567" s="216"/>
      <c r="U567" s="225"/>
      <c r="V567" s="227"/>
      <c r="W567" s="252"/>
      <c r="X567" s="249"/>
    </row>
    <row r="568" spans="1:24" s="4" customFormat="1" ht="24" customHeight="1" thickBot="1" x14ac:dyDescent="0.3">
      <c r="A568" s="206"/>
      <c r="B568" s="44" t="str">
        <f t="shared" si="305"/>
        <v>ГБУЗ АО Областной клинический противотуберкулезный диспансер</v>
      </c>
      <c r="C568" s="298"/>
      <c r="D568" s="19" t="str">
        <f t="shared" si="306"/>
        <v>ПМСП, не включенная в базовую программу ОМС</v>
      </c>
      <c r="E568" s="227"/>
      <c r="F568" s="44" t="str">
        <f t="shared" si="313"/>
        <v>амбулаторно</v>
      </c>
      <c r="G568" s="227"/>
      <c r="H568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8" s="227"/>
      <c r="J568" s="44" t="str">
        <f t="shared" si="315"/>
        <v>по профилю Фтизиатрия</v>
      </c>
      <c r="K568" s="66" t="s">
        <v>136</v>
      </c>
      <c r="L568" s="67" t="s">
        <v>121</v>
      </c>
      <c r="M568" s="68" t="s">
        <v>42</v>
      </c>
      <c r="N568" s="101">
        <v>16236</v>
      </c>
      <c r="O568" s="101">
        <v>4075</v>
      </c>
      <c r="P568" s="53"/>
      <c r="Q568" s="52">
        <f t="shared" si="311"/>
        <v>100.39418576003942</v>
      </c>
      <c r="R568" s="213"/>
      <c r="S568" s="240"/>
      <c r="T568" s="216"/>
      <c r="U568" s="225"/>
      <c r="V568" s="227"/>
      <c r="W568" s="252"/>
      <c r="X568" s="249"/>
    </row>
    <row r="569" spans="1:24" s="4" customFormat="1" ht="24" customHeight="1" thickBot="1" x14ac:dyDescent="0.3">
      <c r="A569" s="206"/>
      <c r="B569" s="44" t="str">
        <f t="shared" si="305"/>
        <v>ГБУЗ АО Областной клинический противотуберкулезный диспансер</v>
      </c>
      <c r="C569" s="298"/>
      <c r="D569" s="19" t="str">
        <f t="shared" si="306"/>
        <v>ПМСП, не включенная в базовую программу ОМС</v>
      </c>
      <c r="E569" s="227" t="s">
        <v>145</v>
      </c>
      <c r="F569" s="44" t="str">
        <f t="shared" si="313"/>
        <v>Дневной стационар</v>
      </c>
      <c r="G569" s="227" t="s">
        <v>143</v>
      </c>
      <c r="H569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9" s="227" t="s">
        <v>142</v>
      </c>
      <c r="J569" s="44" t="str">
        <f t="shared" si="315"/>
        <v>по профилю Фтизиатрия</v>
      </c>
      <c r="K569" s="69" t="s">
        <v>131</v>
      </c>
      <c r="L569" s="70" t="s">
        <v>3</v>
      </c>
      <c r="M569" s="70" t="s">
        <v>5</v>
      </c>
      <c r="N569" s="103">
        <v>99</v>
      </c>
      <c r="O569" s="103">
        <v>99</v>
      </c>
      <c r="P569" s="51">
        <f t="shared" ref="P569" si="317">IF(AND(N569&lt;&gt;0,M569="Кач."),O569/N569*100,"")</f>
        <v>100</v>
      </c>
      <c r="Q569" s="51"/>
      <c r="R569" s="213">
        <f>IFERROR(AVERAGE(P569:P570),"")</f>
        <v>100</v>
      </c>
      <c r="S569" s="240">
        <f>AVERAGE(Q569:Q570)</f>
        <v>96.532593619972261</v>
      </c>
      <c r="T569" s="216">
        <f>IFERROR((R569*0.7+S569*0.3)*2,S569*2)</f>
        <v>197.91955617198334</v>
      </c>
      <c r="U569" s="225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выполнено</v>
      </c>
      <c r="V569" s="227"/>
      <c r="W569" s="252"/>
      <c r="X569" s="249"/>
    </row>
    <row r="570" spans="1:24" s="14" customFormat="1" ht="20.45" customHeight="1" thickBot="1" x14ac:dyDescent="0.3">
      <c r="A570" s="206"/>
      <c r="B570" s="44" t="str">
        <f t="shared" si="305"/>
        <v>ГБУЗ АО Областной клинический противотуберкулезный диспансер</v>
      </c>
      <c r="C570" s="298"/>
      <c r="D570" s="19" t="str">
        <f t="shared" si="306"/>
        <v>ПМСП, не включенная в базовую программу ОМС</v>
      </c>
      <c r="E570" s="227"/>
      <c r="F570" s="44" t="str">
        <f t="shared" si="313"/>
        <v>Дневной стационар</v>
      </c>
      <c r="G570" s="227"/>
      <c r="H570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0" s="227"/>
      <c r="J570" s="44" t="str">
        <f t="shared" si="315"/>
        <v>по профилю Фтизиатрия</v>
      </c>
      <c r="K570" s="71" t="s">
        <v>147</v>
      </c>
      <c r="L570" s="72" t="s">
        <v>121</v>
      </c>
      <c r="M570" s="68" t="s">
        <v>42</v>
      </c>
      <c r="N570" s="100">
        <v>721</v>
      </c>
      <c r="O570" s="101">
        <v>174</v>
      </c>
      <c r="P570" s="53"/>
      <c r="Q570" s="52">
        <f t="shared" ref="Q570:Q622" si="318">IF(AND(N570&lt;&gt;0,M570="объем"),(O570/N570*100)/$Y$2*12,"")</f>
        <v>96.532593619972261</v>
      </c>
      <c r="R570" s="213"/>
      <c r="S570" s="240"/>
      <c r="T570" s="216"/>
      <c r="U570" s="225"/>
      <c r="V570" s="227"/>
      <c r="W570" s="252"/>
      <c r="X570" s="249"/>
    </row>
    <row r="571" spans="1:24" s="4" customFormat="1" ht="21.6" customHeight="1" thickBot="1" x14ac:dyDescent="0.3">
      <c r="A571" s="206"/>
      <c r="B571" s="44" t="str">
        <f t="shared" si="305"/>
        <v>ГБУЗ АО Областной клинический противотуберкулезный диспансер</v>
      </c>
      <c r="C571" s="229" t="s">
        <v>123</v>
      </c>
      <c r="D571" s="19" t="str">
        <f t="shared" si="306"/>
        <v>ПМСП, включенная в базовую программу ОМС</v>
      </c>
      <c r="E571" s="232" t="s">
        <v>140</v>
      </c>
      <c r="F571" s="44" t="str">
        <f t="shared" si="313"/>
        <v>амбулаторно</v>
      </c>
      <c r="G571" s="232" t="s">
        <v>47</v>
      </c>
      <c r="H571" s="44" t="str">
        <f t="shared" si="314"/>
        <v>Не предусмотрено</v>
      </c>
      <c r="I571" s="227" t="s">
        <v>87</v>
      </c>
      <c r="J571" s="44" t="str">
        <f t="shared" si="315"/>
        <v>акушерство-гинекология</v>
      </c>
      <c r="K571" s="69" t="s">
        <v>131</v>
      </c>
      <c r="L571" s="70" t="s">
        <v>3</v>
      </c>
      <c r="M571" s="70" t="s">
        <v>5</v>
      </c>
      <c r="N571" s="103">
        <v>99</v>
      </c>
      <c r="O571" s="103">
        <v>99</v>
      </c>
      <c r="P571" s="51">
        <f t="shared" si="307"/>
        <v>100</v>
      </c>
      <c r="Q571" s="51"/>
      <c r="R571" s="218">
        <f>IFERROR(AVERAGE(P571:P580),"")</f>
        <v>100</v>
      </c>
      <c r="S571" s="214">
        <f>AVERAGE(Q571:Q580)</f>
        <v>99.893382810701922</v>
      </c>
      <c r="T571" s="222">
        <f>IFERROR((R571*0.7+S571*0.3)*2,S571*2)</f>
        <v>199.93602968642114</v>
      </c>
      <c r="U571" s="211" t="str">
        <f>IF(T571&lt;170,"ГЗ по услуге (работе) НЕ выполнено","")&amp;IF(AND(T571&gt;=170,T571&lt;=200),"ГЗ по услуге (работе) выполнено","")&amp;IF(T571&gt;200,"ГЗ по услуге (работе) ПЕРЕвыполнено","")</f>
        <v>ГЗ по услуге (работе) выполнено</v>
      </c>
      <c r="V571" s="232"/>
      <c r="W571" s="252"/>
      <c r="X571" s="249"/>
    </row>
    <row r="572" spans="1:24" s="4" customFormat="1" ht="69" customHeight="1" thickBot="1" x14ac:dyDescent="0.3">
      <c r="A572" s="206"/>
      <c r="B572" s="44" t="str">
        <f t="shared" si="305"/>
        <v>ГБУЗ АО Областной клинический противотуберкулезный диспансер</v>
      </c>
      <c r="C572" s="230"/>
      <c r="D572" s="19" t="str">
        <f t="shared" si="306"/>
        <v>ПМСП, включенная в базовую программу ОМС</v>
      </c>
      <c r="E572" s="233"/>
      <c r="F572" s="44" t="str">
        <f t="shared" si="313"/>
        <v>амбулаторно</v>
      </c>
      <c r="G572" s="233"/>
      <c r="H572" s="44" t="str">
        <f t="shared" si="314"/>
        <v>Не предусмотрено</v>
      </c>
      <c r="I572" s="227"/>
      <c r="J572" s="44" t="str">
        <f t="shared" si="315"/>
        <v>акушерство-гинекология</v>
      </c>
      <c r="K572" s="71" t="s">
        <v>40</v>
      </c>
      <c r="L572" s="67" t="s">
        <v>121</v>
      </c>
      <c r="M572" s="68" t="s">
        <v>42</v>
      </c>
      <c r="N572" s="101">
        <v>2857</v>
      </c>
      <c r="O572" s="101">
        <v>714</v>
      </c>
      <c r="P572" s="53" t="str">
        <f t="shared" si="307"/>
        <v/>
      </c>
      <c r="Q572" s="52">
        <f t="shared" si="318"/>
        <v>99.964998249912497</v>
      </c>
      <c r="R572" s="219"/>
      <c r="S572" s="215"/>
      <c r="T572" s="223"/>
      <c r="U572" s="239"/>
      <c r="V572" s="233"/>
      <c r="W572" s="252"/>
      <c r="X572" s="249"/>
    </row>
    <row r="573" spans="1:24" s="4" customFormat="1" ht="58.5" customHeight="1" thickBot="1" x14ac:dyDescent="0.3">
      <c r="A573" s="206"/>
      <c r="B573" s="44" t="str">
        <f t="shared" si="305"/>
        <v>ГБУЗ АО Областной клинический противотуберкулезный диспансер</v>
      </c>
      <c r="C573" s="230"/>
      <c r="D573" s="19" t="str">
        <f t="shared" si="306"/>
        <v>ПМСП, включенная в базовую программу ОМС</v>
      </c>
      <c r="E573" s="233"/>
      <c r="F573" s="44" t="str">
        <f t="shared" si="313"/>
        <v>амбулаторно</v>
      </c>
      <c r="G573" s="233"/>
      <c r="H573" s="44" t="str">
        <f t="shared" si="314"/>
        <v>Не предусмотрено</v>
      </c>
      <c r="I573" s="227" t="s">
        <v>93</v>
      </c>
      <c r="J573" s="44" t="str">
        <f t="shared" si="315"/>
        <v>офтальмология</v>
      </c>
      <c r="K573" s="69" t="s">
        <v>131</v>
      </c>
      <c r="L573" s="70" t="s">
        <v>3</v>
      </c>
      <c r="M573" s="70" t="s">
        <v>5</v>
      </c>
      <c r="N573" s="103">
        <v>99</v>
      </c>
      <c r="O573" s="103">
        <v>99</v>
      </c>
      <c r="P573" s="51">
        <f t="shared" si="307"/>
        <v>100</v>
      </c>
      <c r="Q573" s="51"/>
      <c r="R573" s="219"/>
      <c r="S573" s="215"/>
      <c r="T573" s="223"/>
      <c r="U573" s="239"/>
      <c r="V573" s="233"/>
      <c r="W573" s="252"/>
      <c r="X573" s="249"/>
    </row>
    <row r="574" spans="1:24" s="4" customFormat="1" ht="63.75" customHeight="1" thickBot="1" x14ac:dyDescent="0.3">
      <c r="A574" s="206"/>
      <c r="B574" s="44" t="str">
        <f t="shared" si="305"/>
        <v>ГБУЗ АО Областной клинический противотуберкулезный диспансер</v>
      </c>
      <c r="C574" s="230"/>
      <c r="D574" s="19" t="str">
        <f t="shared" si="306"/>
        <v>ПМСП, включенная в базовую программу ОМС</v>
      </c>
      <c r="E574" s="233"/>
      <c r="F574" s="44" t="str">
        <f t="shared" si="313"/>
        <v>амбулаторно</v>
      </c>
      <c r="G574" s="233"/>
      <c r="H574" s="44" t="str">
        <f t="shared" si="314"/>
        <v>Не предусмотрено</v>
      </c>
      <c r="I574" s="227"/>
      <c r="J574" s="44" t="str">
        <f t="shared" si="315"/>
        <v>офтальмология</v>
      </c>
      <c r="K574" s="71" t="s">
        <v>40</v>
      </c>
      <c r="L574" s="67" t="s">
        <v>121</v>
      </c>
      <c r="M574" s="68" t="s">
        <v>42</v>
      </c>
      <c r="N574" s="101">
        <v>3403</v>
      </c>
      <c r="O574" s="101">
        <v>843</v>
      </c>
      <c r="P574" s="53" t="str">
        <f t="shared" si="307"/>
        <v/>
      </c>
      <c r="Q574" s="52">
        <f t="shared" si="318"/>
        <v>99.089039083161907</v>
      </c>
      <c r="R574" s="219"/>
      <c r="S574" s="215"/>
      <c r="T574" s="223"/>
      <c r="U574" s="239"/>
      <c r="V574" s="233"/>
      <c r="W574" s="252"/>
      <c r="X574" s="249"/>
    </row>
    <row r="575" spans="1:24" s="4" customFormat="1" ht="22.15" customHeight="1" thickBot="1" x14ac:dyDescent="0.3">
      <c r="A575" s="206"/>
      <c r="B575" s="44" t="str">
        <f t="shared" si="305"/>
        <v>ГБУЗ АО Областной клинический противотуберкулезный диспансер</v>
      </c>
      <c r="C575" s="230"/>
      <c r="D575" s="19" t="str">
        <f t="shared" si="306"/>
        <v>ПМСП, включенная в базовую программу ОМС</v>
      </c>
      <c r="E575" s="233"/>
      <c r="F575" s="44" t="str">
        <f t="shared" si="313"/>
        <v>амбулаторно</v>
      </c>
      <c r="G575" s="233"/>
      <c r="H575" s="44" t="str">
        <f t="shared" si="314"/>
        <v>Не предусмотрено</v>
      </c>
      <c r="I575" s="227" t="s">
        <v>94</v>
      </c>
      <c r="J575" s="44" t="str">
        <f t="shared" si="315"/>
        <v>урология</v>
      </c>
      <c r="K575" s="69" t="s">
        <v>131</v>
      </c>
      <c r="L575" s="70" t="s">
        <v>3</v>
      </c>
      <c r="M575" s="70" t="s">
        <v>5</v>
      </c>
      <c r="N575" s="103">
        <v>99</v>
      </c>
      <c r="O575" s="103">
        <v>99</v>
      </c>
      <c r="P575" s="51">
        <f t="shared" si="307"/>
        <v>100</v>
      </c>
      <c r="Q575" s="51"/>
      <c r="R575" s="219"/>
      <c r="S575" s="215"/>
      <c r="T575" s="223"/>
      <c r="U575" s="239"/>
      <c r="V575" s="233"/>
      <c r="W575" s="252"/>
      <c r="X575" s="249"/>
    </row>
    <row r="576" spans="1:24" s="4" customFormat="1" ht="15.6" customHeight="1" thickBot="1" x14ac:dyDescent="0.3">
      <c r="A576" s="206"/>
      <c r="B576" s="44" t="str">
        <f t="shared" si="305"/>
        <v>ГБУЗ АО Областной клинический противотуберкулезный диспансер</v>
      </c>
      <c r="C576" s="230"/>
      <c r="D576" s="19" t="str">
        <f t="shared" si="306"/>
        <v>ПМСП, включенная в базовую программу ОМС</v>
      </c>
      <c r="E576" s="233"/>
      <c r="F576" s="44" t="str">
        <f t="shared" si="313"/>
        <v>амбулаторно</v>
      </c>
      <c r="G576" s="233"/>
      <c r="H576" s="44" t="str">
        <f t="shared" si="314"/>
        <v>Не предусмотрено</v>
      </c>
      <c r="I576" s="227"/>
      <c r="J576" s="44" t="str">
        <f t="shared" si="315"/>
        <v>урология</v>
      </c>
      <c r="K576" s="71" t="s">
        <v>40</v>
      </c>
      <c r="L576" s="67" t="s">
        <v>121</v>
      </c>
      <c r="M576" s="68" t="s">
        <v>42</v>
      </c>
      <c r="N576" s="101">
        <v>1343</v>
      </c>
      <c r="O576" s="101">
        <v>336</v>
      </c>
      <c r="P576" s="53" t="str">
        <f t="shared" si="307"/>
        <v/>
      </c>
      <c r="Q576" s="52">
        <f t="shared" si="318"/>
        <v>100.07446016381238</v>
      </c>
      <c r="R576" s="219"/>
      <c r="S576" s="215"/>
      <c r="T576" s="223"/>
      <c r="U576" s="239"/>
      <c r="V576" s="233"/>
      <c r="W576" s="252"/>
      <c r="X576" s="249"/>
    </row>
    <row r="577" spans="1:24" s="4" customFormat="1" ht="21" customHeight="1" thickBot="1" x14ac:dyDescent="0.3">
      <c r="A577" s="206"/>
      <c r="B577" s="44" t="str">
        <f t="shared" si="305"/>
        <v>ГБУЗ АО Областной клинический противотуберкулезный диспансер</v>
      </c>
      <c r="C577" s="230"/>
      <c r="D577" s="19" t="str">
        <f t="shared" si="306"/>
        <v>ПМСП, включенная в базовую программу ОМС</v>
      </c>
      <c r="E577" s="233"/>
      <c r="F577" s="44" t="str">
        <f t="shared" si="313"/>
        <v>амбулаторно</v>
      </c>
      <c r="G577" s="233"/>
      <c r="H577" s="44" t="str">
        <f t="shared" si="314"/>
        <v>Не предусмотрено</v>
      </c>
      <c r="I577" s="227" t="s">
        <v>277</v>
      </c>
      <c r="J577" s="44" t="str">
        <f t="shared" si="315"/>
        <v>травматология</v>
      </c>
      <c r="K577" s="69" t="s">
        <v>131</v>
      </c>
      <c r="L577" s="70" t="s">
        <v>3</v>
      </c>
      <c r="M577" s="70" t="s">
        <v>5</v>
      </c>
      <c r="N577" s="103">
        <v>99</v>
      </c>
      <c r="O577" s="103">
        <v>99</v>
      </c>
      <c r="P577" s="51">
        <f>IF(AND(N577&lt;&gt;0,M577="Кач."),O577/N577*100,"")</f>
        <v>100</v>
      </c>
      <c r="Q577" s="51"/>
      <c r="R577" s="219"/>
      <c r="S577" s="215"/>
      <c r="T577" s="223"/>
      <c r="U577" s="239"/>
      <c r="V577" s="233"/>
      <c r="W577" s="252"/>
      <c r="X577" s="249"/>
    </row>
    <row r="578" spans="1:24" s="4" customFormat="1" ht="18.600000000000001" customHeight="1" thickBot="1" x14ac:dyDescent="0.3">
      <c r="A578" s="206"/>
      <c r="B578" s="44" t="str">
        <f t="shared" si="305"/>
        <v>ГБУЗ АО Областной клинический противотуберкулезный диспансер</v>
      </c>
      <c r="C578" s="230"/>
      <c r="D578" s="19" t="str">
        <f t="shared" si="306"/>
        <v>ПМСП, включенная в базовую программу ОМС</v>
      </c>
      <c r="E578" s="233"/>
      <c r="F578" s="44" t="str">
        <f t="shared" si="313"/>
        <v>амбулаторно</v>
      </c>
      <c r="G578" s="233"/>
      <c r="H578" s="44" t="str">
        <f t="shared" si="314"/>
        <v>Не предусмотрено</v>
      </c>
      <c r="I578" s="227"/>
      <c r="J578" s="44" t="str">
        <f t="shared" si="315"/>
        <v>травматология</v>
      </c>
      <c r="K578" s="71" t="s">
        <v>40</v>
      </c>
      <c r="L578" s="67" t="s">
        <v>121</v>
      </c>
      <c r="M578" s="68" t="s">
        <v>42</v>
      </c>
      <c r="N578" s="101">
        <v>2659</v>
      </c>
      <c r="O578" s="101">
        <v>666</v>
      </c>
      <c r="P578" s="53" t="str">
        <f t="shared" ref="P578" si="319">IF(AND(N578&lt;&gt;0,M578="Кач."),O578/N578*100,"")</f>
        <v/>
      </c>
      <c r="Q578" s="52">
        <f t="shared" ref="Q578" si="320">IF(AND(N578&lt;&gt;0,M578="объем"),(O578/N578*100)/$Y$2*12,"")</f>
        <v>100.18804061677322</v>
      </c>
      <c r="R578" s="219"/>
      <c r="S578" s="215"/>
      <c r="T578" s="223"/>
      <c r="U578" s="239"/>
      <c r="V578" s="233"/>
      <c r="W578" s="252"/>
      <c r="X578" s="249"/>
    </row>
    <row r="579" spans="1:24" s="4" customFormat="1" ht="20.45" customHeight="1" thickBot="1" x14ac:dyDescent="0.3">
      <c r="A579" s="206"/>
      <c r="B579" s="44" t="str">
        <f t="shared" si="305"/>
        <v>ГБУЗ АО Областной клинический противотуберкулезный диспансер</v>
      </c>
      <c r="C579" s="230"/>
      <c r="D579" s="19" t="str">
        <f t="shared" si="306"/>
        <v>ПМСП, включенная в базовую программу ОМС</v>
      </c>
      <c r="E579" s="233"/>
      <c r="F579" s="44" t="str">
        <f t="shared" si="313"/>
        <v>амбулаторно</v>
      </c>
      <c r="G579" s="233"/>
      <c r="H579" s="44" t="str">
        <f t="shared" si="314"/>
        <v>Не предусмотрено</v>
      </c>
      <c r="I579" s="227" t="s">
        <v>95</v>
      </c>
      <c r="J579" s="44" t="str">
        <f t="shared" si="315"/>
        <v xml:space="preserve">хирургия </v>
      </c>
      <c r="K579" s="69" t="s">
        <v>131</v>
      </c>
      <c r="L579" s="70" t="s">
        <v>3</v>
      </c>
      <c r="M579" s="70" t="s">
        <v>5</v>
      </c>
      <c r="N579" s="103">
        <v>99</v>
      </c>
      <c r="O579" s="103">
        <v>99</v>
      </c>
      <c r="P579" s="51">
        <f t="shared" si="307"/>
        <v>100</v>
      </c>
      <c r="Q579" s="51"/>
      <c r="R579" s="219"/>
      <c r="S579" s="215"/>
      <c r="T579" s="223"/>
      <c r="U579" s="239"/>
      <c r="V579" s="233"/>
      <c r="W579" s="252"/>
      <c r="X579" s="249"/>
    </row>
    <row r="580" spans="1:24" s="4" customFormat="1" ht="21" customHeight="1" thickBot="1" x14ac:dyDescent="0.3">
      <c r="A580" s="206"/>
      <c r="B580" s="44" t="str">
        <f t="shared" si="305"/>
        <v>ГБУЗ АО Областной клинический противотуберкулезный диспансер</v>
      </c>
      <c r="C580" s="230"/>
      <c r="D580" s="19" t="str">
        <f t="shared" si="306"/>
        <v>ПМСП, включенная в базовую программу ОМС</v>
      </c>
      <c r="E580" s="233"/>
      <c r="F580" s="44" t="str">
        <f t="shared" si="313"/>
        <v>амбулаторно</v>
      </c>
      <c r="G580" s="233"/>
      <c r="H580" s="44" t="str">
        <f t="shared" si="314"/>
        <v>Не предусмотрено</v>
      </c>
      <c r="I580" s="227"/>
      <c r="J580" s="44" t="str">
        <f t="shared" si="315"/>
        <v xml:space="preserve">хирургия </v>
      </c>
      <c r="K580" s="71" t="s">
        <v>40</v>
      </c>
      <c r="L580" s="67" t="s">
        <v>121</v>
      </c>
      <c r="M580" s="68" t="s">
        <v>42</v>
      </c>
      <c r="N580" s="101">
        <v>1330</v>
      </c>
      <c r="O580" s="101">
        <v>333</v>
      </c>
      <c r="P580" s="53" t="str">
        <f t="shared" si="307"/>
        <v/>
      </c>
      <c r="Q580" s="52">
        <f t="shared" si="318"/>
        <v>100.15037593984964</v>
      </c>
      <c r="R580" s="220"/>
      <c r="S580" s="221"/>
      <c r="T580" s="224"/>
      <c r="U580" s="212"/>
      <c r="V580" s="234"/>
      <c r="W580" s="252"/>
      <c r="X580" s="249"/>
    </row>
    <row r="581" spans="1:24" s="4" customFormat="1" ht="28.5" customHeight="1" thickBot="1" x14ac:dyDescent="0.3">
      <c r="A581" s="206"/>
      <c r="B581" s="44" t="str">
        <f t="shared" si="305"/>
        <v>ГБУЗ АО Областной клинический противотуберкулезный диспансер</v>
      </c>
      <c r="C581" s="230"/>
      <c r="D581" s="19" t="str">
        <f t="shared" si="306"/>
        <v>ПМСП, включенная в базовую программу ОМС</v>
      </c>
      <c r="E581" s="225" t="s">
        <v>141</v>
      </c>
      <c r="F581" s="44" t="str">
        <f>IF(E581="",#REF!,E581)</f>
        <v>стационар</v>
      </c>
      <c r="G581" s="225" t="s">
        <v>47</v>
      </c>
      <c r="H581" s="44" t="str">
        <f>IF(G581="",#REF!,G581)</f>
        <v>Не предусмотрено</v>
      </c>
      <c r="I581" s="225" t="s">
        <v>142</v>
      </c>
      <c r="J581" s="44" t="str">
        <f>IF(I581="",#REF!,I581)</f>
        <v>по профилю Фтизиатрия</v>
      </c>
      <c r="K581" s="69" t="s">
        <v>131</v>
      </c>
      <c r="L581" s="70" t="s">
        <v>3</v>
      </c>
      <c r="M581" s="70" t="s">
        <v>5</v>
      </c>
      <c r="N581" s="103">
        <v>99</v>
      </c>
      <c r="O581" s="103">
        <v>99</v>
      </c>
      <c r="P581" s="51">
        <f t="shared" si="307"/>
        <v>100</v>
      </c>
      <c r="Q581" s="51"/>
      <c r="R581" s="213">
        <f>IFERROR(AVERAGE(P581:P582),"")</f>
        <v>100</v>
      </c>
      <c r="S581" s="240">
        <f>AVERAGE(Q581:Q582)</f>
        <v>115.9593544530783</v>
      </c>
      <c r="T581" s="216">
        <f>IFERROR((R581*0.7+S581*0.3)*2,S581*2)</f>
        <v>209.57561267184698</v>
      </c>
      <c r="U581" s="225" t="str">
        <f>IF(T581&lt;170,"ГЗ по услуге (работе) НЕ выполнено","")&amp;IF(AND(T581&gt;=170,T581&lt;=200),"ГЗ по услуге (работе) выполнено","")&amp;IF(T581&gt;200,"ГЗ по услуге (работе) ПЕРЕвыполнено","")</f>
        <v>ГЗ по услуге (работе) ПЕРЕвыполнено</v>
      </c>
      <c r="V581" s="227"/>
      <c r="W581" s="252"/>
      <c r="X581" s="249"/>
    </row>
    <row r="582" spans="1:24" s="4" customFormat="1" ht="23.45" customHeight="1" thickBot="1" x14ac:dyDescent="0.3">
      <c r="A582" s="206"/>
      <c r="B582" s="44" t="str">
        <f t="shared" si="305"/>
        <v>ГБУЗ АО Областной клинический противотуберкулезный диспансер</v>
      </c>
      <c r="C582" s="231"/>
      <c r="D582" s="19" t="str">
        <f t="shared" si="306"/>
        <v>ПМСП, включенная в базовую программу ОМС</v>
      </c>
      <c r="E582" s="225"/>
      <c r="F582" s="44" t="str">
        <f t="shared" si="313"/>
        <v>стационар</v>
      </c>
      <c r="G582" s="225"/>
      <c r="H582" s="44" t="str">
        <f t="shared" si="314"/>
        <v>Не предусмотрено</v>
      </c>
      <c r="I582" s="225"/>
      <c r="J582" s="44" t="str">
        <f t="shared" si="315"/>
        <v>по профилю Фтизиатрия</v>
      </c>
      <c r="K582" s="71" t="s">
        <v>173</v>
      </c>
      <c r="L582" s="72" t="s">
        <v>121</v>
      </c>
      <c r="M582" s="68" t="s">
        <v>42</v>
      </c>
      <c r="N582" s="101">
        <v>1673</v>
      </c>
      <c r="O582" s="101">
        <v>485</v>
      </c>
      <c r="P582" s="53" t="str">
        <f t="shared" si="307"/>
        <v/>
      </c>
      <c r="Q582" s="52">
        <f t="shared" si="318"/>
        <v>115.9593544530783</v>
      </c>
      <c r="R582" s="213"/>
      <c r="S582" s="240"/>
      <c r="T582" s="216"/>
      <c r="U582" s="225"/>
      <c r="V582" s="227"/>
      <c r="W582" s="252"/>
      <c r="X582" s="249"/>
    </row>
    <row r="583" spans="1:24" s="4" customFormat="1" ht="28.5" customHeight="1" thickBot="1" x14ac:dyDescent="0.3">
      <c r="A583" s="206"/>
      <c r="B583" s="44" t="str">
        <f t="shared" si="305"/>
        <v>ГБУЗ АО Областной клинический противотуберкулезный диспансер</v>
      </c>
      <c r="C583" s="226" t="s">
        <v>88</v>
      </c>
      <c r="D583" s="19" t="str">
        <f t="shared" si="306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3" s="227" t="s">
        <v>140</v>
      </c>
      <c r="F583" s="44" t="str">
        <f t="shared" si="313"/>
        <v>амбулаторно</v>
      </c>
      <c r="G583" s="227" t="s">
        <v>47</v>
      </c>
      <c r="H583" s="44" t="str">
        <f t="shared" si="314"/>
        <v>Не предусмотрено</v>
      </c>
      <c r="I583" s="227" t="s">
        <v>47</v>
      </c>
      <c r="J583" s="44" t="str">
        <f t="shared" si="315"/>
        <v>Не предусмотрено</v>
      </c>
      <c r="K583" s="70" t="s">
        <v>89</v>
      </c>
      <c r="L583" s="70" t="s">
        <v>3</v>
      </c>
      <c r="M583" s="70" t="s">
        <v>5</v>
      </c>
      <c r="N583" s="103">
        <v>99</v>
      </c>
      <c r="O583" s="103">
        <v>99</v>
      </c>
      <c r="P583" s="51">
        <f t="shared" si="307"/>
        <v>100</v>
      </c>
      <c r="Q583" s="51"/>
      <c r="R583" s="213">
        <f>IFERROR(AVERAGE(P583:P584),"")</f>
        <v>100</v>
      </c>
      <c r="S583" s="240">
        <f>AVERAGE(Q583:Q584)</f>
        <v>99.718309859154942</v>
      </c>
      <c r="T583" s="216">
        <f>IFERROR((R583*0.7+S583*0.3)*2,S583*2)</f>
        <v>199.83098591549296</v>
      </c>
      <c r="U583" s="217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выполнено</v>
      </c>
      <c r="V583" s="227"/>
      <c r="W583" s="252"/>
      <c r="X583" s="249"/>
    </row>
    <row r="584" spans="1:24" s="4" customFormat="1" ht="46.5" customHeight="1" thickBot="1" x14ac:dyDescent="0.3">
      <c r="A584" s="206"/>
      <c r="B584" s="44" t="str">
        <f t="shared" si="305"/>
        <v>ГБУЗ АО Областной клинический противотуберкулезный диспансер</v>
      </c>
      <c r="C584" s="226"/>
      <c r="D584" s="19" t="str">
        <f t="shared" si="306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4" s="227"/>
      <c r="F584" s="44" t="str">
        <f t="shared" si="313"/>
        <v>амбулаторно</v>
      </c>
      <c r="G584" s="227"/>
      <c r="H584" s="44" t="str">
        <f t="shared" si="314"/>
        <v>Не предусмотрено</v>
      </c>
      <c r="I584" s="227"/>
      <c r="J584" s="44" t="str">
        <f t="shared" si="315"/>
        <v>Не предусмотрено</v>
      </c>
      <c r="K584" s="71" t="s">
        <v>44</v>
      </c>
      <c r="L584" s="67" t="s">
        <v>45</v>
      </c>
      <c r="M584" s="68" t="s">
        <v>42</v>
      </c>
      <c r="N584" s="99">
        <v>710</v>
      </c>
      <c r="O584" s="99">
        <v>177</v>
      </c>
      <c r="P584" s="53" t="str">
        <f t="shared" si="307"/>
        <v/>
      </c>
      <c r="Q584" s="52">
        <f t="shared" si="318"/>
        <v>99.718309859154942</v>
      </c>
      <c r="R584" s="213"/>
      <c r="S584" s="240"/>
      <c r="T584" s="216"/>
      <c r="U584" s="217"/>
      <c r="V584" s="227"/>
      <c r="W584" s="252"/>
      <c r="X584" s="249"/>
    </row>
    <row r="585" spans="1:24" s="4" customFormat="1" ht="30" customHeight="1" thickBot="1" x14ac:dyDescent="0.3">
      <c r="A585" s="206"/>
      <c r="B585" s="44" t="str">
        <f t="shared" si="305"/>
        <v>ГБУЗ АО Областной клинический противотуберкулезный диспансер</v>
      </c>
      <c r="C585" s="226" t="s">
        <v>199</v>
      </c>
      <c r="D585" s="19" t="str">
        <f t="shared" si="306"/>
        <v>Организация и проведение дезинфекции в очагах инфекционных и паразитарных заболеваний</v>
      </c>
      <c r="E585" s="227" t="s">
        <v>47</v>
      </c>
      <c r="F585" s="44" t="str">
        <f t="shared" si="313"/>
        <v>Не предусмотрено</v>
      </c>
      <c r="G585" s="227" t="s">
        <v>47</v>
      </c>
      <c r="H585" s="44" t="str">
        <f t="shared" si="314"/>
        <v>Не предусмотрено</v>
      </c>
      <c r="I585" s="227" t="s">
        <v>78</v>
      </c>
      <c r="J585" s="44" t="str">
        <f t="shared" si="315"/>
        <v>Обработка площади очагов</v>
      </c>
      <c r="K585" s="70" t="s">
        <v>79</v>
      </c>
      <c r="L585" s="70" t="s">
        <v>3</v>
      </c>
      <c r="M585" s="70" t="s">
        <v>5</v>
      </c>
      <c r="N585" s="103">
        <v>99</v>
      </c>
      <c r="O585" s="103">
        <v>99</v>
      </c>
      <c r="P585" s="51">
        <f t="shared" si="307"/>
        <v>100</v>
      </c>
      <c r="Q585" s="51"/>
      <c r="R585" s="213">
        <f>IFERROR(AVERAGE(P585:P586),"")</f>
        <v>100</v>
      </c>
      <c r="S585" s="240">
        <f>AVERAGE(Q585:Q586)</f>
        <v>100.44444444444444</v>
      </c>
      <c r="T585" s="216">
        <f>IFERROR((R585*0.7+S585*0.3)*2,S585*2)</f>
        <v>200.26666666666665</v>
      </c>
      <c r="U585" s="217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227"/>
      <c r="W585" s="252"/>
      <c r="X585" s="249"/>
    </row>
    <row r="586" spans="1:24" s="4" customFormat="1" ht="32.25" customHeight="1" thickBot="1" x14ac:dyDescent="0.3">
      <c r="A586" s="206"/>
      <c r="B586" s="44" t="str">
        <f t="shared" si="305"/>
        <v>ГБУЗ АО Областной клинический противотуберкулезный диспансер</v>
      </c>
      <c r="C586" s="226"/>
      <c r="D586" s="19" t="str">
        <f t="shared" si="306"/>
        <v>Организация и проведение дезинфекции в очагах инфекционных и паразитарных заболеваний</v>
      </c>
      <c r="E586" s="227"/>
      <c r="F586" s="44" t="str">
        <f t="shared" si="313"/>
        <v>Не предусмотрено</v>
      </c>
      <c r="G586" s="227"/>
      <c r="H586" s="44" t="str">
        <f t="shared" si="314"/>
        <v>Не предусмотрено</v>
      </c>
      <c r="I586" s="227"/>
      <c r="J586" s="44" t="str">
        <f t="shared" si="315"/>
        <v>Обработка площади очагов</v>
      </c>
      <c r="K586" s="71" t="s">
        <v>81</v>
      </c>
      <c r="L586" s="72" t="s">
        <v>82</v>
      </c>
      <c r="M586" s="68" t="s">
        <v>42</v>
      </c>
      <c r="N586" s="100">
        <v>45000</v>
      </c>
      <c r="O586" s="195">
        <v>11300</v>
      </c>
      <c r="P586" s="53" t="str">
        <f t="shared" si="307"/>
        <v/>
      </c>
      <c r="Q586" s="52">
        <f t="shared" si="318"/>
        <v>100.44444444444444</v>
      </c>
      <c r="R586" s="213"/>
      <c r="S586" s="240"/>
      <c r="T586" s="216"/>
      <c r="U586" s="217"/>
      <c r="V586" s="227"/>
      <c r="W586" s="252"/>
      <c r="X586" s="249"/>
    </row>
    <row r="587" spans="1:24" s="4" customFormat="1" ht="22.9" customHeight="1" thickBot="1" x14ac:dyDescent="0.3">
      <c r="A587" s="206"/>
      <c r="B587" s="44" t="str">
        <f t="shared" si="305"/>
        <v>ГБУЗ АО Областной клинический противотуберкулезный диспансер</v>
      </c>
      <c r="C587" s="226"/>
      <c r="D587" s="19" t="str">
        <f t="shared" si="306"/>
        <v>Организация и проведение дезинфекции в очагах инфекционных и паразитарных заболеваний</v>
      </c>
      <c r="E587" s="227" t="s">
        <v>47</v>
      </c>
      <c r="F587" s="44" t="str">
        <f t="shared" si="313"/>
        <v>Не предусмотрено</v>
      </c>
      <c r="G587" s="227" t="s">
        <v>47</v>
      </c>
      <c r="H587" s="44" t="str">
        <f t="shared" si="314"/>
        <v>Не предусмотрено</v>
      </c>
      <c r="I587" s="227" t="s">
        <v>119</v>
      </c>
      <c r="J587" s="44" t="str">
        <f t="shared" si="315"/>
        <v>Обработка вещей из  очагов</v>
      </c>
      <c r="K587" s="70" t="s">
        <v>80</v>
      </c>
      <c r="L587" s="70" t="s">
        <v>3</v>
      </c>
      <c r="M587" s="70" t="s">
        <v>5</v>
      </c>
      <c r="N587" s="103">
        <v>99</v>
      </c>
      <c r="O587" s="103">
        <v>99</v>
      </c>
      <c r="P587" s="57">
        <f t="shared" si="307"/>
        <v>100</v>
      </c>
      <c r="Q587" s="51"/>
      <c r="R587" s="213">
        <f>IFERROR(AVERAGE(P587:P588),"")</f>
        <v>100</v>
      </c>
      <c r="S587" s="240">
        <f>AVERAGE(Q587:Q588)</f>
        <v>99.733333333333348</v>
      </c>
      <c r="T587" s="216">
        <f>IFERROR((R587*0.7+S587*0.3)*2,S587*2)</f>
        <v>199.84</v>
      </c>
      <c r="U587" s="217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выполнено</v>
      </c>
      <c r="V587" s="227"/>
      <c r="W587" s="252"/>
      <c r="X587" s="249"/>
    </row>
    <row r="588" spans="1:24" s="4" customFormat="1" ht="72" customHeight="1" thickBot="1" x14ac:dyDescent="0.3">
      <c r="A588" s="207"/>
      <c r="B588" s="44" t="str">
        <f t="shared" si="305"/>
        <v>ГБУЗ АО Областной клинический противотуберкулезный диспансер</v>
      </c>
      <c r="C588" s="226"/>
      <c r="D588" s="19" t="str">
        <f t="shared" si="306"/>
        <v>Организация и проведение дезинфекции в очагах инфекционных и паразитарных заболеваний</v>
      </c>
      <c r="E588" s="227"/>
      <c r="F588" s="44" t="str">
        <f t="shared" si="313"/>
        <v>Не предусмотрено</v>
      </c>
      <c r="G588" s="227"/>
      <c r="H588" s="44" t="str">
        <f t="shared" si="314"/>
        <v>Не предусмотрено</v>
      </c>
      <c r="I588" s="227"/>
      <c r="J588" s="44" t="str">
        <f t="shared" si="315"/>
        <v>Обработка вещей из  очагов</v>
      </c>
      <c r="K588" s="71" t="s">
        <v>83</v>
      </c>
      <c r="L588" s="72" t="s">
        <v>84</v>
      </c>
      <c r="M588" s="68" t="s">
        <v>42</v>
      </c>
      <c r="N588" s="100">
        <v>750</v>
      </c>
      <c r="O588" s="100">
        <v>187</v>
      </c>
      <c r="P588" s="53" t="str">
        <f t="shared" ref="P588" si="321">IF(AND(N588&lt;&gt;0,M588="Кач."),O588/N588*100,"")</f>
        <v/>
      </c>
      <c r="Q588" s="52">
        <f t="shared" si="318"/>
        <v>99.733333333333348</v>
      </c>
      <c r="R588" s="213"/>
      <c r="S588" s="240"/>
      <c r="T588" s="216"/>
      <c r="U588" s="217"/>
      <c r="V588" s="227"/>
      <c r="W588" s="286"/>
      <c r="X588" s="250"/>
    </row>
    <row r="589" spans="1:24" s="4" customFormat="1" ht="28.5" customHeight="1" thickBot="1" x14ac:dyDescent="0.3">
      <c r="A589" s="303" t="s">
        <v>209</v>
      </c>
      <c r="B589" s="44" t="str">
        <f t="shared" si="305"/>
        <v>ГБУЗ АО Областной кожно-венерологический диспансер</v>
      </c>
      <c r="C589" s="298" t="s">
        <v>122</v>
      </c>
      <c r="D589" s="19" t="str">
        <f t="shared" si="306"/>
        <v>ПМСП, не включенная в базовую программу ОМС</v>
      </c>
      <c r="E589" s="227" t="s">
        <v>140</v>
      </c>
      <c r="F589" s="44" t="str">
        <f t="shared" si="313"/>
        <v>амбулаторно</v>
      </c>
      <c r="G589" s="227" t="s">
        <v>135</v>
      </c>
      <c r="H589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9" s="227" t="s">
        <v>166</v>
      </c>
      <c r="J589" s="44" t="str">
        <f t="shared" si="315"/>
        <v>по профилю дерматовенерология (в части венерологии)</v>
      </c>
      <c r="K589" s="69" t="s">
        <v>131</v>
      </c>
      <c r="L589" s="70" t="s">
        <v>3</v>
      </c>
      <c r="M589" s="70" t="s">
        <v>5</v>
      </c>
      <c r="N589" s="103">
        <v>99</v>
      </c>
      <c r="O589" s="103">
        <v>99</v>
      </c>
      <c r="P589" s="51">
        <f>IF(AND(N589&lt;&gt;0,M589="Кач."),O589/N589*100,"")</f>
        <v>100</v>
      </c>
      <c r="Q589" s="51"/>
      <c r="R589" s="213">
        <f>IFERROR(AVERAGE(P589:P591),"")</f>
        <v>100</v>
      </c>
      <c r="S589" s="240">
        <f>AVERAGE(Q589:Q591)</f>
        <v>66.532559141022659</v>
      </c>
      <c r="T589" s="216">
        <f>IFERROR((R589*0.7+S589*0.3)*2,S589*2)</f>
        <v>179.91953548461359</v>
      </c>
      <c r="U589" s="225" t="str">
        <f>IF(T589&lt;170,"ГЗ по услуге (работе) НЕ выполнено","")&amp;IF(AND(T589&gt;=170,T589&lt;=200),"ГЗ по услуге (работе) выполнено","")&amp;IF(T589&gt;200,"ГЗ по услуге (работе) ПЕРЕвыполнено","")</f>
        <v>ГЗ по услуге (работе) выполнено</v>
      </c>
      <c r="V589" s="227"/>
      <c r="W589" s="251">
        <f>AVERAGE(T589:T602)</f>
        <v>172.03939620159804</v>
      </c>
      <c r="X589" s="248" t="str">
        <f>IF(W589&lt;170,"ГЗ по учреждению не выполнено","")&amp;IF(AND(W589&gt;=170,W589&lt;=200),"ГЗ по учреждению выполнено","")&amp;IF(W589&gt;200,"ГЗ по учреждению перевыполнено","")</f>
        <v>ГЗ по учреждению выполнено</v>
      </c>
    </row>
    <row r="590" spans="1:24" s="4" customFormat="1" ht="28.5" customHeight="1" thickBot="1" x14ac:dyDescent="0.3">
      <c r="A590" s="303"/>
      <c r="B590" s="44" t="str">
        <f t="shared" si="305"/>
        <v>ГБУЗ АО Областной кожно-венерологический диспансер</v>
      </c>
      <c r="C590" s="298"/>
      <c r="D590" s="19" t="str">
        <f t="shared" si="306"/>
        <v>ПМСП, не включенная в базовую программу ОМС</v>
      </c>
      <c r="E590" s="227"/>
      <c r="F590" s="44" t="str">
        <f t="shared" si="313"/>
        <v>амбулаторно</v>
      </c>
      <c r="G590" s="227"/>
      <c r="H590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0" s="227"/>
      <c r="J590" s="44" t="str">
        <f t="shared" si="315"/>
        <v>по профилю дерматовенерология (в части венерологии)</v>
      </c>
      <c r="K590" s="66" t="s">
        <v>40</v>
      </c>
      <c r="L590" s="67" t="s">
        <v>121</v>
      </c>
      <c r="M590" s="68" t="s">
        <v>42</v>
      </c>
      <c r="N590" s="106">
        <v>27997</v>
      </c>
      <c r="O590" s="101">
        <v>7201</v>
      </c>
      <c r="P590" s="53" t="str">
        <f>IF(AND(N590&lt;&gt;0,M590="Кач."),O590/N590*100,"")</f>
        <v/>
      </c>
      <c r="Q590" s="52">
        <f t="shared" si="318"/>
        <v>102.88245169125263</v>
      </c>
      <c r="R590" s="213"/>
      <c r="S590" s="240"/>
      <c r="T590" s="216"/>
      <c r="U590" s="225"/>
      <c r="V590" s="227"/>
      <c r="W590" s="252"/>
      <c r="X590" s="249"/>
    </row>
    <row r="591" spans="1:24" s="4" customFormat="1" ht="69.75" customHeight="1" thickBot="1" x14ac:dyDescent="0.3">
      <c r="A591" s="303"/>
      <c r="B591" s="44" t="str">
        <f t="shared" si="305"/>
        <v>ГБУЗ АО Областной кожно-венерологический диспансер</v>
      </c>
      <c r="C591" s="298"/>
      <c r="D591" s="19" t="str">
        <f t="shared" si="306"/>
        <v>ПМСП, не включенная в базовую программу ОМС</v>
      </c>
      <c r="E591" s="227"/>
      <c r="F591" s="44" t="str">
        <f t="shared" si="313"/>
        <v>амбулаторно</v>
      </c>
      <c r="G591" s="227"/>
      <c r="H591" s="44" t="str">
        <f t="shared" si="31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1" s="227"/>
      <c r="J591" s="44" t="str">
        <f t="shared" si="315"/>
        <v>по профилю дерматовенерология (в части венерологии)</v>
      </c>
      <c r="K591" s="66" t="s">
        <v>136</v>
      </c>
      <c r="L591" s="67" t="s">
        <v>121</v>
      </c>
      <c r="M591" s="68" t="s">
        <v>42</v>
      </c>
      <c r="N591" s="101">
        <v>17573</v>
      </c>
      <c r="O591" s="101">
        <v>1326</v>
      </c>
      <c r="P591" s="53"/>
      <c r="Q591" s="52">
        <f t="shared" si="318"/>
        <v>30.182666590792696</v>
      </c>
      <c r="R591" s="213"/>
      <c r="S591" s="240"/>
      <c r="T591" s="216"/>
      <c r="U591" s="225"/>
      <c r="V591" s="227"/>
      <c r="W591" s="252"/>
      <c r="X591" s="249"/>
    </row>
    <row r="592" spans="1:24" s="15" customFormat="1" ht="41.25" customHeight="1" thickBot="1" x14ac:dyDescent="0.3">
      <c r="A592" s="303"/>
      <c r="B592" s="44" t="str">
        <f t="shared" si="305"/>
        <v>ГБУЗ АО Областной кожно-венерологический диспансер</v>
      </c>
      <c r="C592" s="298"/>
      <c r="D592" s="19" t="str">
        <f t="shared" si="306"/>
        <v>ПМСП, не включенная в базовую программу ОМС</v>
      </c>
      <c r="E592" s="227" t="s">
        <v>140</v>
      </c>
      <c r="F592" s="44" t="str">
        <f t="shared" si="313"/>
        <v>амбулаторно</v>
      </c>
      <c r="G592" s="227" t="s">
        <v>39</v>
      </c>
      <c r="H592" s="44" t="str">
        <f t="shared" si="314"/>
        <v>Первичная медико-санитарная помощь, в части диагностики и лечения</v>
      </c>
      <c r="I592" s="227" t="s">
        <v>66</v>
      </c>
      <c r="J592" s="44" t="str">
        <f t="shared" si="315"/>
        <v>психотерапия</v>
      </c>
      <c r="K592" s="69" t="s">
        <v>131</v>
      </c>
      <c r="L592" s="70" t="s">
        <v>3</v>
      </c>
      <c r="M592" s="70" t="s">
        <v>5</v>
      </c>
      <c r="N592" s="103">
        <v>99</v>
      </c>
      <c r="O592" s="103">
        <v>99</v>
      </c>
      <c r="P592" s="51">
        <f t="shared" ref="P592" si="322">IF(AND(N592&lt;&gt;0,M592="Кач."),O592/N592*100,"")</f>
        <v>100</v>
      </c>
      <c r="Q592" s="51"/>
      <c r="R592" s="213">
        <f>IFERROR(AVERAGE(P592:P594),"")</f>
        <v>100</v>
      </c>
      <c r="S592" s="240">
        <f>AVERAGE(Q592:Q594)</f>
        <v>16.8</v>
      </c>
      <c r="T592" s="216">
        <f>IFERROR((R592*0.7+S592*0.3)*2,S592*2)</f>
        <v>150.08000000000001</v>
      </c>
      <c r="U592" s="217" t="str">
        <f>IF(T592&lt;170,"ГЗ по услуге (работе) НЕ выполнено","")&amp;IF(AND(T592&gt;=170,T592&lt;=200),"ГЗ по услуге (работе) выполнено","")&amp;IF(T592&gt;200,"ГЗ по услуге (работе) ПЕРЕвыполнено","")</f>
        <v>ГЗ по услуге (работе) НЕ выполнено</v>
      </c>
      <c r="V592" s="227"/>
      <c r="W592" s="252"/>
      <c r="X592" s="249"/>
    </row>
    <row r="593" spans="1:24" s="4" customFormat="1" ht="33.75" customHeight="1" thickBot="1" x14ac:dyDescent="0.3">
      <c r="A593" s="303"/>
      <c r="B593" s="44" t="str">
        <f t="shared" si="305"/>
        <v>ГБУЗ АО Областной кожно-венерологический диспансер</v>
      </c>
      <c r="C593" s="298"/>
      <c r="D593" s="19" t="str">
        <f t="shared" si="306"/>
        <v>ПМСП, не включенная в базовую программу ОМС</v>
      </c>
      <c r="E593" s="227"/>
      <c r="F593" s="44" t="str">
        <f t="shared" si="313"/>
        <v>амбулаторно</v>
      </c>
      <c r="G593" s="227"/>
      <c r="H593" s="44" t="str">
        <f t="shared" si="314"/>
        <v>Первичная медико-санитарная помощь, в части диагностики и лечения</v>
      </c>
      <c r="I593" s="227"/>
      <c r="J593" s="44" t="str">
        <f t="shared" si="315"/>
        <v>психотерапия</v>
      </c>
      <c r="K593" s="66" t="s">
        <v>40</v>
      </c>
      <c r="L593" s="67" t="s">
        <v>121</v>
      </c>
      <c r="M593" s="68" t="s">
        <v>42</v>
      </c>
      <c r="N593" s="106">
        <v>500</v>
      </c>
      <c r="O593" s="101">
        <v>42</v>
      </c>
      <c r="P593" s="53"/>
      <c r="Q593" s="124">
        <f t="shared" ref="Q593" si="323">IF(AND(N593&lt;&gt;0,M593="объем"),(O593/N593*100)/$Y$2*12,"")</f>
        <v>33.6</v>
      </c>
      <c r="R593" s="213"/>
      <c r="S593" s="240"/>
      <c r="T593" s="216"/>
      <c r="U593" s="217"/>
      <c r="V593" s="227"/>
      <c r="W593" s="252"/>
      <c r="X593" s="249"/>
    </row>
    <row r="594" spans="1:24" s="4" customFormat="1" ht="39.75" customHeight="1" thickBot="1" x14ac:dyDescent="0.3">
      <c r="A594" s="303"/>
      <c r="B594" s="44" t="str">
        <f t="shared" si="305"/>
        <v>ГБУЗ АО Областной кожно-венерологический диспансер</v>
      </c>
      <c r="C594" s="298"/>
      <c r="D594" s="19" t="str">
        <f t="shared" si="306"/>
        <v>ПМСП, не включенная в базовую программу ОМС</v>
      </c>
      <c r="E594" s="227"/>
      <c r="F594" s="44" t="str">
        <f t="shared" si="313"/>
        <v>амбулаторно</v>
      </c>
      <c r="G594" s="227"/>
      <c r="H594" s="44" t="str">
        <f t="shared" si="314"/>
        <v>Первичная медико-санитарная помощь, в части диагностики и лечения</v>
      </c>
      <c r="I594" s="227"/>
      <c r="J594" s="44" t="str">
        <f t="shared" si="315"/>
        <v>психотерапия</v>
      </c>
      <c r="K594" s="66" t="s">
        <v>136</v>
      </c>
      <c r="L594" s="67" t="s">
        <v>121</v>
      </c>
      <c r="M594" s="68" t="s">
        <v>42</v>
      </c>
      <c r="N594" s="106">
        <v>100</v>
      </c>
      <c r="O594" s="101">
        <v>0</v>
      </c>
      <c r="P594" s="53"/>
      <c r="Q594" s="52">
        <f t="shared" si="318"/>
        <v>0</v>
      </c>
      <c r="R594" s="213"/>
      <c r="S594" s="240"/>
      <c r="T594" s="216"/>
      <c r="U594" s="217"/>
      <c r="V594" s="227"/>
      <c r="W594" s="252"/>
      <c r="X594" s="249"/>
    </row>
    <row r="595" spans="1:24" s="4" customFormat="1" ht="48" customHeight="1" thickBot="1" x14ac:dyDescent="0.3">
      <c r="A595" s="303"/>
      <c r="B595" s="44" t="str">
        <f t="shared" si="305"/>
        <v>ГБУЗ АО Областной кожно-венерологический диспансер</v>
      </c>
      <c r="C595" s="298" t="s">
        <v>123</v>
      </c>
      <c r="D595" s="19" t="str">
        <f t="shared" si="306"/>
        <v>ПМСП, включенная в базовую программу ОМС</v>
      </c>
      <c r="E595" s="227" t="s">
        <v>140</v>
      </c>
      <c r="F595" s="44" t="str">
        <f t="shared" si="313"/>
        <v>амбулаторно</v>
      </c>
      <c r="G595" s="227" t="s">
        <v>47</v>
      </c>
      <c r="H595" s="44" t="str">
        <f t="shared" si="314"/>
        <v>Не предусмотрено</v>
      </c>
      <c r="I595" s="227" t="s">
        <v>94</v>
      </c>
      <c r="J595" s="44" t="str">
        <f t="shared" si="315"/>
        <v>урология</v>
      </c>
      <c r="K595" s="69" t="s">
        <v>131</v>
      </c>
      <c r="L595" s="70" t="s">
        <v>3</v>
      </c>
      <c r="M595" s="70" t="s">
        <v>5</v>
      </c>
      <c r="N595" s="103">
        <v>99</v>
      </c>
      <c r="O595" s="103">
        <v>99</v>
      </c>
      <c r="P595" s="51">
        <f t="shared" si="307"/>
        <v>100</v>
      </c>
      <c r="Q595" s="51" t="str">
        <f t="shared" si="318"/>
        <v/>
      </c>
      <c r="R595" s="213">
        <f>IFERROR(AVERAGE(P595:P596),"")</f>
        <v>100</v>
      </c>
      <c r="S595" s="240">
        <f>AVERAGE(Q595:Q596)</f>
        <v>51.783355350066053</v>
      </c>
      <c r="T595" s="216">
        <f>IFERROR((R595*0.7+S595*0.3)*2,S595*2)</f>
        <v>171.07001321003963</v>
      </c>
      <c r="U595" s="225" t="str">
        <f>IF(T595&lt;170,"ГЗ по услуге (работе) НЕ выполнено","")&amp;IF(AND(T595&gt;=170,T595&lt;=200),"ГЗ по услуге (работе) выполнено","")&amp;IF(T595&gt;200,"ГЗ по услуге (работе) ПЕРЕвыполнено","")</f>
        <v>ГЗ по услуге (работе) выполнено</v>
      </c>
      <c r="V595" s="227"/>
      <c r="W595" s="252"/>
      <c r="X595" s="249"/>
    </row>
    <row r="596" spans="1:24" s="4" customFormat="1" ht="31.5" customHeight="1" thickBot="1" x14ac:dyDescent="0.3">
      <c r="A596" s="303"/>
      <c r="B596" s="44" t="str">
        <f t="shared" si="305"/>
        <v>ГБУЗ АО Областной кожно-венерологический диспансер</v>
      </c>
      <c r="C596" s="298"/>
      <c r="D596" s="19" t="str">
        <f t="shared" si="306"/>
        <v>ПМСП, включенная в базовую программу ОМС</v>
      </c>
      <c r="E596" s="227"/>
      <c r="F596" s="44" t="str">
        <f t="shared" si="313"/>
        <v>амбулаторно</v>
      </c>
      <c r="G596" s="227"/>
      <c r="H596" s="44" t="str">
        <f t="shared" si="314"/>
        <v>Не предусмотрено</v>
      </c>
      <c r="I596" s="227"/>
      <c r="J596" s="44" t="str">
        <f t="shared" si="315"/>
        <v>урология</v>
      </c>
      <c r="K596" s="66" t="s">
        <v>40</v>
      </c>
      <c r="L596" s="67" t="s">
        <v>121</v>
      </c>
      <c r="M596" s="68" t="s">
        <v>42</v>
      </c>
      <c r="N596" s="106">
        <v>757</v>
      </c>
      <c r="O596" s="101">
        <v>98</v>
      </c>
      <c r="P596" s="53"/>
      <c r="Q596" s="52">
        <f t="shared" si="318"/>
        <v>51.783355350066053</v>
      </c>
      <c r="R596" s="213"/>
      <c r="S596" s="240"/>
      <c r="T596" s="216"/>
      <c r="U596" s="225"/>
      <c r="V596" s="227"/>
      <c r="W596" s="252"/>
      <c r="X596" s="249"/>
    </row>
    <row r="597" spans="1:24" s="4" customFormat="1" ht="31.5" customHeight="1" thickBot="1" x14ac:dyDescent="0.3">
      <c r="A597" s="303"/>
      <c r="B597" s="44" t="str">
        <f t="shared" si="305"/>
        <v>ГБУЗ АО Областной кожно-венерологический диспансер</v>
      </c>
      <c r="C597" s="298" t="s">
        <v>128</v>
      </c>
      <c r="D597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25" t="s">
        <v>145</v>
      </c>
      <c r="F597" s="44" t="str">
        <f t="shared" si="313"/>
        <v>Дневной стационар</v>
      </c>
      <c r="G597" s="227" t="s">
        <v>47</v>
      </c>
      <c r="H597" s="44" t="str">
        <f t="shared" si="314"/>
        <v>Не предусмотрено</v>
      </c>
      <c r="I597" s="225" t="s">
        <v>166</v>
      </c>
      <c r="J597" s="44" t="str">
        <f t="shared" si="315"/>
        <v>по профилю дерматовенерология (в части венерологии)</v>
      </c>
      <c r="K597" s="69" t="s">
        <v>131</v>
      </c>
      <c r="L597" s="70" t="s">
        <v>3</v>
      </c>
      <c r="M597" s="70" t="s">
        <v>5</v>
      </c>
      <c r="N597" s="103">
        <v>99</v>
      </c>
      <c r="O597" s="103">
        <v>99</v>
      </c>
      <c r="P597" s="57">
        <f t="shared" ref="P597" si="324">IF(AND(N597&lt;&gt;0,M597="Кач."),O597/N597*100,"")</f>
        <v>100</v>
      </c>
      <c r="Q597" s="51" t="str">
        <f t="shared" si="318"/>
        <v/>
      </c>
      <c r="R597" s="213">
        <f>IFERROR(AVERAGE(P597:P598),"")</f>
        <v>100</v>
      </c>
      <c r="S597" s="240">
        <f>AVERAGE(Q597:Q598)</f>
        <v>78.740157480314963</v>
      </c>
      <c r="T597" s="216">
        <f>IFERROR((R597*0.7+S597*0.3)*2,S597*2)</f>
        <v>187.24409448818898</v>
      </c>
      <c r="U597" s="217" t="str">
        <f>IF(T597&lt;170,"ГЗ по услуге (работе) НЕ выполнено","")&amp;IF(AND(T597&gt;=170,T597&lt;=200),"ГЗ по услуге (работе) выполнено","")&amp;IF(T597&gt;200,"ГЗ по услуге (работе) ПЕРЕвыполнено","")</f>
        <v>ГЗ по услуге (работе) выполнено</v>
      </c>
      <c r="V597" s="227"/>
      <c r="W597" s="252"/>
      <c r="X597" s="249"/>
    </row>
    <row r="598" spans="1:24" s="4" customFormat="1" ht="21" customHeight="1" thickBot="1" x14ac:dyDescent="0.3">
      <c r="A598" s="303"/>
      <c r="B598" s="44" t="str">
        <f t="shared" si="305"/>
        <v>ГБУЗ АО Областной кожно-венерологический диспансер</v>
      </c>
      <c r="C598" s="298"/>
      <c r="D598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25"/>
      <c r="F598" s="44" t="str">
        <f t="shared" si="313"/>
        <v>Дневной стационар</v>
      </c>
      <c r="G598" s="227"/>
      <c r="H598" s="44" t="str">
        <f t="shared" si="314"/>
        <v>Не предусмотрено</v>
      </c>
      <c r="I598" s="225"/>
      <c r="J598" s="44" t="str">
        <f t="shared" si="315"/>
        <v>по профилю дерматовенерология (в части венерологии)</v>
      </c>
      <c r="K598" s="71" t="s">
        <v>147</v>
      </c>
      <c r="L598" s="72" t="s">
        <v>121</v>
      </c>
      <c r="M598" s="68" t="s">
        <v>42</v>
      </c>
      <c r="N598" s="101">
        <v>254</v>
      </c>
      <c r="O598" s="101">
        <v>50</v>
      </c>
      <c r="P598" s="53"/>
      <c r="Q598" s="52">
        <f t="shared" si="318"/>
        <v>78.740157480314963</v>
      </c>
      <c r="R598" s="213"/>
      <c r="S598" s="240"/>
      <c r="T598" s="216"/>
      <c r="U598" s="217"/>
      <c r="V598" s="227"/>
      <c r="W598" s="252"/>
      <c r="X598" s="249"/>
    </row>
    <row r="599" spans="1:24" s="4" customFormat="1" ht="31.5" customHeight="1" thickBot="1" x14ac:dyDescent="0.3">
      <c r="A599" s="303"/>
      <c r="B599" s="44" t="str">
        <f t="shared" si="305"/>
        <v>ГБУЗ АО Областной кожно-венерологический диспансер</v>
      </c>
      <c r="C599" s="298"/>
      <c r="D599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25" t="s">
        <v>141</v>
      </c>
      <c r="F599" s="44" t="str">
        <f t="shared" si="313"/>
        <v>стационар</v>
      </c>
      <c r="G599" s="225" t="s">
        <v>47</v>
      </c>
      <c r="H599" s="44" t="str">
        <f t="shared" si="314"/>
        <v>Не предусмотрено</v>
      </c>
      <c r="I599" s="225" t="s">
        <v>166</v>
      </c>
      <c r="J599" s="44" t="str">
        <f t="shared" si="315"/>
        <v>по профилю дерматовенерология (в части венерологии)</v>
      </c>
      <c r="K599" s="69" t="s">
        <v>131</v>
      </c>
      <c r="L599" s="70" t="s">
        <v>3</v>
      </c>
      <c r="M599" s="70" t="s">
        <v>5</v>
      </c>
      <c r="N599" s="103">
        <v>99</v>
      </c>
      <c r="O599" s="103">
        <v>99</v>
      </c>
      <c r="P599" s="51">
        <f>IF(AND(N599&lt;&gt;0,M599="Кач."),O599/N599*100,"")</f>
        <v>100</v>
      </c>
      <c r="Q599" s="51" t="str">
        <f t="shared" si="318"/>
        <v/>
      </c>
      <c r="R599" s="213">
        <f>IFERROR(AVERAGE(P599:P600),"")</f>
        <v>100</v>
      </c>
      <c r="S599" s="240">
        <f>AVERAGE(Q599:Q600)</f>
        <v>6.5378900445765238</v>
      </c>
      <c r="T599" s="216">
        <f>IFERROR((R599*0.7+S599*0.3)*2,S599*2)</f>
        <v>143.9227340267459</v>
      </c>
      <c r="U599" s="217" t="str">
        <f>IF(T599&lt;170,"ГЗ по услуге (работе) НЕ выполнено","")&amp;IF(AND(T599&gt;=170,T599&lt;=200),"ГЗ по услуге (работе) выполнено","")&amp;IF(T599&gt;200,"ГЗ по услуге (работе) ПЕРЕвыполнено","")</f>
        <v>ГЗ по услуге (работе) НЕ выполнено</v>
      </c>
      <c r="V599" s="227"/>
      <c r="W599" s="252"/>
      <c r="X599" s="249"/>
    </row>
    <row r="600" spans="1:24" s="4" customFormat="1" ht="15.6" customHeight="1" thickBot="1" x14ac:dyDescent="0.3">
      <c r="A600" s="303"/>
      <c r="B600" s="44" t="str">
        <f t="shared" si="305"/>
        <v>ГБУЗ АО Областной кожно-венерологический диспансер</v>
      </c>
      <c r="C600" s="298"/>
      <c r="D600" s="19" t="str">
        <f t="shared" si="30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0" s="225"/>
      <c r="F600" s="44" t="str">
        <f t="shared" si="313"/>
        <v>стационар</v>
      </c>
      <c r="G600" s="225"/>
      <c r="H600" s="44" t="str">
        <f t="shared" si="314"/>
        <v>Не предусмотрено</v>
      </c>
      <c r="I600" s="225"/>
      <c r="J600" s="44" t="str">
        <f t="shared" si="315"/>
        <v>по профилю дерматовенерология (в части венерологии)</v>
      </c>
      <c r="K600" s="71" t="s">
        <v>147</v>
      </c>
      <c r="L600" s="72" t="s">
        <v>121</v>
      </c>
      <c r="M600" s="68" t="s">
        <v>42</v>
      </c>
      <c r="N600" s="101">
        <v>673</v>
      </c>
      <c r="O600" s="101">
        <v>11</v>
      </c>
      <c r="P600" s="53"/>
      <c r="Q600" s="52">
        <f>IF(AND(N600&lt;&gt;0,M600="объем"),(O600/N600*100)/$Y$2*12,"")</f>
        <v>6.5378900445765238</v>
      </c>
      <c r="R600" s="213"/>
      <c r="S600" s="240"/>
      <c r="T600" s="216"/>
      <c r="U600" s="217"/>
      <c r="V600" s="227"/>
      <c r="W600" s="252"/>
      <c r="X600" s="249"/>
    </row>
    <row r="601" spans="1:24" s="4" customFormat="1" ht="30" customHeight="1" thickBot="1" x14ac:dyDescent="0.3">
      <c r="A601" s="303"/>
      <c r="B601" s="44" t="str">
        <f t="shared" si="305"/>
        <v>ГБУЗ АО Областной кожно-венерологический диспансер</v>
      </c>
      <c r="C601" s="226" t="s">
        <v>232</v>
      </c>
      <c r="D601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1" s="225" t="s">
        <v>289</v>
      </c>
      <c r="F601" s="44" t="str">
        <f t="shared" si="313"/>
        <v>заключение договоров</v>
      </c>
      <c r="G601" s="225" t="s">
        <v>291</v>
      </c>
      <c r="H601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1" s="225" t="s">
        <v>290</v>
      </c>
      <c r="J601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1" s="73" t="s">
        <v>233</v>
      </c>
      <c r="L601" s="72" t="s">
        <v>3</v>
      </c>
      <c r="M601" s="69" t="s">
        <v>5</v>
      </c>
      <c r="N601" s="103">
        <v>100</v>
      </c>
      <c r="O601" s="103">
        <v>100</v>
      </c>
      <c r="P601" s="51">
        <f t="shared" ref="P601:P606" si="325">IF(AND(N601&lt;&gt;0,M601="Кач."),O601/N601*100,"")</f>
        <v>100</v>
      </c>
      <c r="Q601" s="51" t="str">
        <f t="shared" ref="Q601:Q608" si="326">IF(AND(N601&lt;&gt;0,M601="объем"),(O601/N601*100)/$Y$2*12,"")</f>
        <v/>
      </c>
      <c r="R601" s="213">
        <f>IFERROR(AVERAGE(P601:P602),"")</f>
        <v>100</v>
      </c>
      <c r="S601" s="240">
        <f>AVERAGE(Q601:Q602)</f>
        <v>100</v>
      </c>
      <c r="T601" s="216">
        <f>IFERROR((R601*0.7+S601*0.3)*2,S601*2)</f>
        <v>200</v>
      </c>
      <c r="U601" s="217" t="str">
        <f>IF(T601&lt;170,"ГЗ по услуге (работе) НЕ выполнено","")&amp;IF(AND(T601&gt;=170,T601&lt;=200),"ГЗ по услуге (работе) выполнено","")&amp;IF(T601&gt;200,"ГЗ по услуге (работе) ПЕРЕвыполнено","")</f>
        <v>ГЗ по услуге (работе) выполнено</v>
      </c>
      <c r="V601" s="227"/>
      <c r="W601" s="252"/>
      <c r="X601" s="249"/>
    </row>
    <row r="602" spans="1:24" s="4" customFormat="1" ht="41.25" customHeight="1" thickBot="1" x14ac:dyDescent="0.3">
      <c r="A602" s="303"/>
      <c r="B602" s="44" t="str">
        <f t="shared" si="305"/>
        <v>ГБУЗ АО Областной кожно-венерологический диспансер</v>
      </c>
      <c r="C602" s="226"/>
      <c r="D602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2" s="225"/>
      <c r="F602" s="44" t="str">
        <f t="shared" si="313"/>
        <v>заключение договоров</v>
      </c>
      <c r="G602" s="225"/>
      <c r="H602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2" s="225"/>
      <c r="J602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2" s="74" t="s">
        <v>241</v>
      </c>
      <c r="L602" s="72" t="s">
        <v>234</v>
      </c>
      <c r="M602" s="78" t="s">
        <v>42</v>
      </c>
      <c r="N602" s="101">
        <v>3.04</v>
      </c>
      <c r="O602" s="101">
        <v>3.04</v>
      </c>
      <c r="P602" s="53"/>
      <c r="Q602" s="184">
        <f>IF(AND(N602&lt;&gt;0,M602="объем"),(O602/N602*100),"")</f>
        <v>100</v>
      </c>
      <c r="R602" s="213"/>
      <c r="S602" s="240"/>
      <c r="T602" s="216"/>
      <c r="U602" s="217"/>
      <c r="V602" s="227"/>
      <c r="W602" s="286"/>
      <c r="X602" s="250"/>
    </row>
    <row r="603" spans="1:24" s="4" customFormat="1" ht="38.25" customHeight="1" thickBot="1" x14ac:dyDescent="0.3">
      <c r="A603" s="200" t="s">
        <v>12</v>
      </c>
      <c r="B603" s="44" t="str">
        <f t="shared" si="305"/>
        <v>ГБУЗ АО Центр крови</v>
      </c>
      <c r="C603" s="229" t="s">
        <v>46</v>
      </c>
      <c r="D603" s="19" t="str">
        <f t="shared" si="306"/>
        <v>Заготовка, хранение, транспортировка и обеспечение безопасности донорской крови и ее компонентов</v>
      </c>
      <c r="E603" s="232" t="s">
        <v>47</v>
      </c>
      <c r="F603" s="44" t="str">
        <f t="shared" si="313"/>
        <v>Не предусмотрено</v>
      </c>
      <c r="G603" s="232" t="s">
        <v>46</v>
      </c>
      <c r="H603" s="44" t="str">
        <f t="shared" si="314"/>
        <v>Заготовка, хранение, транспортировка и обеспечение безопасности донорской крови и ее компонентов</v>
      </c>
      <c r="I603" s="232" t="s">
        <v>47</v>
      </c>
      <c r="J603" s="44" t="str">
        <f t="shared" si="315"/>
        <v>Не предусмотрено</v>
      </c>
      <c r="K603" s="70" t="s">
        <v>48</v>
      </c>
      <c r="L603" s="70" t="s">
        <v>3</v>
      </c>
      <c r="M603" s="70" t="s">
        <v>5</v>
      </c>
      <c r="N603" s="103">
        <v>100</v>
      </c>
      <c r="O603" s="103">
        <v>100</v>
      </c>
      <c r="P603" s="51">
        <f t="shared" si="325"/>
        <v>100</v>
      </c>
      <c r="Q603" s="51" t="str">
        <f>IF(AND(N603&lt;&gt;0,M603="объем"),(O603/N603*100),"")</f>
        <v/>
      </c>
      <c r="R603" s="213">
        <f>IFERROR(AVERAGE(P603:P604),"")</f>
        <v>100</v>
      </c>
      <c r="S603" s="240">
        <f>AVERAGE(Q603:Q604)</f>
        <v>100.8725</v>
      </c>
      <c r="T603" s="216">
        <f>IFERROR((R603*0.7+S603*0.3)*2,S603*2)</f>
        <v>200.52350000000001</v>
      </c>
      <c r="U603" s="225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ПЕРЕвыполнено</v>
      </c>
      <c r="V603" s="232"/>
      <c r="W603" s="251">
        <f>AVERAGE(T603:T606)</f>
        <v>204.42592910447763</v>
      </c>
      <c r="X603" s="248" t="str">
        <f>IF(W603&lt;170,"ГЗ по учреждению не выполнено","")&amp;IF(AND(W603&gt;=170,W603&lt;=200),"ГЗ по учреждению выполнено","")&amp;IF(W603&gt;200,"ГЗ по учреждению перевыполнено","")</f>
        <v>ГЗ по учреждению перевыполнено</v>
      </c>
    </row>
    <row r="604" spans="1:24" s="4" customFormat="1" ht="27.6" customHeight="1" thickBot="1" x14ac:dyDescent="0.3">
      <c r="A604" s="201"/>
      <c r="B604" s="44" t="str">
        <f t="shared" si="305"/>
        <v>ГБУЗ АО Центр крови</v>
      </c>
      <c r="C604" s="230"/>
      <c r="D604" s="19" t="str">
        <f t="shared" si="306"/>
        <v>Заготовка, хранение, транспортировка и обеспечение безопасности донорской крови и ее компонентов</v>
      </c>
      <c r="E604" s="233"/>
      <c r="F604" s="44" t="str">
        <f t="shared" si="313"/>
        <v>Не предусмотрено</v>
      </c>
      <c r="G604" s="233"/>
      <c r="H604" s="44" t="str">
        <f t="shared" si="314"/>
        <v>Заготовка, хранение, транспортировка и обеспечение безопасности донорской крови и ее компонентов</v>
      </c>
      <c r="I604" s="233"/>
      <c r="J604" s="44" t="str">
        <f t="shared" si="315"/>
        <v>Не предусмотрено</v>
      </c>
      <c r="K604" s="71" t="s">
        <v>49</v>
      </c>
      <c r="L604" s="67" t="s">
        <v>121</v>
      </c>
      <c r="M604" s="68" t="s">
        <v>42</v>
      </c>
      <c r="N604" s="101">
        <v>8000</v>
      </c>
      <c r="O604" s="101">
        <v>2017.45</v>
      </c>
      <c r="P604" s="53" t="str">
        <f t="shared" si="307"/>
        <v/>
      </c>
      <c r="Q604" s="184">
        <f t="shared" si="326"/>
        <v>100.8725</v>
      </c>
      <c r="R604" s="213"/>
      <c r="S604" s="240"/>
      <c r="T604" s="216"/>
      <c r="U604" s="225"/>
      <c r="V604" s="234"/>
      <c r="W604" s="252"/>
      <c r="X604" s="249"/>
    </row>
    <row r="605" spans="1:24" s="4" customFormat="1" ht="27.6" customHeight="1" thickBot="1" x14ac:dyDescent="0.3">
      <c r="A605" s="201"/>
      <c r="B605" s="44" t="str">
        <f t="shared" si="305"/>
        <v>ГБУЗ АО Центр крови</v>
      </c>
      <c r="C605" s="230"/>
      <c r="D605" s="19" t="str">
        <f t="shared" si="306"/>
        <v>Заготовка, хранение, транспортировка и обеспечение безопасности донорской крови и ее компонентов</v>
      </c>
      <c r="E605" s="233"/>
      <c r="F605" s="44" t="str">
        <f t="shared" si="313"/>
        <v>Не предусмотрено</v>
      </c>
      <c r="G605" s="233"/>
      <c r="H605" s="44" t="str">
        <f t="shared" si="314"/>
        <v>Заготовка, хранение, транспортировка и обеспечение безопасности донорской крови и ее компонентов</v>
      </c>
      <c r="I605" s="233"/>
      <c r="J605" s="44" t="str">
        <f t="shared" si="315"/>
        <v>Не предусмотрено</v>
      </c>
      <c r="K605" s="70" t="s">
        <v>48</v>
      </c>
      <c r="L605" s="70" t="s">
        <v>3</v>
      </c>
      <c r="M605" s="70" t="s">
        <v>5</v>
      </c>
      <c r="N605" s="103">
        <v>100</v>
      </c>
      <c r="O605" s="103">
        <v>100</v>
      </c>
      <c r="P605" s="53">
        <f t="shared" si="325"/>
        <v>100</v>
      </c>
      <c r="Q605" s="172"/>
      <c r="R605" s="218">
        <f>IFERROR(AVERAGE(P605:P606),"")</f>
        <v>100</v>
      </c>
      <c r="S605" s="214">
        <f>AVERAGE(Q605:Q606)</f>
        <v>113.88059701492537</v>
      </c>
      <c r="T605" s="222">
        <f>IFERROR((R605*0.7+S605*0.3)*2,S605*2)</f>
        <v>208.32835820895522</v>
      </c>
      <c r="U605" s="211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ПЕРЕвыполнено</v>
      </c>
      <c r="V605" s="232"/>
      <c r="W605" s="252">
        <f t="shared" ref="W605" si="327">AVERAGE(T605:T606)</f>
        <v>208.32835820895522</v>
      </c>
      <c r="X605" s="249"/>
    </row>
    <row r="606" spans="1:24" s="4" customFormat="1" ht="27.6" customHeight="1" thickBot="1" x14ac:dyDescent="0.3">
      <c r="A606" s="202"/>
      <c r="B606" s="44" t="str">
        <f>IF(A606="",B604,A606)</f>
        <v>ГБУЗ АО Центр крови</v>
      </c>
      <c r="C606" s="231"/>
      <c r="D606" s="19" t="str">
        <f>IF(C606="",D604,C606)</f>
        <v>Заготовка, хранение, транспортировка и обеспечение безопасности донорской крови и ее компонентов</v>
      </c>
      <c r="E606" s="234"/>
      <c r="F606" s="44" t="str">
        <f>IF(E606="",F604,E606)</f>
        <v>Не предусмотрено</v>
      </c>
      <c r="G606" s="234"/>
      <c r="H606" s="44" t="str">
        <f>IF(G606="",H604,G606)</f>
        <v>Заготовка, хранение, транспортировка и обеспечение безопасности донорской крови и ее компонентов</v>
      </c>
      <c r="I606" s="234"/>
      <c r="J606" s="44" t="str">
        <f>IF(I606="",J604,I606)</f>
        <v>Не предусмотрено</v>
      </c>
      <c r="K606" s="71" t="s">
        <v>92</v>
      </c>
      <c r="L606" s="67" t="s">
        <v>41</v>
      </c>
      <c r="M606" s="68" t="s">
        <v>42</v>
      </c>
      <c r="N606" s="101">
        <v>5360</v>
      </c>
      <c r="O606" s="101">
        <v>1526</v>
      </c>
      <c r="P606" s="53" t="str">
        <f t="shared" si="325"/>
        <v/>
      </c>
      <c r="Q606" s="184">
        <f t="shared" si="326"/>
        <v>113.88059701492537</v>
      </c>
      <c r="R606" s="220"/>
      <c r="S606" s="221"/>
      <c r="T606" s="224"/>
      <c r="U606" s="212"/>
      <c r="V606" s="234"/>
      <c r="W606" s="286"/>
      <c r="X606" s="250"/>
    </row>
    <row r="607" spans="1:24" s="4" customFormat="1" ht="88.5" customHeight="1" thickBot="1" x14ac:dyDescent="0.3">
      <c r="A607" s="205" t="s">
        <v>263</v>
      </c>
      <c r="B607" s="44" t="str">
        <f>IF(A607="",B604,A607)</f>
        <v>ГБУЗ АО ОЦОЗ и МП</v>
      </c>
      <c r="C607" s="226" t="s">
        <v>267</v>
      </c>
      <c r="D607" s="19" t="str">
        <f>IF(C607="",D604,C607)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7" s="225" t="s">
        <v>47</v>
      </c>
      <c r="F607" s="44" t="str">
        <f>IF(E607="",F604,E607)</f>
        <v>Не предусмотрено</v>
      </c>
      <c r="G607" s="225" t="s">
        <v>47</v>
      </c>
      <c r="H607" s="44" t="str">
        <f>IF(G607="",H604,G607)</f>
        <v>Не предусмотрено</v>
      </c>
      <c r="I607" s="225" t="s">
        <v>47</v>
      </c>
      <c r="J607" s="44" t="str">
        <f>IF(I607="",J604,I607)</f>
        <v>Не предусмотрено</v>
      </c>
      <c r="K607" s="70" t="s">
        <v>178</v>
      </c>
      <c r="L607" s="70" t="s">
        <v>3</v>
      </c>
      <c r="M607" s="70" t="s">
        <v>5</v>
      </c>
      <c r="N607" s="103">
        <v>99</v>
      </c>
      <c r="O607" s="103">
        <v>99</v>
      </c>
      <c r="P607" s="57">
        <f t="shared" si="307"/>
        <v>100</v>
      </c>
      <c r="Q607" s="57"/>
      <c r="R607" s="213">
        <f>IFERROR(AVERAGE(P607:P608),"")</f>
        <v>100</v>
      </c>
      <c r="S607" s="240">
        <f>AVERAGE(Q607:Q608)</f>
        <v>95.087999999999994</v>
      </c>
      <c r="T607" s="216">
        <f>IFERROR((R607*0.7+S607*0.3)*2,S607*2)</f>
        <v>197.05279999999999</v>
      </c>
      <c r="U607" s="225" t="str">
        <f>IF(T607&lt;170,"ГЗ по услуге (работе) НЕ выполнено","")&amp;IF(AND(T607&gt;=170,T607&lt;=200),"ГЗ по услуге (работе) выполнено","")&amp;IF(T607&gt;200,"ГЗ по услуге (работе) ПЕРЕвыполнено","")</f>
        <v>ГЗ по услуге (работе) выполнено</v>
      </c>
      <c r="V607" s="225"/>
      <c r="W607" s="251">
        <f>AVERAGE(T607:T613)</f>
        <v>198.17759999999998</v>
      </c>
      <c r="X607" s="248" t="str">
        <f>IF(W607&lt;170,"ГЗ по учреждению не выполнено","")&amp;IF(AND(W607&gt;=170,W607&lt;=200),"ГЗ по учреждению выполнено","")&amp;IF(W607&gt;200,"ГЗ по учреждению перевыполнено","")</f>
        <v>ГЗ по учреждению выполнено</v>
      </c>
    </row>
    <row r="608" spans="1:24" s="4" customFormat="1" ht="42.75" customHeight="1" thickBot="1" x14ac:dyDescent="0.3">
      <c r="A608" s="206"/>
      <c r="B608" s="44" t="str">
        <f t="shared" si="305"/>
        <v>ГБУЗ АО ОЦОЗ и МП</v>
      </c>
      <c r="C608" s="226"/>
      <c r="D608" s="19" t="str">
        <f t="shared" si="306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8" s="225"/>
      <c r="F608" s="44" t="str">
        <f t="shared" si="313"/>
        <v>Не предусмотрено</v>
      </c>
      <c r="G608" s="225"/>
      <c r="H608" s="44" t="str">
        <f t="shared" si="314"/>
        <v>Не предусмотрено</v>
      </c>
      <c r="I608" s="225"/>
      <c r="J608" s="44" t="str">
        <f t="shared" si="315"/>
        <v>Не предусмотрено</v>
      </c>
      <c r="K608" s="71" t="s">
        <v>177</v>
      </c>
      <c r="L608" s="83" t="s">
        <v>58</v>
      </c>
      <c r="M608" s="78" t="s">
        <v>42</v>
      </c>
      <c r="N608" s="101">
        <v>25000</v>
      </c>
      <c r="O608" s="102">
        <v>5943</v>
      </c>
      <c r="P608" s="58" t="str">
        <f t="shared" si="307"/>
        <v/>
      </c>
      <c r="Q608" s="184">
        <f t="shared" si="326"/>
        <v>95.087999999999994</v>
      </c>
      <c r="R608" s="213"/>
      <c r="S608" s="240"/>
      <c r="T608" s="216"/>
      <c r="U608" s="225"/>
      <c r="V608" s="225"/>
      <c r="W608" s="252"/>
      <c r="X608" s="249"/>
    </row>
    <row r="609" spans="1:417" s="4" customFormat="1" ht="75" customHeight="1" thickBot="1" x14ac:dyDescent="0.3">
      <c r="A609" s="206"/>
      <c r="B609" s="44" t="str">
        <f t="shared" si="305"/>
        <v>ГБУЗ АО ОЦОЗ и МП</v>
      </c>
      <c r="C609" s="203" t="s">
        <v>232</v>
      </c>
      <c r="D609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9" s="211" t="s">
        <v>289</v>
      </c>
      <c r="F609" s="44" t="str">
        <f t="shared" si="313"/>
        <v>заключение договоров</v>
      </c>
      <c r="G609" s="211" t="s">
        <v>291</v>
      </c>
      <c r="H609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9" s="211" t="s">
        <v>290</v>
      </c>
      <c r="J609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9" s="73" t="s">
        <v>233</v>
      </c>
      <c r="L609" s="72" t="s">
        <v>3</v>
      </c>
      <c r="M609" s="69" t="s">
        <v>5</v>
      </c>
      <c r="N609" s="103">
        <v>100</v>
      </c>
      <c r="O609" s="103">
        <v>100</v>
      </c>
      <c r="P609" s="57">
        <f t="shared" ref="P609" si="328">IF(AND(N609&lt;&gt;0,M609="Кач."),O609/N609*100,"")</f>
        <v>100</v>
      </c>
      <c r="Q609" s="57"/>
      <c r="R609" s="218">
        <f>IFERROR(AVERAGE(P609:P610),"")</f>
        <v>100</v>
      </c>
      <c r="S609" s="214">
        <f>AVERAGE(Q609:Q610)</f>
        <v>100</v>
      </c>
      <c r="T609" s="222">
        <f>IFERROR((R609*0.7+S609*0.3)*2,S609*2)</f>
        <v>200</v>
      </c>
      <c r="U609" s="211" t="str">
        <f>IF(T609&lt;170,"ГЗ по услуге (работе) НЕ выполнено","")&amp;IF(AND(T609&gt;=170,T609&lt;=200),"ГЗ по услуге (работе) выполнено","")&amp;IF(T609&gt;200,"ГЗ по услуге (работе) ПЕРЕвыполнено","")</f>
        <v>ГЗ по услуге (работе) выполнено</v>
      </c>
      <c r="V609" s="211"/>
      <c r="W609" s="252"/>
      <c r="X609" s="249"/>
    </row>
    <row r="610" spans="1:417" s="4" customFormat="1" ht="45.6" customHeight="1" thickBot="1" x14ac:dyDescent="0.3">
      <c r="A610" s="206"/>
      <c r="B610" s="44" t="str">
        <f t="shared" si="305"/>
        <v>ГБУЗ АО ОЦОЗ и МП</v>
      </c>
      <c r="C610" s="235"/>
      <c r="D610" s="19" t="str">
        <f t="shared" si="3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0" s="239"/>
      <c r="F610" s="44" t="str">
        <f t="shared" si="313"/>
        <v>заключение договоров</v>
      </c>
      <c r="G610" s="239"/>
      <c r="H610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0" s="239"/>
      <c r="J610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0" s="74" t="s">
        <v>241</v>
      </c>
      <c r="L610" s="72" t="s">
        <v>234</v>
      </c>
      <c r="M610" s="78" t="s">
        <v>42</v>
      </c>
      <c r="N610" s="101">
        <v>1.4</v>
      </c>
      <c r="O610" s="101">
        <v>1.4</v>
      </c>
      <c r="P610" s="58"/>
      <c r="Q610" s="184">
        <f>IF(AND(N610&lt;&gt;0,M610="объем"),(O610/N610*100),"")</f>
        <v>100</v>
      </c>
      <c r="R610" s="219"/>
      <c r="S610" s="215"/>
      <c r="T610" s="223"/>
      <c r="U610" s="239"/>
      <c r="V610" s="239"/>
      <c r="W610" s="252"/>
      <c r="X610" s="249"/>
    </row>
    <row r="611" spans="1:417" s="16" customFormat="1" ht="60.75" customHeight="1" thickBot="1" x14ac:dyDescent="0.3">
      <c r="A611" s="206"/>
      <c r="B611" s="44" t="str">
        <f t="shared" ref="B611:B666" si="329">IF(A611="",B610,A611)</f>
        <v>ГБУЗ АО ОЦОЗ и МП</v>
      </c>
      <c r="C611" s="204"/>
      <c r="D611" s="19" t="str">
        <f t="shared" ref="D611:D666" si="330">IF(C611="",D610,C611)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1" s="212"/>
      <c r="F611" s="44" t="str">
        <f t="shared" si="313"/>
        <v>заключение договоров</v>
      </c>
      <c r="G611" s="212"/>
      <c r="H611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1" s="212"/>
      <c r="J611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1" s="74" t="s">
        <v>256</v>
      </c>
      <c r="L611" s="67" t="s">
        <v>121</v>
      </c>
      <c r="M611" s="78" t="s">
        <v>42</v>
      </c>
      <c r="N611" s="101">
        <v>6</v>
      </c>
      <c r="O611" s="101">
        <v>6</v>
      </c>
      <c r="P611" s="144"/>
      <c r="Q611" s="146">
        <f>IF(AND(N611&lt;&gt;0,M611="объем"),(O611/N611*100),"")</f>
        <v>100</v>
      </c>
      <c r="R611" s="220"/>
      <c r="S611" s="221"/>
      <c r="T611" s="224"/>
      <c r="U611" s="212"/>
      <c r="V611" s="212"/>
      <c r="W611" s="252"/>
      <c r="X611" s="249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  <c r="JW611" s="4"/>
      <c r="JX611" s="4"/>
      <c r="JY611" s="4"/>
      <c r="JZ611" s="4"/>
      <c r="KA611" s="4"/>
      <c r="KB611" s="4"/>
      <c r="KC611" s="4"/>
      <c r="KD611" s="4"/>
      <c r="KE611" s="4"/>
      <c r="KF611" s="4"/>
      <c r="KG611" s="4"/>
      <c r="KH611" s="4"/>
      <c r="KI611" s="4"/>
      <c r="KJ611" s="4"/>
      <c r="KK611" s="4"/>
      <c r="KL611" s="4"/>
      <c r="KM611" s="4"/>
      <c r="KN611" s="4"/>
      <c r="KO611" s="4"/>
      <c r="KP611" s="4"/>
      <c r="KQ611" s="4"/>
      <c r="KR611" s="4"/>
      <c r="KS611" s="4"/>
      <c r="KT611" s="4"/>
      <c r="KU611" s="4"/>
      <c r="KV611" s="4"/>
      <c r="KW611" s="4"/>
      <c r="KX611" s="4"/>
      <c r="KY611" s="4"/>
      <c r="KZ611" s="4"/>
      <c r="LA611" s="4"/>
      <c r="LB611" s="4"/>
      <c r="LC611" s="4"/>
      <c r="LD611" s="4"/>
      <c r="LE611" s="4"/>
      <c r="LF611" s="4"/>
      <c r="LG611" s="4"/>
      <c r="LH611" s="4"/>
      <c r="LI611" s="4"/>
      <c r="LJ611" s="4"/>
      <c r="LK611" s="4"/>
      <c r="LL611" s="4"/>
      <c r="LM611" s="4"/>
      <c r="LN611" s="4"/>
      <c r="LO611" s="4"/>
      <c r="LP611" s="4"/>
      <c r="LQ611" s="4"/>
      <c r="LR611" s="4"/>
      <c r="LS611" s="4"/>
      <c r="LT611" s="4"/>
      <c r="LU611" s="4"/>
      <c r="LV611" s="4"/>
      <c r="LW611" s="4"/>
      <c r="LX611" s="4"/>
      <c r="LY611" s="4"/>
      <c r="LZ611" s="4"/>
      <c r="MA611" s="4"/>
      <c r="MB611" s="4"/>
      <c r="MC611" s="4"/>
      <c r="MD611" s="4"/>
      <c r="ME611" s="4"/>
      <c r="MF611" s="4"/>
      <c r="MG611" s="4"/>
      <c r="MH611" s="4"/>
      <c r="MI611" s="4"/>
      <c r="MJ611" s="4"/>
      <c r="MK611" s="4"/>
      <c r="ML611" s="4"/>
      <c r="MM611" s="4"/>
      <c r="MN611" s="4"/>
      <c r="MO611" s="4"/>
      <c r="MP611" s="4"/>
      <c r="MQ611" s="4"/>
      <c r="MR611" s="4"/>
      <c r="MS611" s="4"/>
      <c r="MT611" s="4"/>
      <c r="MU611" s="4"/>
      <c r="MV611" s="4"/>
      <c r="MW611" s="4"/>
      <c r="MX611" s="4"/>
      <c r="MY611" s="4"/>
      <c r="MZ611" s="4"/>
      <c r="NA611" s="4"/>
      <c r="NB611" s="4"/>
      <c r="NC611" s="4"/>
      <c r="ND611" s="4"/>
      <c r="NE611" s="4"/>
      <c r="NF611" s="4"/>
      <c r="NG611" s="4"/>
      <c r="NH611" s="4"/>
      <c r="NI611" s="4"/>
      <c r="NJ611" s="4"/>
      <c r="NK611" s="4"/>
      <c r="NL611" s="4"/>
      <c r="NM611" s="4"/>
      <c r="NN611" s="4"/>
      <c r="NO611" s="4"/>
      <c r="NP611" s="4"/>
      <c r="NQ611" s="4"/>
      <c r="NR611" s="4"/>
      <c r="NS611" s="4"/>
      <c r="NT611" s="4"/>
      <c r="NU611" s="4"/>
      <c r="NV611" s="4"/>
      <c r="NW611" s="4"/>
      <c r="NX611" s="4"/>
      <c r="NY611" s="4"/>
      <c r="NZ611" s="4"/>
      <c r="OA611" s="4"/>
      <c r="OB611" s="4"/>
      <c r="OC611" s="4"/>
      <c r="OD611" s="4"/>
      <c r="OE611" s="4"/>
      <c r="OF611" s="4"/>
      <c r="OG611" s="4"/>
      <c r="OH611" s="4"/>
      <c r="OI611" s="4"/>
      <c r="OJ611" s="4"/>
      <c r="OK611" s="4"/>
      <c r="OL611" s="4"/>
      <c r="OM611" s="4"/>
      <c r="ON611" s="4"/>
      <c r="OO611" s="4"/>
      <c r="OP611" s="4"/>
      <c r="OQ611" s="4"/>
      <c r="OR611" s="4"/>
      <c r="OS611" s="4"/>
      <c r="OT611" s="4"/>
      <c r="OU611" s="4"/>
      <c r="OV611" s="4"/>
      <c r="OW611" s="4"/>
      <c r="OX611" s="4"/>
      <c r="OY611" s="4"/>
      <c r="OZ611" s="4"/>
      <c r="PA611" s="4"/>
    </row>
    <row r="612" spans="1:417" s="16" customFormat="1" ht="30.75" customHeight="1" thickBot="1" x14ac:dyDescent="0.3">
      <c r="A612" s="206"/>
      <c r="B612" s="253" t="str">
        <f t="shared" si="329"/>
        <v>ГБУЗ АО ОЦОЗ и МП</v>
      </c>
      <c r="C612" s="203" t="s">
        <v>122</v>
      </c>
      <c r="D612" s="19" t="str">
        <f t="shared" si="330"/>
        <v>ПМСП, не включенная в базовую программу ОМС</v>
      </c>
      <c r="E612" s="211" t="s">
        <v>140</v>
      </c>
      <c r="F612" s="44" t="str">
        <f t="shared" si="313"/>
        <v>амбулаторно</v>
      </c>
      <c r="G612" s="211" t="s">
        <v>39</v>
      </c>
      <c r="H612" s="44" t="str">
        <f t="shared" si="314"/>
        <v>Первичная медико-санитарная помощь, в части диагностики и лечения</v>
      </c>
      <c r="I612" s="211" t="s">
        <v>283</v>
      </c>
      <c r="J612" s="44" t="str">
        <f t="shared" si="315"/>
        <v>Рентгенологическая диагностика</v>
      </c>
      <c r="K612" s="69" t="s">
        <v>97</v>
      </c>
      <c r="L612" s="70" t="s">
        <v>3</v>
      </c>
      <c r="M612" s="69" t="s">
        <v>5</v>
      </c>
      <c r="N612" s="101">
        <v>99</v>
      </c>
      <c r="O612" s="101">
        <v>99</v>
      </c>
      <c r="P612" s="170">
        <f t="shared" si="307"/>
        <v>100</v>
      </c>
      <c r="Q612" s="169"/>
      <c r="R612" s="218">
        <f>IFERROR(AVERAGE(P612:P613),"")</f>
        <v>100</v>
      </c>
      <c r="S612" s="214">
        <f>AVERAGE(Q612:Q613)</f>
        <v>95.8</v>
      </c>
      <c r="T612" s="222">
        <f>IFERROR((R612*0.7+S612*0.3)*2,S612*2)</f>
        <v>197.48</v>
      </c>
      <c r="U612" s="211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выполнено</v>
      </c>
      <c r="V612" s="211"/>
      <c r="W612" s="252"/>
      <c r="X612" s="249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3.75" customHeight="1" thickBot="1" x14ac:dyDescent="0.3">
      <c r="A613" s="207"/>
      <c r="B613" s="254"/>
      <c r="C613" s="204"/>
      <c r="D613" s="19" t="str">
        <f t="shared" si="330"/>
        <v>ПМСП, не включенная в базовую программу ОМС</v>
      </c>
      <c r="E613" s="212"/>
      <c r="F613" s="44" t="str">
        <f t="shared" si="313"/>
        <v>амбулаторно</v>
      </c>
      <c r="G613" s="212"/>
      <c r="H613" s="44" t="str">
        <f t="shared" si="314"/>
        <v>Первичная медико-санитарная помощь, в части диагностики и лечения</v>
      </c>
      <c r="I613" s="212"/>
      <c r="J613" s="44" t="str">
        <f t="shared" si="315"/>
        <v>Рентгенологическая диагностика</v>
      </c>
      <c r="K613" s="171" t="s">
        <v>284</v>
      </c>
      <c r="L613" s="85" t="s">
        <v>41</v>
      </c>
      <c r="M613" s="78" t="s">
        <v>42</v>
      </c>
      <c r="N613" s="101">
        <v>2000</v>
      </c>
      <c r="O613" s="101">
        <v>479</v>
      </c>
      <c r="P613" s="170"/>
      <c r="Q613" s="169">
        <f t="shared" si="318"/>
        <v>95.8</v>
      </c>
      <c r="R613" s="220"/>
      <c r="S613" s="221"/>
      <c r="T613" s="224"/>
      <c r="U613" s="212"/>
      <c r="V613" s="212"/>
      <c r="W613" s="286"/>
      <c r="X613" s="250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31.9" customHeight="1" thickBot="1" x14ac:dyDescent="0.3">
      <c r="A614" s="303" t="s">
        <v>13</v>
      </c>
      <c r="B614" s="44" t="str">
        <f>IF(A614="",B611,A614)</f>
        <v>ГБУЗ АО Патологоанатомическое бюро</v>
      </c>
      <c r="C614" s="298" t="s">
        <v>96</v>
      </c>
      <c r="D614" s="19" t="str">
        <f>IF(C614="",D611,C614)</f>
        <v>Патологическая анатомия</v>
      </c>
      <c r="E614" s="227" t="s">
        <v>96</v>
      </c>
      <c r="F614" s="44" t="str">
        <f>IF(E614="",F611,E614)</f>
        <v>Патологическая анатомия</v>
      </c>
      <c r="G614" s="227" t="s">
        <v>47</v>
      </c>
      <c r="H614" s="44" t="str">
        <f>IF(G614="",H611,G614)</f>
        <v>Не предусмотрено</v>
      </c>
      <c r="I614" s="227" t="s">
        <v>47</v>
      </c>
      <c r="J614" s="44" t="str">
        <f>IF(I614="",J611,I614)</f>
        <v>Не предусмотрено</v>
      </c>
      <c r="K614" s="69" t="s">
        <v>97</v>
      </c>
      <c r="L614" s="70" t="s">
        <v>3</v>
      </c>
      <c r="M614" s="70" t="s">
        <v>5</v>
      </c>
      <c r="N614" s="103">
        <v>100</v>
      </c>
      <c r="O614" s="103">
        <v>100</v>
      </c>
      <c r="P614" s="51">
        <f t="shared" si="307"/>
        <v>100</v>
      </c>
      <c r="Q614" s="51"/>
      <c r="R614" s="218">
        <f>IFERROR(AVERAGE(P614:P617),"")</f>
        <v>100</v>
      </c>
      <c r="S614" s="214">
        <f>AVERAGE(Q614:Q617)</f>
        <v>81.668292682926833</v>
      </c>
      <c r="T614" s="222">
        <f>IFERROR((R614*0.7+S614*0.3)*2,S614*2)</f>
        <v>189.0009756097561</v>
      </c>
      <c r="U614" s="211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11"/>
      <c r="W614" s="288">
        <f>AVERAGE(T614:T617)</f>
        <v>189.0009756097561</v>
      </c>
      <c r="X614" s="289" t="str">
        <f>IF(W614&lt;170,"ГЗ по учреждению не выполнено","")&amp;IF(AND(W614&gt;=170,W614&lt;=200),"ГЗ по учреждению выполнено","")&amp;IF(W614&gt;200,"ГЗ по учреждению перевыполнено","")</f>
        <v>ГЗ по учреждению выполнено</v>
      </c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16" customFormat="1" ht="74.25" customHeight="1" thickBot="1" x14ac:dyDescent="0.3">
      <c r="A615" s="303"/>
      <c r="B615" s="44" t="str">
        <f t="shared" si="329"/>
        <v>ГБУЗ АО Патологоанатомическое бюро</v>
      </c>
      <c r="C615" s="298"/>
      <c r="D615" s="19" t="str">
        <f t="shared" si="330"/>
        <v>Патологическая анатомия</v>
      </c>
      <c r="E615" s="227"/>
      <c r="F615" s="44" t="str">
        <f t="shared" si="313"/>
        <v>Патологическая анатомия</v>
      </c>
      <c r="G615" s="227"/>
      <c r="H615" s="44" t="str">
        <f t="shared" si="314"/>
        <v>Не предусмотрено</v>
      </c>
      <c r="I615" s="227"/>
      <c r="J615" s="44" t="str">
        <f t="shared" si="315"/>
        <v>Не предусмотрено</v>
      </c>
      <c r="K615" s="66" t="s">
        <v>186</v>
      </c>
      <c r="L615" s="85" t="s">
        <v>41</v>
      </c>
      <c r="M615" s="68" t="s">
        <v>42</v>
      </c>
      <c r="N615" s="101">
        <v>41000</v>
      </c>
      <c r="O615" s="100">
        <v>8829</v>
      </c>
      <c r="P615" s="53" t="str">
        <f t="shared" si="307"/>
        <v/>
      </c>
      <c r="Q615" s="52">
        <f t="shared" si="318"/>
        <v>86.136585365853662</v>
      </c>
      <c r="R615" s="219"/>
      <c r="S615" s="215"/>
      <c r="T615" s="223"/>
      <c r="U615" s="239"/>
      <c r="V615" s="239"/>
      <c r="W615" s="288"/>
      <c r="X615" s="289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  <c r="JW615" s="4"/>
      <c r="JX615" s="4"/>
      <c r="JY615" s="4"/>
      <c r="JZ615" s="4"/>
      <c r="KA615" s="4"/>
      <c r="KB615" s="4"/>
      <c r="KC615" s="4"/>
      <c r="KD615" s="4"/>
      <c r="KE615" s="4"/>
      <c r="KF615" s="4"/>
      <c r="KG615" s="4"/>
      <c r="KH615" s="4"/>
      <c r="KI615" s="4"/>
      <c r="KJ615" s="4"/>
      <c r="KK615" s="4"/>
      <c r="KL615" s="4"/>
      <c r="KM615" s="4"/>
      <c r="KN615" s="4"/>
      <c r="KO615" s="4"/>
      <c r="KP615" s="4"/>
      <c r="KQ615" s="4"/>
      <c r="KR615" s="4"/>
      <c r="KS615" s="4"/>
      <c r="KT615" s="4"/>
      <c r="KU615" s="4"/>
      <c r="KV615" s="4"/>
      <c r="KW615" s="4"/>
      <c r="KX615" s="4"/>
      <c r="KY615" s="4"/>
      <c r="KZ615" s="4"/>
      <c r="LA615" s="4"/>
      <c r="LB615" s="4"/>
      <c r="LC615" s="4"/>
      <c r="LD615" s="4"/>
      <c r="LE615" s="4"/>
      <c r="LF615" s="4"/>
      <c r="LG615" s="4"/>
      <c r="LH615" s="4"/>
      <c r="LI615" s="4"/>
      <c r="LJ615" s="4"/>
      <c r="LK615" s="4"/>
      <c r="LL615" s="4"/>
      <c r="LM615" s="4"/>
      <c r="LN615" s="4"/>
      <c r="LO615" s="4"/>
      <c r="LP615" s="4"/>
      <c r="LQ615" s="4"/>
      <c r="LR615" s="4"/>
      <c r="LS615" s="4"/>
      <c r="LT615" s="4"/>
      <c r="LU615" s="4"/>
      <c r="LV615" s="4"/>
      <c r="LW615" s="4"/>
      <c r="LX615" s="4"/>
      <c r="LY615" s="4"/>
      <c r="LZ615" s="4"/>
      <c r="MA615" s="4"/>
      <c r="MB615" s="4"/>
      <c r="MC615" s="4"/>
      <c r="MD615" s="4"/>
      <c r="ME615" s="4"/>
      <c r="MF615" s="4"/>
      <c r="MG615" s="4"/>
      <c r="MH615" s="4"/>
      <c r="MI615" s="4"/>
      <c r="MJ615" s="4"/>
      <c r="MK615" s="4"/>
      <c r="ML615" s="4"/>
      <c r="MM615" s="4"/>
      <c r="MN615" s="4"/>
      <c r="MO615" s="4"/>
      <c r="MP615" s="4"/>
      <c r="MQ615" s="4"/>
      <c r="MR615" s="4"/>
      <c r="MS615" s="4"/>
      <c r="MT615" s="4"/>
      <c r="MU615" s="4"/>
      <c r="MV615" s="4"/>
      <c r="MW615" s="4"/>
      <c r="MX615" s="4"/>
      <c r="MY615" s="4"/>
      <c r="MZ615" s="4"/>
      <c r="NA615" s="4"/>
      <c r="NB615" s="4"/>
      <c r="NC615" s="4"/>
      <c r="ND615" s="4"/>
      <c r="NE615" s="4"/>
      <c r="NF615" s="4"/>
      <c r="NG615" s="4"/>
      <c r="NH615" s="4"/>
      <c r="NI615" s="4"/>
      <c r="NJ615" s="4"/>
      <c r="NK615" s="4"/>
      <c r="NL615" s="4"/>
      <c r="NM615" s="4"/>
      <c r="NN615" s="4"/>
      <c r="NO615" s="4"/>
      <c r="NP615" s="4"/>
      <c r="NQ615" s="4"/>
      <c r="NR615" s="4"/>
      <c r="NS615" s="4"/>
      <c r="NT615" s="4"/>
      <c r="NU615" s="4"/>
      <c r="NV615" s="4"/>
      <c r="NW615" s="4"/>
      <c r="NX615" s="4"/>
      <c r="NY615" s="4"/>
      <c r="NZ615" s="4"/>
      <c r="OA615" s="4"/>
      <c r="OB615" s="4"/>
      <c r="OC615" s="4"/>
      <c r="OD615" s="4"/>
      <c r="OE615" s="4"/>
      <c r="OF615" s="4"/>
      <c r="OG615" s="4"/>
      <c r="OH615" s="4"/>
      <c r="OI615" s="4"/>
      <c r="OJ615" s="4"/>
      <c r="OK615" s="4"/>
      <c r="OL615" s="4"/>
      <c r="OM615" s="4"/>
      <c r="ON615" s="4"/>
      <c r="OO615" s="4"/>
      <c r="OP615" s="4"/>
      <c r="OQ615" s="4"/>
      <c r="OR615" s="4"/>
      <c r="OS615" s="4"/>
      <c r="OT615" s="4"/>
      <c r="OU615" s="4"/>
      <c r="OV615" s="4"/>
      <c r="OW615" s="4"/>
      <c r="OX615" s="4"/>
      <c r="OY615" s="4"/>
      <c r="OZ615" s="4"/>
      <c r="PA615" s="4"/>
    </row>
    <row r="616" spans="1:417" s="16" customFormat="1" ht="39.75" customHeight="1" thickBot="1" x14ac:dyDescent="0.3">
      <c r="A616" s="303"/>
      <c r="B616" s="44" t="str">
        <f t="shared" si="329"/>
        <v>ГБУЗ АО Патологоанатомическое бюро</v>
      </c>
      <c r="C616" s="298"/>
      <c r="D616" s="19" t="str">
        <f t="shared" si="330"/>
        <v>Патологическая анатомия</v>
      </c>
      <c r="E616" s="227" t="s">
        <v>96</v>
      </c>
      <c r="F616" s="44" t="str">
        <f t="shared" si="313"/>
        <v>Патологическая анатомия</v>
      </c>
      <c r="G616" s="227" t="s">
        <v>47</v>
      </c>
      <c r="H616" s="44" t="str">
        <f t="shared" si="314"/>
        <v>Не предусмотрено</v>
      </c>
      <c r="I616" s="227" t="s">
        <v>47</v>
      </c>
      <c r="J616" s="44" t="str">
        <f t="shared" si="315"/>
        <v>Не предусмотрено</v>
      </c>
      <c r="K616" s="69" t="s">
        <v>97</v>
      </c>
      <c r="L616" s="70" t="s">
        <v>3</v>
      </c>
      <c r="M616" s="70" t="s">
        <v>5</v>
      </c>
      <c r="N616" s="103">
        <v>100</v>
      </c>
      <c r="O616" s="103">
        <v>100</v>
      </c>
      <c r="P616" s="51">
        <f t="shared" si="307"/>
        <v>100</v>
      </c>
      <c r="Q616" s="51"/>
      <c r="R616" s="219"/>
      <c r="S616" s="215"/>
      <c r="T616" s="223"/>
      <c r="U616" s="239"/>
      <c r="V616" s="239"/>
      <c r="W616" s="288"/>
      <c r="X616" s="289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  <c r="JW616" s="4"/>
      <c r="JX616" s="4"/>
      <c r="JY616" s="4"/>
      <c r="JZ616" s="4"/>
      <c r="KA616" s="4"/>
      <c r="KB616" s="4"/>
      <c r="KC616" s="4"/>
      <c r="KD616" s="4"/>
      <c r="KE616" s="4"/>
      <c r="KF616" s="4"/>
      <c r="KG616" s="4"/>
      <c r="KH616" s="4"/>
      <c r="KI616" s="4"/>
      <c r="KJ616" s="4"/>
      <c r="KK616" s="4"/>
      <c r="KL616" s="4"/>
      <c r="KM616" s="4"/>
      <c r="KN616" s="4"/>
      <c r="KO616" s="4"/>
      <c r="KP616" s="4"/>
      <c r="KQ616" s="4"/>
      <c r="KR616" s="4"/>
      <c r="KS616" s="4"/>
      <c r="KT616" s="4"/>
      <c r="KU616" s="4"/>
      <c r="KV616" s="4"/>
      <c r="KW616" s="4"/>
      <c r="KX616" s="4"/>
      <c r="KY616" s="4"/>
      <c r="KZ616" s="4"/>
      <c r="LA616" s="4"/>
      <c r="LB616" s="4"/>
      <c r="LC616" s="4"/>
      <c r="LD616" s="4"/>
      <c r="LE616" s="4"/>
      <c r="LF616" s="4"/>
      <c r="LG616" s="4"/>
      <c r="LH616" s="4"/>
      <c r="LI616" s="4"/>
      <c r="LJ616" s="4"/>
      <c r="LK616" s="4"/>
      <c r="LL616" s="4"/>
      <c r="LM616" s="4"/>
      <c r="LN616" s="4"/>
      <c r="LO616" s="4"/>
      <c r="LP616" s="4"/>
      <c r="LQ616" s="4"/>
      <c r="LR616" s="4"/>
      <c r="LS616" s="4"/>
      <c r="LT616" s="4"/>
      <c r="LU616" s="4"/>
      <c r="LV616" s="4"/>
      <c r="LW616" s="4"/>
      <c r="LX616" s="4"/>
      <c r="LY616" s="4"/>
      <c r="LZ616" s="4"/>
      <c r="MA616" s="4"/>
      <c r="MB616" s="4"/>
      <c r="MC616" s="4"/>
      <c r="MD616" s="4"/>
      <c r="ME616" s="4"/>
      <c r="MF616" s="4"/>
      <c r="MG616" s="4"/>
      <c r="MH616" s="4"/>
      <c r="MI616" s="4"/>
      <c r="MJ616" s="4"/>
      <c r="MK616" s="4"/>
      <c r="ML616" s="4"/>
      <c r="MM616" s="4"/>
      <c r="MN616" s="4"/>
      <c r="MO616" s="4"/>
      <c r="MP616" s="4"/>
      <c r="MQ616" s="4"/>
      <c r="MR616" s="4"/>
      <c r="MS616" s="4"/>
      <c r="MT616" s="4"/>
      <c r="MU616" s="4"/>
      <c r="MV616" s="4"/>
      <c r="MW616" s="4"/>
      <c r="MX616" s="4"/>
      <c r="MY616" s="4"/>
      <c r="MZ616" s="4"/>
      <c r="NA616" s="4"/>
      <c r="NB616" s="4"/>
      <c r="NC616" s="4"/>
      <c r="ND616" s="4"/>
      <c r="NE616" s="4"/>
      <c r="NF616" s="4"/>
      <c r="NG616" s="4"/>
      <c r="NH616" s="4"/>
      <c r="NI616" s="4"/>
      <c r="NJ616" s="4"/>
      <c r="NK616" s="4"/>
      <c r="NL616" s="4"/>
      <c r="NM616" s="4"/>
      <c r="NN616" s="4"/>
      <c r="NO616" s="4"/>
      <c r="NP616" s="4"/>
      <c r="NQ616" s="4"/>
      <c r="NR616" s="4"/>
      <c r="NS616" s="4"/>
      <c r="NT616" s="4"/>
      <c r="NU616" s="4"/>
      <c r="NV616" s="4"/>
      <c r="NW616" s="4"/>
      <c r="NX616" s="4"/>
      <c r="NY616" s="4"/>
      <c r="NZ616" s="4"/>
      <c r="OA616" s="4"/>
      <c r="OB616" s="4"/>
      <c r="OC616" s="4"/>
      <c r="OD616" s="4"/>
      <c r="OE616" s="4"/>
      <c r="OF616" s="4"/>
      <c r="OG616" s="4"/>
      <c r="OH616" s="4"/>
      <c r="OI616" s="4"/>
      <c r="OJ616" s="4"/>
      <c r="OK616" s="4"/>
      <c r="OL616" s="4"/>
      <c r="OM616" s="4"/>
      <c r="ON616" s="4"/>
      <c r="OO616" s="4"/>
      <c r="OP616" s="4"/>
      <c r="OQ616" s="4"/>
      <c r="OR616" s="4"/>
      <c r="OS616" s="4"/>
      <c r="OT616" s="4"/>
      <c r="OU616" s="4"/>
      <c r="OV616" s="4"/>
      <c r="OW616" s="4"/>
      <c r="OX616" s="4"/>
      <c r="OY616" s="4"/>
      <c r="OZ616" s="4"/>
      <c r="PA616" s="4"/>
    </row>
    <row r="617" spans="1:417" s="16" customFormat="1" ht="39.75" customHeight="1" thickBot="1" x14ac:dyDescent="0.3">
      <c r="A617" s="303"/>
      <c r="B617" s="44" t="str">
        <f t="shared" si="329"/>
        <v>ГБУЗ АО Патологоанатомическое бюро</v>
      </c>
      <c r="C617" s="298"/>
      <c r="D617" s="19" t="str">
        <f t="shared" si="330"/>
        <v>Патологическая анатомия</v>
      </c>
      <c r="E617" s="227"/>
      <c r="F617" s="44" t="str">
        <f t="shared" si="313"/>
        <v>Патологическая анатомия</v>
      </c>
      <c r="G617" s="227"/>
      <c r="H617" s="44" t="str">
        <f t="shared" si="314"/>
        <v>Не предусмотрено</v>
      </c>
      <c r="I617" s="227"/>
      <c r="J617" s="44" t="str">
        <f t="shared" si="315"/>
        <v>Не предусмотрено</v>
      </c>
      <c r="K617" s="66" t="s">
        <v>98</v>
      </c>
      <c r="L617" s="85" t="s">
        <v>41</v>
      </c>
      <c r="M617" s="68" t="s">
        <v>42</v>
      </c>
      <c r="N617" s="101">
        <v>4000</v>
      </c>
      <c r="O617" s="100">
        <v>772</v>
      </c>
      <c r="P617" s="53" t="str">
        <f t="shared" si="307"/>
        <v/>
      </c>
      <c r="Q617" s="52">
        <f t="shared" si="318"/>
        <v>77.2</v>
      </c>
      <c r="R617" s="220"/>
      <c r="S617" s="221"/>
      <c r="T617" s="224"/>
      <c r="U617" s="212"/>
      <c r="V617" s="212"/>
      <c r="W617" s="288"/>
      <c r="X617" s="289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  <c r="IQ617" s="4"/>
      <c r="IR617" s="4"/>
      <c r="IS617" s="4"/>
      <c r="IT617" s="4"/>
      <c r="IU617" s="4"/>
      <c r="IV617" s="4"/>
      <c r="IW617" s="4"/>
      <c r="IX617" s="4"/>
      <c r="IY617" s="4"/>
      <c r="IZ617" s="4"/>
      <c r="JA617" s="4"/>
      <c r="JB617" s="4"/>
      <c r="JC617" s="4"/>
      <c r="JD617" s="4"/>
      <c r="JE617" s="4"/>
      <c r="JF617" s="4"/>
      <c r="JG617" s="4"/>
      <c r="JH617" s="4"/>
      <c r="JI617" s="4"/>
      <c r="JJ617" s="4"/>
      <c r="JK617" s="4"/>
      <c r="JL617" s="4"/>
      <c r="JM617" s="4"/>
      <c r="JN617" s="4"/>
      <c r="JO617" s="4"/>
      <c r="JP617" s="4"/>
      <c r="JQ617" s="4"/>
      <c r="JR617" s="4"/>
      <c r="JS617" s="4"/>
      <c r="JT617" s="4"/>
      <c r="JU617" s="4"/>
      <c r="JV617" s="4"/>
      <c r="JW617" s="4"/>
      <c r="JX617" s="4"/>
      <c r="JY617" s="4"/>
      <c r="JZ617" s="4"/>
      <c r="KA617" s="4"/>
      <c r="KB617" s="4"/>
      <c r="KC617" s="4"/>
      <c r="KD617" s="4"/>
      <c r="KE617" s="4"/>
      <c r="KF617" s="4"/>
      <c r="KG617" s="4"/>
      <c r="KH617" s="4"/>
      <c r="KI617" s="4"/>
      <c r="KJ617" s="4"/>
      <c r="KK617" s="4"/>
      <c r="KL617" s="4"/>
      <c r="KM617" s="4"/>
      <c r="KN617" s="4"/>
      <c r="KO617" s="4"/>
      <c r="KP617" s="4"/>
      <c r="KQ617" s="4"/>
      <c r="KR617" s="4"/>
      <c r="KS617" s="4"/>
      <c r="KT617" s="4"/>
      <c r="KU617" s="4"/>
      <c r="KV617" s="4"/>
      <c r="KW617" s="4"/>
      <c r="KX617" s="4"/>
      <c r="KY617" s="4"/>
      <c r="KZ617" s="4"/>
      <c r="LA617" s="4"/>
      <c r="LB617" s="4"/>
      <c r="LC617" s="4"/>
      <c r="LD617" s="4"/>
      <c r="LE617" s="4"/>
      <c r="LF617" s="4"/>
      <c r="LG617" s="4"/>
      <c r="LH617" s="4"/>
      <c r="LI617" s="4"/>
      <c r="LJ617" s="4"/>
      <c r="LK617" s="4"/>
      <c r="LL617" s="4"/>
      <c r="LM617" s="4"/>
      <c r="LN617" s="4"/>
      <c r="LO617" s="4"/>
      <c r="LP617" s="4"/>
      <c r="LQ617" s="4"/>
      <c r="LR617" s="4"/>
      <c r="LS617" s="4"/>
      <c r="LT617" s="4"/>
      <c r="LU617" s="4"/>
      <c r="LV617" s="4"/>
      <c r="LW617" s="4"/>
      <c r="LX617" s="4"/>
      <c r="LY617" s="4"/>
      <c r="LZ617" s="4"/>
      <c r="MA617" s="4"/>
      <c r="MB617" s="4"/>
      <c r="MC617" s="4"/>
      <c r="MD617" s="4"/>
      <c r="ME617" s="4"/>
      <c r="MF617" s="4"/>
      <c r="MG617" s="4"/>
      <c r="MH617" s="4"/>
      <c r="MI617" s="4"/>
      <c r="MJ617" s="4"/>
      <c r="MK617" s="4"/>
      <c r="ML617" s="4"/>
      <c r="MM617" s="4"/>
      <c r="MN617" s="4"/>
      <c r="MO617" s="4"/>
      <c r="MP617" s="4"/>
      <c r="MQ617" s="4"/>
      <c r="MR617" s="4"/>
      <c r="MS617" s="4"/>
      <c r="MT617" s="4"/>
      <c r="MU617" s="4"/>
      <c r="MV617" s="4"/>
      <c r="MW617" s="4"/>
      <c r="MX617" s="4"/>
      <c r="MY617" s="4"/>
      <c r="MZ617" s="4"/>
      <c r="NA617" s="4"/>
      <c r="NB617" s="4"/>
      <c r="NC617" s="4"/>
      <c r="ND617" s="4"/>
      <c r="NE617" s="4"/>
      <c r="NF617" s="4"/>
      <c r="NG617" s="4"/>
      <c r="NH617" s="4"/>
      <c r="NI617" s="4"/>
      <c r="NJ617" s="4"/>
      <c r="NK617" s="4"/>
      <c r="NL617" s="4"/>
      <c r="NM617" s="4"/>
      <c r="NN617" s="4"/>
      <c r="NO617" s="4"/>
      <c r="NP617" s="4"/>
      <c r="NQ617" s="4"/>
      <c r="NR617" s="4"/>
      <c r="NS617" s="4"/>
      <c r="NT617" s="4"/>
      <c r="NU617" s="4"/>
      <c r="NV617" s="4"/>
      <c r="NW617" s="4"/>
      <c r="NX617" s="4"/>
      <c r="NY617" s="4"/>
      <c r="NZ617" s="4"/>
      <c r="OA617" s="4"/>
      <c r="OB617" s="4"/>
      <c r="OC617" s="4"/>
      <c r="OD617" s="4"/>
      <c r="OE617" s="4"/>
      <c r="OF617" s="4"/>
      <c r="OG617" s="4"/>
      <c r="OH617" s="4"/>
      <c r="OI617" s="4"/>
      <c r="OJ617" s="4"/>
      <c r="OK617" s="4"/>
      <c r="OL617" s="4"/>
      <c r="OM617" s="4"/>
      <c r="ON617" s="4"/>
      <c r="OO617" s="4"/>
      <c r="OP617" s="4"/>
      <c r="OQ617" s="4"/>
      <c r="OR617" s="4"/>
      <c r="OS617" s="4"/>
      <c r="OT617" s="4"/>
      <c r="OU617" s="4"/>
      <c r="OV617" s="4"/>
      <c r="OW617" s="4"/>
      <c r="OX617" s="4"/>
      <c r="OY617" s="4"/>
      <c r="OZ617" s="4"/>
      <c r="PA617" s="4"/>
    </row>
    <row r="618" spans="1:417" s="4" customFormat="1" ht="45" customHeight="1" thickBot="1" x14ac:dyDescent="0.3">
      <c r="A618" s="200" t="s">
        <v>75</v>
      </c>
      <c r="B618" s="44" t="str">
        <f t="shared" si="329"/>
        <v>ГБУЗ АО Городская поликлиника №1</v>
      </c>
      <c r="C618" s="226" t="s">
        <v>122</v>
      </c>
      <c r="D618" s="19" t="str">
        <f t="shared" si="330"/>
        <v>ПМСП, не включенная в базовую программу ОМС</v>
      </c>
      <c r="E618" s="225" t="s">
        <v>140</v>
      </c>
      <c r="F618" s="44" t="str">
        <f t="shared" si="313"/>
        <v>амбулаторно</v>
      </c>
      <c r="G618" s="225" t="s">
        <v>39</v>
      </c>
      <c r="H618" s="44" t="str">
        <f t="shared" si="314"/>
        <v>Первичная медико-санитарная помощь, в части диагностики и лечения</v>
      </c>
      <c r="I618" s="225" t="s">
        <v>66</v>
      </c>
      <c r="J618" s="44" t="str">
        <f t="shared" si="315"/>
        <v>психотерапия</v>
      </c>
      <c r="K618" s="70" t="s">
        <v>131</v>
      </c>
      <c r="L618" s="70" t="s">
        <v>3</v>
      </c>
      <c r="M618" s="70" t="s">
        <v>5</v>
      </c>
      <c r="N618" s="103">
        <v>99</v>
      </c>
      <c r="O618" s="103">
        <v>100</v>
      </c>
      <c r="P618" s="57">
        <f t="shared" si="307"/>
        <v>101.01010101010101</v>
      </c>
      <c r="Q618" s="57"/>
      <c r="R618" s="213">
        <f>IFERROR(AVERAGE(P618:P620),"")</f>
        <v>101.01010101010101</v>
      </c>
      <c r="S618" s="240">
        <f>AVERAGE(Q618:Q620)</f>
        <v>100.64627773494388</v>
      </c>
      <c r="T618" s="216">
        <f>IFERROR((R618*0.7+S618*0.3)*2,S618*2)</f>
        <v>201.80190805510773</v>
      </c>
      <c r="U618" s="225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25"/>
      <c r="W618" s="251">
        <f>AVERAGE(T618:T624)</f>
        <v>201.45208839524534</v>
      </c>
      <c r="X618" s="248" t="str">
        <f>IF(W618&lt;170,"ГЗ по учреждению не выполнено","")&amp;IF(AND(W618&gt;=170,W618&lt;=200),"ГЗ по учреждению выполнено","")&amp;IF(W618&gt;200,"ГЗ по учреждению перевыполнено","")</f>
        <v>ГЗ по учреждению перевыполнено</v>
      </c>
    </row>
    <row r="619" spans="1:417" s="4" customFormat="1" ht="24.6" customHeight="1" thickBot="1" x14ac:dyDescent="0.3">
      <c r="A619" s="201"/>
      <c r="B619" s="44" t="str">
        <f t="shared" si="329"/>
        <v>ГБУЗ АО Городская поликлиника №1</v>
      </c>
      <c r="C619" s="226"/>
      <c r="D619" s="19" t="str">
        <f t="shared" si="330"/>
        <v>ПМСП, не включенная в базовую программу ОМС</v>
      </c>
      <c r="E619" s="225"/>
      <c r="F619" s="44" t="str">
        <f t="shared" si="313"/>
        <v>амбулаторно</v>
      </c>
      <c r="G619" s="225"/>
      <c r="H619" s="44" t="str">
        <f t="shared" si="314"/>
        <v>Первичная медико-санитарная помощь, в части диагностики и лечения</v>
      </c>
      <c r="I619" s="225"/>
      <c r="J619" s="44" t="str">
        <f t="shared" si="315"/>
        <v>психотерапия</v>
      </c>
      <c r="K619" s="71" t="s">
        <v>40</v>
      </c>
      <c r="L619" s="72" t="s">
        <v>121</v>
      </c>
      <c r="M619" s="78" t="s">
        <v>42</v>
      </c>
      <c r="N619" s="101">
        <v>3891</v>
      </c>
      <c r="O619" s="99">
        <v>981</v>
      </c>
      <c r="P619" s="131" t="str">
        <f t="shared" ref="P619" si="331">IF(AND(N619&lt;&gt;0,M619="Кач."),O619/N619*100,"")</f>
        <v/>
      </c>
      <c r="Q619" s="127">
        <f t="shared" ref="Q619" si="332">IF(AND(N619&lt;&gt;0,M619="объем"),(O619/N619*100)/$Y$2*12,"")</f>
        <v>100.84811102544333</v>
      </c>
      <c r="R619" s="213"/>
      <c r="S619" s="240"/>
      <c r="T619" s="216"/>
      <c r="U619" s="225"/>
      <c r="V619" s="225"/>
      <c r="W619" s="252"/>
      <c r="X619" s="249"/>
    </row>
    <row r="620" spans="1:417" s="4" customFormat="1" ht="42" customHeight="1" thickBot="1" x14ac:dyDescent="0.3">
      <c r="A620" s="201"/>
      <c r="B620" s="44" t="str">
        <f t="shared" si="329"/>
        <v>ГБУЗ АО Городская поликлиника №1</v>
      </c>
      <c r="C620" s="226"/>
      <c r="D620" s="19" t="str">
        <f t="shared" si="330"/>
        <v>ПМСП, не включенная в базовую программу ОМС</v>
      </c>
      <c r="E620" s="225"/>
      <c r="F620" s="44" t="str">
        <f t="shared" si="313"/>
        <v>амбулаторно</v>
      </c>
      <c r="G620" s="225"/>
      <c r="H620" s="44" t="str">
        <f t="shared" si="314"/>
        <v>Первичная медико-санитарная помощь, в части диагностики и лечения</v>
      </c>
      <c r="I620" s="225"/>
      <c r="J620" s="44" t="str">
        <f t="shared" si="315"/>
        <v>психотерапия</v>
      </c>
      <c r="K620" s="71" t="s">
        <v>136</v>
      </c>
      <c r="L620" s="72" t="s">
        <v>121</v>
      </c>
      <c r="M620" s="78" t="s">
        <v>42</v>
      </c>
      <c r="N620" s="101">
        <v>1800</v>
      </c>
      <c r="O620" s="101">
        <v>452</v>
      </c>
      <c r="P620" s="58" t="str">
        <f t="shared" si="307"/>
        <v/>
      </c>
      <c r="Q620" s="59">
        <f t="shared" si="318"/>
        <v>100.44444444444444</v>
      </c>
      <c r="R620" s="213"/>
      <c r="S620" s="240"/>
      <c r="T620" s="216"/>
      <c r="U620" s="225"/>
      <c r="V620" s="225"/>
      <c r="W620" s="252"/>
      <c r="X620" s="249"/>
    </row>
    <row r="621" spans="1:417" s="4" customFormat="1" ht="25.9" customHeight="1" thickBot="1" x14ac:dyDescent="0.3">
      <c r="A621" s="201"/>
      <c r="B621" s="44" t="str">
        <f t="shared" si="329"/>
        <v>ГБУЗ АО Городская поликлиника №1</v>
      </c>
      <c r="C621" s="203" t="s">
        <v>73</v>
      </c>
      <c r="D621" s="19" t="str">
        <f t="shared" si="330"/>
        <v>Паллиативная медицинская помощь</v>
      </c>
      <c r="E621" s="225" t="s">
        <v>252</v>
      </c>
      <c r="F621" s="44" t="str">
        <f t="shared" si="313"/>
        <v>амбулаторно на дому</v>
      </c>
      <c r="G621" s="225" t="s">
        <v>73</v>
      </c>
      <c r="H621" s="44" t="str">
        <f t="shared" si="314"/>
        <v>Паллиативная медицинская помощь</v>
      </c>
      <c r="I621" s="227" t="s">
        <v>47</v>
      </c>
      <c r="J621" s="44" t="str">
        <f t="shared" si="315"/>
        <v>Не предусмотрено</v>
      </c>
      <c r="K621" s="70" t="s">
        <v>131</v>
      </c>
      <c r="L621" s="70" t="s">
        <v>3</v>
      </c>
      <c r="M621" s="70" t="s">
        <v>5</v>
      </c>
      <c r="N621" s="103">
        <v>99</v>
      </c>
      <c r="O621" s="103">
        <v>100</v>
      </c>
      <c r="P621" s="57">
        <f t="shared" si="307"/>
        <v>101.01010101010101</v>
      </c>
      <c r="Q621" s="57"/>
      <c r="R621" s="213">
        <f>IFERROR(AVERAGE(P621:P622),"")</f>
        <v>101.01010101010101</v>
      </c>
      <c r="S621" s="240">
        <f>AVERAGE(Q621:Q622)</f>
        <v>101.90035952747817</v>
      </c>
      <c r="T621" s="216">
        <f>IFERROR((R621*0.7+S621*0.3)*2,S621*2)</f>
        <v>202.55435713062829</v>
      </c>
      <c r="U621" s="225" t="str">
        <f>IF(T621&lt;170,"ГЗ по услуге (работе) НЕ выполнено","")&amp;IF(AND(T621&gt;=170,T621&lt;=200),"ГЗ по услуге (работе) выполнено","")&amp;IF(T621&gt;200,"ГЗ по услуге (работе) ПЕРЕвыполнено","")</f>
        <v>ГЗ по услуге (работе) ПЕРЕвыполнено</v>
      </c>
      <c r="V621" s="225"/>
      <c r="W621" s="252"/>
      <c r="X621" s="249"/>
    </row>
    <row r="622" spans="1:417" s="14" customFormat="1" ht="28.5" customHeight="1" thickBot="1" x14ac:dyDescent="0.3">
      <c r="A622" s="201"/>
      <c r="B622" s="44" t="str">
        <f t="shared" si="329"/>
        <v>ГБУЗ АО Городская поликлиника №1</v>
      </c>
      <c r="C622" s="204"/>
      <c r="D622" s="19" t="str">
        <f t="shared" si="330"/>
        <v>Паллиативная медицинская помощь</v>
      </c>
      <c r="E622" s="225"/>
      <c r="F622" s="44" t="str">
        <f t="shared" si="313"/>
        <v>амбулаторно на дому</v>
      </c>
      <c r="G622" s="225"/>
      <c r="H622" s="44" t="str">
        <f t="shared" si="314"/>
        <v>Паллиативная медицинская помощь</v>
      </c>
      <c r="I622" s="227"/>
      <c r="J622" s="44" t="str">
        <f t="shared" si="315"/>
        <v>Не предусмотрено</v>
      </c>
      <c r="K622" s="71" t="s">
        <v>40</v>
      </c>
      <c r="L622" s="72" t="s">
        <v>121</v>
      </c>
      <c r="M622" s="78" t="s">
        <v>42</v>
      </c>
      <c r="N622" s="101">
        <v>1947</v>
      </c>
      <c r="O622" s="99">
        <v>496</v>
      </c>
      <c r="P622" s="58" t="str">
        <f t="shared" si="307"/>
        <v/>
      </c>
      <c r="Q622" s="59">
        <f t="shared" si="318"/>
        <v>101.90035952747817</v>
      </c>
      <c r="R622" s="213"/>
      <c r="S622" s="240"/>
      <c r="T622" s="216"/>
      <c r="U622" s="225"/>
      <c r="V622" s="225"/>
      <c r="W622" s="252"/>
      <c r="X622" s="249"/>
    </row>
    <row r="623" spans="1:417" s="16" customFormat="1" ht="28.5" customHeight="1" thickBot="1" x14ac:dyDescent="0.3">
      <c r="A623" s="201"/>
      <c r="B623" s="44" t="e">
        <f>IF(A623="",#REF!,A623)</f>
        <v>#REF!</v>
      </c>
      <c r="C623" s="226" t="s">
        <v>232</v>
      </c>
      <c r="D623" s="19" t="str">
        <f>IF(C623="",#REF!,C623)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25" t="s">
        <v>289</v>
      </c>
      <c r="F623" s="44" t="str">
        <f>IF(E623="",#REF!,E623)</f>
        <v>заключение договоров</v>
      </c>
      <c r="G623" s="211" t="s">
        <v>291</v>
      </c>
      <c r="H623" s="44" t="str">
        <f>IF(G623="",#REF!,G623)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11" t="s">
        <v>290</v>
      </c>
      <c r="J623" s="44" t="str">
        <f>IF(I623="",#REF!,I623)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3" t="s">
        <v>233</v>
      </c>
      <c r="L623" s="72" t="s">
        <v>3</v>
      </c>
      <c r="M623" s="69" t="s">
        <v>5</v>
      </c>
      <c r="N623" s="103">
        <v>100</v>
      </c>
      <c r="O623" s="103">
        <v>100</v>
      </c>
      <c r="P623" s="57">
        <f t="shared" ref="P623:P624" si="333">IF(AND(N623&lt;&gt;0,M623="Кач."),O623/N623*100,"")</f>
        <v>100</v>
      </c>
      <c r="Q623" s="57"/>
      <c r="R623" s="213">
        <f>IFERROR(AVERAGE(P623:P624),"")</f>
        <v>100</v>
      </c>
      <c r="S623" s="240">
        <f>AVERAGE(Q623:Q624)</f>
        <v>100</v>
      </c>
      <c r="T623" s="216">
        <f>IFERROR((R623*0.7+S623*0.3)*2,S623*2)</f>
        <v>200</v>
      </c>
      <c r="U623" s="225" t="str">
        <f>IF(T623&lt;170,"ГЗ по услуге (работе) НЕ выполнено","")&amp;IF(AND(T623&gt;=170,T623&lt;=200),"ГЗ по услуге (работе) выполнено","")&amp;IF(T623&gt;200,"ГЗ по услуге (работе) ПЕРЕвыполнено","")</f>
        <v>ГЗ по услуге (работе) выполнено</v>
      </c>
      <c r="V623" s="225"/>
      <c r="W623" s="252"/>
      <c r="X623" s="249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28.5" customHeight="1" thickBot="1" x14ac:dyDescent="0.3">
      <c r="A624" s="202"/>
      <c r="B624" s="44" t="e">
        <f t="shared" si="329"/>
        <v>#REF!</v>
      </c>
      <c r="C624" s="226"/>
      <c r="D624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4" s="225"/>
      <c r="F624" s="44" t="str">
        <f t="shared" si="313"/>
        <v>заключение договоров</v>
      </c>
      <c r="G624" s="212"/>
      <c r="H624" s="44" t="str">
        <f t="shared" si="31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4" s="212"/>
      <c r="J624" s="44" t="str">
        <f t="shared" si="31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4" s="74" t="s">
        <v>241</v>
      </c>
      <c r="L624" s="72" t="s">
        <v>234</v>
      </c>
      <c r="M624" s="78" t="s">
        <v>42</v>
      </c>
      <c r="N624" s="101">
        <v>2.79</v>
      </c>
      <c r="O624" s="101">
        <v>2.79</v>
      </c>
      <c r="P624" s="58" t="str">
        <f t="shared" si="333"/>
        <v/>
      </c>
      <c r="Q624" s="55">
        <f>IF(AND(N624&lt;&gt;0,M624="объем"),(O624/N624*100),"")</f>
        <v>100</v>
      </c>
      <c r="R624" s="213"/>
      <c r="S624" s="240"/>
      <c r="T624" s="216"/>
      <c r="U624" s="225"/>
      <c r="V624" s="225"/>
      <c r="W624" s="286"/>
      <c r="X624" s="250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28.5" customHeight="1" thickBot="1" x14ac:dyDescent="0.3">
      <c r="A625" s="205" t="s">
        <v>196</v>
      </c>
      <c r="B625" s="44" t="str">
        <f t="shared" si="329"/>
        <v>ГБУЗ АО Городская поликлиника №2</v>
      </c>
      <c r="C625" s="203" t="s">
        <v>73</v>
      </c>
      <c r="D625" s="19" t="str">
        <f t="shared" si="330"/>
        <v>Паллиативная медицинская помощь</v>
      </c>
      <c r="E625" s="211" t="s">
        <v>140</v>
      </c>
      <c r="F625" s="44" t="str">
        <f t="shared" si="313"/>
        <v>амбулаторно</v>
      </c>
      <c r="G625" s="211" t="s">
        <v>47</v>
      </c>
      <c r="H625" s="44" t="str">
        <f t="shared" si="314"/>
        <v>Не предусмотрено</v>
      </c>
      <c r="I625" s="211" t="s">
        <v>73</v>
      </c>
      <c r="J625" s="44" t="str">
        <f t="shared" si="315"/>
        <v>Паллиативная медицинская помощь</v>
      </c>
      <c r="K625" s="70" t="s">
        <v>131</v>
      </c>
      <c r="L625" s="70" t="s">
        <v>3</v>
      </c>
      <c r="M625" s="70" t="s">
        <v>5</v>
      </c>
      <c r="N625" s="103">
        <v>99</v>
      </c>
      <c r="O625" s="103">
        <v>99</v>
      </c>
      <c r="P625" s="57">
        <f t="shared" ref="P625:P626" si="334">IF(AND(N625&lt;&gt;0,M625="Кач."),O625/N625*100,"")</f>
        <v>100</v>
      </c>
      <c r="Q625" s="57"/>
      <c r="R625" s="213">
        <f>IFERROR(AVERAGE(P625:P626),"")</f>
        <v>100</v>
      </c>
      <c r="S625" s="240">
        <f>AVERAGE(Q625:Q626)</f>
        <v>98.943661971831006</v>
      </c>
      <c r="T625" s="216">
        <f>IFERROR((R625*0.7+S625*0.3)*2,S625*2)</f>
        <v>199.36619718309859</v>
      </c>
      <c r="U625" s="217" t="str">
        <f>IF(T625&lt;170,"ГЗ по услуге (работе) НЕ выполнено","")&amp;IF(AND(T625&gt;=170,T625&lt;=200),"ГЗ по услуге (работе) выполнено","")&amp;IF(T625&gt;200,"ГЗ по услуге (работе) ПЕРЕвыполнено","")</f>
        <v>ГЗ по услуге (работе) выполнено</v>
      </c>
      <c r="V625" s="225"/>
      <c r="W625" s="251">
        <f>AVERAGE(T625:T631)</f>
        <v>200.70539906103286</v>
      </c>
      <c r="X625" s="248" t="str">
        <f>IF(W625&lt;170,"ГЗ по учреждению не выполнено","")&amp;IF(AND(W625&gt;=170,W625&lt;=200),"ГЗ по учреждению выполнено","")&amp;IF(W625&gt;200,"ГЗ по учреждению перевыполнено","")</f>
        <v>ГЗ по учреждению перевыполнено</v>
      </c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46.5" customHeight="1" thickBot="1" x14ac:dyDescent="0.3">
      <c r="A626" s="206"/>
      <c r="B626" s="44" t="str">
        <f t="shared" si="329"/>
        <v>ГБУЗ АО Городская поликлиника №2</v>
      </c>
      <c r="C626" s="204"/>
      <c r="D626" s="19" t="str">
        <f t="shared" si="330"/>
        <v>Паллиативная медицинская помощь</v>
      </c>
      <c r="E626" s="212"/>
      <c r="F626" s="44" t="str">
        <f t="shared" si="313"/>
        <v>амбулаторно</v>
      </c>
      <c r="G626" s="212"/>
      <c r="H626" s="44" t="str">
        <f t="shared" si="314"/>
        <v>Не предусмотрено</v>
      </c>
      <c r="I626" s="212"/>
      <c r="J626" s="44" t="str">
        <f t="shared" si="315"/>
        <v>Паллиативная медицинская помощь</v>
      </c>
      <c r="K626" s="71" t="s">
        <v>40</v>
      </c>
      <c r="L626" s="72" t="s">
        <v>121</v>
      </c>
      <c r="M626" s="78" t="s">
        <v>42</v>
      </c>
      <c r="N626" s="101">
        <v>2272</v>
      </c>
      <c r="O626" s="101">
        <v>562</v>
      </c>
      <c r="P626" s="58" t="str">
        <f t="shared" si="334"/>
        <v/>
      </c>
      <c r="Q626" s="59">
        <f t="shared" ref="Q626" si="335">IF(AND(N626&lt;&gt;0,M626="объем"),(O626/N626*100)/$Y$2*12,"")</f>
        <v>98.943661971831006</v>
      </c>
      <c r="R626" s="213"/>
      <c r="S626" s="240"/>
      <c r="T626" s="216"/>
      <c r="U626" s="217"/>
      <c r="V626" s="225"/>
      <c r="W626" s="252"/>
      <c r="X626" s="249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06"/>
      <c r="B627" s="44" t="e">
        <f>IF(A627="",#REF!,A627)</f>
        <v>#REF!</v>
      </c>
      <c r="C627" s="229" t="s">
        <v>122</v>
      </c>
      <c r="D627" s="19" t="str">
        <f>IF(C627="",#REF!,C627)</f>
        <v>ПМСП, не включенная в базовую программу ОМС</v>
      </c>
      <c r="E627" s="232" t="s">
        <v>140</v>
      </c>
      <c r="F627" s="44" t="str">
        <f>IF(E627="",#REF!,E627)</f>
        <v>амбулаторно</v>
      </c>
      <c r="G627" s="232" t="s">
        <v>39</v>
      </c>
      <c r="H627" s="44" t="str">
        <f>IF(G627="",#REF!,G627)</f>
        <v>Первичная медико-санитарная помощь, в части диагностики и лечения</v>
      </c>
      <c r="I627" s="232" t="s">
        <v>66</v>
      </c>
      <c r="J627" s="44" t="str">
        <f>IF(I627="",#REF!,I627)</f>
        <v>психотерапия</v>
      </c>
      <c r="K627" s="69" t="s">
        <v>131</v>
      </c>
      <c r="L627" s="70" t="s">
        <v>3</v>
      </c>
      <c r="M627" s="70" t="s">
        <v>5</v>
      </c>
      <c r="N627" s="103">
        <v>99</v>
      </c>
      <c r="O627" s="103">
        <v>99</v>
      </c>
      <c r="P627" s="51">
        <f>IF(AND(N627&lt;&gt;0,M627="Кач."),O627/N627*100,"")</f>
        <v>100</v>
      </c>
      <c r="Q627" s="57"/>
      <c r="R627" s="218">
        <f>IFERROR(AVERAGE(P627:P629),"")</f>
        <v>100</v>
      </c>
      <c r="S627" s="214">
        <f>AVERAGE(Q627:Q629)</f>
        <v>104.58333333333333</v>
      </c>
      <c r="T627" s="222">
        <f>IFERROR((R627*0.7+S627*0.3)*2,S627*2)</f>
        <v>202.75</v>
      </c>
      <c r="U627" s="277" t="str">
        <f>IF(T627&lt;170,"ГЗ по услуге (работе) НЕ выполнено","")&amp;IF(AND(T627&gt;=170,T627&lt;=200),"ГЗ по услуге (работе) выполнено","")&amp;IF(T627&gt;200,"ГЗ по услуге (работе) ПЕРЕвыполнено","")</f>
        <v>ГЗ по услуге (работе) ПЕРЕвыполнено</v>
      </c>
      <c r="V627" s="211"/>
      <c r="W627" s="252"/>
      <c r="X627" s="249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28.5" customHeight="1" thickBot="1" x14ac:dyDescent="0.3">
      <c r="A628" s="206"/>
      <c r="B628" s="44" t="e">
        <f t="shared" si="329"/>
        <v>#REF!</v>
      </c>
      <c r="C628" s="230"/>
      <c r="D628" s="19" t="str">
        <f t="shared" si="330"/>
        <v>ПМСП, не включенная в базовую программу ОМС</v>
      </c>
      <c r="E628" s="233"/>
      <c r="F628" s="44" t="str">
        <f t="shared" ref="F628:F684" si="336">IF(E628="",F627,E628)</f>
        <v>амбулаторно</v>
      </c>
      <c r="G628" s="233"/>
      <c r="H628" s="44" t="str">
        <f t="shared" ref="H628:H684" si="337">IF(G628="",H627,G628)</f>
        <v>Первичная медико-санитарная помощь, в части диагностики и лечения</v>
      </c>
      <c r="I628" s="233"/>
      <c r="J628" s="44" t="str">
        <f t="shared" ref="J628:J684" si="338">IF(I628="",J627,I628)</f>
        <v>психотерапия</v>
      </c>
      <c r="K628" s="71" t="s">
        <v>40</v>
      </c>
      <c r="L628" s="67" t="s">
        <v>121</v>
      </c>
      <c r="M628" s="68" t="s">
        <v>42</v>
      </c>
      <c r="N628" s="101">
        <v>3000</v>
      </c>
      <c r="O628" s="100">
        <v>785</v>
      </c>
      <c r="P628" s="53" t="str">
        <f t="shared" ref="P628" si="339">IF(AND(N628&lt;&gt;0,M628="Кач."),O628/N628*100,"")</f>
        <v/>
      </c>
      <c r="Q628" s="59">
        <f t="shared" ref="Q628" si="340">IF(AND(N628&lt;&gt;0,M628="объем"),(O628/N628*100)/$Y$2*12,"")</f>
        <v>104.66666666666666</v>
      </c>
      <c r="R628" s="219"/>
      <c r="S628" s="215"/>
      <c r="T628" s="223"/>
      <c r="U628" s="278"/>
      <c r="V628" s="239"/>
      <c r="W628" s="252"/>
      <c r="X628" s="249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28.5" customHeight="1" thickBot="1" x14ac:dyDescent="0.3">
      <c r="A629" s="206"/>
      <c r="B629" s="44" t="e">
        <f t="shared" si="329"/>
        <v>#REF!</v>
      </c>
      <c r="C629" s="231"/>
      <c r="D629" s="19" t="str">
        <f t="shared" si="330"/>
        <v>ПМСП, не включенная в базовую программу ОМС</v>
      </c>
      <c r="E629" s="234"/>
      <c r="F629" s="44" t="str">
        <f t="shared" si="336"/>
        <v>амбулаторно</v>
      </c>
      <c r="G629" s="234"/>
      <c r="H629" s="44" t="str">
        <f t="shared" si="337"/>
        <v>Первичная медико-санитарная помощь, в части диагностики и лечения</v>
      </c>
      <c r="I629" s="234"/>
      <c r="J629" s="44" t="str">
        <f t="shared" si="338"/>
        <v>психотерапия</v>
      </c>
      <c r="K629" s="71" t="s">
        <v>136</v>
      </c>
      <c r="L629" s="67" t="s">
        <v>121</v>
      </c>
      <c r="M629" s="68" t="s">
        <v>42</v>
      </c>
      <c r="N629" s="101">
        <v>800</v>
      </c>
      <c r="O629" s="100">
        <v>209</v>
      </c>
      <c r="P629" s="53" t="str">
        <f t="shared" ref="P629" si="341">IF(AND(N629&lt;&gt;0,M629="Кач."),O629/N629*100,"")</f>
        <v/>
      </c>
      <c r="Q629" s="113">
        <f t="shared" ref="Q629" si="342">IF(AND(N629&lt;&gt;0,M629="объем"),(O629/N629*100)/$Y$2*12,"")</f>
        <v>104.5</v>
      </c>
      <c r="R629" s="220"/>
      <c r="S629" s="221"/>
      <c r="T629" s="224"/>
      <c r="U629" s="279"/>
      <c r="V629" s="212"/>
      <c r="W629" s="252"/>
      <c r="X629" s="249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40.5" customHeight="1" thickBot="1" x14ac:dyDescent="0.3">
      <c r="A630" s="206"/>
      <c r="B630" s="44" t="e">
        <f t="shared" si="329"/>
        <v>#REF!</v>
      </c>
      <c r="C630" s="226" t="s">
        <v>232</v>
      </c>
      <c r="D630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25" t="s">
        <v>289</v>
      </c>
      <c r="F630" s="44" t="str">
        <f t="shared" si="336"/>
        <v>заключение договоров</v>
      </c>
      <c r="G630" s="211" t="s">
        <v>291</v>
      </c>
      <c r="H630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11" t="s">
        <v>290</v>
      </c>
      <c r="J630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3" t="s">
        <v>233</v>
      </c>
      <c r="L630" s="72" t="s">
        <v>3</v>
      </c>
      <c r="M630" s="69" t="s">
        <v>5</v>
      </c>
      <c r="N630" s="103">
        <v>100</v>
      </c>
      <c r="O630" s="103">
        <v>100</v>
      </c>
      <c r="P630" s="51">
        <f>IF(AND(N630&lt;&gt;0,M630="Кач."),O630/N630*100,"")</f>
        <v>100</v>
      </c>
      <c r="Q630" s="57"/>
      <c r="R630" s="213">
        <f>IFERROR(AVERAGE(P630:P631),"")</f>
        <v>100</v>
      </c>
      <c r="S630" s="240">
        <f>AVERAGE(Q630:Q631)</f>
        <v>100</v>
      </c>
      <c r="T630" s="216">
        <f>IFERROR((R630*0.7+S630*0.3)*2,S630*2)</f>
        <v>200</v>
      </c>
      <c r="U630" s="217" t="str">
        <f>IF(T630&lt;170,"ГЗ по услуге (работе) НЕ выполнено","")&amp;IF(AND(T630&gt;=170,T630&lt;=200),"ГЗ по услуге (работе) выполнено","")&amp;IF(T630&gt;200,"ГЗ по услуге (работе) ПЕРЕвыполнено","")</f>
        <v>ГЗ по услуге (работе) выполнено</v>
      </c>
      <c r="V630" s="225"/>
      <c r="W630" s="252"/>
      <c r="X630" s="249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2.15" customHeight="1" thickBot="1" x14ac:dyDescent="0.3">
      <c r="A631" s="207"/>
      <c r="B631" s="44" t="e">
        <f t="shared" si="329"/>
        <v>#REF!</v>
      </c>
      <c r="C631" s="226"/>
      <c r="D631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1" s="225"/>
      <c r="F631" s="44" t="str">
        <f t="shared" si="336"/>
        <v>заключение договоров</v>
      </c>
      <c r="G631" s="212"/>
      <c r="H631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1" s="212"/>
      <c r="J631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1" s="74" t="s">
        <v>241</v>
      </c>
      <c r="L631" s="72" t="s">
        <v>234</v>
      </c>
      <c r="M631" s="68" t="s">
        <v>42</v>
      </c>
      <c r="N631" s="101">
        <v>6.4</v>
      </c>
      <c r="O631" s="101">
        <v>6.4</v>
      </c>
      <c r="P631" s="53" t="str">
        <f t="shared" ref="P631" si="343">IF(AND(N631&lt;&gt;0,M631="Кач."),O631/N631*100,"")</f>
        <v/>
      </c>
      <c r="Q631" s="55">
        <f>IF(AND(N631&lt;&gt;0,M631="объем"),(O631/N631*100),"")</f>
        <v>100</v>
      </c>
      <c r="R631" s="213"/>
      <c r="S631" s="240"/>
      <c r="T631" s="216"/>
      <c r="U631" s="217"/>
      <c r="V631" s="225"/>
      <c r="W631" s="286"/>
      <c r="X631" s="250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08" t="s">
        <v>197</v>
      </c>
      <c r="B632" s="44" t="str">
        <f t="shared" si="329"/>
        <v>ГБУЗ АО Городская поликлиника №3</v>
      </c>
      <c r="C632" s="203" t="s">
        <v>73</v>
      </c>
      <c r="D632" s="19" t="str">
        <f t="shared" si="330"/>
        <v>Паллиативная медицинская помощь</v>
      </c>
      <c r="E632" s="211" t="s">
        <v>140</v>
      </c>
      <c r="F632" s="44" t="str">
        <f t="shared" si="336"/>
        <v>амбулаторно</v>
      </c>
      <c r="G632" s="211" t="s">
        <v>47</v>
      </c>
      <c r="H632" s="44" t="str">
        <f t="shared" si="337"/>
        <v>Не предусмотрено</v>
      </c>
      <c r="I632" s="211" t="s">
        <v>73</v>
      </c>
      <c r="J632" s="44" t="str">
        <f t="shared" si="338"/>
        <v>Паллиативная медицинская помощь</v>
      </c>
      <c r="K632" s="70" t="s">
        <v>131</v>
      </c>
      <c r="L632" s="70" t="s">
        <v>3</v>
      </c>
      <c r="M632" s="70" t="s">
        <v>5</v>
      </c>
      <c r="N632" s="103">
        <v>99</v>
      </c>
      <c r="O632" s="103">
        <v>99</v>
      </c>
      <c r="P632" s="92">
        <f>IF(AND(N632&lt;&gt;0,M632="Кач."),O632/N632*100,"")</f>
        <v>100</v>
      </c>
      <c r="Q632" s="57"/>
      <c r="R632" s="213">
        <f>IFERROR(AVERAGE(P632:P633),"")</f>
        <v>100</v>
      </c>
      <c r="S632" s="240">
        <f>AVERAGE(Q632:Q633)</f>
        <v>97.867390461419149</v>
      </c>
      <c r="T632" s="216">
        <f>IFERROR((R632*0.7+S632*0.3)*2,S632*2)</f>
        <v>198.72043427685148</v>
      </c>
      <c r="U632" s="217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выполнено</v>
      </c>
      <c r="V632" s="225"/>
      <c r="W632" s="251">
        <f>AVERAGE(T632:T637)</f>
        <v>198.61381142561717</v>
      </c>
      <c r="X632" s="248" t="str">
        <f t="shared" ref="X632" si="344">IF(W632&lt;170,"ГЗ по учреждению не выполнено","")&amp;IF(AND(W632&gt;=170,W632&lt;=200),"ГЗ по учреждению выполнено","")&amp;IF(W632&gt;200,"ГЗ по учреждению перевыполнено","")</f>
        <v>ГЗ по учреждению выполнено</v>
      </c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09"/>
      <c r="B633" s="44" t="str">
        <f t="shared" si="329"/>
        <v>ГБУЗ АО Городская поликлиника №3</v>
      </c>
      <c r="C633" s="204"/>
      <c r="D633" s="19" t="str">
        <f t="shared" si="330"/>
        <v>Паллиативная медицинская помощь</v>
      </c>
      <c r="E633" s="212"/>
      <c r="F633" s="44" t="str">
        <f t="shared" si="336"/>
        <v>амбулаторно</v>
      </c>
      <c r="G633" s="212"/>
      <c r="H633" s="44" t="str">
        <f t="shared" si="337"/>
        <v>Не предусмотрено</v>
      </c>
      <c r="I633" s="212"/>
      <c r="J633" s="44" t="str">
        <f t="shared" si="338"/>
        <v>Паллиативная медицинская помощь</v>
      </c>
      <c r="K633" s="71" t="s">
        <v>40</v>
      </c>
      <c r="L633" s="72" t="s">
        <v>121</v>
      </c>
      <c r="M633" s="78" t="s">
        <v>42</v>
      </c>
      <c r="N633" s="101">
        <v>2579</v>
      </c>
      <c r="O633" s="101">
        <v>631</v>
      </c>
      <c r="P633" s="53" t="str">
        <f t="shared" ref="P633" si="345">IF(AND(N633&lt;&gt;0,M633="Кач."),O633/N633*100,"")</f>
        <v/>
      </c>
      <c r="Q633" s="59">
        <f t="shared" ref="Q633" si="346">IF(AND(N633&lt;&gt;0,M633="объем"),(O633/N633*100)/$Y$2*12,"")</f>
        <v>97.867390461419149</v>
      </c>
      <c r="R633" s="213"/>
      <c r="S633" s="240"/>
      <c r="T633" s="216"/>
      <c r="U633" s="217"/>
      <c r="V633" s="225"/>
      <c r="W633" s="252"/>
      <c r="X633" s="249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8.5" customHeight="1" thickBot="1" x14ac:dyDescent="0.3">
      <c r="A634" s="209"/>
      <c r="B634" s="44" t="e">
        <f>IF(A634="",#REF!,A634)</f>
        <v>#REF!</v>
      </c>
      <c r="C634" s="203" t="s">
        <v>244</v>
      </c>
      <c r="D634" s="19" t="str">
        <f>IF(C634="",#REF!,C634)</f>
        <v>Осуществление записи на прием к врачу с использованием единого номера Call-центра</v>
      </c>
      <c r="E634" s="225" t="s">
        <v>245</v>
      </c>
      <c r="F634" s="44" t="str">
        <f>IF(E634="",#REF!,E634)</f>
        <v>В устной форме по единому номеру телефона Call-центра</v>
      </c>
      <c r="G634" s="294" t="s">
        <v>247</v>
      </c>
      <c r="H634" s="44" t="str">
        <f>IF(G634="",#REF!,G634)</f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4" s="225" t="s">
        <v>47</v>
      </c>
      <c r="J634" s="44" t="str">
        <f>IF(I634="",#REF!,I634)</f>
        <v>Не предусмотрено</v>
      </c>
      <c r="K634" s="70" t="s">
        <v>89</v>
      </c>
      <c r="L634" s="70" t="s">
        <v>3</v>
      </c>
      <c r="M634" s="70" t="s">
        <v>5</v>
      </c>
      <c r="N634" s="103">
        <v>100</v>
      </c>
      <c r="O634" s="103">
        <v>100</v>
      </c>
      <c r="P634" s="92">
        <f>IF(AND(N634&lt;&gt;0,M634="Кач."),O634/N634*100,"")</f>
        <v>100</v>
      </c>
      <c r="Q634" s="57"/>
      <c r="R634" s="213">
        <f>IFERROR(AVERAGE(P634:P635),"")</f>
        <v>100</v>
      </c>
      <c r="S634" s="240">
        <f>AVERAGE(Q634:Q635)</f>
        <v>95.201666666666668</v>
      </c>
      <c r="T634" s="216">
        <f>IFERROR((R634*0.7+S634*0.3)*2,S634*2)</f>
        <v>197.12100000000001</v>
      </c>
      <c r="U634" s="217" t="str">
        <f>IF(T634&lt;170,"ГЗ по услуге (работе) НЕ выполнено","")&amp;IF(AND(T634&gt;=170,T634&lt;=200),"ГЗ по услуге (работе) выполнено","")&amp;IF(T634&gt;200,"ГЗ по услуге (работе) ПЕРЕвыполнено","")</f>
        <v>ГЗ по услуге (работе) выполнено</v>
      </c>
      <c r="V634" s="225"/>
      <c r="W634" s="252"/>
      <c r="X634" s="249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21" customHeight="1" thickBot="1" x14ac:dyDescent="0.3">
      <c r="A635" s="209"/>
      <c r="B635" s="44" t="e">
        <f t="shared" si="329"/>
        <v>#REF!</v>
      </c>
      <c r="C635" s="204"/>
      <c r="D635" s="19" t="str">
        <f t="shared" si="330"/>
        <v>Осуществление записи на прием к врачу с использованием единого номера Call-центра</v>
      </c>
      <c r="E635" s="225"/>
      <c r="F635" s="44" t="str">
        <f t="shared" si="336"/>
        <v>В устной форме по единому номеру телефона Call-центра</v>
      </c>
      <c r="G635" s="295"/>
      <c r="H635" s="44" t="str">
        <f t="shared" si="33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5" s="225"/>
      <c r="J635" s="44" t="str">
        <f t="shared" si="338"/>
        <v>Не предусмотрено</v>
      </c>
      <c r="K635" s="71" t="s">
        <v>246</v>
      </c>
      <c r="L635" s="67" t="s">
        <v>121</v>
      </c>
      <c r="M635" s="68" t="s">
        <v>42</v>
      </c>
      <c r="N635" s="101">
        <v>240000</v>
      </c>
      <c r="O635" s="101">
        <v>57121</v>
      </c>
      <c r="P635" s="53" t="str">
        <f t="shared" ref="P635" si="347">IF(AND(N635&lt;&gt;0,M635="Кач."),O635/N635*100,"")</f>
        <v/>
      </c>
      <c r="Q635" s="59">
        <f t="shared" ref="Q635" si="348">IF(AND(N635&lt;&gt;0,M635="объем"),(O635/N635*100)/$Y$2*12,"")</f>
        <v>95.201666666666668</v>
      </c>
      <c r="R635" s="213"/>
      <c r="S635" s="240"/>
      <c r="T635" s="216"/>
      <c r="U635" s="217"/>
      <c r="V635" s="225"/>
      <c r="W635" s="252"/>
      <c r="X635" s="249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21" customHeight="1" thickBot="1" x14ac:dyDescent="0.3">
      <c r="A636" s="209"/>
      <c r="B636" s="44" t="e">
        <f t="shared" si="329"/>
        <v>#REF!</v>
      </c>
      <c r="C636" s="226" t="s">
        <v>232</v>
      </c>
      <c r="D636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225" t="s">
        <v>289</v>
      </c>
      <c r="F636" s="44" t="str">
        <f t="shared" si="336"/>
        <v>заключение договоров</v>
      </c>
      <c r="G636" s="211" t="s">
        <v>291</v>
      </c>
      <c r="H636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6" s="211" t="s">
        <v>290</v>
      </c>
      <c r="J636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6" s="73" t="s">
        <v>233</v>
      </c>
      <c r="L636" s="72" t="s">
        <v>3</v>
      </c>
      <c r="M636" s="69" t="s">
        <v>5</v>
      </c>
      <c r="N636" s="103">
        <v>100</v>
      </c>
      <c r="O636" s="103">
        <v>100</v>
      </c>
      <c r="P636" s="51">
        <f>IF(AND(N636&lt;&gt;0,M636="Кач."),O636/N636*100,"")</f>
        <v>100</v>
      </c>
      <c r="Q636" s="57"/>
      <c r="R636" s="213">
        <f>IFERROR(AVERAGE(P636:P637),"")</f>
        <v>100</v>
      </c>
      <c r="S636" s="240">
        <f>AVERAGE(Q636:Q637)</f>
        <v>100</v>
      </c>
      <c r="T636" s="216">
        <f>IFERROR((R636*0.7+S636*0.3)*2,S636*2)</f>
        <v>200</v>
      </c>
      <c r="U636" s="217" t="str">
        <f>IF(T636&lt;170,"ГЗ по услуге (работе) НЕ выполнено","")&amp;IF(AND(T636&gt;=170,T636&lt;=200),"ГЗ по услуге (работе) выполнено","")&amp;IF(T636&gt;200,"ГЗ по услуге (работе) ПЕРЕвыполнено","")</f>
        <v>ГЗ по услуге (работе) выполнено</v>
      </c>
      <c r="V636" s="225"/>
      <c r="W636" s="252"/>
      <c r="X636" s="249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56.25" customHeight="1" thickBot="1" x14ac:dyDescent="0.3">
      <c r="A637" s="210"/>
      <c r="B637" s="44" t="e">
        <f t="shared" si="329"/>
        <v>#REF!</v>
      </c>
      <c r="C637" s="226"/>
      <c r="D637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7" s="225"/>
      <c r="F637" s="44" t="str">
        <f t="shared" si="336"/>
        <v>заключение договоров</v>
      </c>
      <c r="G637" s="212"/>
      <c r="H637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7" s="212"/>
      <c r="J637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7" s="74" t="s">
        <v>241</v>
      </c>
      <c r="L637" s="72" t="s">
        <v>234</v>
      </c>
      <c r="M637" s="68" t="s">
        <v>42</v>
      </c>
      <c r="N637" s="101">
        <v>7.78</v>
      </c>
      <c r="O637" s="101">
        <v>7.78</v>
      </c>
      <c r="P637" s="53" t="str">
        <f t="shared" ref="P637" si="349">IF(AND(N637&lt;&gt;0,M637="Кач."),O637/N637*100,"")</f>
        <v/>
      </c>
      <c r="Q637" s="55">
        <f>IF(AND(N637&lt;&gt;0,M637="объем"),(O637/N637*100),"")</f>
        <v>100</v>
      </c>
      <c r="R637" s="213"/>
      <c r="S637" s="240"/>
      <c r="T637" s="216"/>
      <c r="U637" s="217"/>
      <c r="V637" s="225"/>
      <c r="W637" s="286"/>
      <c r="X637" s="250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28.5" customHeight="1" thickBot="1" x14ac:dyDescent="0.3">
      <c r="A638" s="200" t="s">
        <v>14</v>
      </c>
      <c r="B638" s="44" t="str">
        <f t="shared" si="329"/>
        <v>ГБУЗ АО Городская поликлиника №5</v>
      </c>
      <c r="C638" s="298" t="s">
        <v>122</v>
      </c>
      <c r="D638" s="19" t="str">
        <f t="shared" si="330"/>
        <v>ПМСП, не включенная в базовую программу ОМС</v>
      </c>
      <c r="E638" s="227" t="s">
        <v>140</v>
      </c>
      <c r="F638" s="44" t="str">
        <f t="shared" si="336"/>
        <v>амбулаторно</v>
      </c>
      <c r="G638" s="227" t="s">
        <v>39</v>
      </c>
      <c r="H638" s="44" t="str">
        <f t="shared" si="337"/>
        <v>Первичная медико-санитарная помощь, в части диагностики и лечения</v>
      </c>
      <c r="I638" s="227" t="s">
        <v>66</v>
      </c>
      <c r="J638" s="44" t="str">
        <f t="shared" si="338"/>
        <v>психотерапия</v>
      </c>
      <c r="K638" s="69" t="s">
        <v>131</v>
      </c>
      <c r="L638" s="70" t="s">
        <v>3</v>
      </c>
      <c r="M638" s="70" t="s">
        <v>5</v>
      </c>
      <c r="N638" s="103">
        <v>99</v>
      </c>
      <c r="O638" s="103">
        <v>100</v>
      </c>
      <c r="P638" s="51">
        <f>IF(AND(N638&lt;&gt;0,M638="Кач."),O638/N638*100,"")</f>
        <v>101.01010101010101</v>
      </c>
      <c r="Q638" s="51"/>
      <c r="R638" s="213">
        <f>IFERROR(AVERAGE(P638:P640),"")</f>
        <v>101.01010101010101</v>
      </c>
      <c r="S638" s="240">
        <f>AVERAGE(Q638:Q640)</f>
        <v>100.10799136069113</v>
      </c>
      <c r="T638" s="216">
        <f>IFERROR((R638*0.7+S638*0.3)*2,S638*2)</f>
        <v>201.47893623055609</v>
      </c>
      <c r="U638" s="217" t="str">
        <f>IF(T638&lt;170,"ГЗ по услуге (работе) НЕ выполнено","")&amp;IF(AND(T638&gt;=170,T638&lt;=200),"ГЗ по услуге (работе) выполнено","")&amp;IF(T638&gt;200,"ГЗ по услуге (работе) ПЕРЕвыполнено","")</f>
        <v>ГЗ по услуге (работе) ПЕРЕвыполнено</v>
      </c>
      <c r="V638" s="227"/>
      <c r="W638" s="251">
        <f>AVERAGE(T638:T644)</f>
        <v>200.94800598513629</v>
      </c>
      <c r="X638" s="248" t="str">
        <f>IF(W638&lt;170,"ГЗ по учреждению не выполнено","")&amp;IF(AND(W638&gt;=170,W638&lt;=200),"ГЗ по учреждению выполнено","")&amp;IF(W638&gt;200,"ГЗ по учреждению перевыполнено","")</f>
        <v>ГЗ по учреждению перевыполнено</v>
      </c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75" customHeight="1" thickBot="1" x14ac:dyDescent="0.3">
      <c r="A639" s="201"/>
      <c r="B639" s="44" t="str">
        <f t="shared" si="329"/>
        <v>ГБУЗ АО Городская поликлиника №5</v>
      </c>
      <c r="C639" s="298"/>
      <c r="D639" s="19" t="str">
        <f t="shared" si="330"/>
        <v>ПМСП, не включенная в базовую программу ОМС</v>
      </c>
      <c r="E639" s="227"/>
      <c r="F639" s="44" t="str">
        <f t="shared" si="336"/>
        <v>амбулаторно</v>
      </c>
      <c r="G639" s="227"/>
      <c r="H639" s="44" t="str">
        <f t="shared" si="337"/>
        <v>Первичная медико-санитарная помощь, в части диагностики и лечения</v>
      </c>
      <c r="I639" s="227"/>
      <c r="J639" s="44" t="str">
        <f t="shared" si="338"/>
        <v>психотерапия</v>
      </c>
      <c r="K639" s="71" t="s">
        <v>40</v>
      </c>
      <c r="L639" s="67" t="s">
        <v>121</v>
      </c>
      <c r="M639" s="68" t="s">
        <v>42</v>
      </c>
      <c r="N639" s="101">
        <v>926</v>
      </c>
      <c r="O639" s="101">
        <v>232</v>
      </c>
      <c r="P639" s="53" t="str">
        <f t="shared" ref="P639" si="350">IF(AND(N639&lt;&gt;0,M639="Кач."),O639/N639*100,"")</f>
        <v/>
      </c>
      <c r="Q639" s="124">
        <f>IF(AND(N639&lt;&gt;0,M639="объем"),(O639/N639*100)/$Y$2*12,"")</f>
        <v>100.21598272138226</v>
      </c>
      <c r="R639" s="213"/>
      <c r="S639" s="240"/>
      <c r="T639" s="216"/>
      <c r="U639" s="217"/>
      <c r="V639" s="227"/>
      <c r="W639" s="252"/>
      <c r="X639" s="249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78" customHeight="1" thickBot="1" x14ac:dyDescent="0.3">
      <c r="A640" s="201"/>
      <c r="B640" s="44" t="str">
        <f t="shared" si="329"/>
        <v>ГБУЗ АО Городская поликлиника №5</v>
      </c>
      <c r="C640" s="298"/>
      <c r="D640" s="19" t="str">
        <f t="shared" si="330"/>
        <v>ПМСП, не включенная в базовую программу ОМС</v>
      </c>
      <c r="E640" s="227"/>
      <c r="F640" s="44" t="str">
        <f t="shared" si="336"/>
        <v>амбулаторно</v>
      </c>
      <c r="G640" s="227"/>
      <c r="H640" s="44" t="str">
        <f t="shared" si="337"/>
        <v>Первичная медико-санитарная помощь, в части диагностики и лечения</v>
      </c>
      <c r="I640" s="227"/>
      <c r="J640" s="44" t="str">
        <f t="shared" si="338"/>
        <v>психотерапия</v>
      </c>
      <c r="K640" s="71" t="s">
        <v>136</v>
      </c>
      <c r="L640" s="67" t="s">
        <v>121</v>
      </c>
      <c r="M640" s="68" t="s">
        <v>42</v>
      </c>
      <c r="N640" s="101">
        <v>500</v>
      </c>
      <c r="O640" s="101">
        <v>125</v>
      </c>
      <c r="P640" s="53" t="str">
        <f t="shared" si="307"/>
        <v/>
      </c>
      <c r="Q640" s="52">
        <f>IF(AND(N640&lt;&gt;0,M640="объем"),(O640/N640*100)/$Y$2*12,"")</f>
        <v>100</v>
      </c>
      <c r="R640" s="213"/>
      <c r="S640" s="240"/>
      <c r="T640" s="216"/>
      <c r="U640" s="217"/>
      <c r="V640" s="227"/>
      <c r="W640" s="252"/>
      <c r="X640" s="249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417" s="16" customFormat="1" ht="28.5" customHeight="1" thickBot="1" x14ac:dyDescent="0.3">
      <c r="A641" s="201"/>
      <c r="B641" s="44" t="str">
        <f t="shared" si="329"/>
        <v>ГБУЗ АО Городская поликлиника №5</v>
      </c>
      <c r="C641" s="203" t="s">
        <v>73</v>
      </c>
      <c r="D641" s="19" t="str">
        <f t="shared" si="330"/>
        <v>Паллиативная медицинская помощь</v>
      </c>
      <c r="E641" s="211" t="s">
        <v>252</v>
      </c>
      <c r="F641" s="44" t="str">
        <f t="shared" si="336"/>
        <v>амбулаторно на дому</v>
      </c>
      <c r="G641" s="211" t="s">
        <v>47</v>
      </c>
      <c r="H641" s="44" t="str">
        <f t="shared" si="337"/>
        <v>Не предусмотрено</v>
      </c>
      <c r="I641" s="211" t="s">
        <v>73</v>
      </c>
      <c r="J641" s="44" t="str">
        <f t="shared" si="338"/>
        <v>Паллиативная медицинская помощь</v>
      </c>
      <c r="K641" s="70" t="s">
        <v>131</v>
      </c>
      <c r="L641" s="70" t="s">
        <v>3</v>
      </c>
      <c r="M641" s="70" t="s">
        <v>5</v>
      </c>
      <c r="N641" s="103">
        <v>99</v>
      </c>
      <c r="O641" s="103">
        <v>100</v>
      </c>
      <c r="P641" s="57">
        <f t="shared" ref="P641:P642" si="351">IF(AND(N641&lt;&gt;0,M641="Кач."),O641/N641*100,"")</f>
        <v>101.01010101010101</v>
      </c>
      <c r="Q641" s="57"/>
      <c r="R641" s="213">
        <f>IFERROR(AVERAGE(P641:P642),"")</f>
        <v>101.01010101010101</v>
      </c>
      <c r="S641" s="240">
        <f>AVERAGE(Q641:Q642)</f>
        <v>99.918233851185619</v>
      </c>
      <c r="T641" s="216">
        <f>IFERROR((R641*0.7+S641*0.3)*2,S641*2)</f>
        <v>201.36508172485276</v>
      </c>
      <c r="U641" s="217" t="str">
        <f>IF(T641&lt;170,"ГЗ по услуге (работе) НЕ выполнено","")&amp;IF(AND(T641&gt;=170,T641&lt;=200),"ГЗ по услуге (работе) выполнено","")&amp;IF(T641&gt;200,"ГЗ по услуге (работе) ПЕРЕвыполнено","")</f>
        <v>ГЗ по услуге (работе) ПЕРЕвыполнено</v>
      </c>
      <c r="V641" s="227"/>
      <c r="W641" s="252"/>
      <c r="X641" s="249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4" customFormat="1" ht="24" customHeight="1" thickBot="1" x14ac:dyDescent="0.3">
      <c r="A642" s="201"/>
      <c r="B642" s="44" t="str">
        <f t="shared" si="329"/>
        <v>ГБУЗ АО Городская поликлиника №5</v>
      </c>
      <c r="C642" s="204"/>
      <c r="D642" s="19" t="str">
        <f t="shared" si="330"/>
        <v>Паллиативная медицинская помощь</v>
      </c>
      <c r="E642" s="212"/>
      <c r="F642" s="44" t="str">
        <f t="shared" si="336"/>
        <v>амбулаторно на дому</v>
      </c>
      <c r="G642" s="212"/>
      <c r="H642" s="44" t="str">
        <f t="shared" si="337"/>
        <v>Не предусмотрено</v>
      </c>
      <c r="I642" s="212"/>
      <c r="J642" s="44" t="str">
        <f t="shared" si="338"/>
        <v>Паллиативная медицинская помощь</v>
      </c>
      <c r="K642" s="71" t="s">
        <v>40</v>
      </c>
      <c r="L642" s="72" t="s">
        <v>121</v>
      </c>
      <c r="M642" s="78" t="s">
        <v>42</v>
      </c>
      <c r="N642" s="101">
        <v>2446</v>
      </c>
      <c r="O642" s="101">
        <v>611</v>
      </c>
      <c r="P642" s="58" t="str">
        <f t="shared" si="351"/>
        <v/>
      </c>
      <c r="Q642" s="59">
        <f t="shared" ref="Q642" si="352">IF(AND(N642&lt;&gt;0,M642="объем"),(O642/N642*100)/$Y$2*12,"")</f>
        <v>99.918233851185619</v>
      </c>
      <c r="R642" s="213"/>
      <c r="S642" s="240"/>
      <c r="T642" s="216"/>
      <c r="U642" s="217"/>
      <c r="V642" s="227"/>
      <c r="W642" s="252"/>
      <c r="X642" s="249"/>
    </row>
    <row r="643" spans="1:417" s="4" customFormat="1" ht="22.9" customHeight="1" thickBot="1" x14ac:dyDescent="0.3">
      <c r="A643" s="201"/>
      <c r="B643" s="44" t="e">
        <f>IF(A643="",#REF!,A643)</f>
        <v>#REF!</v>
      </c>
      <c r="C643" s="226" t="s">
        <v>232</v>
      </c>
      <c r="D643" s="19" t="str">
        <f>IF(C643="",#REF!,C643)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3" s="225" t="s">
        <v>289</v>
      </c>
      <c r="F643" s="44" t="str">
        <f>IF(E643="",#REF!,E643)</f>
        <v>заключение договоров</v>
      </c>
      <c r="G643" s="211" t="s">
        <v>291</v>
      </c>
      <c r="H643" s="44" t="str">
        <f>IF(G643="",#REF!,G643)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11" t="s">
        <v>290</v>
      </c>
      <c r="J643" s="44" t="str">
        <f>IF(I643="",#REF!,I643)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73" t="s">
        <v>233</v>
      </c>
      <c r="L643" s="72" t="s">
        <v>3</v>
      </c>
      <c r="M643" s="69" t="s">
        <v>5</v>
      </c>
      <c r="N643" s="103">
        <v>100</v>
      </c>
      <c r="O643" s="103">
        <v>100</v>
      </c>
      <c r="P643" s="51">
        <f>IF(AND(N643&lt;&gt;0,M643="Кач."),O643/N643*100,"")</f>
        <v>100</v>
      </c>
      <c r="Q643" s="51"/>
      <c r="R643" s="213">
        <f>IFERROR(AVERAGE(P643:P644),"")</f>
        <v>100</v>
      </c>
      <c r="S643" s="240">
        <f>AVERAGE(Q643:Q644)</f>
        <v>100</v>
      </c>
      <c r="T643" s="216">
        <f>IFERROR((R643*0.7+S643*0.3)*2,S643*2)</f>
        <v>200</v>
      </c>
      <c r="U643" s="217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выполнено</v>
      </c>
      <c r="V643" s="227"/>
      <c r="W643" s="252"/>
      <c r="X643" s="249"/>
    </row>
    <row r="644" spans="1:417" s="4" customFormat="1" ht="28.5" customHeight="1" thickBot="1" x14ac:dyDescent="0.3">
      <c r="A644" s="202"/>
      <c r="B644" s="44" t="e">
        <f t="shared" si="329"/>
        <v>#REF!</v>
      </c>
      <c r="C644" s="226"/>
      <c r="D644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4" s="225"/>
      <c r="F644" s="44" t="str">
        <f t="shared" si="336"/>
        <v>заключение договоров</v>
      </c>
      <c r="G644" s="212"/>
      <c r="H644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12"/>
      <c r="J644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4" t="s">
        <v>241</v>
      </c>
      <c r="L644" s="72" t="s">
        <v>234</v>
      </c>
      <c r="M644" s="68" t="s">
        <v>42</v>
      </c>
      <c r="N644" s="101">
        <v>10.53</v>
      </c>
      <c r="O644" s="101">
        <v>10.53</v>
      </c>
      <c r="P644" s="53" t="str">
        <f t="shared" ref="P644" si="353">IF(AND(N644&lt;&gt;0,M644="Кач."),O644/N644*100,"")</f>
        <v/>
      </c>
      <c r="Q644" s="55">
        <f>IF(AND(N644&lt;&gt;0,M644="объем"),(O644/N644*100),"")</f>
        <v>100</v>
      </c>
      <c r="R644" s="213"/>
      <c r="S644" s="240"/>
      <c r="T644" s="216"/>
      <c r="U644" s="217"/>
      <c r="V644" s="227"/>
      <c r="W644" s="286"/>
      <c r="X644" s="250"/>
    </row>
    <row r="645" spans="1:417" s="4" customFormat="1" ht="28.5" customHeight="1" thickBot="1" x14ac:dyDescent="0.3">
      <c r="A645" s="205" t="s">
        <v>29</v>
      </c>
      <c r="B645" s="44" t="str">
        <f t="shared" si="329"/>
        <v>ГБУЗ АО Городская поликлиника №8 им. Н.И. Пирогова</v>
      </c>
      <c r="C645" s="229" t="s">
        <v>122</v>
      </c>
      <c r="D645" s="19" t="str">
        <f t="shared" si="330"/>
        <v>ПМСП, не включенная в базовую программу ОМС</v>
      </c>
      <c r="E645" s="232" t="s">
        <v>140</v>
      </c>
      <c r="F645" s="44" t="str">
        <f t="shared" si="336"/>
        <v>амбулаторно</v>
      </c>
      <c r="G645" s="232" t="s">
        <v>39</v>
      </c>
      <c r="H645" s="44" t="str">
        <f t="shared" si="337"/>
        <v>Первичная медико-санитарная помощь, в части диагностики и лечения</v>
      </c>
      <c r="I645" s="232" t="s">
        <v>66</v>
      </c>
      <c r="J645" s="44" t="str">
        <f t="shared" si="338"/>
        <v>психотерапия</v>
      </c>
      <c r="K645" s="69" t="s">
        <v>131</v>
      </c>
      <c r="L645" s="70" t="s">
        <v>3</v>
      </c>
      <c r="M645" s="70" t="s">
        <v>5</v>
      </c>
      <c r="N645" s="103">
        <v>99</v>
      </c>
      <c r="O645" s="103">
        <v>99</v>
      </c>
      <c r="P645" s="51">
        <f t="shared" si="307"/>
        <v>100</v>
      </c>
      <c r="Q645" s="51"/>
      <c r="R645" s="218">
        <f>IFERROR(AVERAGE(P645:P646),"")</f>
        <v>100</v>
      </c>
      <c r="S645" s="214">
        <f>AVERAGE(Q645:Q646)</f>
        <v>100.18083182640143</v>
      </c>
      <c r="T645" s="222">
        <f>IFERROR((R645*0.7+S645*0.3)*2,S645*2)</f>
        <v>200.10849909584084</v>
      </c>
      <c r="U645" s="277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ПЕРЕвыполнено</v>
      </c>
      <c r="V645" s="232"/>
      <c r="W645" s="251">
        <f>AVERAGE(T645:T652)</f>
        <v>180.03616636528031</v>
      </c>
      <c r="X645" s="248" t="str">
        <f>IF(W645&lt;170,"ГЗ по учреждению не выполнено","")&amp;IF(AND(W645&gt;=170,W645&lt;=200),"ГЗ по учреждению выполнено","")&amp;IF(W645&gt;200,"ГЗ по учреждению перевыполнено","")</f>
        <v>ГЗ по учреждению выполнено</v>
      </c>
    </row>
    <row r="646" spans="1:417" s="4" customFormat="1" ht="36" customHeight="1" thickBot="1" x14ac:dyDescent="0.3">
      <c r="A646" s="206"/>
      <c r="B646" s="44" t="str">
        <f t="shared" si="329"/>
        <v>ГБУЗ АО Городская поликлиника №8 им. Н.И. Пирогова</v>
      </c>
      <c r="C646" s="230"/>
      <c r="D646" s="19" t="str">
        <f t="shared" si="330"/>
        <v>ПМСП, не включенная в базовую программу ОМС</v>
      </c>
      <c r="E646" s="233"/>
      <c r="F646" s="44" t="str">
        <f t="shared" si="336"/>
        <v>амбулаторно</v>
      </c>
      <c r="G646" s="233"/>
      <c r="H646" s="44" t="str">
        <f t="shared" si="337"/>
        <v>Первичная медико-санитарная помощь, в части диагностики и лечения</v>
      </c>
      <c r="I646" s="233"/>
      <c r="J646" s="44" t="str">
        <f t="shared" si="338"/>
        <v>психотерапия</v>
      </c>
      <c r="K646" s="71" t="s">
        <v>40</v>
      </c>
      <c r="L646" s="67" t="s">
        <v>121</v>
      </c>
      <c r="M646" s="68" t="s">
        <v>42</v>
      </c>
      <c r="N646" s="101">
        <v>3318</v>
      </c>
      <c r="O646" s="101">
        <v>831</v>
      </c>
      <c r="P646" s="53" t="str">
        <f t="shared" si="307"/>
        <v/>
      </c>
      <c r="Q646" s="52">
        <f t="shared" ref="Q646:Q656" si="354">IF(AND(N646&lt;&gt;0,M646="объем"),(O646/N646*100)/$Y$2*12,"")</f>
        <v>100.18083182640143</v>
      </c>
      <c r="R646" s="219"/>
      <c r="S646" s="215"/>
      <c r="T646" s="223"/>
      <c r="U646" s="278"/>
      <c r="V646" s="233"/>
      <c r="W646" s="252"/>
      <c r="X646" s="249"/>
    </row>
    <row r="647" spans="1:417" s="4" customFormat="1" ht="81" customHeight="1" thickBot="1" x14ac:dyDescent="0.3">
      <c r="A647" s="206"/>
      <c r="B647" s="44" t="str">
        <f t="shared" si="329"/>
        <v>ГБУЗ АО Городская поликлиника №8 им. Н.И. Пирогова</v>
      </c>
      <c r="C647" s="230"/>
      <c r="D647" s="19" t="str">
        <f t="shared" si="330"/>
        <v>ПМСП, не включенная в базовую программу ОМС</v>
      </c>
      <c r="E647" s="233"/>
      <c r="F647" s="44" t="str">
        <f t="shared" si="336"/>
        <v>амбулаторно</v>
      </c>
      <c r="G647" s="233"/>
      <c r="H647" s="44" t="str">
        <f t="shared" si="337"/>
        <v>Первичная медико-санитарная помощь, в части диагностики и лечения</v>
      </c>
      <c r="I647" s="233"/>
      <c r="J647" s="44" t="str">
        <f t="shared" si="338"/>
        <v>психотерапия</v>
      </c>
      <c r="K647" s="69" t="s">
        <v>131</v>
      </c>
      <c r="L647" s="70" t="s">
        <v>3</v>
      </c>
      <c r="M647" s="70" t="s">
        <v>5</v>
      </c>
      <c r="N647" s="103">
        <v>99</v>
      </c>
      <c r="O647" s="103">
        <v>99</v>
      </c>
      <c r="P647" s="96">
        <f t="shared" ref="P647:P648" si="355">IF(AND(N647&lt;&gt;0,M647="Кач."),O647/N647*100,"")</f>
        <v>100</v>
      </c>
      <c r="Q647" s="96"/>
      <c r="R647" s="219"/>
      <c r="S647" s="215"/>
      <c r="T647" s="223"/>
      <c r="U647" s="278"/>
      <c r="V647" s="233"/>
      <c r="W647" s="252"/>
      <c r="X647" s="249"/>
    </row>
    <row r="648" spans="1:417" s="4" customFormat="1" ht="28.5" customHeight="1" thickBot="1" x14ac:dyDescent="0.3">
      <c r="A648" s="206"/>
      <c r="B648" s="44" t="str">
        <f t="shared" si="329"/>
        <v>ГБУЗ АО Городская поликлиника №8 им. Н.И. Пирогова</v>
      </c>
      <c r="C648" s="231"/>
      <c r="D648" s="19" t="str">
        <f t="shared" si="330"/>
        <v>ПМСП, не включенная в базовую программу ОМС</v>
      </c>
      <c r="E648" s="234"/>
      <c r="F648" s="44" t="str">
        <f t="shared" si="336"/>
        <v>амбулаторно</v>
      </c>
      <c r="G648" s="234"/>
      <c r="H648" s="44" t="str">
        <f t="shared" si="337"/>
        <v>Первичная медико-санитарная помощь, в части диагностики и лечения</v>
      </c>
      <c r="I648" s="234"/>
      <c r="J648" s="44" t="str">
        <f t="shared" si="338"/>
        <v>психотерапия</v>
      </c>
      <c r="K648" s="71" t="s">
        <v>136</v>
      </c>
      <c r="L648" s="67" t="s">
        <v>121</v>
      </c>
      <c r="M648" s="68" t="s">
        <v>42</v>
      </c>
      <c r="N648" s="101">
        <v>895</v>
      </c>
      <c r="O648" s="101">
        <v>225</v>
      </c>
      <c r="P648" s="53" t="str">
        <f t="shared" si="355"/>
        <v/>
      </c>
      <c r="Q648" s="93">
        <f t="shared" ref="Q648" si="356">IF(AND(N648&lt;&gt;0,M648="объем"),(O648/N648*100)/$Y$2*12,"")</f>
        <v>100.55865921787711</v>
      </c>
      <c r="R648" s="220"/>
      <c r="S648" s="221"/>
      <c r="T648" s="224"/>
      <c r="U648" s="279"/>
      <c r="V648" s="234"/>
      <c r="W648" s="252"/>
      <c r="X648" s="249"/>
    </row>
    <row r="649" spans="1:417" s="4" customFormat="1" ht="22.15" customHeight="1" thickBot="1" x14ac:dyDescent="0.3">
      <c r="A649" s="206"/>
      <c r="B649" s="44" t="str">
        <f t="shared" si="329"/>
        <v>ГБУЗ АО Городская поликлиника №8 им. Н.И. Пирогова</v>
      </c>
      <c r="C649" s="203" t="s">
        <v>73</v>
      </c>
      <c r="D649" s="19" t="str">
        <f t="shared" si="330"/>
        <v>Паллиативная медицинская помощь</v>
      </c>
      <c r="E649" s="211" t="s">
        <v>140</v>
      </c>
      <c r="F649" s="44" t="str">
        <f t="shared" si="336"/>
        <v>амбулаторно</v>
      </c>
      <c r="G649" s="211" t="s">
        <v>47</v>
      </c>
      <c r="H649" s="44" t="str">
        <f t="shared" si="337"/>
        <v>Не предусмотрено</v>
      </c>
      <c r="I649" s="211" t="s">
        <v>73</v>
      </c>
      <c r="J649" s="44" t="str">
        <f t="shared" si="338"/>
        <v>Паллиативная медицинская помощь</v>
      </c>
      <c r="K649" s="70" t="s">
        <v>131</v>
      </c>
      <c r="L649" s="70" t="s">
        <v>3</v>
      </c>
      <c r="M649" s="70" t="s">
        <v>5</v>
      </c>
      <c r="N649" s="103">
        <v>99</v>
      </c>
      <c r="O649" s="103">
        <v>99</v>
      </c>
      <c r="P649" s="51">
        <f>IF(AND(N649&lt;&gt;0,M649="Кач."),O649/N649*100,"")</f>
        <v>100</v>
      </c>
      <c r="Q649" s="51"/>
      <c r="R649" s="213">
        <f>IFERROR(AVERAGE(P649:P650),"")</f>
        <v>100</v>
      </c>
      <c r="S649" s="240">
        <f>AVERAGE(Q649:Q650)</f>
        <v>0</v>
      </c>
      <c r="T649" s="216">
        <f>IFERROR((R649*0.7+S649*0.3)*2,S649*2)</f>
        <v>140</v>
      </c>
      <c r="U649" s="217" t="str">
        <f>IF(T649&lt;170,"ГЗ по услуге (работе) НЕ выполнено","")&amp;IF(AND(T649&gt;=170,T649&lt;=200),"ГЗ по услуге (работе) выполнено","")&amp;IF(T649&gt;200,"ГЗ по услуге (работе) ПЕРЕвыполнено","")</f>
        <v>ГЗ по услуге (работе) НЕ выполнено</v>
      </c>
      <c r="V649" s="227"/>
      <c r="W649" s="252"/>
      <c r="X649" s="249"/>
    </row>
    <row r="650" spans="1:417" s="4" customFormat="1" ht="28.5" customHeight="1" thickBot="1" x14ac:dyDescent="0.3">
      <c r="A650" s="206"/>
      <c r="B650" s="44" t="str">
        <f t="shared" si="329"/>
        <v>ГБУЗ АО Городская поликлиника №8 им. Н.И. Пирогова</v>
      </c>
      <c r="C650" s="204"/>
      <c r="D650" s="19" t="str">
        <f t="shared" si="330"/>
        <v>Паллиативная медицинская помощь</v>
      </c>
      <c r="E650" s="212"/>
      <c r="F650" s="44" t="str">
        <f t="shared" si="336"/>
        <v>амбулаторно</v>
      </c>
      <c r="G650" s="212"/>
      <c r="H650" s="44" t="str">
        <f t="shared" si="337"/>
        <v>Не предусмотрено</v>
      </c>
      <c r="I650" s="212"/>
      <c r="J650" s="44" t="str">
        <f t="shared" si="338"/>
        <v>Паллиативная медицинская помощь</v>
      </c>
      <c r="K650" s="71" t="s">
        <v>40</v>
      </c>
      <c r="L650" s="72" t="s">
        <v>121</v>
      </c>
      <c r="M650" s="78" t="s">
        <v>42</v>
      </c>
      <c r="N650" s="101">
        <v>2450</v>
      </c>
      <c r="O650" s="101">
        <v>0</v>
      </c>
      <c r="P650" s="53" t="str">
        <f t="shared" ref="P650" si="357">IF(AND(N650&lt;&gt;0,M650="Кач."),O650/N650*100,"")</f>
        <v/>
      </c>
      <c r="Q650" s="52">
        <f t="shared" si="354"/>
        <v>0</v>
      </c>
      <c r="R650" s="213"/>
      <c r="S650" s="240"/>
      <c r="T650" s="216"/>
      <c r="U650" s="217"/>
      <c r="V650" s="227"/>
      <c r="W650" s="252"/>
      <c r="X650" s="249"/>
    </row>
    <row r="651" spans="1:417" s="4" customFormat="1" ht="23.45" customHeight="1" thickBot="1" x14ac:dyDescent="0.3">
      <c r="A651" s="206"/>
      <c r="B651" s="44" t="e">
        <f>IF(A651="",#REF!,A651)</f>
        <v>#REF!</v>
      </c>
      <c r="C651" s="226" t="s">
        <v>232</v>
      </c>
      <c r="D651" s="19" t="str">
        <f>IF(C651="",#REF!,C651)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1" s="225" t="s">
        <v>289</v>
      </c>
      <c r="F651" s="44" t="str">
        <f>IF(E651="",#REF!,E651)</f>
        <v>заключение договоров</v>
      </c>
      <c r="G651" s="211" t="s">
        <v>291</v>
      </c>
      <c r="H651" s="44" t="str">
        <f>IF(G651="",#REF!,G651)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1" s="211" t="s">
        <v>290</v>
      </c>
      <c r="J651" s="44" t="str">
        <f>IF(I651="",#REF!,I651)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1" s="73" t="s">
        <v>233</v>
      </c>
      <c r="L651" s="72" t="s">
        <v>3</v>
      </c>
      <c r="M651" s="69" t="s">
        <v>5</v>
      </c>
      <c r="N651" s="103">
        <v>100</v>
      </c>
      <c r="O651" s="103">
        <v>100</v>
      </c>
      <c r="P651" s="51">
        <f>IF(AND(N651&lt;&gt;0,M651="Кач."),O651/N651*100,"")</f>
        <v>100</v>
      </c>
      <c r="Q651" s="51"/>
      <c r="R651" s="213">
        <f>IFERROR(AVERAGE(P651:P652),"")</f>
        <v>100</v>
      </c>
      <c r="S651" s="240">
        <f>AVERAGE(Q651:Q652)</f>
        <v>100</v>
      </c>
      <c r="T651" s="216">
        <f>IFERROR((R651*0.7+S651*0.3)*2,S651*2)</f>
        <v>200</v>
      </c>
      <c r="U651" s="217" t="str">
        <f>IF(T651&lt;170,"ГЗ по услуге (работе) НЕ выполнено","")&amp;IF(AND(T651&gt;=170,T651&lt;=200),"ГЗ по услуге (работе) выполнено","")&amp;IF(T651&gt;200,"ГЗ по услуге (работе) ПЕРЕвыполнено","")</f>
        <v>ГЗ по услуге (работе) выполнено</v>
      </c>
      <c r="V651" s="227"/>
      <c r="W651" s="252"/>
      <c r="X651" s="249"/>
    </row>
    <row r="652" spans="1:417" s="4" customFormat="1" ht="28.5" customHeight="1" thickBot="1" x14ac:dyDescent="0.3">
      <c r="A652" s="207"/>
      <c r="B652" s="44" t="e">
        <f>IF(A652="",B651,A652)</f>
        <v>#REF!</v>
      </c>
      <c r="C652" s="226"/>
      <c r="D652" s="19" t="str">
        <f>IF(C652="",D651,C652)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2" s="225"/>
      <c r="F652" s="44" t="str">
        <f>IF(E652="",F651,E652)</f>
        <v>заключение договоров</v>
      </c>
      <c r="G652" s="212"/>
      <c r="H652" s="44" t="str">
        <f>IF(G652="",H651,G652)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2" s="212"/>
      <c r="J652" s="44" t="str">
        <f>IF(I652="",J651,I652)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2" s="74" t="s">
        <v>241</v>
      </c>
      <c r="L652" s="72" t="s">
        <v>234</v>
      </c>
      <c r="M652" s="68" t="s">
        <v>42</v>
      </c>
      <c r="N652" s="101">
        <v>7.2</v>
      </c>
      <c r="O652" s="101">
        <v>7.2</v>
      </c>
      <c r="P652" s="53" t="str">
        <f t="shared" ref="P652" si="358">IF(AND(N652&lt;&gt;0,M652="Кач."),O652/N652*100,"")</f>
        <v/>
      </c>
      <c r="Q652" s="55">
        <f>IF(AND(N652&lt;&gt;0,M652="объем"),(O652/N652*100),"")</f>
        <v>100</v>
      </c>
      <c r="R652" s="213"/>
      <c r="S652" s="240"/>
      <c r="T652" s="216"/>
      <c r="U652" s="217"/>
      <c r="V652" s="227"/>
      <c r="W652" s="286"/>
      <c r="X652" s="250"/>
    </row>
    <row r="653" spans="1:417" s="4" customFormat="1" ht="28.5" customHeight="1" thickBot="1" x14ac:dyDescent="0.3">
      <c r="A653" s="208" t="s">
        <v>286</v>
      </c>
      <c r="B653" s="44" t="e">
        <f>IF(A651="",#REF!,A651)</f>
        <v>#REF!</v>
      </c>
      <c r="C653" s="203" t="s">
        <v>122</v>
      </c>
      <c r="D653" s="19" t="str">
        <f>IF(C653="",#REF!,C653)</f>
        <v>ПМСП, не включенная в базовую программу ОМС</v>
      </c>
      <c r="E653" s="164" t="s">
        <v>140</v>
      </c>
      <c r="F653" s="44" t="str">
        <f>IF(E653="",#REF!,E653)</f>
        <v>амбулаторно</v>
      </c>
      <c r="G653" s="211" t="s">
        <v>135</v>
      </c>
      <c r="H653" s="44" t="str">
        <f>IF(G653="",#REF!,G653)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3" s="232" t="s">
        <v>166</v>
      </c>
      <c r="J653" s="44" t="str">
        <f>IF(I653="",#REF!,I653)</f>
        <v>по профилю дерматовенерология (в части венерологии)</v>
      </c>
      <c r="K653" s="69" t="s">
        <v>131</v>
      </c>
      <c r="L653" s="72" t="s">
        <v>3</v>
      </c>
      <c r="M653" s="69" t="s">
        <v>5</v>
      </c>
      <c r="N653" s="101">
        <v>99</v>
      </c>
      <c r="O653" s="101">
        <v>99</v>
      </c>
      <c r="P653" s="163">
        <f>IF(AND(N653&lt;&gt;0,M653="Кач."),O653/N653*100,"")</f>
        <v>100</v>
      </c>
      <c r="Q653" s="162"/>
      <c r="R653" s="218">
        <f>IFERROR(AVERAGE(P653:P654),"")</f>
        <v>100</v>
      </c>
      <c r="S653" s="214">
        <f>AVERAGE(Q653:Q654)</f>
        <v>95.25159461374912</v>
      </c>
      <c r="T653" s="222">
        <f>IFERROR((R653*0.7+S653*0.3)*2,S653*2)</f>
        <v>197.15095676824947</v>
      </c>
      <c r="U653" s="277" t="str">
        <f>IF(T653&lt;170,"ГЗ по услуге (работе) НЕ выполнено","")&amp;IF(AND(T653&gt;=170,T653&lt;=200),"ГЗ по услуге (работе) выполнено","")&amp;IF(T653&gt;200,"ГЗ по услуге (работе) ПЕРЕвыполнено","")</f>
        <v>ГЗ по услуге (работе) выполнено</v>
      </c>
      <c r="V653" s="232"/>
      <c r="W653" s="251">
        <f>AVERAGE(T655:T658)</f>
        <v>199.34502181300783</v>
      </c>
      <c r="X653" s="248" t="str">
        <f>IF(W653&lt;170,"ГЗ по учреждению не выполнено","")&amp;IF(AND(W653&gt;=170,W653&lt;=200),"ГЗ по учреждению выполнено","")&amp;IF(W653&gt;200,"ГЗ по учреждению перевыполнено","")</f>
        <v>ГЗ по учреждению выполнено</v>
      </c>
    </row>
    <row r="654" spans="1:417" s="4" customFormat="1" ht="28.5" customHeight="1" thickBot="1" x14ac:dyDescent="0.3">
      <c r="A654" s="209"/>
      <c r="B654" s="44" t="e">
        <f t="shared" si="329"/>
        <v>#REF!</v>
      </c>
      <c r="C654" s="204"/>
      <c r="D654" s="19" t="str">
        <f t="shared" si="330"/>
        <v>ПМСП, не включенная в базовую программу ОМС</v>
      </c>
      <c r="E654" s="164" t="s">
        <v>140</v>
      </c>
      <c r="F654" s="44" t="str">
        <f t="shared" si="336"/>
        <v>амбулаторно</v>
      </c>
      <c r="G654" s="212"/>
      <c r="H654" s="44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4" s="234"/>
      <c r="J654" s="44" t="str">
        <f t="shared" si="338"/>
        <v>по профилю дерматовенерология (в части венерологии)</v>
      </c>
      <c r="K654" s="71" t="s">
        <v>40</v>
      </c>
      <c r="L654" s="72" t="s">
        <v>121</v>
      </c>
      <c r="M654" s="68" t="s">
        <v>42</v>
      </c>
      <c r="N654" s="101">
        <v>1411</v>
      </c>
      <c r="O654" s="101">
        <v>336</v>
      </c>
      <c r="P654" s="53" t="str">
        <f>IF(AND(N654&lt;&gt;0,M654="Кач."),O654/N654*100,"")</f>
        <v/>
      </c>
      <c r="Q654" s="55">
        <f t="shared" si="354"/>
        <v>95.25159461374912</v>
      </c>
      <c r="R654" s="220"/>
      <c r="S654" s="221"/>
      <c r="T654" s="224"/>
      <c r="U654" s="279"/>
      <c r="V654" s="234"/>
      <c r="W654" s="252"/>
      <c r="X654" s="249"/>
    </row>
    <row r="655" spans="1:417" s="4" customFormat="1" ht="28.5" customHeight="1" thickBot="1" x14ac:dyDescent="0.3">
      <c r="A655" s="209"/>
      <c r="B655" s="44" t="str">
        <f>IF(A653="",B652,A653)</f>
        <v>ГБУЗ АО Городская поликлиника № 10</v>
      </c>
      <c r="C655" s="203" t="s">
        <v>73</v>
      </c>
      <c r="D655" s="19" t="str">
        <f>IF(C655="",D652,C655)</f>
        <v>Паллиативная медицинская помощь</v>
      </c>
      <c r="E655" s="211" t="s">
        <v>140</v>
      </c>
      <c r="F655" s="44" t="str">
        <f>IF(E655="",F652,E655)</f>
        <v>амбулаторно</v>
      </c>
      <c r="G655" s="211" t="s">
        <v>47</v>
      </c>
      <c r="H655" s="44" t="str">
        <f>IF(G655="",H652,G655)</f>
        <v>Не предусмотрено</v>
      </c>
      <c r="I655" s="211" t="s">
        <v>73</v>
      </c>
      <c r="J655" s="44" t="str">
        <f t="shared" si="338"/>
        <v>Паллиативная медицинская помощь</v>
      </c>
      <c r="K655" s="70" t="s">
        <v>131</v>
      </c>
      <c r="L655" s="70" t="s">
        <v>3</v>
      </c>
      <c r="M655" s="70" t="s">
        <v>5</v>
      </c>
      <c r="N655" s="103">
        <v>99</v>
      </c>
      <c r="O655" s="103">
        <v>100</v>
      </c>
      <c r="P655" s="51">
        <f>IF(AND(N655&lt;&gt;0,M655="Кач."),O655/N655*100,"")</f>
        <v>101.01010101010101</v>
      </c>
      <c r="Q655" s="51"/>
      <c r="R655" s="213">
        <f>IFERROR(AVERAGE(P655:P656),"")</f>
        <v>101.01010101010101</v>
      </c>
      <c r="S655" s="240">
        <f>AVERAGE(Q655:Q656)</f>
        <v>95.459837019790456</v>
      </c>
      <c r="T655" s="216">
        <f>IFERROR((R655*0.7+S655*0.3)*2,S655*2)</f>
        <v>198.69004362601567</v>
      </c>
      <c r="U655" s="217" t="str">
        <f>IF(T655&lt;170,"ГЗ по услуге (работе) НЕ выполнено","")&amp;IF(AND(T655&gt;=170,T655&lt;=200),"ГЗ по услуге (работе) выполнено","")&amp;IF(T655&gt;200,"ГЗ по услуге (работе) ПЕРЕвыполнено","")</f>
        <v>ГЗ по услуге (работе) выполнено</v>
      </c>
      <c r="V655" s="227"/>
      <c r="W655" s="252"/>
      <c r="X655" s="249"/>
    </row>
    <row r="656" spans="1:417" s="4" customFormat="1" ht="31.5" customHeight="1" thickBot="1" x14ac:dyDescent="0.3">
      <c r="A656" s="209"/>
      <c r="B656" s="44" t="str">
        <f t="shared" si="329"/>
        <v>ГБУЗ АО Городская поликлиника № 10</v>
      </c>
      <c r="C656" s="204"/>
      <c r="D656" s="19" t="str">
        <f t="shared" si="330"/>
        <v>Паллиативная медицинская помощь</v>
      </c>
      <c r="E656" s="212"/>
      <c r="F656" s="44" t="str">
        <f t="shared" si="336"/>
        <v>амбулаторно</v>
      </c>
      <c r="G656" s="212"/>
      <c r="H656" s="44" t="str">
        <f t="shared" si="337"/>
        <v>Не предусмотрено</v>
      </c>
      <c r="I656" s="239"/>
      <c r="J656" s="44" t="str">
        <f t="shared" si="338"/>
        <v>Паллиативная медицинская помощь</v>
      </c>
      <c r="K656" s="71" t="s">
        <v>40</v>
      </c>
      <c r="L656" s="72" t="s">
        <v>121</v>
      </c>
      <c r="M656" s="78" t="s">
        <v>42</v>
      </c>
      <c r="N656" s="101">
        <v>2577</v>
      </c>
      <c r="O656" s="101">
        <v>615</v>
      </c>
      <c r="P656" s="53" t="str">
        <f t="shared" ref="P656" si="359">IF(AND(N656&lt;&gt;0,M656="Кач."),O656/N656*100,"")</f>
        <v/>
      </c>
      <c r="Q656" s="52">
        <f t="shared" si="354"/>
        <v>95.459837019790456</v>
      </c>
      <c r="R656" s="213"/>
      <c r="S656" s="240"/>
      <c r="T656" s="216"/>
      <c r="U656" s="217"/>
      <c r="V656" s="227"/>
      <c r="W656" s="252"/>
      <c r="X656" s="249"/>
    </row>
    <row r="657" spans="1:24" s="4" customFormat="1" ht="22.9" customHeight="1" thickBot="1" x14ac:dyDescent="0.3">
      <c r="A657" s="209"/>
      <c r="B657" s="44" t="e">
        <f>IF(A657="",#REF!,A657)</f>
        <v>#REF!</v>
      </c>
      <c r="C657" s="203" t="s">
        <v>232</v>
      </c>
      <c r="D657" s="19" t="str">
        <f>IF(C657="",#REF!,C657)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7" s="225" t="s">
        <v>289</v>
      </c>
      <c r="F657" s="44" t="str">
        <f>IF(E657="",#REF!,E657)</f>
        <v>заключение договоров</v>
      </c>
      <c r="G657" s="211" t="s">
        <v>291</v>
      </c>
      <c r="H657" s="44" t="str">
        <f>IF(G657="",#REF!,G657)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7" s="211" t="s">
        <v>290</v>
      </c>
      <c r="J657" s="44" t="str">
        <f>IF(I657="",#REF!,I657)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7" s="73" t="s">
        <v>233</v>
      </c>
      <c r="L657" s="72" t="s">
        <v>3</v>
      </c>
      <c r="M657" s="69" t="s">
        <v>5</v>
      </c>
      <c r="N657" s="103">
        <v>100</v>
      </c>
      <c r="O657" s="103">
        <v>100</v>
      </c>
      <c r="P657" s="51">
        <f t="shared" ref="P657:P658" si="360">IF(AND(N657&lt;&gt;0,M657="Кач."),O657/N657*100,"")</f>
        <v>100</v>
      </c>
      <c r="Q657" s="51"/>
      <c r="R657" s="213">
        <f>IFERROR(AVERAGE(P657:P658),"")</f>
        <v>100</v>
      </c>
      <c r="S657" s="240">
        <f>AVERAGE(Q657:Q658)</f>
        <v>100</v>
      </c>
      <c r="T657" s="216">
        <f>IFERROR((R657*0.7+S657*0.3)*2,S657*2)</f>
        <v>200</v>
      </c>
      <c r="U657" s="217" t="str">
        <f>IF(T657&lt;170,"ГЗ по услуге (работе) НЕ выполнено","")&amp;IF(AND(T657&gt;=170,T657&lt;=200),"ГЗ по услуге (работе) выполнено","")&amp;IF(T657&gt;200,"ГЗ по услуге (работе) ПЕРЕвыполнено","")</f>
        <v>ГЗ по услуге (работе) выполнено</v>
      </c>
      <c r="V657" s="227"/>
      <c r="W657" s="252"/>
      <c r="X657" s="249"/>
    </row>
    <row r="658" spans="1:24" s="4" customFormat="1" ht="22.9" customHeight="1" thickBot="1" x14ac:dyDescent="0.3">
      <c r="A658" s="210"/>
      <c r="B658" s="44" t="e">
        <f t="shared" si="329"/>
        <v>#REF!</v>
      </c>
      <c r="C658" s="204"/>
      <c r="D658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8" s="225"/>
      <c r="F658" s="44" t="str">
        <f t="shared" si="336"/>
        <v>заключение договоров</v>
      </c>
      <c r="G658" s="212"/>
      <c r="H658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8" s="212"/>
      <c r="J658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8" s="74" t="s">
        <v>241</v>
      </c>
      <c r="L658" s="72" t="s">
        <v>234</v>
      </c>
      <c r="M658" s="68" t="s">
        <v>42</v>
      </c>
      <c r="N658" s="101">
        <v>7.5</v>
      </c>
      <c r="O658" s="101">
        <v>7.5</v>
      </c>
      <c r="P658" s="53" t="str">
        <f t="shared" si="360"/>
        <v/>
      </c>
      <c r="Q658" s="55">
        <f>IF(AND(N658&lt;&gt;0,M658="объем"),(O658/N658*100),"")</f>
        <v>100</v>
      </c>
      <c r="R658" s="213"/>
      <c r="S658" s="240"/>
      <c r="T658" s="216"/>
      <c r="U658" s="217"/>
      <c r="V658" s="227"/>
      <c r="W658" s="286"/>
      <c r="X658" s="250"/>
    </row>
    <row r="659" spans="1:24" s="4" customFormat="1" ht="24" customHeight="1" thickBot="1" x14ac:dyDescent="0.3">
      <c r="A659" s="228" t="s">
        <v>287</v>
      </c>
      <c r="B659" s="44" t="str">
        <f t="shared" si="329"/>
        <v>ГБУЗ АО ДГП №1</v>
      </c>
      <c r="C659" s="229" t="s">
        <v>122</v>
      </c>
      <c r="D659" s="19" t="str">
        <f t="shared" si="330"/>
        <v>ПМСП, не включенная в базовую программу ОМС</v>
      </c>
      <c r="E659" s="232" t="s">
        <v>140</v>
      </c>
      <c r="F659" s="44" t="str">
        <f t="shared" si="336"/>
        <v>амбулаторно</v>
      </c>
      <c r="G659" s="232" t="s">
        <v>39</v>
      </c>
      <c r="H659" s="44" t="str">
        <f t="shared" si="337"/>
        <v>Первичная медико-санитарная помощь, в части диагностики и лечения</v>
      </c>
      <c r="I659" s="232" t="s">
        <v>66</v>
      </c>
      <c r="J659" s="44" t="str">
        <f t="shared" si="338"/>
        <v>психотерапия</v>
      </c>
      <c r="K659" s="69" t="s">
        <v>131</v>
      </c>
      <c r="L659" s="70" t="s">
        <v>3</v>
      </c>
      <c r="M659" s="70" t="s">
        <v>5</v>
      </c>
      <c r="N659" s="103">
        <v>100</v>
      </c>
      <c r="O659" s="103">
        <v>100</v>
      </c>
      <c r="P659" s="51">
        <f t="shared" ref="P659:P660" si="361">IF(AND(N659&lt;&gt;0,M659="Кач."),O659/N659*100,"")</f>
        <v>100</v>
      </c>
      <c r="Q659" s="51"/>
      <c r="R659" s="218">
        <f>IFERROR(AVERAGE(P659:P661),"")</f>
        <v>100</v>
      </c>
      <c r="S659" s="214">
        <f>AVERAGE(Q659:Q661)</f>
        <v>100</v>
      </c>
      <c r="T659" s="222">
        <f>IFERROR((R659*0.7+S659*0.3)*2,S659*2)</f>
        <v>200</v>
      </c>
      <c r="U659" s="277" t="str">
        <f>IF(T659&lt;170,"ГЗ по услуге (работе) НЕ выполнено","")&amp;IF(AND(T659&gt;=170,T659&lt;=200),"ГЗ по услуге (работе) выполнено","")&amp;IF(T659&gt;200,"ГЗ по услуге (работе) ПЕРЕвыполнено","")</f>
        <v>ГЗ по услуге (работе) выполнено</v>
      </c>
      <c r="V659" s="232"/>
      <c r="W659" s="251">
        <f>AVERAGE(T659:T663)</f>
        <v>200</v>
      </c>
      <c r="X659" s="248" t="str">
        <f>IF(W659&lt;170,"ГЗ по учреждению не выполнено","")&amp;IF(AND(W659&gt;=170,W659&lt;=200),"ГЗ по учреждению выполнено","")&amp;IF(W659&gt;200,"ГЗ по учреждению перевыполнено","")</f>
        <v>ГЗ по учреждению выполнено</v>
      </c>
    </row>
    <row r="660" spans="1:24" s="4" customFormat="1" ht="24.6" customHeight="1" thickBot="1" x14ac:dyDescent="0.3">
      <c r="A660" s="228"/>
      <c r="B660" s="44" t="str">
        <f t="shared" si="329"/>
        <v>ГБУЗ АО ДГП №1</v>
      </c>
      <c r="C660" s="230"/>
      <c r="D660" s="19" t="str">
        <f t="shared" si="330"/>
        <v>ПМСП, не включенная в базовую программу ОМС</v>
      </c>
      <c r="E660" s="233"/>
      <c r="F660" s="44" t="str">
        <f t="shared" si="336"/>
        <v>амбулаторно</v>
      </c>
      <c r="G660" s="233"/>
      <c r="H660" s="44" t="str">
        <f t="shared" si="337"/>
        <v>Первичная медико-санитарная помощь, в части диагностики и лечения</v>
      </c>
      <c r="I660" s="233"/>
      <c r="J660" s="44" t="str">
        <f t="shared" si="338"/>
        <v>психотерапия</v>
      </c>
      <c r="K660" s="71" t="s">
        <v>40</v>
      </c>
      <c r="L660" s="67" t="s">
        <v>121</v>
      </c>
      <c r="M660" s="68" t="s">
        <v>42</v>
      </c>
      <c r="N660" s="101">
        <v>1700</v>
      </c>
      <c r="O660" s="101">
        <v>425</v>
      </c>
      <c r="P660" s="53" t="str">
        <f t="shared" si="361"/>
        <v/>
      </c>
      <c r="Q660" s="52">
        <f t="shared" ref="Q660:Q661" si="362">IF(AND(N660&lt;&gt;0,M660="объем"),(O660/N660*100)/$Y$2*12,"")</f>
        <v>100</v>
      </c>
      <c r="R660" s="219"/>
      <c r="S660" s="215"/>
      <c r="T660" s="223"/>
      <c r="U660" s="278"/>
      <c r="V660" s="233"/>
      <c r="W660" s="252"/>
      <c r="X660" s="249"/>
    </row>
    <row r="661" spans="1:24" s="4" customFormat="1" ht="24.6" customHeight="1" thickBot="1" x14ac:dyDescent="0.3">
      <c r="A661" s="228"/>
      <c r="B661" s="44" t="str">
        <f t="shared" si="329"/>
        <v>ГБУЗ АО ДГП №1</v>
      </c>
      <c r="C661" s="231"/>
      <c r="D661" s="19" t="str">
        <f t="shared" si="330"/>
        <v>ПМСП, не включенная в базовую программу ОМС</v>
      </c>
      <c r="E661" s="234"/>
      <c r="F661" s="44" t="str">
        <f t="shared" si="336"/>
        <v>амбулаторно</v>
      </c>
      <c r="G661" s="234"/>
      <c r="H661" s="44" t="str">
        <f t="shared" si="337"/>
        <v>Первичная медико-санитарная помощь, в части диагностики и лечения</v>
      </c>
      <c r="I661" s="234"/>
      <c r="J661" s="44" t="str">
        <f t="shared" si="338"/>
        <v>психотерапия</v>
      </c>
      <c r="K661" s="71" t="s">
        <v>136</v>
      </c>
      <c r="L661" s="67" t="s">
        <v>121</v>
      </c>
      <c r="M661" s="68" t="s">
        <v>42</v>
      </c>
      <c r="N661" s="101">
        <v>700</v>
      </c>
      <c r="O661" s="101">
        <v>175</v>
      </c>
      <c r="P661" s="53"/>
      <c r="Q661" s="112">
        <f t="shared" si="362"/>
        <v>100</v>
      </c>
      <c r="R661" s="220"/>
      <c r="S661" s="221"/>
      <c r="T661" s="224"/>
      <c r="U661" s="279"/>
      <c r="V661" s="234"/>
      <c r="W661" s="252"/>
      <c r="X661" s="249"/>
    </row>
    <row r="662" spans="1:24" s="4" customFormat="1" ht="33" customHeight="1" thickBot="1" x14ac:dyDescent="0.3">
      <c r="A662" s="228"/>
      <c r="B662" s="44" t="str">
        <f t="shared" si="329"/>
        <v>ГБУЗ АО ДГП №1</v>
      </c>
      <c r="C662" s="226" t="s">
        <v>232</v>
      </c>
      <c r="D662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25" t="s">
        <v>289</v>
      </c>
      <c r="F662" s="44" t="str">
        <f t="shared" si="336"/>
        <v>заключение договоров</v>
      </c>
      <c r="G662" s="211" t="s">
        <v>291</v>
      </c>
      <c r="H662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11" t="s">
        <v>290</v>
      </c>
      <c r="J662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3" t="s">
        <v>233</v>
      </c>
      <c r="L662" s="72" t="s">
        <v>3</v>
      </c>
      <c r="M662" s="69" t="s">
        <v>5</v>
      </c>
      <c r="N662" s="103">
        <v>100</v>
      </c>
      <c r="O662" s="103">
        <v>100</v>
      </c>
      <c r="P662" s="51">
        <f t="shared" ref="P662:P663" si="363">IF(AND(N662&lt;&gt;0,M662="Кач."),O662/N662*100,"")</f>
        <v>100</v>
      </c>
      <c r="Q662" s="51"/>
      <c r="R662" s="213">
        <f>IFERROR(AVERAGE(P662:P663),"")</f>
        <v>100</v>
      </c>
      <c r="S662" s="240">
        <f>AVERAGE(Q662:Q663)</f>
        <v>100</v>
      </c>
      <c r="T662" s="216">
        <f>IFERROR((R662*0.7+S662*0.3)*2,S662*2)</f>
        <v>200</v>
      </c>
      <c r="U662" s="217" t="str">
        <f>IF(T662&lt;170,"ГЗ по услуге (работе) НЕ выполнено","")&amp;IF(AND(T662&gt;=170,T662&lt;=200),"ГЗ по услуге (работе) выполнено","")&amp;IF(T662&gt;200,"ГЗ по услуге (работе) ПЕРЕвыполнено","")</f>
        <v>ГЗ по услуге (работе) выполнено</v>
      </c>
      <c r="V662" s="227"/>
      <c r="W662" s="252"/>
      <c r="X662" s="249"/>
    </row>
    <row r="663" spans="1:24" s="4" customFormat="1" ht="87" customHeight="1" thickBot="1" x14ac:dyDescent="0.3">
      <c r="A663" s="228"/>
      <c r="B663" s="44" t="str">
        <f t="shared" si="329"/>
        <v>ГБУЗ АО ДГП №1</v>
      </c>
      <c r="C663" s="226"/>
      <c r="D663" s="19" t="str">
        <f t="shared" si="3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3" s="225"/>
      <c r="F663" s="44" t="str">
        <f t="shared" si="336"/>
        <v>заключение договоров</v>
      </c>
      <c r="G663" s="212"/>
      <c r="H663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3" s="212"/>
      <c r="J663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3" s="74" t="s">
        <v>241</v>
      </c>
      <c r="L663" s="72" t="s">
        <v>234</v>
      </c>
      <c r="M663" s="68" t="s">
        <v>42</v>
      </c>
      <c r="N663" s="101">
        <v>5.39</v>
      </c>
      <c r="O663" s="101">
        <v>5.39</v>
      </c>
      <c r="P663" s="53" t="str">
        <f t="shared" si="363"/>
        <v/>
      </c>
      <c r="Q663" s="55">
        <f>IF(AND(N663&lt;&gt;0,M663="объем"),(O663/N663*100),"")</f>
        <v>100</v>
      </c>
      <c r="R663" s="213"/>
      <c r="S663" s="240"/>
      <c r="T663" s="216"/>
      <c r="U663" s="217"/>
      <c r="V663" s="227"/>
      <c r="W663" s="286"/>
      <c r="X663" s="250"/>
    </row>
    <row r="664" spans="1:24" s="4" customFormat="1" ht="63" customHeight="1" thickBot="1" x14ac:dyDescent="0.3">
      <c r="A664" s="300" t="s">
        <v>35</v>
      </c>
      <c r="B664" s="44" t="str">
        <f t="shared" si="329"/>
        <v>ГБУЗ АО Центр медицины катастроф и скорой медицинской помощи</v>
      </c>
      <c r="C664" s="298" t="s">
        <v>118</v>
      </c>
      <c r="D664" s="19" t="str">
        <f t="shared" si="33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4" s="225" t="s">
        <v>50</v>
      </c>
      <c r="F664" s="44" t="str">
        <f t="shared" si="336"/>
        <v>Вне медицинской организации</v>
      </c>
      <c r="G664" s="227" t="s">
        <v>164</v>
      </c>
      <c r="H664" s="44" t="str">
        <f t="shared" si="337"/>
        <v>Скорая, в том числе скорая специализированная, медицинская помощь (за исключением санитарно-авиационной эвакуации)</v>
      </c>
      <c r="I664" s="225" t="s">
        <v>146</v>
      </c>
      <c r="J664" s="44" t="str">
        <f t="shared" si="338"/>
        <v xml:space="preserve">Не применяется </v>
      </c>
      <c r="K664" s="69" t="s">
        <v>131</v>
      </c>
      <c r="L664" s="70" t="s">
        <v>3</v>
      </c>
      <c r="M664" s="70" t="s">
        <v>5</v>
      </c>
      <c r="N664" s="103">
        <v>99</v>
      </c>
      <c r="O664" s="103">
        <v>99</v>
      </c>
      <c r="P664" s="51">
        <f>IF(AND(N664&lt;&gt;0,M664="Кач."),O664/N664*100,"")</f>
        <v>100</v>
      </c>
      <c r="Q664" s="51"/>
      <c r="R664" s="213">
        <f>IFERROR(AVERAGE(P664:P665),"")</f>
        <v>100</v>
      </c>
      <c r="S664" s="240">
        <f>AVERAGE(Q664:Q665)</f>
        <v>100</v>
      </c>
      <c r="T664" s="216">
        <f>IFERROR((R664*0.7+S664*0.3)*2,S664*2)</f>
        <v>200</v>
      </c>
      <c r="U664" s="217" t="str">
        <f>IF(T664&lt;170,"ГЗ по услуге (работе) НЕ выполнено","")&amp;IF(AND(T664&gt;=170,T664&lt;=200),"ГЗ по услуге (работе) выполнено","")&amp;IF(T664&gt;200,"ГЗ по услуге (работе) ПЕРЕвыполнено","")</f>
        <v>ГЗ по услуге (работе) выполнено</v>
      </c>
      <c r="V664" s="227"/>
      <c r="W664" s="251">
        <f>AVERAGE(T664:T669)</f>
        <v>200</v>
      </c>
      <c r="X664" s="248" t="str">
        <f>IF(W664&lt;170,"ГЗ по учреждению не выполнено","")&amp;IF(AND(W664&gt;=170,W664&lt;=200),"ГЗ по учреждению выполнено","")&amp;IF(W664&gt;200,"ГЗ по учреждению перевыполнено","")</f>
        <v>ГЗ по учреждению выполнено</v>
      </c>
    </row>
    <row r="665" spans="1:24" s="4" customFormat="1" ht="23.45" customHeight="1" thickBot="1" x14ac:dyDescent="0.3">
      <c r="A665" s="300"/>
      <c r="B665" s="44" t="str">
        <f t="shared" si="329"/>
        <v>ГБУЗ АО Центр медицины катастроф и скорой медицинской помощи</v>
      </c>
      <c r="C665" s="298"/>
      <c r="D665" s="19" t="str">
        <f t="shared" si="33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5" s="225"/>
      <c r="F665" s="44" t="str">
        <f t="shared" si="336"/>
        <v>Вне медицинской организации</v>
      </c>
      <c r="G665" s="227"/>
      <c r="H665" s="44" t="str">
        <f t="shared" si="337"/>
        <v>Скорая, в том числе скорая специализированная, медицинская помощь (за исключением санитарно-авиационной эвакуации)</v>
      </c>
      <c r="I665" s="225"/>
      <c r="J665" s="44" t="str">
        <f t="shared" si="338"/>
        <v xml:space="preserve">Не применяется </v>
      </c>
      <c r="K665" s="71" t="s">
        <v>167</v>
      </c>
      <c r="L665" s="67" t="s">
        <v>45</v>
      </c>
      <c r="M665" s="68" t="s">
        <v>42</v>
      </c>
      <c r="N665" s="100">
        <v>7200</v>
      </c>
      <c r="O665" s="100">
        <v>1800</v>
      </c>
      <c r="P665" s="53" t="str">
        <f t="shared" ref="P665:P690" si="364">IF(AND(N665&lt;&gt;0,M665="Кач."),O665/N665*100,"")</f>
        <v/>
      </c>
      <c r="Q665" s="52">
        <f>IF(AND(N665&lt;&gt;0,M665="объем"),(O665/N665*100)/$Y$2*12,"")</f>
        <v>100</v>
      </c>
      <c r="R665" s="213"/>
      <c r="S665" s="240"/>
      <c r="T665" s="216"/>
      <c r="U665" s="217"/>
      <c r="V665" s="227"/>
      <c r="W665" s="252"/>
      <c r="X665" s="249"/>
    </row>
    <row r="666" spans="1:24" s="4" customFormat="1" ht="34.9" customHeight="1" thickBot="1" x14ac:dyDescent="0.3">
      <c r="A666" s="300"/>
      <c r="B666" s="44" t="str">
        <f t="shared" si="329"/>
        <v>ГБУЗ АО Центр медицины катастроф и скорой медицинской помощи</v>
      </c>
      <c r="C666" s="298" t="s">
        <v>139</v>
      </c>
      <c r="D666" s="19" t="str">
        <f t="shared" si="330"/>
        <v>Медицинская помощь в экстренной форме незастрахованным гражданам в системе обязательного медицинского страхования</v>
      </c>
      <c r="E666" s="225" t="s">
        <v>50</v>
      </c>
      <c r="F666" s="44" t="str">
        <f t="shared" si="336"/>
        <v>Вне медицинской организации</v>
      </c>
      <c r="G666" s="227" t="s">
        <v>139</v>
      </c>
      <c r="H666" s="44" t="str">
        <f t="shared" si="337"/>
        <v>Медицинская помощь в экстренной форме незастрахованным гражданам в системе обязательного медицинского страхования</v>
      </c>
      <c r="I666" s="225" t="s">
        <v>146</v>
      </c>
      <c r="J666" s="44" t="str">
        <f t="shared" si="338"/>
        <v xml:space="preserve">Не применяется </v>
      </c>
      <c r="K666" s="69" t="s">
        <v>131</v>
      </c>
      <c r="L666" s="69" t="s">
        <v>3</v>
      </c>
      <c r="M666" s="69" t="s">
        <v>5</v>
      </c>
      <c r="N666" s="103">
        <v>99</v>
      </c>
      <c r="O666" s="103">
        <v>99</v>
      </c>
      <c r="P666" s="51">
        <f t="shared" si="364"/>
        <v>100</v>
      </c>
      <c r="Q666" s="51"/>
      <c r="R666" s="213">
        <f>IFERROR(AVERAGE(P666:P667),"")</f>
        <v>100</v>
      </c>
      <c r="S666" s="240">
        <f>AVERAGE(Q666:Q667)</f>
        <v>100</v>
      </c>
      <c r="T666" s="216">
        <f>IFERROR((R666*0.7+S666*0.3)*2,S666*2)</f>
        <v>200</v>
      </c>
      <c r="U666" s="225" t="str">
        <f>IF(T666&lt;170,"ГЗ по услуге (работе) НЕ выполнено","")&amp;IF(AND(T666&gt;=170,T666&lt;=200),"ГЗ по услуге (работе) выполнено","")&amp;IF(T666&gt;200,"ГЗ по услуге (работе) ПЕРЕвыполнено","")</f>
        <v>ГЗ по услуге (работе) выполнено</v>
      </c>
      <c r="V666" s="227"/>
      <c r="W666" s="252"/>
      <c r="X666" s="249"/>
    </row>
    <row r="667" spans="1:24" s="4" customFormat="1" ht="34.9" customHeight="1" thickBot="1" x14ac:dyDescent="0.3">
      <c r="A667" s="300"/>
      <c r="B667" s="44" t="str">
        <f t="shared" ref="B667:B718" si="365">IF(A667="",B666,A667)</f>
        <v>ГБУЗ АО Центр медицины катастроф и скорой медицинской помощи</v>
      </c>
      <c r="C667" s="298"/>
      <c r="D667" s="19" t="str">
        <f t="shared" ref="D667:D717" si="366">IF(C667="",D666,C667)</f>
        <v>Медицинская помощь в экстренной форме незастрахованным гражданам в системе обязательного медицинского страхования</v>
      </c>
      <c r="E667" s="225"/>
      <c r="F667" s="44" t="str">
        <f t="shared" si="336"/>
        <v>Вне медицинской организации</v>
      </c>
      <c r="G667" s="227"/>
      <c r="H667" s="44" t="str">
        <f t="shared" si="337"/>
        <v>Медицинская помощь в экстренной форме незастрахованным гражданам в системе обязательного медицинского страхования</v>
      </c>
      <c r="I667" s="225"/>
      <c r="J667" s="44" t="str">
        <f t="shared" si="338"/>
        <v xml:space="preserve">Не применяется </v>
      </c>
      <c r="K667" s="71" t="s">
        <v>149</v>
      </c>
      <c r="L667" s="72" t="s">
        <v>41</v>
      </c>
      <c r="M667" s="68" t="s">
        <v>42</v>
      </c>
      <c r="N667" s="99">
        <v>12300</v>
      </c>
      <c r="O667" s="99">
        <v>3075</v>
      </c>
      <c r="P667" s="53" t="str">
        <f t="shared" si="364"/>
        <v/>
      </c>
      <c r="Q667" s="52">
        <f t="shared" ref="Q667:Q674" si="367">IF(AND(N667&lt;&gt;0,M667="объем"),(O667/N667*100)/$Y$2*12,"")</f>
        <v>100</v>
      </c>
      <c r="R667" s="213"/>
      <c r="S667" s="240"/>
      <c r="T667" s="216"/>
      <c r="U667" s="225"/>
      <c r="V667" s="227"/>
      <c r="W667" s="252"/>
      <c r="X667" s="249"/>
    </row>
    <row r="668" spans="1:24" s="4" customFormat="1" ht="68.25" customHeight="1" thickBot="1" x14ac:dyDescent="0.3">
      <c r="A668" s="300"/>
      <c r="B668" s="44" t="str">
        <f t="shared" si="365"/>
        <v>ГБУЗ АО Центр медицины катастроф и скорой медицинской помощи</v>
      </c>
      <c r="C668" s="226" t="s">
        <v>232</v>
      </c>
      <c r="D668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25" t="s">
        <v>289</v>
      </c>
      <c r="F668" s="44" t="str">
        <f t="shared" si="336"/>
        <v>заключение договоров</v>
      </c>
      <c r="G668" s="211" t="s">
        <v>291</v>
      </c>
      <c r="H668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8" s="211" t="s">
        <v>290</v>
      </c>
      <c r="J668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8" s="73" t="s">
        <v>233</v>
      </c>
      <c r="L668" s="72" t="s">
        <v>3</v>
      </c>
      <c r="M668" s="69" t="s">
        <v>5</v>
      </c>
      <c r="N668" s="103">
        <v>100</v>
      </c>
      <c r="O668" s="103">
        <v>100</v>
      </c>
      <c r="P668" s="51">
        <f t="shared" ref="P668:P669" si="368">IF(AND(N668&lt;&gt;0,M668="Кач."),O668/N668*100,"")</f>
        <v>100</v>
      </c>
      <c r="Q668" s="51"/>
      <c r="R668" s="213">
        <f>IFERROR(AVERAGE(P668:P669),"")</f>
        <v>100</v>
      </c>
      <c r="S668" s="240">
        <f>AVERAGE(Q668:Q669)</f>
        <v>100</v>
      </c>
      <c r="T668" s="216">
        <f>IFERROR((R668*0.7+S668*0.3)*2,S668*2)</f>
        <v>200</v>
      </c>
      <c r="U668" s="225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выполнено</v>
      </c>
      <c r="V668" s="227"/>
      <c r="W668" s="252"/>
      <c r="X668" s="249"/>
    </row>
    <row r="669" spans="1:24" s="4" customFormat="1" ht="43.5" customHeight="1" thickBot="1" x14ac:dyDescent="0.3">
      <c r="A669" s="300"/>
      <c r="B669" s="44" t="str">
        <f t="shared" si="365"/>
        <v>ГБУЗ АО Центр медицины катастроф и скорой медицинской помощи</v>
      </c>
      <c r="C669" s="226"/>
      <c r="D669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9" s="225"/>
      <c r="F669" s="44" t="str">
        <f t="shared" si="336"/>
        <v>заключение договоров</v>
      </c>
      <c r="G669" s="212"/>
      <c r="H669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9" s="212"/>
      <c r="J669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9" s="74" t="s">
        <v>241</v>
      </c>
      <c r="L669" s="72" t="s">
        <v>234</v>
      </c>
      <c r="M669" s="68" t="s">
        <v>42</v>
      </c>
      <c r="N669" s="99">
        <v>9.5299999999999994</v>
      </c>
      <c r="O669" s="99">
        <v>9.5299999999999994</v>
      </c>
      <c r="P669" s="53" t="str">
        <f t="shared" si="368"/>
        <v/>
      </c>
      <c r="Q669" s="55">
        <f>IF(AND(N669&lt;&gt;0,M669="объем"),(O669/N669*100),"")</f>
        <v>100</v>
      </c>
      <c r="R669" s="213"/>
      <c r="S669" s="240"/>
      <c r="T669" s="216"/>
      <c r="U669" s="225"/>
      <c r="V669" s="227"/>
      <c r="W669" s="286"/>
      <c r="X669" s="250"/>
    </row>
    <row r="670" spans="1:24" ht="22.9" customHeight="1" thickBot="1" x14ac:dyDescent="0.3">
      <c r="A670" s="303" t="s">
        <v>33</v>
      </c>
      <c r="B670" s="44" t="str">
        <f t="shared" si="365"/>
        <v>ГБУЗ АО Центр охраны здоровья семьи и репродукции</v>
      </c>
      <c r="C670" s="298" t="s">
        <v>122</v>
      </c>
      <c r="D670" s="19" t="str">
        <f t="shared" si="366"/>
        <v>ПМСП, не включенная в базовую программу ОМС</v>
      </c>
      <c r="E670" s="227" t="s">
        <v>140</v>
      </c>
      <c r="F670" s="44" t="str">
        <f t="shared" si="336"/>
        <v>амбулаторно</v>
      </c>
      <c r="G670" s="227" t="s">
        <v>135</v>
      </c>
      <c r="H670" s="44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0" s="307" t="s">
        <v>166</v>
      </c>
      <c r="J670" s="44" t="str">
        <f t="shared" si="338"/>
        <v>по профилю дерматовенерология (в части венерологии)</v>
      </c>
      <c r="K670" s="69" t="s">
        <v>131</v>
      </c>
      <c r="L670" s="70" t="s">
        <v>3</v>
      </c>
      <c r="M670" s="70" t="s">
        <v>5</v>
      </c>
      <c r="N670" s="103">
        <v>99</v>
      </c>
      <c r="O670" s="103">
        <v>99</v>
      </c>
      <c r="P670" s="51">
        <f t="shared" si="364"/>
        <v>100</v>
      </c>
      <c r="Q670" s="51"/>
      <c r="R670" s="213">
        <f>IFERROR(AVERAGE(P670:P672),"")</f>
        <v>100</v>
      </c>
      <c r="S670" s="240">
        <f>AVERAGE(Q670:Q672)</f>
        <v>100.17421602787456</v>
      </c>
      <c r="T670" s="216">
        <f>IFERROR((R670*0.7+S670*0.3)*2,S670*2)</f>
        <v>200.10452961672473</v>
      </c>
      <c r="U670" s="217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ПЕРЕвыполнено</v>
      </c>
      <c r="V670" s="327"/>
      <c r="W670" s="251">
        <f>ROUND(AVERAGE(T670:T680),1)</f>
        <v>200</v>
      </c>
      <c r="X670" s="222" t="str">
        <f>IF(W670&lt;170,"ГЗ по учреждению не выполнено","")&amp;IF(AND(W670&gt;=170,W670&lt;=200),"ГЗ по учреждению выполнено","")&amp;IF(W670&gt;200,"ГЗ по учреждению перевыполнено","")</f>
        <v>ГЗ по учреждению выполнено</v>
      </c>
    </row>
    <row r="671" spans="1:24" ht="114" customHeight="1" thickBot="1" x14ac:dyDescent="0.3">
      <c r="A671" s="303"/>
      <c r="B671" s="44" t="str">
        <f t="shared" si="365"/>
        <v>ГБУЗ АО Центр охраны здоровья семьи и репродукции</v>
      </c>
      <c r="C671" s="298"/>
      <c r="D671" s="19" t="str">
        <f t="shared" si="366"/>
        <v>ПМСП, не включенная в базовую программу ОМС</v>
      </c>
      <c r="E671" s="227"/>
      <c r="F671" s="44" t="str">
        <f t="shared" si="336"/>
        <v>амбулаторно</v>
      </c>
      <c r="G671" s="227"/>
      <c r="H671" s="44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1" s="307"/>
      <c r="J671" s="44" t="str">
        <f t="shared" si="338"/>
        <v>по профилю дерматовенерология (в части венерологии)</v>
      </c>
      <c r="K671" s="66" t="s">
        <v>40</v>
      </c>
      <c r="L671" s="67" t="s">
        <v>121</v>
      </c>
      <c r="M671" s="68" t="s">
        <v>42</v>
      </c>
      <c r="N671" s="99">
        <v>2940</v>
      </c>
      <c r="O671" s="99">
        <v>735</v>
      </c>
      <c r="P671" s="53" t="str">
        <f t="shared" si="364"/>
        <v/>
      </c>
      <c r="Q671" s="52">
        <f t="shared" si="367"/>
        <v>100</v>
      </c>
      <c r="R671" s="213"/>
      <c r="S671" s="240"/>
      <c r="T671" s="216"/>
      <c r="U671" s="217"/>
      <c r="V671" s="327"/>
      <c r="W671" s="252"/>
      <c r="X671" s="223"/>
    </row>
    <row r="672" spans="1:24" ht="28.5" customHeight="1" thickBot="1" x14ac:dyDescent="0.3">
      <c r="A672" s="303"/>
      <c r="B672" s="44" t="str">
        <f t="shared" si="365"/>
        <v>ГБУЗ АО Центр охраны здоровья семьи и репродукции</v>
      </c>
      <c r="C672" s="298"/>
      <c r="D672" s="19" t="str">
        <f t="shared" si="366"/>
        <v>ПМСП, не включенная в базовую программу ОМС</v>
      </c>
      <c r="E672" s="227"/>
      <c r="F672" s="44" t="str">
        <f t="shared" si="336"/>
        <v>амбулаторно</v>
      </c>
      <c r="G672" s="227"/>
      <c r="H672" s="44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2" s="307"/>
      <c r="J672" s="44" t="str">
        <f t="shared" si="338"/>
        <v>по профилю дерматовенерология (в части венерологии)</v>
      </c>
      <c r="K672" s="66" t="s">
        <v>136</v>
      </c>
      <c r="L672" s="67" t="s">
        <v>121</v>
      </c>
      <c r="M672" s="68" t="s">
        <v>42</v>
      </c>
      <c r="N672" s="101">
        <v>287</v>
      </c>
      <c r="O672" s="101">
        <v>72</v>
      </c>
      <c r="P672" s="51" t="str">
        <f t="shared" si="364"/>
        <v/>
      </c>
      <c r="Q672" s="52">
        <f>IF(AND(N672&lt;&gt;0,M672="объем"),(O672/N672*100)/$Y$2*12,"")</f>
        <v>100.34843205574913</v>
      </c>
      <c r="R672" s="213"/>
      <c r="S672" s="240"/>
      <c r="T672" s="216"/>
      <c r="U672" s="217"/>
      <c r="V672" s="327"/>
      <c r="W672" s="252"/>
      <c r="X672" s="223"/>
    </row>
    <row r="673" spans="1:24" ht="45.75" customHeight="1" thickBot="1" x14ac:dyDescent="0.3">
      <c r="A673" s="303"/>
      <c r="B673" s="44" t="str">
        <f t="shared" si="365"/>
        <v>ГБУЗ АО Центр охраны здоровья семьи и репродукции</v>
      </c>
      <c r="C673" s="298" t="s">
        <v>123</v>
      </c>
      <c r="D673" s="19" t="str">
        <f t="shared" si="366"/>
        <v>ПМСП, включенная в базовую программу ОМС</v>
      </c>
      <c r="E673" s="227" t="s">
        <v>140</v>
      </c>
      <c r="F673" s="44" t="str">
        <f t="shared" si="336"/>
        <v>амбулаторно</v>
      </c>
      <c r="G673" s="227" t="s">
        <v>47</v>
      </c>
      <c r="H673" s="44" t="str">
        <f t="shared" si="337"/>
        <v>Не предусмотрено</v>
      </c>
      <c r="I673" s="227" t="s">
        <v>69</v>
      </c>
      <c r="J673" s="44" t="str">
        <f t="shared" si="338"/>
        <v>генетик</v>
      </c>
      <c r="K673" s="69" t="s">
        <v>131</v>
      </c>
      <c r="L673" s="70" t="s">
        <v>3</v>
      </c>
      <c r="M673" s="70" t="s">
        <v>5</v>
      </c>
      <c r="N673" s="103">
        <v>99</v>
      </c>
      <c r="O673" s="103">
        <v>99</v>
      </c>
      <c r="P673" s="51">
        <f t="shared" si="364"/>
        <v>100</v>
      </c>
      <c r="Q673" s="51"/>
      <c r="R673" s="213">
        <f>IFERROR(AVERAGE(P673:P675),"")</f>
        <v>100</v>
      </c>
      <c r="S673" s="214">
        <f>AVERAGE(Q673:Q675)</f>
        <v>100.10518873184273</v>
      </c>
      <c r="T673" s="216">
        <f>IFERROR((R673*0.7+S673*0.3)*2,S673*2)</f>
        <v>200.06311323910563</v>
      </c>
      <c r="U673" s="217" t="str">
        <f>IF(T673&lt;170,"ГЗ по услуге (работе) НЕ выполнено","")&amp;IF(AND(T673&gt;=170,T673&lt;=200),"ГЗ по услуге (работе) выполнено","")&amp;IF(T673&gt;200,"ГЗ по услуге (работе) ПЕРЕвыполнено","")</f>
        <v>ГЗ по услуге (работе) ПЕРЕвыполнено</v>
      </c>
      <c r="V673" s="196"/>
      <c r="W673" s="252"/>
      <c r="X673" s="223"/>
    </row>
    <row r="674" spans="1:24" ht="77.25" customHeight="1" thickBot="1" x14ac:dyDescent="0.3">
      <c r="A674" s="303"/>
      <c r="B674" s="44" t="str">
        <f t="shared" si="365"/>
        <v>ГБУЗ АО Центр охраны здоровья семьи и репродукции</v>
      </c>
      <c r="C674" s="298"/>
      <c r="D674" s="19" t="str">
        <f t="shared" si="366"/>
        <v>ПМСП, включенная в базовую программу ОМС</v>
      </c>
      <c r="E674" s="227"/>
      <c r="F674" s="44" t="str">
        <f t="shared" si="336"/>
        <v>амбулаторно</v>
      </c>
      <c r="G674" s="227"/>
      <c r="H674" s="44" t="str">
        <f t="shared" si="337"/>
        <v>Не предусмотрено</v>
      </c>
      <c r="I674" s="227"/>
      <c r="J674" s="44" t="str">
        <f t="shared" si="338"/>
        <v>генетик</v>
      </c>
      <c r="K674" s="66" t="s">
        <v>40</v>
      </c>
      <c r="L674" s="67" t="s">
        <v>121</v>
      </c>
      <c r="M674" s="68" t="s">
        <v>42</v>
      </c>
      <c r="N674" s="99">
        <v>8809</v>
      </c>
      <c r="O674" s="99">
        <v>2202</v>
      </c>
      <c r="P674" s="53" t="str">
        <f t="shared" si="364"/>
        <v/>
      </c>
      <c r="Q674" s="198">
        <f t="shared" si="367"/>
        <v>99.988647973663305</v>
      </c>
      <c r="R674" s="213"/>
      <c r="S674" s="215"/>
      <c r="T674" s="216"/>
      <c r="U674" s="217"/>
      <c r="V674" s="197"/>
      <c r="W674" s="252"/>
      <c r="X674" s="223"/>
    </row>
    <row r="675" spans="1:24" ht="51" customHeight="1" thickBot="1" x14ac:dyDescent="0.3">
      <c r="A675" s="303"/>
      <c r="B675" s="44" t="str">
        <f t="shared" si="365"/>
        <v>ГБУЗ АО Центр охраны здоровья семьи и репродукции</v>
      </c>
      <c r="C675" s="298"/>
      <c r="D675" s="19" t="str">
        <f t="shared" si="366"/>
        <v>ПМСП, включенная в базовую программу ОМС</v>
      </c>
      <c r="E675" s="227"/>
      <c r="F675" s="44" t="str">
        <f t="shared" si="336"/>
        <v>амбулаторно</v>
      </c>
      <c r="G675" s="227"/>
      <c r="H675" s="44" t="str">
        <f t="shared" si="337"/>
        <v>Не предусмотрено</v>
      </c>
      <c r="I675" s="227"/>
      <c r="J675" s="44" t="str">
        <f t="shared" si="338"/>
        <v>генетик</v>
      </c>
      <c r="K675" s="66" t="s">
        <v>136</v>
      </c>
      <c r="L675" s="67" t="s">
        <v>121</v>
      </c>
      <c r="M675" s="68" t="s">
        <v>42</v>
      </c>
      <c r="N675" s="101">
        <v>451</v>
      </c>
      <c r="O675" s="101">
        <v>113</v>
      </c>
      <c r="P675" s="51" t="str">
        <f t="shared" ref="P675" si="369">IF(AND(N675&lt;&gt;0,M675="Кач."),O675/N675*100,"")</f>
        <v/>
      </c>
      <c r="Q675" s="52">
        <f>IF(AND(N675&lt;&gt;0,M675="объем"),(O675/N675*100)/$Y$2*12,"")</f>
        <v>100.22172949002217</v>
      </c>
      <c r="R675" s="213"/>
      <c r="S675" s="215"/>
      <c r="T675" s="216"/>
      <c r="U675" s="217"/>
      <c r="V675" s="197"/>
      <c r="W675" s="252"/>
      <c r="X675" s="223"/>
    </row>
    <row r="676" spans="1:24" ht="28.5" customHeight="1" thickBot="1" x14ac:dyDescent="0.3">
      <c r="A676" s="303"/>
      <c r="B676" s="44" t="str">
        <f t="shared" si="365"/>
        <v>ГБУЗ АО Центр охраны здоровья семьи и репродукции</v>
      </c>
      <c r="C676" s="298"/>
      <c r="D676" s="19" t="str">
        <f t="shared" si="366"/>
        <v>ПМСП, включенная в базовую программу ОМС</v>
      </c>
      <c r="E676" s="227"/>
      <c r="F676" s="44" t="str">
        <f t="shared" si="336"/>
        <v>амбулаторно</v>
      </c>
      <c r="G676" s="227"/>
      <c r="H676" s="44" t="str">
        <f t="shared" si="337"/>
        <v>Не предусмотрено</v>
      </c>
      <c r="I676" s="227" t="s">
        <v>87</v>
      </c>
      <c r="J676" s="44" t="str">
        <f t="shared" si="338"/>
        <v>акушерство-гинекология</v>
      </c>
      <c r="K676" s="69" t="s">
        <v>131</v>
      </c>
      <c r="L676" s="70" t="s">
        <v>3</v>
      </c>
      <c r="M676" s="70" t="s">
        <v>5</v>
      </c>
      <c r="N676" s="103">
        <v>99</v>
      </c>
      <c r="O676" s="103">
        <v>99</v>
      </c>
      <c r="P676" s="199">
        <f t="shared" si="364"/>
        <v>100</v>
      </c>
      <c r="Q676" s="51" t="str">
        <f>IF(AND(N676&lt;&gt;0,M676="объем"),(O676/N676*100)/$Y$2*12,"")</f>
        <v/>
      </c>
      <c r="R676" s="218">
        <f>IFERROR(AVERAGE(P676:P678),"")</f>
        <v>100</v>
      </c>
      <c r="S676" s="215">
        <f>AVERAGE(Q676:Q678)</f>
        <v>100.00934579439253</v>
      </c>
      <c r="T676" s="222">
        <f>ROUND(IFERROR((R676*0.7+S676*0.3)*2,S676*2),1)</f>
        <v>200</v>
      </c>
      <c r="U676" s="353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197"/>
      <c r="W676" s="252"/>
      <c r="X676" s="223"/>
    </row>
    <row r="677" spans="1:24" s="4" customFormat="1" ht="22.9" customHeight="1" thickBot="1" x14ac:dyDescent="0.3">
      <c r="A677" s="303"/>
      <c r="B677" s="44" t="str">
        <f t="shared" si="365"/>
        <v>ГБУЗ АО Центр охраны здоровья семьи и репродукции</v>
      </c>
      <c r="C677" s="298"/>
      <c r="D677" s="19" t="str">
        <f t="shared" si="366"/>
        <v>ПМСП, включенная в базовую программу ОМС</v>
      </c>
      <c r="E677" s="227"/>
      <c r="F677" s="44" t="str">
        <f t="shared" si="336"/>
        <v>амбулаторно</v>
      </c>
      <c r="G677" s="227"/>
      <c r="H677" s="44" t="str">
        <f t="shared" si="337"/>
        <v>Не предусмотрено</v>
      </c>
      <c r="I677" s="227"/>
      <c r="J677" s="44" t="str">
        <f t="shared" si="338"/>
        <v>акушерство-гинекология</v>
      </c>
      <c r="K677" s="66" t="s">
        <v>40</v>
      </c>
      <c r="L677" s="67" t="s">
        <v>121</v>
      </c>
      <c r="M677" s="68" t="s">
        <v>42</v>
      </c>
      <c r="N677" s="99">
        <v>21400</v>
      </c>
      <c r="O677" s="99">
        <v>5351</v>
      </c>
      <c r="P677" s="53" t="str">
        <f t="shared" si="364"/>
        <v/>
      </c>
      <c r="Q677" s="198">
        <f>IF(AND(N677&lt;&gt;0,M677="объем"),(O677/N677*100)/$Y$2*12,"")</f>
        <v>100.01869158878506</v>
      </c>
      <c r="R677" s="219"/>
      <c r="S677" s="215"/>
      <c r="T677" s="223"/>
      <c r="U677" s="354"/>
      <c r="V677" s="197"/>
      <c r="W677" s="252"/>
      <c r="X677" s="223"/>
    </row>
    <row r="678" spans="1:24" s="4" customFormat="1" ht="68.25" customHeight="1" thickBot="1" x14ac:dyDescent="0.3">
      <c r="A678" s="303"/>
      <c r="B678" s="44" t="str">
        <f t="shared" si="365"/>
        <v>ГБУЗ АО Центр охраны здоровья семьи и репродукции</v>
      </c>
      <c r="C678" s="298"/>
      <c r="D678" s="19" t="str">
        <f t="shared" si="366"/>
        <v>ПМСП, включенная в базовую программу ОМС</v>
      </c>
      <c r="E678" s="227"/>
      <c r="F678" s="44" t="str">
        <f t="shared" si="336"/>
        <v>амбулаторно</v>
      </c>
      <c r="G678" s="227"/>
      <c r="H678" s="44" t="str">
        <f t="shared" si="337"/>
        <v>Не предусмотрено</v>
      </c>
      <c r="I678" s="227"/>
      <c r="J678" s="44" t="str">
        <f t="shared" si="338"/>
        <v>акушерство-гинекология</v>
      </c>
      <c r="K678" s="66" t="s">
        <v>136</v>
      </c>
      <c r="L678" s="67" t="s">
        <v>121</v>
      </c>
      <c r="M678" s="68" t="s">
        <v>42</v>
      </c>
      <c r="N678" s="101">
        <v>668</v>
      </c>
      <c r="O678" s="101">
        <v>167</v>
      </c>
      <c r="P678" s="51" t="str">
        <f t="shared" ref="P678:P680" si="370">IF(AND(N678&lt;&gt;0,M678="Кач."),O678/N678*100,"")</f>
        <v/>
      </c>
      <c r="Q678" s="198">
        <f>IF(AND(N678&lt;&gt;0,M678="объем"),(O678/N678*100)/$Y$2*12,"")</f>
        <v>100</v>
      </c>
      <c r="R678" s="220"/>
      <c r="S678" s="221"/>
      <c r="T678" s="224"/>
      <c r="U678" s="355"/>
      <c r="V678" s="64"/>
      <c r="W678" s="252"/>
      <c r="X678" s="223"/>
    </row>
    <row r="679" spans="1:24" s="4" customFormat="1" ht="25.15" customHeight="1" thickBot="1" x14ac:dyDescent="0.3">
      <c r="A679" s="303"/>
      <c r="B679" s="44" t="str">
        <f t="shared" si="365"/>
        <v>ГБУЗ АО Центр охраны здоровья семьи и репродукции</v>
      </c>
      <c r="C679" s="226" t="s">
        <v>232</v>
      </c>
      <c r="D679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25" t="s">
        <v>289</v>
      </c>
      <c r="F679" s="44" t="str">
        <f t="shared" si="336"/>
        <v>заключение договоров</v>
      </c>
      <c r="G679" s="211" t="s">
        <v>291</v>
      </c>
      <c r="H679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9" s="211" t="s">
        <v>290</v>
      </c>
      <c r="J679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9" s="73" t="s">
        <v>233</v>
      </c>
      <c r="L679" s="72" t="s">
        <v>3</v>
      </c>
      <c r="M679" s="69" t="s">
        <v>5</v>
      </c>
      <c r="N679" s="103">
        <v>100</v>
      </c>
      <c r="O679" s="103">
        <v>100</v>
      </c>
      <c r="P679" s="51">
        <f t="shared" si="370"/>
        <v>100</v>
      </c>
      <c r="Q679" s="51" t="str">
        <f>IF(AND(N679&lt;&gt;0,M679="объем"),(O679/N679*100)/$Y$2*12,"")</f>
        <v/>
      </c>
      <c r="R679" s="213">
        <f>IFERROR(AVERAGE(P679:P680),"")</f>
        <v>100</v>
      </c>
      <c r="S679" s="240">
        <f>AVERAGE(Q679:Q680)</f>
        <v>100</v>
      </c>
      <c r="T679" s="216">
        <f>IFERROR((R679*0.7+S679*0.3)*2,S679*2)</f>
        <v>200</v>
      </c>
      <c r="U679" s="225" t="str">
        <f>IF(T679&lt;170,"ГЗ по услуге (работе) НЕ выполнено","")&amp;IF(AND(T679&gt;=170,T679&lt;=200),"ГЗ по услуге (работе) выполнено","")&amp;IF(T679&gt;200,"ГЗ по услуге (работе) ПЕРЕвыполнено","")</f>
        <v>ГЗ по услуге (работе) выполнено</v>
      </c>
      <c r="V679" s="227"/>
      <c r="W679" s="252"/>
      <c r="X679" s="223"/>
    </row>
    <row r="680" spans="1:24" s="4" customFormat="1" ht="72.75" customHeight="1" thickBot="1" x14ac:dyDescent="0.3">
      <c r="A680" s="303"/>
      <c r="B680" s="44" t="str">
        <f t="shared" si="365"/>
        <v>ГБУЗ АО Центр охраны здоровья семьи и репродукции</v>
      </c>
      <c r="C680" s="226"/>
      <c r="D680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0" s="225"/>
      <c r="F680" s="44" t="str">
        <f t="shared" si="336"/>
        <v>заключение договоров</v>
      </c>
      <c r="G680" s="212"/>
      <c r="H680" s="44" t="str">
        <f t="shared" si="33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0" s="212"/>
      <c r="J680" s="44" t="str">
        <f t="shared" si="33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0" s="74" t="s">
        <v>241</v>
      </c>
      <c r="L680" s="72" t="s">
        <v>234</v>
      </c>
      <c r="M680" s="68" t="s">
        <v>42</v>
      </c>
      <c r="N680" s="101">
        <v>0.41</v>
      </c>
      <c r="O680" s="101">
        <v>0.41</v>
      </c>
      <c r="P680" s="53" t="str">
        <f t="shared" si="370"/>
        <v/>
      </c>
      <c r="Q680" s="55">
        <f>IF(AND(N680&lt;&gt;0,M680="объем"),(O680/N680*100),"")</f>
        <v>100</v>
      </c>
      <c r="R680" s="213"/>
      <c r="S680" s="240"/>
      <c r="T680" s="216"/>
      <c r="U680" s="225"/>
      <c r="V680" s="227"/>
      <c r="W680" s="286"/>
      <c r="X680" s="224"/>
    </row>
    <row r="681" spans="1:24" s="4" customFormat="1" ht="24" customHeight="1" thickBot="1" x14ac:dyDescent="0.3">
      <c r="A681" s="300" t="s">
        <v>265</v>
      </c>
      <c r="B681" s="44" t="str">
        <f t="shared" si="365"/>
        <v>ГБУЗ АО Клинический родильный дом им.Ю.А. Пасхаловой</v>
      </c>
      <c r="C681" s="298" t="s">
        <v>127</v>
      </c>
      <c r="D681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1" s="227" t="s">
        <v>141</v>
      </c>
      <c r="F681" s="44" t="str">
        <f t="shared" si="336"/>
        <v>стационар</v>
      </c>
      <c r="G681" s="227" t="s">
        <v>47</v>
      </c>
      <c r="H681" s="44" t="str">
        <f t="shared" si="337"/>
        <v>Не предусмотрено</v>
      </c>
      <c r="I681" s="227" t="s">
        <v>198</v>
      </c>
      <c r="J681" s="44" t="str">
        <f t="shared" si="338"/>
        <v>неонатология</v>
      </c>
      <c r="K681" s="69" t="s">
        <v>131</v>
      </c>
      <c r="L681" s="70" t="s">
        <v>3</v>
      </c>
      <c r="M681" s="70" t="s">
        <v>5</v>
      </c>
      <c r="N681" s="103">
        <v>99</v>
      </c>
      <c r="O681" s="103">
        <v>99</v>
      </c>
      <c r="P681" s="51">
        <f t="shared" si="364"/>
        <v>100</v>
      </c>
      <c r="Q681" s="51"/>
      <c r="R681" s="218">
        <f>IFERROR(AVERAGE(P681:P686),"")</f>
        <v>100</v>
      </c>
      <c r="S681" s="214">
        <f>AVERAGE(Q681:Q686)</f>
        <v>102.27542140110445</v>
      </c>
      <c r="T681" s="222">
        <f>IFERROR((R681*0.7+S681*0.3)*2,S681*2)</f>
        <v>201.36525284066266</v>
      </c>
      <c r="U681" s="211" t="str">
        <f>IF(T681&lt;170,"ГЗ по услуге (работе) НЕ выполнено","")&amp;IF(AND(T681&gt;=170,T681&lt;=200),"ГЗ по услуге (работе) выполнено","")&amp;IF(T681&gt;200,"ГЗ по услуге (работе) ПЕРЕвыполнено","")</f>
        <v>ГЗ по услуге (работе) ПЕРЕвыполнено</v>
      </c>
      <c r="V681" s="232"/>
      <c r="W681" s="251">
        <f>AVERAGE(T681:T688)</f>
        <v>200.68262642033133</v>
      </c>
      <c r="X681" s="248" t="str">
        <f>IF(W681&lt;170,"ГЗ по учреждению не выполнено","")&amp;IF(AND(W681&gt;=170,W681&lt;=200),"ГЗ по учреждению выполнено","")&amp;IF(W681&gt;200,"ГЗ по учреждению перевыполнено","")</f>
        <v>ГЗ по учреждению перевыполнено</v>
      </c>
    </row>
    <row r="682" spans="1:24" s="4" customFormat="1" ht="21.6" customHeight="1" thickBot="1" x14ac:dyDescent="0.3">
      <c r="A682" s="300"/>
      <c r="B682" s="44" t="str">
        <f t="shared" si="365"/>
        <v>ГБУЗ АО Клинический родильный дом им.Ю.А. Пасхаловой</v>
      </c>
      <c r="C682" s="298"/>
      <c r="D682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2" s="227"/>
      <c r="F682" s="44" t="str">
        <f t="shared" si="336"/>
        <v>стационар</v>
      </c>
      <c r="G682" s="227"/>
      <c r="H682" s="44" t="str">
        <f t="shared" si="337"/>
        <v>Не предусмотрено</v>
      </c>
      <c r="I682" s="227"/>
      <c r="J682" s="44" t="str">
        <f t="shared" si="338"/>
        <v>неонатология</v>
      </c>
      <c r="K682" s="71" t="s">
        <v>173</v>
      </c>
      <c r="L682" s="72" t="s">
        <v>121</v>
      </c>
      <c r="M682" s="68" t="s">
        <v>42</v>
      </c>
      <c r="N682" s="101">
        <v>122</v>
      </c>
      <c r="O682" s="101">
        <v>30</v>
      </c>
      <c r="P682" s="53" t="str">
        <f t="shared" si="364"/>
        <v/>
      </c>
      <c r="Q682" s="52">
        <f>IF(AND(N682&lt;&gt;0,M682="объем"),(O682/N682*100)/$Y$2*12,"")</f>
        <v>98.360655737704917</v>
      </c>
      <c r="R682" s="219"/>
      <c r="S682" s="215"/>
      <c r="T682" s="223"/>
      <c r="U682" s="239"/>
      <c r="V682" s="233"/>
      <c r="W682" s="252"/>
      <c r="X682" s="249"/>
    </row>
    <row r="683" spans="1:24" s="4" customFormat="1" ht="28.5" customHeight="1" thickBot="1" x14ac:dyDescent="0.3">
      <c r="A683" s="300"/>
      <c r="B683" s="44" t="str">
        <f t="shared" si="365"/>
        <v>ГБУЗ АО Клинический родильный дом им.Ю.А. Пасхаловой</v>
      </c>
      <c r="C683" s="298"/>
      <c r="D683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3" s="227" t="s">
        <v>141</v>
      </c>
      <c r="F683" s="44" t="str">
        <f t="shared" si="336"/>
        <v>стационар</v>
      </c>
      <c r="G683" s="227" t="s">
        <v>47</v>
      </c>
      <c r="H683" s="44" t="str">
        <f t="shared" si="337"/>
        <v>Не предусмотрено</v>
      </c>
      <c r="I683" s="227" t="s">
        <v>52</v>
      </c>
      <c r="J683" s="44" t="str">
        <f t="shared" si="338"/>
        <v>для беременных и рожениц</v>
      </c>
      <c r="K683" s="69" t="s">
        <v>131</v>
      </c>
      <c r="L683" s="70" t="s">
        <v>3</v>
      </c>
      <c r="M683" s="70" t="s">
        <v>5</v>
      </c>
      <c r="N683" s="103">
        <v>99</v>
      </c>
      <c r="O683" s="103">
        <v>99</v>
      </c>
      <c r="P683" s="51">
        <f t="shared" si="364"/>
        <v>100</v>
      </c>
      <c r="Q683" s="51"/>
      <c r="R683" s="219"/>
      <c r="S683" s="215"/>
      <c r="T683" s="223"/>
      <c r="U683" s="239"/>
      <c r="V683" s="233"/>
      <c r="W683" s="252"/>
      <c r="X683" s="249"/>
    </row>
    <row r="684" spans="1:24" s="4" customFormat="1" ht="25.9" customHeight="1" thickBot="1" x14ac:dyDescent="0.3">
      <c r="A684" s="300"/>
      <c r="B684" s="44" t="str">
        <f t="shared" si="365"/>
        <v>ГБУЗ АО Клинический родильный дом им.Ю.А. Пасхаловой</v>
      </c>
      <c r="C684" s="298"/>
      <c r="D684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4" s="227"/>
      <c r="F684" s="44" t="str">
        <f t="shared" si="336"/>
        <v>стационар</v>
      </c>
      <c r="G684" s="227"/>
      <c r="H684" s="44" t="str">
        <f t="shared" si="337"/>
        <v>Не предусмотрено</v>
      </c>
      <c r="I684" s="227"/>
      <c r="J684" s="44" t="str">
        <f t="shared" si="338"/>
        <v>для беременных и рожениц</v>
      </c>
      <c r="K684" s="71" t="s">
        <v>173</v>
      </c>
      <c r="L684" s="72" t="s">
        <v>121</v>
      </c>
      <c r="M684" s="68" t="s">
        <v>42</v>
      </c>
      <c r="N684" s="101">
        <v>135</v>
      </c>
      <c r="O684" s="101">
        <v>35</v>
      </c>
      <c r="P684" s="53" t="str">
        <f t="shared" si="364"/>
        <v/>
      </c>
      <c r="Q684" s="52">
        <f>IF(AND(N684&lt;&gt;0,M684="объем"),(O684/N684*100)/$Y$2*12,"")</f>
        <v>103.7037037037037</v>
      </c>
      <c r="R684" s="219"/>
      <c r="S684" s="215"/>
      <c r="T684" s="223"/>
      <c r="U684" s="239"/>
      <c r="V684" s="233"/>
      <c r="W684" s="252"/>
      <c r="X684" s="249"/>
    </row>
    <row r="685" spans="1:24" s="4" customFormat="1" ht="73.5" customHeight="1" thickBot="1" x14ac:dyDescent="0.3">
      <c r="A685" s="300"/>
      <c r="B685" s="44" t="str">
        <f t="shared" si="365"/>
        <v>ГБУЗ АО Клинический родильный дом им.Ю.А. Пасхаловой</v>
      </c>
      <c r="C685" s="298"/>
      <c r="D685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5" s="227" t="s">
        <v>141</v>
      </c>
      <c r="F685" s="44" t="str">
        <f t="shared" ref="F685:F718" si="371">IF(E685="",F684,E685)</f>
        <v>стационар</v>
      </c>
      <c r="G685" s="227" t="s">
        <v>47</v>
      </c>
      <c r="H685" s="44" t="str">
        <f t="shared" ref="H685:H718" si="372">IF(G685="",H684,G685)</f>
        <v>Не предусмотрено</v>
      </c>
      <c r="I685" s="227" t="s">
        <v>87</v>
      </c>
      <c r="J685" s="44" t="str">
        <f t="shared" ref="J685:J718" si="373">IF(I685="",J684,I685)</f>
        <v>акушерство-гинекология</v>
      </c>
      <c r="K685" s="69" t="s">
        <v>131</v>
      </c>
      <c r="L685" s="70" t="s">
        <v>3</v>
      </c>
      <c r="M685" s="70" t="s">
        <v>5</v>
      </c>
      <c r="N685" s="103">
        <v>99</v>
      </c>
      <c r="O685" s="103">
        <v>99</v>
      </c>
      <c r="P685" s="51">
        <f t="shared" si="364"/>
        <v>100</v>
      </c>
      <c r="Q685" s="51"/>
      <c r="R685" s="219"/>
      <c r="S685" s="215"/>
      <c r="T685" s="223"/>
      <c r="U685" s="239"/>
      <c r="V685" s="233"/>
      <c r="W685" s="252"/>
      <c r="X685" s="249"/>
    </row>
    <row r="686" spans="1:24" s="4" customFormat="1" ht="50.25" customHeight="1" thickBot="1" x14ac:dyDescent="0.3">
      <c r="A686" s="300"/>
      <c r="B686" s="44" t="str">
        <f t="shared" si="365"/>
        <v>ГБУЗ АО Клинический родильный дом им.Ю.А. Пасхаловой</v>
      </c>
      <c r="C686" s="298"/>
      <c r="D686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6" s="227"/>
      <c r="F686" s="44" t="str">
        <f t="shared" si="371"/>
        <v>стационар</v>
      </c>
      <c r="G686" s="227"/>
      <c r="H686" s="44" t="str">
        <f t="shared" si="372"/>
        <v>Не предусмотрено</v>
      </c>
      <c r="I686" s="227"/>
      <c r="J686" s="44" t="str">
        <f t="shared" si="373"/>
        <v>акушерство-гинекология</v>
      </c>
      <c r="K686" s="71" t="s">
        <v>173</v>
      </c>
      <c r="L686" s="72" t="s">
        <v>121</v>
      </c>
      <c r="M686" s="68" t="s">
        <v>42</v>
      </c>
      <c r="N686" s="101">
        <v>42</v>
      </c>
      <c r="O686" s="101">
        <v>11</v>
      </c>
      <c r="P686" s="53" t="str">
        <f t="shared" si="364"/>
        <v/>
      </c>
      <c r="Q686" s="52">
        <f t="shared" ref="Q686" si="374">IF(AND(N686&lt;&gt;0,M686="объем"),(O686/N686*100)/$Y$2*12,"")</f>
        <v>104.76190476190477</v>
      </c>
      <c r="R686" s="220"/>
      <c r="S686" s="221"/>
      <c r="T686" s="224"/>
      <c r="U686" s="212"/>
      <c r="V686" s="234"/>
      <c r="W686" s="252"/>
      <c r="X686" s="249"/>
    </row>
    <row r="687" spans="1:24" s="4" customFormat="1" ht="24.6" customHeight="1" thickBot="1" x14ac:dyDescent="0.3">
      <c r="A687" s="300"/>
      <c r="B687" s="44" t="str">
        <f t="shared" si="365"/>
        <v>ГБУЗ АО Клинический родильный дом им.Ю.А. Пасхаловой</v>
      </c>
      <c r="C687" s="226" t="s">
        <v>232</v>
      </c>
      <c r="D687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7" s="225" t="s">
        <v>289</v>
      </c>
      <c r="F687" s="44" t="str">
        <f t="shared" si="371"/>
        <v>заключение договоров</v>
      </c>
      <c r="G687" s="211" t="s">
        <v>291</v>
      </c>
      <c r="H687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11" t="s">
        <v>290</v>
      </c>
      <c r="J687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3" t="s">
        <v>233</v>
      </c>
      <c r="L687" s="72" t="s">
        <v>3</v>
      </c>
      <c r="M687" s="69" t="s">
        <v>5</v>
      </c>
      <c r="N687" s="103">
        <v>100</v>
      </c>
      <c r="O687" s="103">
        <v>100</v>
      </c>
      <c r="P687" s="51">
        <f t="shared" ref="P687:P688" si="375">IF(AND(N687&lt;&gt;0,M687="Кач."),O687/N687*100,"")</f>
        <v>100</v>
      </c>
      <c r="Q687" s="51"/>
      <c r="R687" s="213">
        <f>IFERROR(AVERAGE(P687:P688),"")</f>
        <v>100</v>
      </c>
      <c r="S687" s="240">
        <f>AVERAGE(Q687:Q688)</f>
        <v>100</v>
      </c>
      <c r="T687" s="216">
        <f>IFERROR((R687*0.7+S687*0.3)*2,S687*2)</f>
        <v>200</v>
      </c>
      <c r="U687" s="225" t="str">
        <f>IF(T687&lt;170,"ГЗ по услуге (работе) НЕ выполнено","")&amp;IF(AND(T687&gt;=170,T687&lt;=200),"ГЗ по услуге (работе) выполнено","")&amp;IF(T687&gt;200,"ГЗ по услуге (работе) ПЕРЕвыполнено","")</f>
        <v>ГЗ по услуге (работе) выполнено</v>
      </c>
      <c r="V687" s="232"/>
      <c r="W687" s="252"/>
      <c r="X687" s="249"/>
    </row>
    <row r="688" spans="1:24" ht="24" customHeight="1" thickBot="1" x14ac:dyDescent="0.3">
      <c r="A688" s="300"/>
      <c r="B688" s="44" t="str">
        <f t="shared" si="365"/>
        <v>ГБУЗ АО Клинический родильный дом им.Ю.А. Пасхаловой</v>
      </c>
      <c r="C688" s="226"/>
      <c r="D688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225"/>
      <c r="F688" s="44" t="str">
        <f t="shared" si="371"/>
        <v>заключение договоров</v>
      </c>
      <c r="G688" s="212"/>
      <c r="H688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8" s="212"/>
      <c r="J688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8" s="74" t="s">
        <v>241</v>
      </c>
      <c r="L688" s="72" t="s">
        <v>234</v>
      </c>
      <c r="M688" s="68" t="s">
        <v>42</v>
      </c>
      <c r="N688" s="100">
        <v>14.7</v>
      </c>
      <c r="O688" s="100">
        <v>14.7</v>
      </c>
      <c r="P688" s="53" t="str">
        <f t="shared" si="375"/>
        <v/>
      </c>
      <c r="Q688" s="55">
        <f>IF(AND(N688&lt;&gt;0,M688="объем"),(O688/N688*100),"")</f>
        <v>100</v>
      </c>
      <c r="R688" s="213"/>
      <c r="S688" s="240"/>
      <c r="T688" s="216"/>
      <c r="U688" s="225"/>
      <c r="V688" s="234"/>
      <c r="W688" s="286"/>
      <c r="X688" s="250"/>
    </row>
    <row r="689" spans="1:26" ht="28.5" customHeight="1" thickBot="1" x14ac:dyDescent="0.3">
      <c r="A689" s="152" t="s">
        <v>99</v>
      </c>
      <c r="B689" s="44" t="str">
        <f t="shared" si="365"/>
        <v>ГБУ АО УМТОМО</v>
      </c>
      <c r="C689" s="298" t="s">
        <v>232</v>
      </c>
      <c r="D689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299" t="s">
        <v>211</v>
      </c>
      <c r="F689" s="44" t="str">
        <f t="shared" si="371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9" s="227" t="s">
        <v>212</v>
      </c>
      <c r="H689" s="44" t="str">
        <f t="shared" si="372"/>
        <v>Организация и (или) проведение ремонтных работ</v>
      </c>
      <c r="I689" s="227" t="s">
        <v>168</v>
      </c>
      <c r="J689" s="44" t="str">
        <f t="shared" si="373"/>
        <v>не предусмотрено</v>
      </c>
      <c r="K689" s="70" t="s">
        <v>213</v>
      </c>
      <c r="L689" s="70" t="s">
        <v>3</v>
      </c>
      <c r="M689" s="70" t="s">
        <v>5</v>
      </c>
      <c r="N689" s="103">
        <v>99</v>
      </c>
      <c r="O689" s="103">
        <v>100</v>
      </c>
      <c r="P689" s="51">
        <f>IF(AND(N689&lt;&gt;0,M689="Кач."),O689/N689*100,"")</f>
        <v>101.01010101010101</v>
      </c>
      <c r="Q689" s="51"/>
      <c r="R689" s="213">
        <f>IFERROR(AVERAGE(P689:P690),"")</f>
        <v>101.01010101010101</v>
      </c>
      <c r="S689" s="240">
        <f>AVERAGE(Q689:Q690)</f>
        <v>54.814814814814802</v>
      </c>
      <c r="T689" s="216">
        <f>IFERROR((R689*0.7+S689*0.3)*2,S689*2)</f>
        <v>174.30303030303028</v>
      </c>
      <c r="U689" s="225" t="str">
        <f>IF(T689&lt;170,"ГЗ по услуге (работе) НЕ выполнено","")&amp;IF(AND(T689&gt;=170,T689&lt;=200),"ГЗ по услуге (работе) выполнено","")&amp;IF(T689&gt;200,"ГЗ по услуге (работе) ПЕРЕвыполнено","")</f>
        <v>ГЗ по услуге (работе) выполнено</v>
      </c>
      <c r="V689" s="227"/>
      <c r="W689" s="323">
        <f>AVERAGE(T689:T698)</f>
        <v>195.21019624669881</v>
      </c>
      <c r="X689" s="248" t="str">
        <f>IF(W689&lt;170,"ГЗ по учреждению не выполнено","")&amp;IF(AND(W689&gt;=170,W689&lt;=200),"ГЗ по учреждению выполнено","")&amp;IF(W689&gt;200,"ГЗ по учреждению перевыполнено","")</f>
        <v>ГЗ по учреждению выполнено</v>
      </c>
    </row>
    <row r="690" spans="1:26" ht="28.5" customHeight="1" thickBot="1" x14ac:dyDescent="0.3">
      <c r="A690" s="153"/>
      <c r="B690" s="44" t="str">
        <f t="shared" si="365"/>
        <v>ГБУ АО УМТОМО</v>
      </c>
      <c r="C690" s="298"/>
      <c r="D690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0" s="299"/>
      <c r="F690" s="44" t="str">
        <f t="shared" si="371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90" s="227"/>
      <c r="H690" s="44" t="str">
        <f t="shared" si="372"/>
        <v>Организация и (или) проведение ремонтных работ</v>
      </c>
      <c r="I690" s="227"/>
      <c r="J690" s="44" t="str">
        <f t="shared" si="373"/>
        <v>не предусмотрено</v>
      </c>
      <c r="K690" s="71" t="s">
        <v>214</v>
      </c>
      <c r="L690" s="72" t="s">
        <v>41</v>
      </c>
      <c r="M690" s="68" t="s">
        <v>42</v>
      </c>
      <c r="N690" s="102">
        <v>243</v>
      </c>
      <c r="O690" s="102">
        <v>33.299999999999997</v>
      </c>
      <c r="P690" s="53" t="str">
        <f t="shared" si="364"/>
        <v/>
      </c>
      <c r="Q690" s="52">
        <f t="shared" ref="Q690:Q698" si="376">IF(AND(N690&lt;&gt;0,M690="объем"),(O690/N690*100)/$Y$2*12,"")</f>
        <v>54.814814814814802</v>
      </c>
      <c r="R690" s="213"/>
      <c r="S690" s="240"/>
      <c r="T690" s="216"/>
      <c r="U690" s="225"/>
      <c r="V690" s="227"/>
      <c r="W690" s="324"/>
      <c r="X690" s="249"/>
    </row>
    <row r="691" spans="1:26" ht="23.45" customHeight="1" thickBot="1" x14ac:dyDescent="0.3">
      <c r="A691" s="153"/>
      <c r="B691" s="44" t="str">
        <f t="shared" si="365"/>
        <v>ГБУ АО УМТОМО</v>
      </c>
      <c r="C691" s="298"/>
      <c r="D691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227" t="s">
        <v>215</v>
      </c>
      <c r="F691" s="44" t="str">
        <f t="shared" si="371"/>
        <v>Монтаж, наладка, ремонт и техническое обслуживание медицинской техники государственных учреждений</v>
      </c>
      <c r="G691" s="227" t="s">
        <v>216</v>
      </c>
      <c r="H691" s="44" t="str">
        <f t="shared" si="372"/>
        <v>Ремонт и обслуживание оборудования</v>
      </c>
      <c r="I691" s="227" t="s">
        <v>168</v>
      </c>
      <c r="J691" s="44" t="str">
        <f t="shared" si="373"/>
        <v>не предусмотрено</v>
      </c>
      <c r="K691" s="70" t="s">
        <v>210</v>
      </c>
      <c r="L691" s="70" t="s">
        <v>3</v>
      </c>
      <c r="M691" s="70" t="s">
        <v>5</v>
      </c>
      <c r="N691" s="103">
        <v>99</v>
      </c>
      <c r="O691" s="103">
        <v>100</v>
      </c>
      <c r="P691" s="51">
        <f>IF(AND(N691&lt;&gt;0,M691="Кач."),O691/N691*100,"")</f>
        <v>101.01010101010101</v>
      </c>
      <c r="Q691" s="51"/>
      <c r="R691" s="213">
        <f>IFERROR(AVERAGE(P691:P692),"")</f>
        <v>101.01010101010101</v>
      </c>
      <c r="S691" s="240">
        <f>AVERAGE(Q691:Q692)</f>
        <v>100.27347310847767</v>
      </c>
      <c r="T691" s="216">
        <f>IFERROR((R691*0.7+S691*0.3)*2,S691*2)</f>
        <v>201.57822527922801</v>
      </c>
      <c r="U691" s="225" t="str">
        <f>IF(T691&lt;170,"ГЗ по услуге (работе) НЕ выполнено","")&amp;IF(AND(T691&gt;=170,T691&lt;=200),"ГЗ по услуге (работе) выполнено","")&amp;IF(T691&gt;200,"ГЗ по услуге (работе) ПЕРЕвыполнено","")</f>
        <v>ГЗ по услуге (работе) ПЕРЕвыполнено</v>
      </c>
      <c r="V691" s="227"/>
      <c r="W691" s="324"/>
      <c r="X691" s="249"/>
    </row>
    <row r="692" spans="1:26" ht="26.45" customHeight="1" thickBot="1" x14ac:dyDescent="0.3">
      <c r="A692" s="153"/>
      <c r="B692" s="44" t="str">
        <f t="shared" si="365"/>
        <v>ГБУ АО УМТОМО</v>
      </c>
      <c r="C692" s="298"/>
      <c r="D692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2" s="227"/>
      <c r="F692" s="44" t="str">
        <f t="shared" si="371"/>
        <v>Монтаж, наладка, ремонт и техническое обслуживание медицинской техники государственных учреждений</v>
      </c>
      <c r="G692" s="227"/>
      <c r="H692" s="44" t="str">
        <f t="shared" si="372"/>
        <v>Ремонт и обслуживание оборудования</v>
      </c>
      <c r="I692" s="227"/>
      <c r="J692" s="44" t="str">
        <f t="shared" si="373"/>
        <v>не предусмотрено</v>
      </c>
      <c r="K692" s="71" t="s">
        <v>217</v>
      </c>
      <c r="L692" s="72" t="s">
        <v>41</v>
      </c>
      <c r="M692" s="68" t="s">
        <v>42</v>
      </c>
      <c r="N692" s="102">
        <v>2194</v>
      </c>
      <c r="O692" s="102">
        <v>550</v>
      </c>
      <c r="P692" s="53" t="str">
        <f t="shared" ref="P692" si="377">IF(AND(N692&lt;&gt;0,M692="Кач."),O692/N692*100,"")</f>
        <v/>
      </c>
      <c r="Q692" s="52">
        <f t="shared" si="376"/>
        <v>100.27347310847767</v>
      </c>
      <c r="R692" s="213"/>
      <c r="S692" s="240"/>
      <c r="T692" s="216"/>
      <c r="U692" s="225"/>
      <c r="V692" s="227"/>
      <c r="W692" s="324"/>
      <c r="X692" s="249"/>
    </row>
    <row r="693" spans="1:26" ht="78.75" customHeight="1" thickBot="1" x14ac:dyDescent="0.3">
      <c r="A693" s="153"/>
      <c r="B693" s="44" t="str">
        <f t="shared" si="365"/>
        <v>ГБУ АО УМТОМО</v>
      </c>
      <c r="C693" s="298" t="s">
        <v>218</v>
      </c>
      <c r="D693" s="19" t="str">
        <f t="shared" si="366"/>
        <v>Материально-техническое обеспечение деятельности министерства и государственных учреждений, определенных министерством</v>
      </c>
      <c r="E693" s="227" t="s">
        <v>219</v>
      </c>
      <c r="F693" s="44" t="str">
        <f t="shared" si="371"/>
        <v>Автотранспортное обслуживание должностных лиц, государственных органов и государственных учреждений</v>
      </c>
      <c r="G693" s="227" t="s">
        <v>220</v>
      </c>
      <c r="H693" s="44" t="str">
        <f t="shared" si="372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3" s="227" t="s">
        <v>104</v>
      </c>
      <c r="J693" s="44" t="str">
        <f t="shared" si="373"/>
        <v>постоянно</v>
      </c>
      <c r="K693" s="70" t="s">
        <v>221</v>
      </c>
      <c r="L693" s="70" t="s">
        <v>3</v>
      </c>
      <c r="M693" s="69" t="s">
        <v>5</v>
      </c>
      <c r="N693" s="103">
        <v>99</v>
      </c>
      <c r="O693" s="103">
        <v>100</v>
      </c>
      <c r="P693" s="51">
        <f t="shared" ref="P693:P698" si="378">IF(AND(N693&lt;&gt;0,M693="Кач."),O693/N693*100,"")</f>
        <v>101.01010101010101</v>
      </c>
      <c r="Q693" s="52"/>
      <c r="R693" s="213">
        <f>IFERROR(AVERAGE(P693:P694),"")</f>
        <v>101.01010101010101</v>
      </c>
      <c r="S693" s="240">
        <f>AVERAGE(Q693:Q694)</f>
        <v>92.042574759249874</v>
      </c>
      <c r="T693" s="216">
        <f>IFERROR((R693*0.7+S693*0.3)*2,S693*2)</f>
        <v>196.63968626969131</v>
      </c>
      <c r="U693" s="225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выполнено</v>
      </c>
      <c r="V693" s="227"/>
      <c r="W693" s="324"/>
      <c r="X693" s="249"/>
    </row>
    <row r="694" spans="1:26" ht="36" customHeight="1" thickBot="1" x14ac:dyDescent="0.3">
      <c r="A694" s="153"/>
      <c r="B694" s="44" t="str">
        <f t="shared" si="365"/>
        <v>ГБУ АО УМТОМО</v>
      </c>
      <c r="C694" s="298"/>
      <c r="D694" s="19" t="str">
        <f t="shared" si="366"/>
        <v>Материально-техническое обеспечение деятельности министерства и государственных учреждений, определенных министерством</v>
      </c>
      <c r="E694" s="227"/>
      <c r="F694" s="44" t="str">
        <f t="shared" si="371"/>
        <v>Автотранспортное обслуживание должностных лиц, государственных органов и государственных учреждений</v>
      </c>
      <c r="G694" s="227"/>
      <c r="H694" s="44" t="str">
        <f t="shared" si="372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4" s="227"/>
      <c r="J694" s="44" t="str">
        <f t="shared" si="373"/>
        <v>постоянно</v>
      </c>
      <c r="K694" s="71" t="s">
        <v>176</v>
      </c>
      <c r="L694" s="72" t="s">
        <v>41</v>
      </c>
      <c r="M694" s="68" t="s">
        <v>42</v>
      </c>
      <c r="N694" s="195">
        <v>47352</v>
      </c>
      <c r="O694" s="195">
        <v>10896</v>
      </c>
      <c r="P694" s="51" t="str">
        <f t="shared" si="378"/>
        <v/>
      </c>
      <c r="Q694" s="52">
        <f t="shared" si="376"/>
        <v>92.042574759249874</v>
      </c>
      <c r="R694" s="213"/>
      <c r="S694" s="240"/>
      <c r="T694" s="216"/>
      <c r="U694" s="225"/>
      <c r="V694" s="227"/>
      <c r="W694" s="324"/>
      <c r="X694" s="249"/>
    </row>
    <row r="695" spans="1:26" ht="78" customHeight="1" thickBot="1" x14ac:dyDescent="0.3">
      <c r="A695" s="153"/>
      <c r="B695" s="44" t="str">
        <f t="shared" si="365"/>
        <v>ГБУ АО УМТОМО</v>
      </c>
      <c r="C695" s="229" t="s">
        <v>222</v>
      </c>
      <c r="D695" s="19" t="str">
        <f t="shared" si="366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5" s="227" t="s">
        <v>222</v>
      </c>
      <c r="F695" s="44" t="str">
        <f t="shared" si="37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5" s="227" t="s">
        <v>47</v>
      </c>
      <c r="H695" s="44" t="str">
        <f t="shared" si="372"/>
        <v>Не предусмотрено</v>
      </c>
      <c r="I695" s="227" t="s">
        <v>47</v>
      </c>
      <c r="J695" s="44" t="str">
        <f t="shared" si="373"/>
        <v>Не предусмотрено</v>
      </c>
      <c r="K695" s="70" t="s">
        <v>223</v>
      </c>
      <c r="L695" s="70" t="s">
        <v>3</v>
      </c>
      <c r="M695" s="69" t="s">
        <v>5</v>
      </c>
      <c r="N695" s="103">
        <v>99</v>
      </c>
      <c r="O695" s="103">
        <v>100</v>
      </c>
      <c r="P695" s="51">
        <f t="shared" si="378"/>
        <v>101.01010101010101</v>
      </c>
      <c r="Q695" s="52"/>
      <c r="R695" s="218">
        <f>IFERROR(AVERAGE(P695:P698),"")</f>
        <v>100.50505050505051</v>
      </c>
      <c r="S695" s="214">
        <f>AVERAGE(Q695:Q698)</f>
        <v>112.68795404629159</v>
      </c>
      <c r="T695" s="222">
        <f>IFERROR((R695*0.7+S695*0.3)*2,S695*2)</f>
        <v>208.31984313484566</v>
      </c>
      <c r="U695" s="211" t="str">
        <f>IF(T695&lt;170,"ГЗ по услуге (работе) НЕ выполнено","")&amp;IF(AND(T695&gt;=170,T695&lt;=200),"ГЗ по услуге (работе) выполнено","")&amp;IF(T695&gt;200,"ГЗ по услуге (работе) ПЕРЕвыполнено","")</f>
        <v>ГЗ по услуге (работе) ПЕРЕвыполнено</v>
      </c>
      <c r="V695" s="232"/>
      <c r="W695" s="324"/>
      <c r="X695" s="249"/>
    </row>
    <row r="696" spans="1:26" ht="99" customHeight="1" thickBot="1" x14ac:dyDescent="0.3">
      <c r="A696" s="153"/>
      <c r="B696" s="44" t="str">
        <f t="shared" si="365"/>
        <v>ГБУ АО УМТОМО</v>
      </c>
      <c r="C696" s="231"/>
      <c r="D696" s="19" t="str">
        <f t="shared" si="366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6" s="227"/>
      <c r="F696" s="44" t="str">
        <f t="shared" si="37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6" s="227"/>
      <c r="H696" s="44" t="str">
        <f t="shared" si="372"/>
        <v>Не предусмотрено</v>
      </c>
      <c r="I696" s="227"/>
      <c r="J696" s="44" t="str">
        <f t="shared" si="373"/>
        <v>Не предусмотрено</v>
      </c>
      <c r="K696" s="71" t="s">
        <v>224</v>
      </c>
      <c r="L696" s="72" t="s">
        <v>41</v>
      </c>
      <c r="M696" s="68" t="s">
        <v>42</v>
      </c>
      <c r="N696" s="195">
        <v>5919</v>
      </c>
      <c r="O696" s="195">
        <v>1362</v>
      </c>
      <c r="P696" s="51" t="str">
        <f t="shared" si="378"/>
        <v/>
      </c>
      <c r="Q696" s="52">
        <f t="shared" si="376"/>
        <v>92.042574759249874</v>
      </c>
      <c r="R696" s="219"/>
      <c r="S696" s="215"/>
      <c r="T696" s="223"/>
      <c r="U696" s="239"/>
      <c r="V696" s="233"/>
      <c r="W696" s="324"/>
      <c r="X696" s="249"/>
    </row>
    <row r="697" spans="1:26" ht="82.5" customHeight="1" thickBot="1" x14ac:dyDescent="0.3">
      <c r="A697" s="153"/>
      <c r="B697" s="44" t="str">
        <f t="shared" si="365"/>
        <v>ГБУ АО УМТОМО</v>
      </c>
      <c r="C697" s="229" t="s">
        <v>271</v>
      </c>
      <c r="D697" s="19" t="str">
        <f t="shared" si="366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7" s="232" t="s">
        <v>271</v>
      </c>
      <c r="F697" s="44" t="str">
        <f t="shared" si="37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7" s="232" t="s">
        <v>272</v>
      </c>
      <c r="H697" s="44" t="str">
        <f t="shared" si="372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7" s="232" t="s">
        <v>273</v>
      </c>
      <c r="J697" s="44" t="str">
        <f t="shared" si="373"/>
        <v>Экспертом</v>
      </c>
      <c r="K697" s="70" t="s">
        <v>275</v>
      </c>
      <c r="L697" s="72" t="s">
        <v>148</v>
      </c>
      <c r="M697" s="69" t="s">
        <v>5</v>
      </c>
      <c r="N697" s="103">
        <v>15</v>
      </c>
      <c r="O697" s="103">
        <v>15</v>
      </c>
      <c r="P697" s="51">
        <f t="shared" si="378"/>
        <v>100</v>
      </c>
      <c r="Q697" s="52"/>
      <c r="R697" s="219"/>
      <c r="S697" s="215"/>
      <c r="T697" s="223"/>
      <c r="U697" s="239"/>
      <c r="V697" s="233"/>
      <c r="W697" s="324"/>
      <c r="X697" s="249"/>
    </row>
    <row r="698" spans="1:26" ht="59.25" customHeight="1" thickBot="1" x14ac:dyDescent="0.3">
      <c r="A698" s="153"/>
      <c r="B698" s="44" t="str">
        <f t="shared" si="365"/>
        <v>ГБУ АО УМТОМО</v>
      </c>
      <c r="C698" s="231"/>
      <c r="D698" s="19" t="str">
        <f t="shared" si="366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8" s="234"/>
      <c r="F698" s="44" t="str">
        <f t="shared" si="37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8" s="234"/>
      <c r="H698" s="44" t="str">
        <f t="shared" si="372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8" s="234"/>
      <c r="J698" s="44" t="str">
        <f t="shared" si="373"/>
        <v>Экспертом</v>
      </c>
      <c r="K698" s="71" t="s">
        <v>274</v>
      </c>
      <c r="L698" s="159" t="s">
        <v>148</v>
      </c>
      <c r="M698" s="78" t="s">
        <v>42</v>
      </c>
      <c r="N698" s="101">
        <v>15</v>
      </c>
      <c r="O698" s="101">
        <v>5</v>
      </c>
      <c r="P698" s="51" t="str">
        <f t="shared" si="378"/>
        <v/>
      </c>
      <c r="Q698" s="52">
        <f t="shared" si="376"/>
        <v>133.33333333333331</v>
      </c>
      <c r="R698" s="220"/>
      <c r="S698" s="221"/>
      <c r="T698" s="224"/>
      <c r="U698" s="212"/>
      <c r="V698" s="234"/>
      <c r="W698" s="325"/>
      <c r="X698" s="250"/>
    </row>
    <row r="699" spans="1:26" ht="294.75" customHeight="1" thickBot="1" x14ac:dyDescent="0.3">
      <c r="A699" s="304" t="s">
        <v>262</v>
      </c>
      <c r="B699" s="44" t="str">
        <f t="shared" si="365"/>
        <v>ГAУ АО «Астраханские аптеки»</v>
      </c>
      <c r="C699" s="298" t="s">
        <v>225</v>
      </c>
      <c r="D699" s="19" t="str">
        <f t="shared" si="366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9" s="227" t="s">
        <v>168</v>
      </c>
      <c r="F699" s="44" t="str">
        <f t="shared" si="371"/>
        <v>не предусмотрено</v>
      </c>
      <c r="G699" s="227" t="s">
        <v>168</v>
      </c>
      <c r="H699" s="44" t="str">
        <f t="shared" si="372"/>
        <v>не предусмотрено</v>
      </c>
      <c r="I699" s="227" t="s">
        <v>168</v>
      </c>
      <c r="J699" s="44" t="str">
        <f t="shared" si="373"/>
        <v>не предусмотрено</v>
      </c>
      <c r="K699" s="70" t="s">
        <v>226</v>
      </c>
      <c r="L699" s="70" t="s">
        <v>3</v>
      </c>
      <c r="M699" s="70" t="s">
        <v>5</v>
      </c>
      <c r="N699" s="103">
        <v>100</v>
      </c>
      <c r="O699" s="103">
        <v>100</v>
      </c>
      <c r="P699" s="51">
        <f>IF(AND(N699&lt;&gt;0,M699="Кач."),O699/N699*100,"")</f>
        <v>100</v>
      </c>
      <c r="Q699" s="52"/>
      <c r="R699" s="213">
        <f>IFERROR(AVERAGE(P699:P700),"")</f>
        <v>100</v>
      </c>
      <c r="S699" s="214">
        <f>AVERAGE(Q699:Q700)</f>
        <v>100</v>
      </c>
      <c r="T699" s="222">
        <f>IFERROR((R699*0.7+S699*0.3)*2,S699*2)</f>
        <v>200</v>
      </c>
      <c r="U699" s="211" t="str">
        <f t="shared" ref="U699" si="379"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32"/>
      <c r="W699" s="251">
        <f>AVERAGE(T699:T706)</f>
        <v>200.70707070707067</v>
      </c>
      <c r="X699" s="248" t="str">
        <f>IF(W699&lt;170,"ГЗ по учреждению не выполнено","")&amp;IF(AND(W699&gt;=170,W699&lt;=200),"ГЗ по учреждению выполнено","")&amp;IF(W699&gt;200,"ГЗ по учреждению перевыполнено","")</f>
        <v>ГЗ по учреждению перевыполнено</v>
      </c>
    </row>
    <row r="700" spans="1:26" ht="197.25" customHeight="1" thickBot="1" x14ac:dyDescent="0.3">
      <c r="A700" s="305"/>
      <c r="B700" s="44" t="str">
        <f t="shared" si="365"/>
        <v>ГAУ АО «Астраханские аптеки»</v>
      </c>
      <c r="C700" s="298"/>
      <c r="D700" s="19" t="str">
        <f t="shared" si="366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00" s="227"/>
      <c r="F700" s="44" t="str">
        <f t="shared" si="371"/>
        <v>не предусмотрено</v>
      </c>
      <c r="G700" s="227"/>
      <c r="H700" s="44" t="str">
        <f t="shared" si="372"/>
        <v>не предусмотрено</v>
      </c>
      <c r="I700" s="227"/>
      <c r="J700" s="44" t="str">
        <f t="shared" si="373"/>
        <v>не предусмотрено</v>
      </c>
      <c r="K700" s="71" t="s">
        <v>227</v>
      </c>
      <c r="L700" s="83" t="s">
        <v>41</v>
      </c>
      <c r="M700" s="78" t="s">
        <v>42</v>
      </c>
      <c r="N700" s="101">
        <v>504</v>
      </c>
      <c r="O700" s="101">
        <v>126</v>
      </c>
      <c r="P700" s="58"/>
      <c r="Q700" s="59">
        <f t="shared" ref="Q700" si="380">IF(AND(N700&lt;&gt;0,M700="объем"),(O700/N700*100)/$Y$2*12,"")</f>
        <v>100</v>
      </c>
      <c r="R700" s="213"/>
      <c r="S700" s="221"/>
      <c r="T700" s="224"/>
      <c r="U700" s="212"/>
      <c r="V700" s="234"/>
      <c r="W700" s="252"/>
      <c r="X700" s="249"/>
      <c r="Y700" s="29"/>
      <c r="Z700" s="29"/>
    </row>
    <row r="701" spans="1:26" ht="58.5" customHeight="1" thickBot="1" x14ac:dyDescent="0.3">
      <c r="A701" s="305"/>
      <c r="B701" s="44" t="str">
        <f t="shared" si="365"/>
        <v>ГAУ АО «Астраханские аптеки»</v>
      </c>
      <c r="C701" s="298" t="s">
        <v>228</v>
      </c>
      <c r="D701" s="19" t="str">
        <f t="shared" si="366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1" s="227" t="s">
        <v>168</v>
      </c>
      <c r="F701" s="44" t="str">
        <f t="shared" si="371"/>
        <v>не предусмотрено</v>
      </c>
      <c r="G701" s="227" t="s">
        <v>168</v>
      </c>
      <c r="H701" s="44" t="str">
        <f t="shared" si="372"/>
        <v>не предусмотрено</v>
      </c>
      <c r="I701" s="227" t="s">
        <v>168</v>
      </c>
      <c r="J701" s="44" t="str">
        <f t="shared" si="373"/>
        <v>не предусмотрено</v>
      </c>
      <c r="K701" s="70" t="s">
        <v>226</v>
      </c>
      <c r="L701" s="70" t="s">
        <v>3</v>
      </c>
      <c r="M701" s="70" t="s">
        <v>5</v>
      </c>
      <c r="N701" s="103">
        <v>100</v>
      </c>
      <c r="O701" s="103">
        <v>100</v>
      </c>
      <c r="P701" s="51">
        <f>IF(AND(N701&lt;&gt;0,M701="Кач."),O701/N701*100,"")</f>
        <v>100</v>
      </c>
      <c r="Q701" s="52"/>
      <c r="R701" s="213">
        <f>IFERROR(AVERAGE(P701:P702),"")</f>
        <v>100</v>
      </c>
      <c r="S701" s="240">
        <f>AVERAGE(Q701:Q702)</f>
        <v>100</v>
      </c>
      <c r="T701" s="216">
        <f>IFERROR((R701*0.7+S701*0.3)*2,S701*2)</f>
        <v>200</v>
      </c>
      <c r="U701" s="225" t="str">
        <f t="shared" ref="U701:U705" si="381"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27"/>
      <c r="W701" s="252"/>
      <c r="X701" s="249"/>
    </row>
    <row r="702" spans="1:26" ht="93" customHeight="1" thickBot="1" x14ac:dyDescent="0.3">
      <c r="A702" s="305"/>
      <c r="B702" s="44" t="str">
        <f t="shared" si="365"/>
        <v>ГAУ АО «Астраханские аптеки»</v>
      </c>
      <c r="C702" s="298"/>
      <c r="D702" s="19" t="str">
        <f t="shared" si="366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2" s="227"/>
      <c r="F702" s="44" t="str">
        <f t="shared" si="371"/>
        <v>не предусмотрено</v>
      </c>
      <c r="G702" s="227"/>
      <c r="H702" s="44" t="str">
        <f t="shared" si="372"/>
        <v>не предусмотрено</v>
      </c>
      <c r="I702" s="227"/>
      <c r="J702" s="44" t="str">
        <f t="shared" si="373"/>
        <v>не предусмотрено</v>
      </c>
      <c r="K702" s="71" t="s">
        <v>227</v>
      </c>
      <c r="L702" s="83" t="s">
        <v>41</v>
      </c>
      <c r="M702" s="78" t="s">
        <v>42</v>
      </c>
      <c r="N702" s="101">
        <v>24</v>
      </c>
      <c r="O702" s="101">
        <v>6</v>
      </c>
      <c r="P702" s="58"/>
      <c r="Q702" s="59">
        <f t="shared" ref="Q702:Q706" si="382">IF(AND(N702&lt;&gt;0,M702="объем"),(O702/N702*100)/$Y$2*12,"")</f>
        <v>100</v>
      </c>
      <c r="R702" s="213"/>
      <c r="S702" s="240"/>
      <c r="T702" s="216"/>
      <c r="U702" s="225"/>
      <c r="V702" s="227"/>
      <c r="W702" s="252"/>
      <c r="X702" s="249"/>
    </row>
    <row r="703" spans="1:26" ht="58.5" customHeight="1" thickBot="1" x14ac:dyDescent="0.3">
      <c r="A703" s="305"/>
      <c r="B703" s="44" t="str">
        <f t="shared" si="365"/>
        <v>ГAУ АО «Астраханские аптеки»</v>
      </c>
      <c r="C703" s="229" t="s">
        <v>257</v>
      </c>
      <c r="D703" s="19" t="str">
        <f t="shared" si="366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3" s="232" t="s">
        <v>168</v>
      </c>
      <c r="F703" s="44" t="str">
        <f t="shared" si="371"/>
        <v>не предусмотрено</v>
      </c>
      <c r="G703" s="232" t="s">
        <v>168</v>
      </c>
      <c r="H703" s="44" t="str">
        <f t="shared" si="372"/>
        <v>не предусмотрено</v>
      </c>
      <c r="I703" s="232" t="s">
        <v>168</v>
      </c>
      <c r="J703" s="44" t="str">
        <f t="shared" si="373"/>
        <v>не предусмотрено</v>
      </c>
      <c r="K703" s="71" t="s">
        <v>258</v>
      </c>
      <c r="L703" s="142" t="s">
        <v>3</v>
      </c>
      <c r="M703" s="78" t="s">
        <v>5</v>
      </c>
      <c r="N703" s="101">
        <v>99</v>
      </c>
      <c r="O703" s="101">
        <v>100</v>
      </c>
      <c r="P703" s="150">
        <f>IF(AND(N703&lt;&gt;0,M703="Кач."),O703/N703*100,"")</f>
        <v>101.01010101010101</v>
      </c>
      <c r="Q703" s="141"/>
      <c r="R703" s="218">
        <f>IFERROR(AVERAGE(P703:P704),"")</f>
        <v>101.01010101010101</v>
      </c>
      <c r="S703" s="214">
        <f>AVERAGE(Q703:Q704)</f>
        <v>100</v>
      </c>
      <c r="T703" s="222">
        <f>IFERROR((R703*0.7+S703*0.3)*2,S703*2)</f>
        <v>201.4141414141414</v>
      </c>
      <c r="U703" s="211" t="str">
        <f t="shared" si="381"/>
        <v>ГЗ по услуге (работе) ПЕРЕвыполнено</v>
      </c>
      <c r="V703" s="143"/>
      <c r="W703" s="252"/>
      <c r="X703" s="249"/>
    </row>
    <row r="704" spans="1:26" ht="66.75" customHeight="1" thickBot="1" x14ac:dyDescent="0.3">
      <c r="A704" s="305"/>
      <c r="B704" s="44" t="str">
        <f t="shared" si="365"/>
        <v>ГAУ АО «Астраханские аптеки»</v>
      </c>
      <c r="C704" s="231"/>
      <c r="D704" s="19" t="str">
        <f t="shared" si="366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4" s="234"/>
      <c r="F704" s="44" t="str">
        <f t="shared" si="371"/>
        <v>не предусмотрено</v>
      </c>
      <c r="G704" s="234"/>
      <c r="H704" s="44" t="str">
        <f t="shared" si="372"/>
        <v>не предусмотрено</v>
      </c>
      <c r="I704" s="234"/>
      <c r="J704" s="44" t="str">
        <f t="shared" si="373"/>
        <v>не предусмотрено</v>
      </c>
      <c r="K704" s="71" t="s">
        <v>172</v>
      </c>
      <c r="L704" s="142" t="s">
        <v>41</v>
      </c>
      <c r="M704" s="78" t="s">
        <v>42</v>
      </c>
      <c r="N704" s="101">
        <v>4000</v>
      </c>
      <c r="O704" s="101">
        <v>1000</v>
      </c>
      <c r="P704" s="144"/>
      <c r="Q704" s="141">
        <f t="shared" si="382"/>
        <v>100</v>
      </c>
      <c r="R704" s="220"/>
      <c r="S704" s="221"/>
      <c r="T704" s="224"/>
      <c r="U704" s="212"/>
      <c r="V704" s="143"/>
      <c r="W704" s="252"/>
      <c r="X704" s="249"/>
    </row>
    <row r="705" spans="1:24" ht="337.5" customHeight="1" thickBot="1" x14ac:dyDescent="0.3">
      <c r="A705" s="305"/>
      <c r="B705" s="44" t="str">
        <f t="shared" si="365"/>
        <v>ГAУ АО «Астраханские аптеки»</v>
      </c>
      <c r="C705" s="229" t="s">
        <v>260</v>
      </c>
      <c r="D705" s="19" t="str">
        <f>IF(C705="",D704,C705)</f>
        <v xml:space="preserve">Обеспечение мероприятий, направленных на охрану здоровья граждан </v>
      </c>
      <c r="E705" s="225" t="s">
        <v>168</v>
      </c>
      <c r="F705" s="44" t="str">
        <f t="shared" si="371"/>
        <v>не предусмотрено</v>
      </c>
      <c r="G705" s="225" t="s">
        <v>168</v>
      </c>
      <c r="H705" s="44" t="str">
        <f t="shared" si="372"/>
        <v>не предусмотрено</v>
      </c>
      <c r="I705" s="232" t="s">
        <v>168</v>
      </c>
      <c r="J705" s="44" t="str">
        <f t="shared" si="373"/>
        <v>не предусмотрено</v>
      </c>
      <c r="K705" s="71" t="s">
        <v>259</v>
      </c>
      <c r="L705" s="142" t="s">
        <v>3</v>
      </c>
      <c r="M705" s="78" t="s">
        <v>5</v>
      </c>
      <c r="N705" s="101">
        <v>99</v>
      </c>
      <c r="O705" s="101">
        <v>100</v>
      </c>
      <c r="P705" s="150">
        <f>IF(AND(N705&lt;&gt;0,M705="Кач."),O705/N705*100,"")</f>
        <v>101.01010101010101</v>
      </c>
      <c r="Q705" s="141"/>
      <c r="R705" s="218">
        <f>IFERROR(AVERAGE(P705:P706),"")</f>
        <v>101.01010101010101</v>
      </c>
      <c r="S705" s="214">
        <f>AVERAGE(Q705:Q706)</f>
        <v>100</v>
      </c>
      <c r="T705" s="222">
        <f>IFERROR((R705*0.7+S705*0.3)*2,S705*2)</f>
        <v>201.4141414141414</v>
      </c>
      <c r="U705" s="211" t="str">
        <f t="shared" si="381"/>
        <v>ГЗ по услуге (работе) ПЕРЕвыполнено</v>
      </c>
      <c r="V705" s="143"/>
      <c r="W705" s="252"/>
      <c r="X705" s="249"/>
    </row>
    <row r="706" spans="1:24" ht="96.75" customHeight="1" thickBot="1" x14ac:dyDescent="0.3">
      <c r="A706" s="306"/>
      <c r="B706" s="44" t="str">
        <f t="shared" si="365"/>
        <v>ГAУ АО «Астраханские аптеки»</v>
      </c>
      <c r="C706" s="231"/>
      <c r="D706" s="19" t="str">
        <f t="shared" si="366"/>
        <v xml:space="preserve">Обеспечение мероприятий, направленных на охрану здоровья граждан </v>
      </c>
      <c r="E706" s="225"/>
      <c r="F706" s="44" t="str">
        <f t="shared" si="371"/>
        <v>не предусмотрено</v>
      </c>
      <c r="G706" s="225"/>
      <c r="H706" s="44" t="str">
        <f t="shared" si="372"/>
        <v>не предусмотрено</v>
      </c>
      <c r="I706" s="234"/>
      <c r="J706" s="44" t="str">
        <f t="shared" si="373"/>
        <v>не предусмотрено</v>
      </c>
      <c r="K706" s="71" t="s">
        <v>261</v>
      </c>
      <c r="L706" s="142" t="s">
        <v>58</v>
      </c>
      <c r="M706" s="78" t="s">
        <v>42</v>
      </c>
      <c r="N706" s="101">
        <v>1776</v>
      </c>
      <c r="O706" s="101">
        <v>444</v>
      </c>
      <c r="P706" s="144"/>
      <c r="Q706" s="141">
        <f t="shared" si="382"/>
        <v>100</v>
      </c>
      <c r="R706" s="220"/>
      <c r="S706" s="221"/>
      <c r="T706" s="224"/>
      <c r="U706" s="212"/>
      <c r="V706" s="143"/>
      <c r="W706" s="286"/>
      <c r="X706" s="250"/>
    </row>
    <row r="707" spans="1:24" ht="40.15" customHeight="1" thickBot="1" x14ac:dyDescent="0.3">
      <c r="A707" s="296" t="s">
        <v>235</v>
      </c>
      <c r="B707" s="44" t="str">
        <f t="shared" si="365"/>
        <v>ГБУЗ АО "ДГП № 3"</v>
      </c>
      <c r="C707" s="226" t="s">
        <v>232</v>
      </c>
      <c r="D707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25" t="s">
        <v>289</v>
      </c>
      <c r="F707" s="44" t="str">
        <f t="shared" si="371"/>
        <v>заключение договоров</v>
      </c>
      <c r="G707" s="211" t="s">
        <v>291</v>
      </c>
      <c r="H707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11" t="s">
        <v>290</v>
      </c>
      <c r="J707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3" t="s">
        <v>233</v>
      </c>
      <c r="L707" s="72" t="s">
        <v>3</v>
      </c>
      <c r="M707" s="69" t="s">
        <v>5</v>
      </c>
      <c r="N707" s="103">
        <v>100</v>
      </c>
      <c r="O707" s="103">
        <v>100</v>
      </c>
      <c r="P707" s="51">
        <f>IF(AND(N707&lt;&gt;0,M707="Кач."),O707/N707*100,"")</f>
        <v>100</v>
      </c>
      <c r="Q707" s="52"/>
      <c r="R707" s="213">
        <f>IFERROR(AVERAGE(P707:P708),"")</f>
        <v>100</v>
      </c>
      <c r="S707" s="240">
        <f>AVERAGE(Q707:Q708)</f>
        <v>100</v>
      </c>
      <c r="T707" s="216">
        <f>IFERROR((R707*0.7+S707*0.3)*2,S707*2)</f>
        <v>200</v>
      </c>
      <c r="U707" s="225" t="str">
        <f t="shared" ref="U707" si="383">IF(T707&lt;170,"ГЗ по услуге (работе) НЕ выполнено","")&amp;IF(AND(T707&gt;=170,T707&lt;=200),"ГЗ по услуге (работе) выполнено","")&amp;IF(T707&gt;200,"ГЗ по услуге (работе) ПЕРЕвыполнено","")</f>
        <v>ГЗ по услуге (работе) выполнено</v>
      </c>
      <c r="V707" s="227"/>
      <c r="W707" s="288">
        <f>AVERAGE(T707:T708)</f>
        <v>200</v>
      </c>
      <c r="X707" s="289" t="str">
        <f>IF(W707&lt;170,"ГЗ по учреждению не выполнено","")&amp;IF(AND(W707&gt;=170,W707&lt;=200),"ГЗ по учреждению выполнено","")&amp;IF(W707&gt;200,"ГЗ по учреждению перевыполнено","")</f>
        <v>ГЗ по учреждению выполнено</v>
      </c>
    </row>
    <row r="708" spans="1:24" ht="132.75" customHeight="1" thickBot="1" x14ac:dyDescent="0.3">
      <c r="A708" s="296"/>
      <c r="B708" s="44" t="str">
        <f t="shared" si="365"/>
        <v>ГБУЗ АО "ДГП № 3"</v>
      </c>
      <c r="C708" s="226"/>
      <c r="D708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25"/>
      <c r="F708" s="44" t="str">
        <f t="shared" si="371"/>
        <v>заключение договоров</v>
      </c>
      <c r="G708" s="212"/>
      <c r="H708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12"/>
      <c r="J708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4" t="s">
        <v>241</v>
      </c>
      <c r="L708" s="72" t="s">
        <v>234</v>
      </c>
      <c r="M708" s="68" t="s">
        <v>42</v>
      </c>
      <c r="N708" s="101">
        <v>12.4</v>
      </c>
      <c r="O708" s="101">
        <v>12.4</v>
      </c>
      <c r="P708" s="58"/>
      <c r="Q708" s="55">
        <f>IF(AND(N708&lt;&gt;0,M708="объем"),(O708/N708*100),"")</f>
        <v>100</v>
      </c>
      <c r="R708" s="213"/>
      <c r="S708" s="240"/>
      <c r="T708" s="216"/>
      <c r="U708" s="225"/>
      <c r="V708" s="227"/>
      <c r="W708" s="288"/>
      <c r="X708" s="289"/>
    </row>
    <row r="709" spans="1:24" ht="51.6" customHeight="1" thickBot="1" x14ac:dyDescent="0.3">
      <c r="A709" s="302" t="s">
        <v>236</v>
      </c>
      <c r="B709" s="44" t="str">
        <f t="shared" si="365"/>
        <v>ГБУЗ АО "ДГП № 4"</v>
      </c>
      <c r="C709" s="226" t="s">
        <v>232</v>
      </c>
      <c r="D709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25" t="s">
        <v>289</v>
      </c>
      <c r="F709" s="44" t="str">
        <f t="shared" si="371"/>
        <v>заключение договоров</v>
      </c>
      <c r="G709" s="211" t="s">
        <v>291</v>
      </c>
      <c r="H709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11" t="s">
        <v>290</v>
      </c>
      <c r="J709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73" t="s">
        <v>233</v>
      </c>
      <c r="L709" s="72" t="s">
        <v>3</v>
      </c>
      <c r="M709" s="69" t="s">
        <v>5</v>
      </c>
      <c r="N709" s="103">
        <v>100</v>
      </c>
      <c r="O709" s="103">
        <v>100</v>
      </c>
      <c r="P709" s="51">
        <f>IF(AND(N709&lt;&gt;0,M709="Кач."),O709/N709*100,"")</f>
        <v>100</v>
      </c>
      <c r="Q709" s="52"/>
      <c r="R709" s="213">
        <f>IFERROR(AVERAGE(P709:P710),"")</f>
        <v>100</v>
      </c>
      <c r="S709" s="240">
        <f>AVERAGE(Q709:Q710)</f>
        <v>100</v>
      </c>
      <c r="T709" s="216">
        <f t="shared" ref="T709" si="384">IFERROR((R709*0.7+S709*0.3)*2,S709*2)</f>
        <v>200</v>
      </c>
      <c r="U709" s="225" t="str">
        <f t="shared" ref="U709" si="385">IF(T709&lt;170,"ГЗ по услуге (работе) НЕ выполнено","")&amp;IF(AND(T709&gt;=170,T709&lt;=200),"ГЗ по услуге (работе) выполнено","")&amp;IF(T709&gt;200,"ГЗ по услуге (работе) ПЕРЕвыполнено","")</f>
        <v>ГЗ по услуге (работе) выполнено</v>
      </c>
      <c r="V709" s="227"/>
      <c r="W709" s="288">
        <f>AVERAGE(T709:T710)</f>
        <v>200</v>
      </c>
      <c r="X709" s="289" t="str">
        <f>IF(W709&lt;170,"ГЗ по учреждению не выполнено","")&amp;IF(AND(W709&gt;=170,W709&lt;=200),"ГЗ по учреждению выполнено","")&amp;IF(W709&gt;200,"ГЗ по учреждению перевыполнено","")</f>
        <v>ГЗ по учреждению выполнено</v>
      </c>
    </row>
    <row r="710" spans="1:24" ht="189.75" customHeight="1" thickBot="1" x14ac:dyDescent="0.3">
      <c r="A710" s="302"/>
      <c r="B710" s="44" t="str">
        <f t="shared" si="365"/>
        <v>ГБУЗ АО "ДГП № 4"</v>
      </c>
      <c r="C710" s="226"/>
      <c r="D710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25"/>
      <c r="F710" s="44" t="str">
        <f t="shared" si="371"/>
        <v>заключение договоров</v>
      </c>
      <c r="G710" s="212"/>
      <c r="H710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12"/>
      <c r="J710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4" t="s">
        <v>241</v>
      </c>
      <c r="L710" s="72" t="s">
        <v>234</v>
      </c>
      <c r="M710" s="68" t="s">
        <v>42</v>
      </c>
      <c r="N710" s="101">
        <v>0.95</v>
      </c>
      <c r="O710" s="101">
        <v>0.95</v>
      </c>
      <c r="P710" s="58"/>
      <c r="Q710" s="55">
        <f>IF(AND(N710&lt;&gt;0,M710="объем"),(O710/N710*100),"")</f>
        <v>100</v>
      </c>
      <c r="R710" s="213"/>
      <c r="S710" s="240"/>
      <c r="T710" s="216"/>
      <c r="U710" s="225"/>
      <c r="V710" s="227"/>
      <c r="W710" s="288"/>
      <c r="X710" s="289"/>
    </row>
    <row r="711" spans="1:24" ht="71.25" customHeight="1" thickBot="1" x14ac:dyDescent="0.3">
      <c r="A711" s="301" t="s">
        <v>237</v>
      </c>
      <c r="B711" s="44" t="str">
        <f t="shared" si="365"/>
        <v>ГБУЗ АО "ДГП № 5"</v>
      </c>
      <c r="C711" s="226" t="s">
        <v>232</v>
      </c>
      <c r="D711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25" t="s">
        <v>289</v>
      </c>
      <c r="F711" s="44" t="str">
        <f t="shared" si="371"/>
        <v>заключение договоров</v>
      </c>
      <c r="G711" s="211" t="s">
        <v>291</v>
      </c>
      <c r="H711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11" t="s">
        <v>290</v>
      </c>
      <c r="J711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3" t="s">
        <v>233</v>
      </c>
      <c r="L711" s="72" t="s">
        <v>3</v>
      </c>
      <c r="M711" s="69" t="s">
        <v>5</v>
      </c>
      <c r="N711" s="103">
        <v>100</v>
      </c>
      <c r="O711" s="103">
        <v>100</v>
      </c>
      <c r="P711" s="51">
        <f>IF(AND(N711&lt;&gt;0,M711="Кач."),O711/N711*100,"")</f>
        <v>100</v>
      </c>
      <c r="Q711" s="52"/>
      <c r="R711" s="213">
        <f>IFERROR(AVERAGE(P711:P712),"")</f>
        <v>100</v>
      </c>
      <c r="S711" s="240">
        <f>AVERAGE(Q711:Q712)</f>
        <v>100</v>
      </c>
      <c r="T711" s="216">
        <f t="shared" ref="T711" si="386">IFERROR((R711*0.7+S711*0.3)*2,S711*2)</f>
        <v>200</v>
      </c>
      <c r="U711" s="225" t="str">
        <f t="shared" ref="U711" si="387">IF(T711&lt;170,"ГЗ по услуге (работе) НЕ выполнено","")&amp;IF(AND(T711&gt;=170,T711&lt;=200),"ГЗ по услуге (работе) выполнено","")&amp;IF(T711&gt;200,"ГЗ по услуге (работе) ПЕРЕвыполнено","")</f>
        <v>ГЗ по услуге (работе) выполнено</v>
      </c>
      <c r="V711" s="227"/>
      <c r="W711" s="288">
        <f>AVERAGE(T711:T712)</f>
        <v>200</v>
      </c>
      <c r="X711" s="289" t="str">
        <f>IF(W711&lt;170,"ГЗ по учреждению не выполнено","")&amp;IF(AND(W711&gt;=170,W711&lt;=200),"ГЗ по учреждению выполнено","")&amp;IF(W711&gt;200,"ГЗ по учреждению перевыполнено","")</f>
        <v>ГЗ по учреждению выполнено</v>
      </c>
    </row>
    <row r="712" spans="1:24" ht="48" customHeight="1" thickBot="1" x14ac:dyDescent="0.3">
      <c r="A712" s="301"/>
      <c r="B712" s="44" t="str">
        <f t="shared" si="365"/>
        <v>ГБУЗ АО "ДГП № 5"</v>
      </c>
      <c r="C712" s="226"/>
      <c r="D712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225"/>
      <c r="F712" s="44" t="str">
        <f t="shared" si="371"/>
        <v>заключение договоров</v>
      </c>
      <c r="G712" s="212"/>
      <c r="H712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2" s="212"/>
      <c r="J712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2" s="74" t="s">
        <v>241</v>
      </c>
      <c r="L712" s="72" t="s">
        <v>234</v>
      </c>
      <c r="M712" s="68" t="s">
        <v>42</v>
      </c>
      <c r="N712" s="101">
        <v>1.39</v>
      </c>
      <c r="O712" s="101">
        <v>1.39</v>
      </c>
      <c r="P712" s="58"/>
      <c r="Q712" s="55">
        <f>IF(AND(N712&lt;&gt;0,M712="объем"),(O712/N712*100),"")</f>
        <v>100</v>
      </c>
      <c r="R712" s="213"/>
      <c r="S712" s="240"/>
      <c r="T712" s="216"/>
      <c r="U712" s="225"/>
      <c r="V712" s="227"/>
      <c r="W712" s="288"/>
      <c r="X712" s="289"/>
    </row>
    <row r="713" spans="1:24" ht="189.75" customHeight="1" thickBot="1" x14ac:dyDescent="0.3">
      <c r="A713" s="296" t="s">
        <v>238</v>
      </c>
      <c r="B713" s="44" t="str">
        <f t="shared" si="365"/>
        <v>ГБУЗ АО "СП № 3"</v>
      </c>
      <c r="C713" s="226" t="s">
        <v>232</v>
      </c>
      <c r="D713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3" s="225" t="s">
        <v>289</v>
      </c>
      <c r="F713" s="44" t="str">
        <f t="shared" si="371"/>
        <v>заключение договоров</v>
      </c>
      <c r="G713" s="211" t="s">
        <v>291</v>
      </c>
      <c r="H713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3" s="211" t="s">
        <v>290</v>
      </c>
      <c r="J713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3" s="73" t="s">
        <v>233</v>
      </c>
      <c r="L713" s="72" t="s">
        <v>3</v>
      </c>
      <c r="M713" s="69" t="s">
        <v>5</v>
      </c>
      <c r="N713" s="103">
        <v>100</v>
      </c>
      <c r="O713" s="103">
        <v>100</v>
      </c>
      <c r="P713" s="51">
        <f>IF(AND(N713&lt;&gt;0,M713="Кач."),O713/N713*100,"")</f>
        <v>100</v>
      </c>
      <c r="Q713" s="52"/>
      <c r="R713" s="213">
        <f>IFERROR(AVERAGE(P713:P714),"")</f>
        <v>100</v>
      </c>
      <c r="S713" s="240">
        <f>AVERAGE(Q713:Q714)</f>
        <v>100</v>
      </c>
      <c r="T713" s="216">
        <f t="shared" ref="T713" si="388">IFERROR((R713*0.7+S713*0.3)*2,S713*2)</f>
        <v>200</v>
      </c>
      <c r="U713" s="225" t="str">
        <f t="shared" ref="U713" si="389">IF(T713&lt;170,"ГЗ по услуге (работе) НЕ выполнено","")&amp;IF(AND(T713&gt;=170,T713&lt;=200),"ГЗ по услуге (работе) выполнено","")&amp;IF(T713&gt;200,"ГЗ по услуге (работе) ПЕРЕвыполнено","")</f>
        <v>ГЗ по услуге (работе) выполнено</v>
      </c>
      <c r="V713" s="227"/>
      <c r="W713" s="288">
        <f>AVERAGE(T713:T714)</f>
        <v>200</v>
      </c>
      <c r="X713" s="289" t="str">
        <f>IF(W713&lt;170,"ГЗ по учреждению не выполнено","")&amp;IF(AND(W713&gt;=170,W713&lt;=200),"ГЗ по учреждению выполнено","")&amp;IF(W713&gt;200,"ГЗ по учреждению перевыполнено","")</f>
        <v>ГЗ по учреждению выполнено</v>
      </c>
    </row>
    <row r="714" spans="1:24" ht="189.75" customHeight="1" thickBot="1" x14ac:dyDescent="0.3">
      <c r="A714" s="297"/>
      <c r="B714" s="44" t="str">
        <f t="shared" si="365"/>
        <v>ГБУЗ АО "СП № 3"</v>
      </c>
      <c r="C714" s="203"/>
      <c r="D714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4" s="225"/>
      <c r="F714" s="44" t="str">
        <f t="shared" si="371"/>
        <v>заключение договоров</v>
      </c>
      <c r="G714" s="212"/>
      <c r="H714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4" s="212"/>
      <c r="J714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4" s="74" t="s">
        <v>241</v>
      </c>
      <c r="L714" s="79" t="s">
        <v>234</v>
      </c>
      <c r="M714" s="68" t="s">
        <v>42</v>
      </c>
      <c r="N714" s="101">
        <v>0.63</v>
      </c>
      <c r="O714" s="101">
        <v>0.63</v>
      </c>
      <c r="P714" s="58"/>
      <c r="Q714" s="55">
        <f>IF(AND(N714&lt;&gt;0,M714="объем"),(O714/N714*100),"")</f>
        <v>100</v>
      </c>
      <c r="R714" s="213"/>
      <c r="S714" s="240"/>
      <c r="T714" s="216"/>
      <c r="U714" s="225"/>
      <c r="V714" s="227"/>
      <c r="W714" s="288"/>
      <c r="X714" s="289"/>
    </row>
    <row r="715" spans="1:24" ht="78.75" customHeight="1" thickBot="1" x14ac:dyDescent="0.3">
      <c r="A715" s="302" t="s">
        <v>239</v>
      </c>
      <c r="B715" s="44" t="str">
        <f t="shared" si="365"/>
        <v>ГБУЗ АО "СП № 4"</v>
      </c>
      <c r="C715" s="226" t="s">
        <v>232</v>
      </c>
      <c r="D715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5" s="225" t="s">
        <v>289</v>
      </c>
      <c r="F715" s="44" t="str">
        <f t="shared" si="371"/>
        <v>заключение договоров</v>
      </c>
      <c r="G715" s="211" t="s">
        <v>291</v>
      </c>
      <c r="H715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5" s="211" t="s">
        <v>290</v>
      </c>
      <c r="J715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5" s="73" t="s">
        <v>233</v>
      </c>
      <c r="L715" s="72" t="s">
        <v>3</v>
      </c>
      <c r="M715" s="69" t="s">
        <v>5</v>
      </c>
      <c r="N715" s="103">
        <v>100</v>
      </c>
      <c r="O715" s="103">
        <v>100</v>
      </c>
      <c r="P715" s="51">
        <f>IF(AND(N715&lt;&gt;0,M715="Кач."),O715/N715*100,"")</f>
        <v>100</v>
      </c>
      <c r="Q715" s="52"/>
      <c r="R715" s="213">
        <f>IFERROR(AVERAGE(P715:P716),"")</f>
        <v>100</v>
      </c>
      <c r="S715" s="240">
        <f>AVERAGE(Q715:Q716)</f>
        <v>100</v>
      </c>
      <c r="T715" s="216">
        <f t="shared" ref="T715:T717" si="390">IFERROR((R715*0.7+S715*0.3)*2,S715*2)</f>
        <v>200</v>
      </c>
      <c r="U715" s="225" t="str">
        <f t="shared" ref="U715:U717" si="391">IF(T715&lt;170,"ГЗ по услуге (работе) НЕ выполнено","")&amp;IF(AND(T715&gt;=170,T715&lt;=200),"ГЗ по услуге (работе) выполнено","")&amp;IF(T715&gt;200,"ГЗ по услуге (работе) ПЕРЕвыполнено","")</f>
        <v>ГЗ по услуге (работе) выполнено</v>
      </c>
      <c r="V715" s="227"/>
      <c r="W715" s="288">
        <f>AVERAGE(T715:T716)</f>
        <v>200</v>
      </c>
      <c r="X715" s="289" t="str">
        <f>IF(W715&lt;170,"ГЗ по учреждению не выполнено","")&amp;IF(AND(W715&gt;=170,W715&lt;=200),"ГЗ по учреждению выполнено","")&amp;IF(W715&gt;200,"ГЗ по учреждению перевыполнено","")</f>
        <v>ГЗ по учреждению выполнено</v>
      </c>
    </row>
    <row r="716" spans="1:24" ht="42.75" customHeight="1" x14ac:dyDescent="0.25">
      <c r="A716" s="302"/>
      <c r="B716" s="44" t="str">
        <f t="shared" si="365"/>
        <v>ГБУЗ АО "СП № 4"</v>
      </c>
      <c r="C716" s="226"/>
      <c r="D716" s="19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6" s="225"/>
      <c r="F716" s="44" t="str">
        <f t="shared" si="371"/>
        <v>заключение договоров</v>
      </c>
      <c r="G716" s="212"/>
      <c r="H716" s="44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6" s="212"/>
      <c r="J716" s="44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6" s="81" t="s">
        <v>241</v>
      </c>
      <c r="L716" s="72" t="s">
        <v>234</v>
      </c>
      <c r="M716" s="80" t="s">
        <v>42</v>
      </c>
      <c r="N716" s="158">
        <v>1.23</v>
      </c>
      <c r="O716" s="158">
        <v>1.23</v>
      </c>
      <c r="P716" s="62"/>
      <c r="Q716" s="61">
        <f>IF(AND(N716&lt;&gt;0,M716="объем"),(O716/N716*100),"")</f>
        <v>100</v>
      </c>
      <c r="R716" s="213"/>
      <c r="S716" s="240"/>
      <c r="T716" s="216"/>
      <c r="U716" s="225"/>
      <c r="V716" s="227"/>
      <c r="W716" s="288"/>
      <c r="X716" s="289"/>
    </row>
    <row r="717" spans="1:24" ht="42.75" customHeight="1" x14ac:dyDescent="0.25">
      <c r="A717" s="301" t="s">
        <v>288</v>
      </c>
      <c r="B717" s="181" t="str">
        <f t="shared" si="365"/>
        <v>ГБУЗ АО "ОКСЦ"</v>
      </c>
      <c r="C717" s="226" t="s">
        <v>232</v>
      </c>
      <c r="D717" s="182" t="str">
        <f t="shared" si="36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7" s="225" t="s">
        <v>289</v>
      </c>
      <c r="F717" s="180" t="str">
        <f t="shared" si="371"/>
        <v>заключение договоров</v>
      </c>
      <c r="G717" s="211" t="s">
        <v>291</v>
      </c>
      <c r="H717" s="180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7" s="211" t="s">
        <v>290</v>
      </c>
      <c r="J717" s="180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7" s="73" t="s">
        <v>233</v>
      </c>
      <c r="L717" s="72" t="s">
        <v>3</v>
      </c>
      <c r="M717" s="69" t="s">
        <v>5</v>
      </c>
      <c r="N717" s="103">
        <v>100</v>
      </c>
      <c r="O717" s="103">
        <v>100</v>
      </c>
      <c r="P717" s="174">
        <f>IF(AND(N717&lt;&gt;0,M717="Кач."),O717/N717*100,"")</f>
        <v>100</v>
      </c>
      <c r="Q717" s="173"/>
      <c r="R717" s="218">
        <f>IFERROR(AVERAGE(P717:P718),"")</f>
        <v>100</v>
      </c>
      <c r="S717" s="214">
        <f>AVERAGE(Q717:Q718)</f>
        <v>100</v>
      </c>
      <c r="T717" s="222">
        <f t="shared" si="390"/>
        <v>200</v>
      </c>
      <c r="U717" s="225" t="str">
        <f t="shared" si="391"/>
        <v>ГЗ по услуге (работе) выполнено</v>
      </c>
      <c r="V717" s="232"/>
      <c r="W717" s="288">
        <f>AVERAGE(T717:T718)</f>
        <v>200</v>
      </c>
      <c r="X717" s="248" t="str">
        <f>IF(W717&lt;170,"ГЗ по учреждению не выполнено","")&amp;IF(AND(W717&gt;=170,W717&lt;=200),"ГЗ по учреждению выполнено","")&amp;IF(W717&gt;200,"ГЗ по учреждению перевыполнено","")</f>
        <v>ГЗ по учреждению выполнено</v>
      </c>
    </row>
    <row r="718" spans="1:24" ht="79.5" customHeight="1" x14ac:dyDescent="0.25">
      <c r="A718" s="301"/>
      <c r="B718" s="181" t="str">
        <f t="shared" si="365"/>
        <v>ГБУЗ АО "ОКСЦ"</v>
      </c>
      <c r="C718" s="226"/>
      <c r="D718" s="182" t="str">
        <f>IF(C718="",D717,C718)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8" s="225"/>
      <c r="F718" s="180" t="str">
        <f t="shared" si="371"/>
        <v>заключение договоров</v>
      </c>
      <c r="G718" s="212"/>
      <c r="H718" s="180" t="str">
        <f t="shared" si="37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8" s="212"/>
      <c r="J718" s="180" t="str">
        <f t="shared" si="37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8" s="81" t="s">
        <v>241</v>
      </c>
      <c r="L718" s="72" t="s">
        <v>234</v>
      </c>
      <c r="M718" s="80" t="s">
        <v>42</v>
      </c>
      <c r="N718" s="158">
        <v>9.15</v>
      </c>
      <c r="O718" s="158">
        <v>9.15</v>
      </c>
      <c r="P718" s="174"/>
      <c r="Q718" s="173">
        <f>IF(AND(N718&lt;&gt;0,M718="объем"),(O718/N718*100),"")</f>
        <v>100</v>
      </c>
      <c r="R718" s="220"/>
      <c r="S718" s="221"/>
      <c r="T718" s="224"/>
      <c r="U718" s="225"/>
      <c r="V718" s="234"/>
      <c r="W718" s="288"/>
      <c r="X718" s="250"/>
    </row>
    <row r="719" spans="1:24" ht="79.5" customHeight="1" x14ac:dyDescent="0.25">
      <c r="A719" s="5" t="s">
        <v>129</v>
      </c>
      <c r="B719" s="5"/>
      <c r="C719" s="49"/>
      <c r="D719" s="49"/>
      <c r="E719" s="95"/>
      <c r="F719" s="95"/>
      <c r="G719" s="95"/>
      <c r="H719" s="95"/>
      <c r="I719" s="95"/>
      <c r="J719" s="95"/>
      <c r="K719" s="95"/>
      <c r="L719" s="95"/>
      <c r="M719" s="280" t="s">
        <v>36</v>
      </c>
      <c r="N719" s="281"/>
      <c r="O719" s="282"/>
      <c r="P719" s="86">
        <f>P722-P721-P720</f>
        <v>242</v>
      </c>
      <c r="Q719" s="86">
        <f>Q722-Q721-Q720</f>
        <v>201</v>
      </c>
      <c r="R719" s="86">
        <f>R722-R721-R720</f>
        <v>223</v>
      </c>
      <c r="S719" s="86">
        <f>S722-S721-S720</f>
        <v>147</v>
      </c>
      <c r="T719" s="135">
        <f>T722-T721-T720</f>
        <v>173</v>
      </c>
      <c r="U719" s="312" t="s">
        <v>30</v>
      </c>
      <c r="V719" s="313"/>
      <c r="W719" s="314"/>
      <c r="X719" s="90">
        <f>COUNTIF(X1:X718,"ГЗ по учреждению выполнено")</f>
        <v>34</v>
      </c>
    </row>
    <row r="720" spans="1:24" ht="42.75" customHeight="1" x14ac:dyDescent="0.25">
      <c r="A720" s="94" t="s">
        <v>130</v>
      </c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47"/>
      <c r="M720" s="280" t="s">
        <v>37</v>
      </c>
      <c r="N720" s="281"/>
      <c r="O720" s="282"/>
      <c r="P720" s="86">
        <f>COUNTIF(P3:P716,"&gt;100")</f>
        <v>44</v>
      </c>
      <c r="Q720" s="86">
        <f>COUNTIF(Q3:Q716,"&gt;100")</f>
        <v>110</v>
      </c>
      <c r="R720" s="86">
        <f>COUNTIF(R3:R716,"&gt;100")</f>
        <v>44</v>
      </c>
      <c r="S720" s="86">
        <f>COUNTIF(S3:S716,"&gt;100")</f>
        <v>83</v>
      </c>
      <c r="T720" s="135">
        <f>COUNTIF(T3:T716,"&gt;200")</f>
        <v>85</v>
      </c>
      <c r="U720" s="312" t="s">
        <v>31</v>
      </c>
      <c r="V720" s="313"/>
      <c r="W720" s="314"/>
      <c r="X720" s="90">
        <f>COUNTIF(X2:X718,"ГЗ по учреждению перевыполнено")</f>
        <v>13</v>
      </c>
    </row>
    <row r="721" spans="1:24" ht="79.5" customHeight="1" x14ac:dyDescent="0.25">
      <c r="A721" s="94" t="s">
        <v>132</v>
      </c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47"/>
      <c r="M721" s="280" t="s">
        <v>38</v>
      </c>
      <c r="N721" s="281"/>
      <c r="O721" s="281"/>
      <c r="P721" s="86">
        <f>COUNTIF(P3:P718,"&lt;95")</f>
        <v>0</v>
      </c>
      <c r="Q721" s="86">
        <f>COUNTIF(Q3:Q718,"&lt;95")</f>
        <v>90</v>
      </c>
      <c r="R721" s="86">
        <f>COUNTIF(R3:R718,"&lt;95")</f>
        <v>0</v>
      </c>
      <c r="S721" s="86">
        <f>COUNTIF(S3:S718,"&lt;95")</f>
        <v>65</v>
      </c>
      <c r="T721" s="135">
        <f>COUNTIF(T3:T718,"&lt;170")</f>
        <v>26</v>
      </c>
      <c r="U721" s="309" t="s">
        <v>32</v>
      </c>
      <c r="V721" s="310"/>
      <c r="W721" s="311"/>
      <c r="X721" s="91">
        <f>COUNTIF(X3:X718,"ГЗ по учреждению не выполнено")</f>
        <v>2</v>
      </c>
    </row>
    <row r="722" spans="1:24" ht="45.75" customHeight="1" x14ac:dyDescent="0.3">
      <c r="A722" s="97" t="s">
        <v>307</v>
      </c>
      <c r="B722" s="97"/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275" t="s">
        <v>133</v>
      </c>
      <c r="N722" s="276"/>
      <c r="O722" s="276"/>
      <c r="P722" s="87">
        <f>COUNT(P3:P718)</f>
        <v>286</v>
      </c>
      <c r="Q722" s="87">
        <f>COUNT(Q3:Q718)</f>
        <v>401</v>
      </c>
      <c r="R722" s="87">
        <f>COUNT(R3:R718)</f>
        <v>267</v>
      </c>
      <c r="S722" s="88">
        <f>COUNT(S3:S718)</f>
        <v>295</v>
      </c>
      <c r="T722" s="136">
        <f>COUNT(T3:T718)</f>
        <v>284</v>
      </c>
      <c r="U722" s="283" t="s">
        <v>134</v>
      </c>
      <c r="V722" s="284"/>
      <c r="W722" s="285"/>
      <c r="X722" s="89">
        <f>X719+X720+X721</f>
        <v>49</v>
      </c>
    </row>
    <row r="723" spans="1:24" ht="87" customHeight="1" x14ac:dyDescent="0.25">
      <c r="A723" s="45"/>
      <c r="B723" s="46"/>
      <c r="C723" s="45"/>
      <c r="D723" s="45"/>
      <c r="E723" s="45"/>
      <c r="F723" s="45"/>
      <c r="G723" s="45"/>
      <c r="H723" s="45"/>
      <c r="I723" s="45"/>
      <c r="J723" s="45"/>
      <c r="K723" s="45"/>
      <c r="L723" s="31"/>
      <c r="M723" s="31"/>
      <c r="N723" s="108"/>
      <c r="O723" s="108" t="s">
        <v>248</v>
      </c>
      <c r="P723" s="34"/>
      <c r="Q723" s="7"/>
      <c r="R723" s="8"/>
      <c r="S723" s="9"/>
      <c r="U723" s="10"/>
      <c r="V723" s="2"/>
      <c r="X723" s="1"/>
    </row>
    <row r="724" spans="1:24" ht="36.75" customHeight="1" x14ac:dyDescent="0.25">
      <c r="M724" s="3"/>
      <c r="N724" s="109"/>
      <c r="O724" s="109"/>
      <c r="P724" s="38"/>
      <c r="Q724" s="37"/>
      <c r="R724" s="35"/>
      <c r="S724" s="35"/>
      <c r="T724" s="138"/>
      <c r="U724" s="35"/>
      <c r="V724" s="35"/>
      <c r="W724" s="36"/>
      <c r="X724" s="36"/>
    </row>
    <row r="725" spans="1:24" ht="76.5" customHeight="1" x14ac:dyDescent="0.25">
      <c r="P725" s="6"/>
      <c r="Q725" s="7"/>
      <c r="R725" s="8"/>
      <c r="S725" s="9"/>
      <c r="U725" s="10"/>
      <c r="V725" s="2"/>
      <c r="X725" s="1"/>
    </row>
    <row r="726" spans="1:24" ht="35.25" customHeight="1" x14ac:dyDescent="0.25">
      <c r="P726" s="6"/>
      <c r="Q726" s="7"/>
      <c r="R726" s="8"/>
      <c r="S726" s="9"/>
      <c r="U726" s="10"/>
      <c r="V726" s="2"/>
      <c r="X726" s="1"/>
    </row>
    <row r="727" spans="1:24" s="4" customFormat="1" ht="30" customHeight="1" x14ac:dyDescent="0.25">
      <c r="A727" s="5"/>
      <c r="B727" s="33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1"/>
      <c r="O727" s="111"/>
      <c r="P727" s="6"/>
      <c r="Q727" s="7"/>
      <c r="R727" s="8"/>
      <c r="S727" s="9"/>
      <c r="T727" s="137"/>
      <c r="U727" s="10"/>
      <c r="V727" s="2"/>
      <c r="W727" s="28"/>
      <c r="X727" s="1"/>
    </row>
    <row r="728" spans="1:24" ht="29.25" customHeight="1" x14ac:dyDescent="0.25">
      <c r="P728" s="6"/>
      <c r="Q728" s="7"/>
      <c r="R728" s="8"/>
      <c r="S728" s="9"/>
      <c r="U728" s="10"/>
      <c r="V728" s="2"/>
      <c r="X728" s="1"/>
    </row>
    <row r="729" spans="1:24" ht="27.75" customHeight="1" x14ac:dyDescent="0.25">
      <c r="P729" s="6"/>
      <c r="Q729" s="7"/>
      <c r="R729" s="8"/>
      <c r="S729" s="9"/>
      <c r="U729" s="10"/>
      <c r="V729" s="2"/>
      <c r="X729" s="1"/>
    </row>
    <row r="730" spans="1:24" ht="26.25" customHeight="1" x14ac:dyDescent="0.25">
      <c r="P730" s="6"/>
      <c r="Q730" s="7"/>
      <c r="R730" s="8"/>
      <c r="S730" s="9"/>
      <c r="U730" s="10"/>
      <c r="V730" s="2"/>
      <c r="X730" s="1"/>
    </row>
    <row r="731" spans="1:24" ht="21" customHeight="1" x14ac:dyDescent="0.25">
      <c r="P731" s="6"/>
    </row>
  </sheetData>
  <autoFilter ref="B1:B731"/>
  <mergeCells count="2656">
    <mergeCell ref="T493:T494"/>
    <mergeCell ref="A451:A494"/>
    <mergeCell ref="T426:T427"/>
    <mergeCell ref="U402:U403"/>
    <mergeCell ref="V440:V441"/>
    <mergeCell ref="V438:V439"/>
    <mergeCell ref="U426:U427"/>
    <mergeCell ref="I485:I486"/>
    <mergeCell ref="I489:I490"/>
    <mergeCell ref="W329:W357"/>
    <mergeCell ref="X329:X357"/>
    <mergeCell ref="A329:A357"/>
    <mergeCell ref="V354:V355"/>
    <mergeCell ref="T348:T349"/>
    <mergeCell ref="V348:V349"/>
    <mergeCell ref="A325:A328"/>
    <mergeCell ref="C313:C318"/>
    <mergeCell ref="G329:G330"/>
    <mergeCell ref="R489:R490"/>
    <mergeCell ref="S489:S490"/>
    <mergeCell ref="S471:S473"/>
    <mergeCell ref="S468:S470"/>
    <mergeCell ref="S465:S467"/>
    <mergeCell ref="R436:R437"/>
    <mergeCell ref="R386:R387"/>
    <mergeCell ref="R471:R473"/>
    <mergeCell ref="T352:T353"/>
    <mergeCell ref="I402:I403"/>
    <mergeCell ref="V386:V387"/>
    <mergeCell ref="V416:V417"/>
    <mergeCell ref="S380:S381"/>
    <mergeCell ref="I436:I437"/>
    <mergeCell ref="R256:R258"/>
    <mergeCell ref="A545:A557"/>
    <mergeCell ref="U372:U373"/>
    <mergeCell ref="A358:A379"/>
    <mergeCell ref="C362:C379"/>
    <mergeCell ref="R507:R509"/>
    <mergeCell ref="S507:S509"/>
    <mergeCell ref="T507:T509"/>
    <mergeCell ref="U507:U509"/>
    <mergeCell ref="V507:V509"/>
    <mergeCell ref="I507:I509"/>
    <mergeCell ref="G507:G509"/>
    <mergeCell ref="E507:E509"/>
    <mergeCell ref="A495:A530"/>
    <mergeCell ref="C495:C509"/>
    <mergeCell ref="R534:R536"/>
    <mergeCell ref="S534:S536"/>
    <mergeCell ref="T534:T536"/>
    <mergeCell ref="U534:U536"/>
    <mergeCell ref="V534:V536"/>
    <mergeCell ref="I534:I536"/>
    <mergeCell ref="G534:G536"/>
    <mergeCell ref="E534:E536"/>
    <mergeCell ref="C531:C536"/>
    <mergeCell ref="E491:E492"/>
    <mergeCell ref="E493:E494"/>
    <mergeCell ref="G489:G490"/>
    <mergeCell ref="R491:R492"/>
    <mergeCell ref="S491:S492"/>
    <mergeCell ref="T491:T492"/>
    <mergeCell ref="R493:R494"/>
    <mergeCell ref="S493:S494"/>
    <mergeCell ref="C178:C190"/>
    <mergeCell ref="W178:W203"/>
    <mergeCell ref="X178:X203"/>
    <mergeCell ref="A204:A229"/>
    <mergeCell ref="C222:C227"/>
    <mergeCell ref="W204:W229"/>
    <mergeCell ref="X204:X229"/>
    <mergeCell ref="C246:C247"/>
    <mergeCell ref="A230:A249"/>
    <mergeCell ref="W230:W249"/>
    <mergeCell ref="X230:X249"/>
    <mergeCell ref="V198:V199"/>
    <mergeCell ref="E248:E249"/>
    <mergeCell ref="I246:I247"/>
    <mergeCell ref="C202:C203"/>
    <mergeCell ref="C220:C221"/>
    <mergeCell ref="C193:C195"/>
    <mergeCell ref="E220:E221"/>
    <mergeCell ref="E191:E192"/>
    <mergeCell ref="V241:V242"/>
    <mergeCell ref="I241:I242"/>
    <mergeCell ref="T239:T240"/>
    <mergeCell ref="R241:R242"/>
    <mergeCell ref="V531:V533"/>
    <mergeCell ref="S531:S533"/>
    <mergeCell ref="R432:R433"/>
    <mergeCell ref="U428:U429"/>
    <mergeCell ref="U447:U448"/>
    <mergeCell ref="S438:S439"/>
    <mergeCell ref="T430:T431"/>
    <mergeCell ref="S474:S476"/>
    <mergeCell ref="T689:T690"/>
    <mergeCell ref="A3:A29"/>
    <mergeCell ref="C14:C19"/>
    <mergeCell ref="G14:G19"/>
    <mergeCell ref="W3:W29"/>
    <mergeCell ref="X3:X29"/>
    <mergeCell ref="X30:X57"/>
    <mergeCell ref="W30:W57"/>
    <mergeCell ref="C50:C55"/>
    <mergeCell ref="A30:A57"/>
    <mergeCell ref="C74:C77"/>
    <mergeCell ref="A58:A79"/>
    <mergeCell ref="W58:W79"/>
    <mergeCell ref="X58:X79"/>
    <mergeCell ref="I603:I606"/>
    <mergeCell ref="G603:G606"/>
    <mergeCell ref="S623:S624"/>
    <mergeCell ref="V323:V324"/>
    <mergeCell ref="R187:R188"/>
    <mergeCell ref="S187:S188"/>
    <mergeCell ref="T187:T188"/>
    <mergeCell ref="U187:U188"/>
    <mergeCell ref="V187:V188"/>
    <mergeCell ref="A178:A203"/>
    <mergeCell ref="A250:A276"/>
    <mergeCell ref="C266:C271"/>
    <mergeCell ref="W250:W276"/>
    <mergeCell ref="X250:X276"/>
    <mergeCell ref="A277:A300"/>
    <mergeCell ref="C277:C287"/>
    <mergeCell ref="W277:W300"/>
    <mergeCell ref="X277:X300"/>
    <mergeCell ref="I307:I309"/>
    <mergeCell ref="I310:I312"/>
    <mergeCell ref="G307:G312"/>
    <mergeCell ref="E307:E312"/>
    <mergeCell ref="C307:C312"/>
    <mergeCell ref="R310:R312"/>
    <mergeCell ref="C341:C345"/>
    <mergeCell ref="E343:E345"/>
    <mergeCell ref="G343:G345"/>
    <mergeCell ref="I343:I345"/>
    <mergeCell ref="T307:T309"/>
    <mergeCell ref="U307:U309"/>
    <mergeCell ref="V307:V309"/>
    <mergeCell ref="A301:A324"/>
    <mergeCell ref="W301:W324"/>
    <mergeCell ref="X301:X324"/>
    <mergeCell ref="S310:S312"/>
    <mergeCell ref="T310:T312"/>
    <mergeCell ref="U310:U312"/>
    <mergeCell ref="V310:V312"/>
    <mergeCell ref="U280:U282"/>
    <mergeCell ref="E268:E269"/>
    <mergeCell ref="E270:E271"/>
    <mergeCell ref="E319:E320"/>
    <mergeCell ref="A717:A718"/>
    <mergeCell ref="C717:C718"/>
    <mergeCell ref="E717:E718"/>
    <mergeCell ref="G717:G718"/>
    <mergeCell ref="I717:I718"/>
    <mergeCell ref="R717:R718"/>
    <mergeCell ref="S717:S718"/>
    <mergeCell ref="T717:T718"/>
    <mergeCell ref="U717:U718"/>
    <mergeCell ref="W717:W718"/>
    <mergeCell ref="X717:X718"/>
    <mergeCell ref="V717:V718"/>
    <mergeCell ref="T597:T598"/>
    <mergeCell ref="T603:T604"/>
    <mergeCell ref="R689:R690"/>
    <mergeCell ref="S689:S690"/>
    <mergeCell ref="T655:T656"/>
    <mergeCell ref="R618:R620"/>
    <mergeCell ref="U607:U608"/>
    <mergeCell ref="U641:U642"/>
    <mergeCell ref="X625:X631"/>
    <mergeCell ref="X645:X652"/>
    <mergeCell ref="I681:I682"/>
    <mergeCell ref="I683:I684"/>
    <mergeCell ref="R649:R650"/>
    <mergeCell ref="I649:I650"/>
    <mergeCell ref="R645:R648"/>
    <mergeCell ref="C607:C608"/>
    <mergeCell ref="G601:G602"/>
    <mergeCell ref="R641:R642"/>
    <mergeCell ref="S641:S642"/>
    <mergeCell ref="V632:V633"/>
    <mergeCell ref="T543:T544"/>
    <mergeCell ref="U554:U555"/>
    <mergeCell ref="V581:V582"/>
    <mergeCell ref="I537:I538"/>
    <mergeCell ref="S558:S559"/>
    <mergeCell ref="U623:U624"/>
    <mergeCell ref="R597:R598"/>
    <mergeCell ref="U571:U580"/>
    <mergeCell ref="U569:U570"/>
    <mergeCell ref="U585:U586"/>
    <mergeCell ref="V627:V629"/>
    <mergeCell ref="V621:V622"/>
    <mergeCell ref="I597:I598"/>
    <mergeCell ref="V545:V547"/>
    <mergeCell ref="I592:I594"/>
    <mergeCell ref="U601:U602"/>
    <mergeCell ref="V554:V555"/>
    <mergeCell ref="I625:I626"/>
    <mergeCell ref="T587:T588"/>
    <mergeCell ref="U595:U596"/>
    <mergeCell ref="R627:R629"/>
    <mergeCell ref="T595:T596"/>
    <mergeCell ref="R607:R608"/>
    <mergeCell ref="V623:V624"/>
    <mergeCell ref="V618:V620"/>
    <mergeCell ref="U609:U611"/>
    <mergeCell ref="V609:V611"/>
    <mergeCell ref="R589:R591"/>
    <mergeCell ref="R585:R586"/>
    <mergeCell ref="S571:S580"/>
    <mergeCell ref="T571:T580"/>
    <mergeCell ref="R609:R611"/>
    <mergeCell ref="S609:S611"/>
    <mergeCell ref="R605:R606"/>
    <mergeCell ref="R465:R467"/>
    <mergeCell ref="R468:R470"/>
    <mergeCell ref="U583:U584"/>
    <mergeCell ref="T554:T555"/>
    <mergeCell ref="S541:S542"/>
    <mergeCell ref="S589:S591"/>
    <mergeCell ref="T589:T591"/>
    <mergeCell ref="U589:U591"/>
    <mergeCell ref="V589:V591"/>
    <mergeCell ref="G354:G355"/>
    <mergeCell ref="V339:V340"/>
    <mergeCell ref="R459:R461"/>
    <mergeCell ref="R462:R464"/>
    <mergeCell ref="U283:U285"/>
    <mergeCell ref="R319:R320"/>
    <mergeCell ref="R286:R287"/>
    <mergeCell ref="I313:I314"/>
    <mergeCell ref="I295:I296"/>
    <mergeCell ref="I315:I316"/>
    <mergeCell ref="T283:T285"/>
    <mergeCell ref="R307:R309"/>
    <mergeCell ref="G374:G375"/>
    <mergeCell ref="G337:G338"/>
    <mergeCell ref="R485:R486"/>
    <mergeCell ref="R442:R444"/>
    <mergeCell ref="I325:I328"/>
    <mergeCell ref="I370:I371"/>
    <mergeCell ref="I372:I373"/>
    <mergeCell ref="S370:S371"/>
    <mergeCell ref="U268:U269"/>
    <mergeCell ref="V382:V383"/>
    <mergeCell ref="V388:V389"/>
    <mergeCell ref="R323:R324"/>
    <mergeCell ref="U303:U304"/>
    <mergeCell ref="R374:R375"/>
    <mergeCell ref="S339:S340"/>
    <mergeCell ref="U305:U306"/>
    <mergeCell ref="R341:R342"/>
    <mergeCell ref="S341:S342"/>
    <mergeCell ref="T341:T342"/>
    <mergeCell ref="U341:U342"/>
    <mergeCell ref="V41:V42"/>
    <mergeCell ref="V6:V7"/>
    <mergeCell ref="T11:T13"/>
    <mergeCell ref="U11:U13"/>
    <mergeCell ref="R11:R13"/>
    <mergeCell ref="R26:R27"/>
    <mergeCell ref="S307:S309"/>
    <mergeCell ref="S325:S328"/>
    <mergeCell ref="R366:R367"/>
    <mergeCell ref="U350:U351"/>
    <mergeCell ref="T256:T258"/>
    <mergeCell ref="S215:S216"/>
    <mergeCell ref="S280:S282"/>
    <mergeCell ref="T325:T328"/>
    <mergeCell ref="U100:U101"/>
    <mergeCell ref="T102:T103"/>
    <mergeCell ref="U102:U103"/>
    <mergeCell ref="U291:U292"/>
    <mergeCell ref="U288:U290"/>
    <mergeCell ref="S372:S373"/>
    <mergeCell ref="G165:G166"/>
    <mergeCell ref="E174:E175"/>
    <mergeCell ref="G174:G175"/>
    <mergeCell ref="I174:I175"/>
    <mergeCell ref="E20:E21"/>
    <mergeCell ref="Q12:Q13"/>
    <mergeCell ref="G123:G124"/>
    <mergeCell ref="I130:I131"/>
    <mergeCell ref="G112:G114"/>
    <mergeCell ref="E106:E108"/>
    <mergeCell ref="I266:I267"/>
    <mergeCell ref="E74:E75"/>
    <mergeCell ref="R6:R7"/>
    <mergeCell ref="S6:S7"/>
    <mergeCell ref="E91:E92"/>
    <mergeCell ref="I88:I90"/>
    <mergeCell ref="V217:V219"/>
    <mergeCell ref="V230:V232"/>
    <mergeCell ref="G100:G101"/>
    <mergeCell ref="G102:G103"/>
    <mergeCell ref="I121:I122"/>
    <mergeCell ref="I112:I114"/>
    <mergeCell ref="T236:T238"/>
    <mergeCell ref="T243:T245"/>
    <mergeCell ref="E100:E101"/>
    <mergeCell ref="E102:E103"/>
    <mergeCell ref="G253:G255"/>
    <mergeCell ref="I109:I111"/>
    <mergeCell ref="I100:I101"/>
    <mergeCell ref="I102:I103"/>
    <mergeCell ref="I125:I126"/>
    <mergeCell ref="I95:I97"/>
    <mergeCell ref="C104:C105"/>
    <mergeCell ref="C130:C131"/>
    <mergeCell ref="C125:C126"/>
    <mergeCell ref="G125:G126"/>
    <mergeCell ref="C95:C97"/>
    <mergeCell ref="E98:E99"/>
    <mergeCell ref="E127:E128"/>
    <mergeCell ref="E291:E292"/>
    <mergeCell ref="E36:E38"/>
    <mergeCell ref="G58:G60"/>
    <mergeCell ref="G20:G21"/>
    <mergeCell ref="I50:I51"/>
    <mergeCell ref="G43:G44"/>
    <mergeCell ref="G22:G23"/>
    <mergeCell ref="E30:E32"/>
    <mergeCell ref="G36:G38"/>
    <mergeCell ref="E217:E219"/>
    <mergeCell ref="E123:E124"/>
    <mergeCell ref="G152:G153"/>
    <mergeCell ref="E165:E166"/>
    <mergeCell ref="E104:E105"/>
    <mergeCell ref="G104:G105"/>
    <mergeCell ref="E132:E133"/>
    <mergeCell ref="G132:G133"/>
    <mergeCell ref="E119:E120"/>
    <mergeCell ref="G119:G120"/>
    <mergeCell ref="E115:E116"/>
    <mergeCell ref="E112:E114"/>
    <mergeCell ref="I80:I82"/>
    <mergeCell ref="I207:I209"/>
    <mergeCell ref="E193:E194"/>
    <mergeCell ref="I259:I260"/>
    <mergeCell ref="G95:G97"/>
    <mergeCell ref="U215:U216"/>
    <mergeCell ref="V313:V318"/>
    <mergeCell ref="V280:V282"/>
    <mergeCell ref="V283:V285"/>
    <mergeCell ref="U329:U330"/>
    <mergeCell ref="I337:I338"/>
    <mergeCell ref="I368:I369"/>
    <mergeCell ref="U380:U381"/>
    <mergeCell ref="T329:T330"/>
    <mergeCell ref="U337:U338"/>
    <mergeCell ref="U366:U367"/>
    <mergeCell ref="R434:R435"/>
    <mergeCell ref="U384:U385"/>
    <mergeCell ref="T432:T433"/>
    <mergeCell ref="R406:R407"/>
    <mergeCell ref="R447:R448"/>
    <mergeCell ref="I440:I441"/>
    <mergeCell ref="I412:I413"/>
    <mergeCell ref="S420:S421"/>
    <mergeCell ref="S392:S397"/>
    <mergeCell ref="U348:U349"/>
    <mergeCell ref="T358:T359"/>
    <mergeCell ref="U339:U340"/>
    <mergeCell ref="T360:T361"/>
    <mergeCell ref="U360:U361"/>
    <mergeCell ref="U390:U391"/>
    <mergeCell ref="U400:U401"/>
    <mergeCell ref="S364:S365"/>
    <mergeCell ref="T364:T365"/>
    <mergeCell ref="U364:U365"/>
    <mergeCell ref="I364:I365"/>
    <mergeCell ref="T337:T338"/>
    <mergeCell ref="S398:S399"/>
    <mergeCell ref="R348:R349"/>
    <mergeCell ref="U398:U399"/>
    <mergeCell ref="S400:S401"/>
    <mergeCell ref="R410:R411"/>
    <mergeCell ref="G364:G365"/>
    <mergeCell ref="G370:G371"/>
    <mergeCell ref="G372:G373"/>
    <mergeCell ref="R370:R371"/>
    <mergeCell ref="T370:T371"/>
    <mergeCell ref="R372:R373"/>
    <mergeCell ref="R364:R365"/>
    <mergeCell ref="T372:T373"/>
    <mergeCell ref="U370:U371"/>
    <mergeCell ref="S352:S353"/>
    <mergeCell ref="S354:S355"/>
    <mergeCell ref="R354:R355"/>
    <mergeCell ref="S358:S359"/>
    <mergeCell ref="I388:I391"/>
    <mergeCell ref="T350:T351"/>
    <mergeCell ref="T376:T377"/>
    <mergeCell ref="U376:U377"/>
    <mergeCell ref="U416:U417"/>
    <mergeCell ref="R356:R357"/>
    <mergeCell ref="T362:T363"/>
    <mergeCell ref="S432:S433"/>
    <mergeCell ref="U358:U359"/>
    <mergeCell ref="T354:T355"/>
    <mergeCell ref="U412:U413"/>
    <mergeCell ref="S404:S405"/>
    <mergeCell ref="R358:R359"/>
    <mergeCell ref="R430:R431"/>
    <mergeCell ref="T436:T437"/>
    <mergeCell ref="R428:R429"/>
    <mergeCell ref="R360:R361"/>
    <mergeCell ref="R384:R385"/>
    <mergeCell ref="S362:S363"/>
    <mergeCell ref="R362:R363"/>
    <mergeCell ref="T420:T421"/>
    <mergeCell ref="R422:R423"/>
    <mergeCell ref="R420:R421"/>
    <mergeCell ref="T418:T419"/>
    <mergeCell ref="V366:V367"/>
    <mergeCell ref="I394:I395"/>
    <mergeCell ref="I400:I401"/>
    <mergeCell ref="G396:G397"/>
    <mergeCell ref="S416:S417"/>
    <mergeCell ref="V560:V561"/>
    <mergeCell ref="V525:V526"/>
    <mergeCell ref="U438:U439"/>
    <mergeCell ref="I354:I355"/>
    <mergeCell ref="I362:I363"/>
    <mergeCell ref="I545:I547"/>
    <mergeCell ref="T552:T553"/>
    <mergeCell ref="R404:R405"/>
    <mergeCell ref="U436:U437"/>
    <mergeCell ref="R483:R484"/>
    <mergeCell ref="R510:R524"/>
    <mergeCell ref="U493:U494"/>
    <mergeCell ref="S445:S446"/>
    <mergeCell ref="I529:I530"/>
    <mergeCell ref="U548:U549"/>
    <mergeCell ref="V445:V446"/>
    <mergeCell ref="T537:T538"/>
    <mergeCell ref="U541:U542"/>
    <mergeCell ref="T510:T524"/>
    <mergeCell ref="I386:I387"/>
    <mergeCell ref="T382:T383"/>
    <mergeCell ref="I404:I405"/>
    <mergeCell ref="I374:I375"/>
    <mergeCell ref="G531:G533"/>
    <mergeCell ref="G438:G439"/>
    <mergeCell ref="G440:G441"/>
    <mergeCell ref="I453:I455"/>
    <mergeCell ref="C321:C322"/>
    <mergeCell ref="G313:G314"/>
    <mergeCell ref="G239:G240"/>
    <mergeCell ref="G250:G252"/>
    <mergeCell ref="G554:G555"/>
    <mergeCell ref="E495:E497"/>
    <mergeCell ref="G498:G500"/>
    <mergeCell ref="E430:E431"/>
    <mergeCell ref="C485:C490"/>
    <mergeCell ref="E485:E490"/>
    <mergeCell ref="C248:C249"/>
    <mergeCell ref="E253:E255"/>
    <mergeCell ref="C250:C260"/>
    <mergeCell ref="C354:C355"/>
    <mergeCell ref="C537:C540"/>
    <mergeCell ref="I261:I263"/>
    <mergeCell ref="E386:E387"/>
    <mergeCell ref="E317:E318"/>
    <mergeCell ref="E321:E322"/>
    <mergeCell ref="E376:E377"/>
    <mergeCell ref="I356:I357"/>
    <mergeCell ref="G519:G521"/>
    <mergeCell ref="C346:C347"/>
    <mergeCell ref="I256:I258"/>
    <mergeCell ref="I280:I282"/>
    <mergeCell ref="U321:U322"/>
    <mergeCell ref="I495:I497"/>
    <mergeCell ref="S453:S455"/>
    <mergeCell ref="S451:S452"/>
    <mergeCell ref="R451:R452"/>
    <mergeCell ref="R453:R455"/>
    <mergeCell ref="G447:G448"/>
    <mergeCell ref="G451:G452"/>
    <mergeCell ref="I341:I342"/>
    <mergeCell ref="I447:I448"/>
    <mergeCell ref="G368:G369"/>
    <mergeCell ref="I378:I379"/>
    <mergeCell ref="G404:G405"/>
    <mergeCell ref="I396:I397"/>
    <mergeCell ref="I350:I351"/>
    <mergeCell ref="I392:I393"/>
    <mergeCell ref="I323:I324"/>
    <mergeCell ref="I329:I330"/>
    <mergeCell ref="G339:G340"/>
    <mergeCell ref="I321:I322"/>
    <mergeCell ref="G352:G353"/>
    <mergeCell ref="I410:I411"/>
    <mergeCell ref="I406:I407"/>
    <mergeCell ref="I384:I385"/>
    <mergeCell ref="U356:U357"/>
    <mergeCell ref="U410:U411"/>
    <mergeCell ref="I380:I381"/>
    <mergeCell ref="G350:G351"/>
    <mergeCell ref="I366:I367"/>
    <mergeCell ref="U354:U355"/>
    <mergeCell ref="R414:R415"/>
    <mergeCell ref="S414:S415"/>
    <mergeCell ref="T6:T7"/>
    <mergeCell ref="U6:U7"/>
    <mergeCell ref="I554:I555"/>
    <mergeCell ref="R426:R427"/>
    <mergeCell ref="I64:I66"/>
    <mergeCell ref="E64:E66"/>
    <mergeCell ref="E67:E68"/>
    <mergeCell ref="G67:G68"/>
    <mergeCell ref="T434:T435"/>
    <mergeCell ref="R527:R528"/>
    <mergeCell ref="R392:R397"/>
    <mergeCell ref="T531:T533"/>
    <mergeCell ref="S510:S524"/>
    <mergeCell ref="E76:E77"/>
    <mergeCell ref="G76:G77"/>
    <mergeCell ref="G64:G66"/>
    <mergeCell ref="S86:S87"/>
    <mergeCell ref="E224:E225"/>
    <mergeCell ref="E213:E214"/>
    <mergeCell ref="G224:G225"/>
    <mergeCell ref="E52:E53"/>
    <mergeCell ref="G213:G214"/>
    <mergeCell ref="G356:G357"/>
    <mergeCell ref="R78:R79"/>
    <mergeCell ref="R416:R417"/>
    <mergeCell ref="S93:S94"/>
    <mergeCell ref="G86:G87"/>
    <mergeCell ref="I305:I306"/>
    <mergeCell ref="R270:R271"/>
    <mergeCell ref="I474:I476"/>
    <mergeCell ref="G392:G393"/>
    <mergeCell ref="S337:S338"/>
    <mergeCell ref="X325:X328"/>
    <mergeCell ref="X558:X565"/>
    <mergeCell ref="W531:W544"/>
    <mergeCell ref="R456:R458"/>
    <mergeCell ref="S422:S423"/>
    <mergeCell ref="R412:R413"/>
    <mergeCell ref="V412:V413"/>
    <mergeCell ref="V426:V427"/>
    <mergeCell ref="V430:V431"/>
    <mergeCell ref="S430:S431"/>
    <mergeCell ref="V398:V399"/>
    <mergeCell ref="V408:V409"/>
    <mergeCell ref="T386:T387"/>
    <mergeCell ref="V404:V405"/>
    <mergeCell ref="U388:U389"/>
    <mergeCell ref="S564:S565"/>
    <mergeCell ref="R566:R568"/>
    <mergeCell ref="R334:R336"/>
    <mergeCell ref="R339:R340"/>
    <mergeCell ref="R325:R328"/>
    <mergeCell ref="R402:R403"/>
    <mergeCell ref="R477:R479"/>
    <mergeCell ref="S382:S383"/>
    <mergeCell ref="S356:S357"/>
    <mergeCell ref="S440:S441"/>
    <mergeCell ref="V350:V351"/>
    <mergeCell ref="R329:R330"/>
    <mergeCell ref="R337:R338"/>
    <mergeCell ref="R382:R383"/>
    <mergeCell ref="R388:R389"/>
    <mergeCell ref="R378:R379"/>
    <mergeCell ref="R352:R353"/>
    <mergeCell ref="G3:G5"/>
    <mergeCell ref="I8:I10"/>
    <mergeCell ref="E58:E60"/>
    <mergeCell ref="E45:E46"/>
    <mergeCell ref="G8:G10"/>
    <mergeCell ref="C8:C10"/>
    <mergeCell ref="E8:E10"/>
    <mergeCell ref="E6:E7"/>
    <mergeCell ref="G6:G7"/>
    <mergeCell ref="I6:I7"/>
    <mergeCell ref="E54:E55"/>
    <mergeCell ref="C3:C7"/>
    <mergeCell ref="I11:I13"/>
    <mergeCell ref="I43:I44"/>
    <mergeCell ref="E61:E63"/>
    <mergeCell ref="C20:C23"/>
    <mergeCell ref="C48:C49"/>
    <mergeCell ref="E3:E5"/>
    <mergeCell ref="E11:E13"/>
    <mergeCell ref="E41:E42"/>
    <mergeCell ref="G41:G42"/>
    <mergeCell ref="I41:I42"/>
    <mergeCell ref="I39:I40"/>
    <mergeCell ref="I24:I25"/>
    <mergeCell ref="E33:E35"/>
    <mergeCell ref="I36:I38"/>
    <mergeCell ref="G54:G55"/>
    <mergeCell ref="C26:C27"/>
    <mergeCell ref="C24:C25"/>
    <mergeCell ref="E24:E25"/>
    <mergeCell ref="G24:G25"/>
    <mergeCell ref="I26:I27"/>
    <mergeCell ref="C28:C29"/>
    <mergeCell ref="E28:E29"/>
    <mergeCell ref="G28:G29"/>
    <mergeCell ref="I28:I29"/>
    <mergeCell ref="C56:C57"/>
    <mergeCell ref="E56:E57"/>
    <mergeCell ref="G56:G57"/>
    <mergeCell ref="I56:I57"/>
    <mergeCell ref="C78:C79"/>
    <mergeCell ref="E78:E79"/>
    <mergeCell ref="C69:C70"/>
    <mergeCell ref="E43:E44"/>
    <mergeCell ref="I48:I49"/>
    <mergeCell ref="C71:C73"/>
    <mergeCell ref="G88:G90"/>
    <mergeCell ref="I83:I85"/>
    <mergeCell ref="E71:E72"/>
    <mergeCell ref="I76:I77"/>
    <mergeCell ref="E86:E87"/>
    <mergeCell ref="G74:G75"/>
    <mergeCell ref="I30:I32"/>
    <mergeCell ref="C30:C44"/>
    <mergeCell ref="C80:C92"/>
    <mergeCell ref="C45:C47"/>
    <mergeCell ref="E48:E49"/>
    <mergeCell ref="G52:G53"/>
    <mergeCell ref="I52:I53"/>
    <mergeCell ref="G50:G51"/>
    <mergeCell ref="G33:G35"/>
    <mergeCell ref="G91:G92"/>
    <mergeCell ref="I91:I92"/>
    <mergeCell ref="E88:E90"/>
    <mergeCell ref="C134:C144"/>
    <mergeCell ref="C329:C330"/>
    <mergeCell ref="C148:C149"/>
    <mergeCell ref="C191:C192"/>
    <mergeCell ref="C319:C320"/>
    <mergeCell ref="R554:R555"/>
    <mergeCell ref="C127:C129"/>
    <mergeCell ref="G275:G276"/>
    <mergeCell ref="G236:G238"/>
    <mergeCell ref="E204:E206"/>
    <mergeCell ref="G277:G279"/>
    <mergeCell ref="I268:I269"/>
    <mergeCell ref="I449:I450"/>
    <mergeCell ref="I434:I435"/>
    <mergeCell ref="I493:I494"/>
    <mergeCell ref="I408:I409"/>
    <mergeCell ref="C414:C415"/>
    <mergeCell ref="G414:G415"/>
    <mergeCell ref="C339:C340"/>
    <mergeCell ref="C358:C359"/>
    <mergeCell ref="R539:R540"/>
    <mergeCell ref="G259:G260"/>
    <mergeCell ref="G321:G322"/>
    <mergeCell ref="G301:G306"/>
    <mergeCell ref="I319:I320"/>
    <mergeCell ref="I293:I294"/>
    <mergeCell ref="I301:I302"/>
    <mergeCell ref="E392:E393"/>
    <mergeCell ref="G268:G269"/>
    <mergeCell ref="G388:G391"/>
    <mergeCell ref="C196:C201"/>
    <mergeCell ref="I334:I336"/>
    <mergeCell ref="G11:G13"/>
    <mergeCell ref="E69:E70"/>
    <mergeCell ref="G69:G70"/>
    <mergeCell ref="I69:I70"/>
    <mergeCell ref="E39:E40"/>
    <mergeCell ref="E83:E85"/>
    <mergeCell ref="I74:I75"/>
    <mergeCell ref="I67:I68"/>
    <mergeCell ref="G78:G79"/>
    <mergeCell ref="I78:I79"/>
    <mergeCell ref="I22:I23"/>
    <mergeCell ref="E50:E51"/>
    <mergeCell ref="G26:G27"/>
    <mergeCell ref="G61:G63"/>
    <mergeCell ref="E22:E23"/>
    <mergeCell ref="E16:E17"/>
    <mergeCell ref="G115:G116"/>
    <mergeCell ref="G80:G82"/>
    <mergeCell ref="E80:E82"/>
    <mergeCell ref="G93:G94"/>
    <mergeCell ref="E26:E27"/>
    <mergeCell ref="G48:G49"/>
    <mergeCell ref="G39:G40"/>
    <mergeCell ref="G45:G47"/>
    <mergeCell ref="I14:I15"/>
    <mergeCell ref="I20:I21"/>
    <mergeCell ref="I33:I35"/>
    <mergeCell ref="I61:I63"/>
    <mergeCell ref="E93:E94"/>
    <mergeCell ref="G98:G99"/>
    <mergeCell ref="G106:G108"/>
    <mergeCell ref="I98:I99"/>
    <mergeCell ref="R664:R665"/>
    <mergeCell ref="E504:E506"/>
    <mergeCell ref="R632:R633"/>
    <mergeCell ref="R636:R637"/>
    <mergeCell ref="X531:X544"/>
    <mergeCell ref="U442:U444"/>
    <mergeCell ref="X589:X602"/>
    <mergeCell ref="X681:X688"/>
    <mergeCell ref="S666:S667"/>
    <mergeCell ref="U664:U665"/>
    <mergeCell ref="T670:T672"/>
    <mergeCell ref="V668:V669"/>
    <mergeCell ref="U687:U688"/>
    <mergeCell ref="V687:V688"/>
    <mergeCell ref="T681:T686"/>
    <mergeCell ref="U662:U663"/>
    <mergeCell ref="T653:T654"/>
    <mergeCell ref="U653:U654"/>
    <mergeCell ref="V653:V654"/>
    <mergeCell ref="S449:S450"/>
    <mergeCell ref="X659:X663"/>
    <mergeCell ref="U679:U680"/>
    <mergeCell ref="E477:E479"/>
    <mergeCell ref="I480:I482"/>
    <mergeCell ref="I462:I464"/>
    <mergeCell ref="W558:W565"/>
    <mergeCell ref="S442:S444"/>
    <mergeCell ref="U527:U528"/>
    <mergeCell ref="T601:T602"/>
    <mergeCell ref="G459:G461"/>
    <mergeCell ref="I442:I444"/>
    <mergeCell ref="I483:I484"/>
    <mergeCell ref="X653:X658"/>
    <mergeCell ref="V659:V661"/>
    <mergeCell ref="T657:T658"/>
    <mergeCell ref="V662:V663"/>
    <mergeCell ref="V670:V672"/>
    <mergeCell ref="S670:S672"/>
    <mergeCell ref="X670:X680"/>
    <mergeCell ref="X664:X669"/>
    <mergeCell ref="U655:U656"/>
    <mergeCell ref="V681:V686"/>
    <mergeCell ref="S657:S658"/>
    <mergeCell ref="S627:S629"/>
    <mergeCell ref="U592:U594"/>
    <mergeCell ref="S668:S669"/>
    <mergeCell ref="S662:S663"/>
    <mergeCell ref="X638:X644"/>
    <mergeCell ref="X607:X613"/>
    <mergeCell ref="U630:U631"/>
    <mergeCell ref="X618:X624"/>
    <mergeCell ref="V643:V644"/>
    <mergeCell ref="W638:W644"/>
    <mergeCell ref="W614:W617"/>
    <mergeCell ref="V636:V637"/>
    <mergeCell ref="V603:V604"/>
    <mergeCell ref="U627:U629"/>
    <mergeCell ref="U638:U640"/>
    <mergeCell ref="T641:T642"/>
    <mergeCell ref="T623:T624"/>
    <mergeCell ref="X603:X606"/>
    <mergeCell ref="W603:W606"/>
    <mergeCell ref="V634:V635"/>
    <mergeCell ref="S636:S637"/>
    <mergeCell ref="W689:W698"/>
    <mergeCell ref="R657:R658"/>
    <mergeCell ref="R687:R688"/>
    <mergeCell ref="S253:S255"/>
    <mergeCell ref="U270:U271"/>
    <mergeCell ref="V270:V271"/>
    <mergeCell ref="S350:S351"/>
    <mergeCell ref="T301:T302"/>
    <mergeCell ref="S402:S403"/>
    <mergeCell ref="S388:S389"/>
    <mergeCell ref="T400:T401"/>
    <mergeCell ref="T406:T407"/>
    <mergeCell ref="U406:U407"/>
    <mergeCell ref="V406:V407"/>
    <mergeCell ref="V390:V391"/>
    <mergeCell ref="V374:V375"/>
    <mergeCell ref="T331:T333"/>
    <mergeCell ref="U331:U333"/>
    <mergeCell ref="T422:T423"/>
    <mergeCell ref="U392:U397"/>
    <mergeCell ref="R651:R652"/>
    <mergeCell ref="U649:U650"/>
    <mergeCell ref="U636:U637"/>
    <mergeCell ref="T664:T665"/>
    <mergeCell ref="S643:S644"/>
    <mergeCell ref="S645:S648"/>
    <mergeCell ref="R666:R667"/>
    <mergeCell ref="U666:U667"/>
    <mergeCell ref="R638:R640"/>
    <mergeCell ref="R592:R594"/>
    <mergeCell ref="R313:R318"/>
    <mergeCell ref="R670:R672"/>
    <mergeCell ref="V711:V712"/>
    <mergeCell ref="R713:R714"/>
    <mergeCell ref="S713:S714"/>
    <mergeCell ref="T713:T714"/>
    <mergeCell ref="U713:U714"/>
    <mergeCell ref="V713:V714"/>
    <mergeCell ref="X713:X714"/>
    <mergeCell ref="S707:S708"/>
    <mergeCell ref="T707:T708"/>
    <mergeCell ref="U707:U708"/>
    <mergeCell ref="V707:V708"/>
    <mergeCell ref="R699:R700"/>
    <mergeCell ref="R707:R708"/>
    <mergeCell ref="R701:R702"/>
    <mergeCell ref="S701:S702"/>
    <mergeCell ref="U701:U702"/>
    <mergeCell ref="V699:V700"/>
    <mergeCell ref="U703:U704"/>
    <mergeCell ref="U705:U706"/>
    <mergeCell ref="W699:W706"/>
    <mergeCell ref="X699:X706"/>
    <mergeCell ref="R709:R710"/>
    <mergeCell ref="S709:S710"/>
    <mergeCell ref="T709:T710"/>
    <mergeCell ref="U709:U710"/>
    <mergeCell ref="V709:V710"/>
    <mergeCell ref="R711:R712"/>
    <mergeCell ref="S699:S700"/>
    <mergeCell ref="S703:S704"/>
    <mergeCell ref="X707:X708"/>
    <mergeCell ref="U695:U698"/>
    <mergeCell ref="E693:E694"/>
    <mergeCell ref="G693:G694"/>
    <mergeCell ref="I693:I694"/>
    <mergeCell ref="V701:V702"/>
    <mergeCell ref="I697:I698"/>
    <mergeCell ref="G703:G704"/>
    <mergeCell ref="I703:I704"/>
    <mergeCell ref="G699:G700"/>
    <mergeCell ref="I699:I700"/>
    <mergeCell ref="E705:E706"/>
    <mergeCell ref="G705:G706"/>
    <mergeCell ref="U691:U692"/>
    <mergeCell ref="V695:V698"/>
    <mergeCell ref="E695:E696"/>
    <mergeCell ref="E691:E692"/>
    <mergeCell ref="G695:G696"/>
    <mergeCell ref="R691:R692"/>
    <mergeCell ref="S691:S692"/>
    <mergeCell ref="M719:O719"/>
    <mergeCell ref="U719:W719"/>
    <mergeCell ref="T649:T650"/>
    <mergeCell ref="V649:V650"/>
    <mergeCell ref="S649:S650"/>
    <mergeCell ref="S638:S640"/>
    <mergeCell ref="W707:W708"/>
    <mergeCell ref="W653:W658"/>
    <mergeCell ref="T666:T667"/>
    <mergeCell ref="V657:V658"/>
    <mergeCell ref="T636:T637"/>
    <mergeCell ref="W645:W652"/>
    <mergeCell ref="U699:U700"/>
    <mergeCell ref="S693:S694"/>
    <mergeCell ref="T693:T694"/>
    <mergeCell ref="R693:R694"/>
    <mergeCell ref="T701:T702"/>
    <mergeCell ref="S664:S665"/>
    <mergeCell ref="W659:W663"/>
    <mergeCell ref="R681:R686"/>
    <mergeCell ref="S681:S686"/>
    <mergeCell ref="U681:U686"/>
    <mergeCell ref="V638:V640"/>
    <mergeCell ref="R695:R698"/>
    <mergeCell ref="S695:S698"/>
    <mergeCell ref="T695:T698"/>
    <mergeCell ref="R703:R704"/>
    <mergeCell ref="R705:R706"/>
    <mergeCell ref="S705:S706"/>
    <mergeCell ref="T703:T704"/>
    <mergeCell ref="T705:T706"/>
    <mergeCell ref="V691:V692"/>
    <mergeCell ref="R653:R654"/>
    <mergeCell ref="S653:S654"/>
    <mergeCell ref="V666:V667"/>
    <mergeCell ref="V641:V642"/>
    <mergeCell ref="G159:G161"/>
    <mergeCell ref="E125:E126"/>
    <mergeCell ref="G150:G151"/>
    <mergeCell ref="G172:G173"/>
    <mergeCell ref="E288:E289"/>
    <mergeCell ref="E230:E232"/>
    <mergeCell ref="E233:E235"/>
    <mergeCell ref="E226:E227"/>
    <mergeCell ref="G272:G273"/>
    <mergeCell ref="I127:I129"/>
    <mergeCell ref="I643:I644"/>
    <mergeCell ref="E603:E606"/>
    <mergeCell ref="S605:S606"/>
    <mergeCell ref="T605:T606"/>
    <mergeCell ref="U605:U606"/>
    <mergeCell ref="U634:U635"/>
    <mergeCell ref="T627:T629"/>
    <mergeCell ref="T607:T608"/>
    <mergeCell ref="S618:S620"/>
    <mergeCell ref="R662:R663"/>
    <mergeCell ref="U657:U658"/>
    <mergeCell ref="T662:T663"/>
    <mergeCell ref="I666:I667"/>
    <mergeCell ref="I286:I287"/>
    <mergeCell ref="I651:I652"/>
    <mergeCell ref="I653:I654"/>
    <mergeCell ref="I655:I656"/>
    <mergeCell ref="E643:E644"/>
    <mergeCell ref="C11:C13"/>
    <mergeCell ref="G30:G32"/>
    <mergeCell ref="I599:I600"/>
    <mergeCell ref="E599:E600"/>
    <mergeCell ref="I577:I578"/>
    <mergeCell ref="I573:I574"/>
    <mergeCell ref="E527:E528"/>
    <mergeCell ref="C583:C584"/>
    <mergeCell ref="C562:C563"/>
    <mergeCell ref="E583:E584"/>
    <mergeCell ref="C556:C557"/>
    <mergeCell ref="C525:C526"/>
    <mergeCell ref="C558:C559"/>
    <mergeCell ref="C560:C561"/>
    <mergeCell ref="E162:E164"/>
    <mergeCell ref="E222:E223"/>
    <mergeCell ref="C388:C391"/>
    <mergeCell ref="E95:E96"/>
    <mergeCell ref="C106:C118"/>
    <mergeCell ref="C132:C133"/>
    <mergeCell ref="G217:G219"/>
    <mergeCell ref="G261:G263"/>
    <mergeCell ref="E283:E285"/>
    <mergeCell ref="G556:G557"/>
    <mergeCell ref="G362:G363"/>
    <mergeCell ref="C337:C338"/>
    <mergeCell ref="E426:E427"/>
    <mergeCell ref="E541:E542"/>
    <mergeCell ref="C408:C409"/>
    <mergeCell ref="E447:E448"/>
    <mergeCell ref="C564:C565"/>
    <mergeCell ref="E566:E568"/>
    <mergeCell ref="C169:C171"/>
    <mergeCell ref="G286:G287"/>
    <mergeCell ref="G137:G139"/>
    <mergeCell ref="C275:C276"/>
    <mergeCell ref="E275:E276"/>
    <mergeCell ref="C264:C265"/>
    <mergeCell ref="G280:G282"/>
    <mergeCell ref="C428:C429"/>
    <mergeCell ref="E428:E429"/>
    <mergeCell ref="G428:G429"/>
    <mergeCell ref="E277:E279"/>
    <mergeCell ref="E384:E385"/>
    <mergeCell ref="E627:E629"/>
    <mergeCell ref="G627:G629"/>
    <mergeCell ref="G148:G149"/>
    <mergeCell ref="G134:G136"/>
    <mergeCell ref="E143:E144"/>
    <mergeCell ref="G143:G144"/>
    <mergeCell ref="C261:C263"/>
    <mergeCell ref="C325:C328"/>
    <mergeCell ref="C392:C397"/>
    <mergeCell ref="C145:C147"/>
    <mergeCell ref="E266:E267"/>
    <mergeCell ref="C334:C336"/>
    <mergeCell ref="C380:C383"/>
    <mergeCell ref="C348:C349"/>
    <mergeCell ref="G471:G473"/>
    <mergeCell ref="G491:G492"/>
    <mergeCell ref="G493:G494"/>
    <mergeCell ref="G398:G399"/>
    <mergeCell ref="E272:E274"/>
    <mergeCell ref="E315:E316"/>
    <mergeCell ref="C228:C229"/>
    <mergeCell ref="G256:G258"/>
    <mergeCell ref="E261:E262"/>
    <mergeCell ref="E404:E405"/>
    <mergeCell ref="E331:E333"/>
    <mergeCell ref="G325:G328"/>
    <mergeCell ref="C436:C439"/>
    <mergeCell ref="C406:C407"/>
    <mergeCell ref="C360:C361"/>
    <mergeCell ref="E432:E433"/>
    <mergeCell ref="G230:G232"/>
    <mergeCell ref="E259:E260"/>
    <mergeCell ref="C230:C242"/>
    <mergeCell ref="G341:G342"/>
    <mergeCell ref="E339:E340"/>
    <mergeCell ref="E280:E282"/>
    <mergeCell ref="C243:C245"/>
    <mergeCell ref="G402:G403"/>
    <mergeCell ref="C323:C324"/>
    <mergeCell ref="E436:E437"/>
    <mergeCell ref="C331:C333"/>
    <mergeCell ref="G323:G324"/>
    <mergeCell ref="G331:G333"/>
    <mergeCell ref="G264:G265"/>
    <mergeCell ref="E350:E351"/>
    <mergeCell ref="G319:G320"/>
    <mergeCell ref="G334:G336"/>
    <mergeCell ref="G315:G316"/>
    <mergeCell ref="G270:G271"/>
    <mergeCell ref="E297:E298"/>
    <mergeCell ref="E406:E407"/>
    <mergeCell ref="G378:G379"/>
    <mergeCell ref="E564:E565"/>
    <mergeCell ref="G569:G570"/>
    <mergeCell ref="A607:A613"/>
    <mergeCell ref="E569:E570"/>
    <mergeCell ref="E616:E617"/>
    <mergeCell ref="A589:A602"/>
    <mergeCell ref="E571:E580"/>
    <mergeCell ref="E325:E328"/>
    <mergeCell ref="E550:E551"/>
    <mergeCell ref="C541:C542"/>
    <mergeCell ref="G541:G542"/>
    <mergeCell ref="G453:G455"/>
    <mergeCell ref="E498:E500"/>
    <mergeCell ref="G456:G458"/>
    <mergeCell ref="G527:G528"/>
    <mergeCell ref="E601:E602"/>
    <mergeCell ref="C597:C600"/>
    <mergeCell ref="C554:C555"/>
    <mergeCell ref="G571:G580"/>
    <mergeCell ref="G585:G586"/>
    <mergeCell ref="E408:E409"/>
    <mergeCell ref="E410:E411"/>
    <mergeCell ref="C350:C351"/>
    <mergeCell ref="E378:E379"/>
    <mergeCell ref="E362:E363"/>
    <mergeCell ref="E529:E530"/>
    <mergeCell ref="A380:A399"/>
    <mergeCell ref="E364:E365"/>
    <mergeCell ref="E370:E371"/>
    <mergeCell ref="E372:E373"/>
    <mergeCell ref="G566:G568"/>
    <mergeCell ref="A603:A606"/>
    <mergeCell ref="G581:G582"/>
    <mergeCell ref="G618:G620"/>
    <mergeCell ref="G597:G598"/>
    <mergeCell ref="C618:C620"/>
    <mergeCell ref="C589:C594"/>
    <mergeCell ref="C603:C606"/>
    <mergeCell ref="G562:G563"/>
    <mergeCell ref="E595:E596"/>
    <mergeCell ref="G612:G613"/>
    <mergeCell ref="C529:C530"/>
    <mergeCell ref="G595:G596"/>
    <mergeCell ref="E607:E608"/>
    <mergeCell ref="E543:E544"/>
    <mergeCell ref="C614:C617"/>
    <mergeCell ref="C630:C631"/>
    <mergeCell ref="C601:C602"/>
    <mergeCell ref="G607:G608"/>
    <mergeCell ref="G616:G617"/>
    <mergeCell ref="E560:E561"/>
    <mergeCell ref="G552:G553"/>
    <mergeCell ref="G543:G544"/>
    <mergeCell ref="C623:C624"/>
    <mergeCell ref="C609:C611"/>
    <mergeCell ref="C566:C570"/>
    <mergeCell ref="A531:A544"/>
    <mergeCell ref="E554:E555"/>
    <mergeCell ref="A614:A617"/>
    <mergeCell ref="E587:E588"/>
    <mergeCell ref="G560:G561"/>
    <mergeCell ref="E592:E594"/>
    <mergeCell ref="E621:E622"/>
    <mergeCell ref="A400:A411"/>
    <mergeCell ref="C451:C484"/>
    <mergeCell ref="G483:G484"/>
    <mergeCell ref="G434:G435"/>
    <mergeCell ref="E440:E441"/>
    <mergeCell ref="C430:C431"/>
    <mergeCell ref="G430:G431"/>
    <mergeCell ref="G382:G383"/>
    <mergeCell ref="E483:E484"/>
    <mergeCell ref="G539:G540"/>
    <mergeCell ref="E456:E458"/>
    <mergeCell ref="E453:E455"/>
    <mergeCell ref="E537:E538"/>
    <mergeCell ref="G529:G530"/>
    <mergeCell ref="C426:C427"/>
    <mergeCell ref="E352:E353"/>
    <mergeCell ref="G376:G377"/>
    <mergeCell ref="G406:G407"/>
    <mergeCell ref="G474:G476"/>
    <mergeCell ref="C416:C417"/>
    <mergeCell ref="E451:E452"/>
    <mergeCell ref="E480:E482"/>
    <mergeCell ref="E396:E397"/>
    <mergeCell ref="E358:E359"/>
    <mergeCell ref="C356:C357"/>
    <mergeCell ref="G408:G409"/>
    <mergeCell ref="C398:C399"/>
    <mergeCell ref="E471:E473"/>
    <mergeCell ref="G480:G482"/>
    <mergeCell ref="G410:G411"/>
    <mergeCell ref="E368:E369"/>
    <mergeCell ref="G394:G395"/>
    <mergeCell ref="I317:I318"/>
    <mergeCell ref="E323:E324"/>
    <mergeCell ref="E334:E336"/>
    <mergeCell ref="E360:E361"/>
    <mergeCell ref="E337:E338"/>
    <mergeCell ref="I352:I353"/>
    <mergeCell ref="I250:I252"/>
    <mergeCell ref="I253:I255"/>
    <mergeCell ref="E286:E287"/>
    <mergeCell ref="E250:E252"/>
    <mergeCell ref="V261:V263"/>
    <mergeCell ref="E243:E244"/>
    <mergeCell ref="I230:I232"/>
    <mergeCell ref="I239:I240"/>
    <mergeCell ref="E241:E242"/>
    <mergeCell ref="E236:E238"/>
    <mergeCell ref="U286:U287"/>
    <mergeCell ref="S295:S296"/>
    <mergeCell ref="T280:T282"/>
    <mergeCell ref="R272:R274"/>
    <mergeCell ref="S272:S274"/>
    <mergeCell ref="T272:T274"/>
    <mergeCell ref="S321:S322"/>
    <mergeCell ref="R288:R290"/>
    <mergeCell ref="V301:V302"/>
    <mergeCell ref="S319:S320"/>
    <mergeCell ref="T321:T322"/>
    <mergeCell ref="S288:S290"/>
    <mergeCell ref="T319:T320"/>
    <mergeCell ref="S293:S294"/>
    <mergeCell ref="S348:S349"/>
    <mergeCell ref="S329:S330"/>
    <mergeCell ref="V224:V225"/>
    <mergeCell ref="U204:U206"/>
    <mergeCell ref="U226:U227"/>
    <mergeCell ref="I204:I206"/>
    <mergeCell ref="I210:I212"/>
    <mergeCell ref="G228:G229"/>
    <mergeCell ref="G220:G221"/>
    <mergeCell ref="G200:G201"/>
    <mergeCell ref="V207:V209"/>
    <mergeCell ref="T226:T227"/>
    <mergeCell ref="E207:E209"/>
    <mergeCell ref="G246:G247"/>
    <mergeCell ref="E246:E247"/>
    <mergeCell ref="S266:S267"/>
    <mergeCell ref="S268:S269"/>
    <mergeCell ref="R259:R260"/>
    <mergeCell ref="S259:S260"/>
    <mergeCell ref="T259:T260"/>
    <mergeCell ref="U259:U260"/>
    <mergeCell ref="V259:V260"/>
    <mergeCell ref="V250:V252"/>
    <mergeCell ref="V243:V245"/>
    <mergeCell ref="R253:R255"/>
    <mergeCell ref="R246:R247"/>
    <mergeCell ref="T253:T255"/>
    <mergeCell ref="T266:T267"/>
    <mergeCell ref="T202:T203"/>
    <mergeCell ref="T204:T206"/>
    <mergeCell ref="T241:T242"/>
    <mergeCell ref="V233:V235"/>
    <mergeCell ref="G266:G267"/>
    <mergeCell ref="R268:R269"/>
    <mergeCell ref="V286:V287"/>
    <mergeCell ref="R301:R302"/>
    <mergeCell ref="T275:T276"/>
    <mergeCell ref="R248:R249"/>
    <mergeCell ref="R261:R263"/>
    <mergeCell ref="R266:R267"/>
    <mergeCell ref="R299:R300"/>
    <mergeCell ref="R280:R282"/>
    <mergeCell ref="V299:V300"/>
    <mergeCell ref="R321:R322"/>
    <mergeCell ref="V295:V296"/>
    <mergeCell ref="V291:V292"/>
    <mergeCell ref="W325:W328"/>
    <mergeCell ref="V352:V353"/>
    <mergeCell ref="V356:V357"/>
    <mergeCell ref="V152:V153"/>
    <mergeCell ref="V165:V166"/>
    <mergeCell ref="V329:V330"/>
    <mergeCell ref="S213:S214"/>
    <mergeCell ref="T152:T153"/>
    <mergeCell ref="S226:S227"/>
    <mergeCell ref="U202:U203"/>
    <mergeCell ref="T220:T221"/>
    <mergeCell ref="U184:U186"/>
    <mergeCell ref="T165:T166"/>
    <mergeCell ref="U165:U166"/>
    <mergeCell ref="T172:T173"/>
    <mergeCell ref="T270:T271"/>
    <mergeCell ref="S331:S333"/>
    <mergeCell ref="V337:V338"/>
    <mergeCell ref="T323:T324"/>
    <mergeCell ref="S243:S245"/>
    <mergeCell ref="V172:V173"/>
    <mergeCell ref="V167:V168"/>
    <mergeCell ref="V236:V238"/>
    <mergeCell ref="V228:V229"/>
    <mergeCell ref="T200:T201"/>
    <mergeCell ref="T313:T318"/>
    <mergeCell ref="V321:V322"/>
    <mergeCell ref="U162:U164"/>
    <mergeCell ref="U236:U238"/>
    <mergeCell ref="V196:V197"/>
    <mergeCell ref="V239:V240"/>
    <mergeCell ref="G243:G245"/>
    <mergeCell ref="S36:S38"/>
    <mergeCell ref="R117:R118"/>
    <mergeCell ref="E14:E15"/>
    <mergeCell ref="G109:G111"/>
    <mergeCell ref="I217:I219"/>
    <mergeCell ref="E137:E139"/>
    <mergeCell ref="E140:E142"/>
    <mergeCell ref="I86:I87"/>
    <mergeCell ref="I140:I142"/>
    <mergeCell ref="E228:E229"/>
    <mergeCell ref="E181:E183"/>
    <mergeCell ref="E18:E19"/>
    <mergeCell ref="S241:S242"/>
    <mergeCell ref="R228:R229"/>
    <mergeCell ref="R198:R199"/>
    <mergeCell ref="R215:R216"/>
    <mergeCell ref="S69:S70"/>
    <mergeCell ref="R204:R206"/>
    <mergeCell ref="R243:R245"/>
    <mergeCell ref="I228:I229"/>
    <mergeCell ref="G241:G242"/>
    <mergeCell ref="R176:R177"/>
    <mergeCell ref="G222:G223"/>
    <mergeCell ref="G117:G118"/>
    <mergeCell ref="E130:E131"/>
    <mergeCell ref="R121:R122"/>
    <mergeCell ref="G140:G142"/>
    <mergeCell ref="E150:E151"/>
    <mergeCell ref="E196:E197"/>
    <mergeCell ref="S181:S183"/>
    <mergeCell ref="S200:S201"/>
    <mergeCell ref="S196:S197"/>
    <mergeCell ref="S210:S212"/>
    <mergeCell ref="I220:I221"/>
    <mergeCell ref="I191:I192"/>
    <mergeCell ref="G191:G192"/>
    <mergeCell ref="G162:G164"/>
    <mergeCell ref="R178:R180"/>
    <mergeCell ref="I222:I223"/>
    <mergeCell ref="G204:G206"/>
    <mergeCell ref="R159:R161"/>
    <mergeCell ref="E159:E161"/>
    <mergeCell ref="R130:R131"/>
    <mergeCell ref="I193:I195"/>
    <mergeCell ref="R202:R203"/>
    <mergeCell ref="R196:R197"/>
    <mergeCell ref="R210:R212"/>
    <mergeCell ref="I200:I201"/>
    <mergeCell ref="I148:I149"/>
    <mergeCell ref="I167:I168"/>
    <mergeCell ref="G193:G195"/>
    <mergeCell ref="R217:R219"/>
    <mergeCell ref="R112:R114"/>
    <mergeCell ref="G71:G73"/>
    <mergeCell ref="I71:I73"/>
    <mergeCell ref="R71:R73"/>
    <mergeCell ref="S71:S73"/>
    <mergeCell ref="R93:R94"/>
    <mergeCell ref="I106:I108"/>
    <mergeCell ref="R239:R240"/>
    <mergeCell ref="E117:E118"/>
    <mergeCell ref="G127:G129"/>
    <mergeCell ref="R174:R175"/>
    <mergeCell ref="E172:E173"/>
    <mergeCell ref="G181:G183"/>
    <mergeCell ref="G207:G209"/>
    <mergeCell ref="E152:E153"/>
    <mergeCell ref="E145:E146"/>
    <mergeCell ref="I137:I139"/>
    <mergeCell ref="R148:R149"/>
    <mergeCell ref="R137:R139"/>
    <mergeCell ref="R162:R164"/>
    <mergeCell ref="G189:G190"/>
    <mergeCell ref="R213:R214"/>
    <mergeCell ref="E109:E111"/>
    <mergeCell ref="I134:I136"/>
    <mergeCell ref="R200:R201"/>
    <mergeCell ref="E202:E203"/>
    <mergeCell ref="G202:G203"/>
    <mergeCell ref="E121:E122"/>
    <mergeCell ref="E156:E158"/>
    <mergeCell ref="E210:E212"/>
    <mergeCell ref="I152:I153"/>
    <mergeCell ref="I150:I151"/>
    <mergeCell ref="V3:V5"/>
    <mergeCell ref="G167:G168"/>
    <mergeCell ref="I159:I161"/>
    <mergeCell ref="T125:T126"/>
    <mergeCell ref="V130:V131"/>
    <mergeCell ref="T112:T114"/>
    <mergeCell ref="U127:U129"/>
    <mergeCell ref="R58:R60"/>
    <mergeCell ref="S58:S60"/>
    <mergeCell ref="T58:T60"/>
    <mergeCell ref="U3:U5"/>
    <mergeCell ref="I3:I5"/>
    <mergeCell ref="T3:T5"/>
    <mergeCell ref="I16:I17"/>
    <mergeCell ref="S112:S114"/>
    <mergeCell ref="R154:R155"/>
    <mergeCell ref="R3:R5"/>
    <mergeCell ref="V11:V13"/>
    <mergeCell ref="U109:U111"/>
    <mergeCell ref="T93:T94"/>
    <mergeCell ref="T100:T101"/>
    <mergeCell ref="S3:S5"/>
    <mergeCell ref="R95:R97"/>
    <mergeCell ref="S121:S122"/>
    <mergeCell ref="S132:S133"/>
    <mergeCell ref="T143:T144"/>
    <mergeCell ref="I18:I19"/>
    <mergeCell ref="I104:I105"/>
    <mergeCell ref="R109:R111"/>
    <mergeCell ref="I117:I118"/>
    <mergeCell ref="I119:I120"/>
    <mergeCell ref="I115:I116"/>
    <mergeCell ref="T86:T87"/>
    <mergeCell ref="V69:V70"/>
    <mergeCell ref="S95:S97"/>
    <mergeCell ref="R50:R51"/>
    <mergeCell ref="S78:S79"/>
    <mergeCell ref="R86:R87"/>
    <mergeCell ref="R64:R66"/>
    <mergeCell ref="S64:S66"/>
    <mergeCell ref="U76:U77"/>
    <mergeCell ref="S74:S75"/>
    <mergeCell ref="V76:V77"/>
    <mergeCell ref="U86:U87"/>
    <mergeCell ref="V86:V87"/>
    <mergeCell ref="T64:T66"/>
    <mergeCell ref="R80:R82"/>
    <mergeCell ref="V58:V60"/>
    <mergeCell ref="V88:V90"/>
    <mergeCell ref="U69:U70"/>
    <mergeCell ref="T67:T68"/>
    <mergeCell ref="R83:R85"/>
    <mergeCell ref="V50:V51"/>
    <mergeCell ref="U88:U90"/>
    <mergeCell ref="T69:T70"/>
    <mergeCell ref="R91:R92"/>
    <mergeCell ref="U91:U92"/>
    <mergeCell ref="V83:V85"/>
    <mergeCell ref="S91:S92"/>
    <mergeCell ref="S80:S82"/>
    <mergeCell ref="U721:W721"/>
    <mergeCell ref="U352:U353"/>
    <mergeCell ref="U362:U363"/>
    <mergeCell ref="V362:V363"/>
    <mergeCell ref="T356:T357"/>
    <mergeCell ref="S378:S379"/>
    <mergeCell ref="T378:T379"/>
    <mergeCell ref="U378:U379"/>
    <mergeCell ref="V378:V379"/>
    <mergeCell ref="T374:T375"/>
    <mergeCell ref="U720:W720"/>
    <mergeCell ref="S376:S377"/>
    <mergeCell ref="W664:W669"/>
    <mergeCell ref="S625:S626"/>
    <mergeCell ref="T625:T626"/>
    <mergeCell ref="U625:U626"/>
    <mergeCell ref="S614:S617"/>
    <mergeCell ref="T691:T692"/>
    <mergeCell ref="U670:U672"/>
    <mergeCell ref="S406:S407"/>
    <mergeCell ref="V566:V568"/>
    <mergeCell ref="T638:T640"/>
    <mergeCell ref="T634:T635"/>
    <mergeCell ref="V562:V563"/>
    <mergeCell ref="V625:V626"/>
    <mergeCell ref="V605:V606"/>
    <mergeCell ref="V585:V586"/>
    <mergeCell ref="T609:T611"/>
    <mergeCell ref="W607:W613"/>
    <mergeCell ref="V597:V598"/>
    <mergeCell ref="V601:V602"/>
    <mergeCell ref="W618:W624"/>
    <mergeCell ref="V288:V290"/>
    <mergeCell ref="U295:U296"/>
    <mergeCell ref="S632:S633"/>
    <mergeCell ref="T632:T633"/>
    <mergeCell ref="U632:U633"/>
    <mergeCell ref="U621:U622"/>
    <mergeCell ref="U293:U294"/>
    <mergeCell ref="S607:S608"/>
    <mergeCell ref="V498:V500"/>
    <mergeCell ref="S39:S40"/>
    <mergeCell ref="R56:R57"/>
    <mergeCell ref="R45:R47"/>
    <mergeCell ref="S50:S51"/>
    <mergeCell ref="S123:S124"/>
    <mergeCell ref="R69:R70"/>
    <mergeCell ref="T104:T105"/>
    <mergeCell ref="R106:R108"/>
    <mergeCell ref="U159:U161"/>
    <mergeCell ref="T196:T197"/>
    <mergeCell ref="S184:S186"/>
    <mergeCell ref="T178:T180"/>
    <mergeCell ref="U172:U173"/>
    <mergeCell ref="T176:T177"/>
    <mergeCell ref="T184:T186"/>
    <mergeCell ref="S159:S161"/>
    <mergeCell ref="V64:V66"/>
    <mergeCell ref="T78:T79"/>
    <mergeCell ref="U78:U79"/>
    <mergeCell ref="U83:U85"/>
    <mergeCell ref="T83:T85"/>
    <mergeCell ref="S48:S49"/>
    <mergeCell ref="S83:S85"/>
    <mergeCell ref="S33:S35"/>
    <mergeCell ref="R61:R63"/>
    <mergeCell ref="S61:S63"/>
    <mergeCell ref="U58:U60"/>
    <mergeCell ref="T61:T63"/>
    <mergeCell ref="R48:R49"/>
    <mergeCell ref="R36:R38"/>
    <mergeCell ref="T39:T40"/>
    <mergeCell ref="U39:U40"/>
    <mergeCell ref="T56:T57"/>
    <mergeCell ref="U56:U57"/>
    <mergeCell ref="I45:I47"/>
    <mergeCell ref="R41:R42"/>
    <mergeCell ref="I54:I55"/>
    <mergeCell ref="I181:I183"/>
    <mergeCell ref="R88:R90"/>
    <mergeCell ref="R127:R129"/>
    <mergeCell ref="R143:R144"/>
    <mergeCell ref="T50:T51"/>
    <mergeCell ref="U64:U66"/>
    <mergeCell ref="U50:U51"/>
    <mergeCell ref="R52:R53"/>
    <mergeCell ref="S52:S53"/>
    <mergeCell ref="T52:T53"/>
    <mergeCell ref="U52:U53"/>
    <mergeCell ref="R54:R55"/>
    <mergeCell ref="S54:S55"/>
    <mergeCell ref="I58:I60"/>
    <mergeCell ref="R74:R75"/>
    <mergeCell ref="U119:U120"/>
    <mergeCell ref="R132:R133"/>
    <mergeCell ref="R123:R124"/>
    <mergeCell ref="S26:S27"/>
    <mergeCell ref="U28:U29"/>
    <mergeCell ref="C217:C219"/>
    <mergeCell ref="C204:C216"/>
    <mergeCell ref="I172:I173"/>
    <mergeCell ref="I178:I180"/>
    <mergeCell ref="I162:I164"/>
    <mergeCell ref="C156:C166"/>
    <mergeCell ref="I215:I216"/>
    <mergeCell ref="S178:S180"/>
    <mergeCell ref="I213:I214"/>
    <mergeCell ref="R165:R166"/>
    <mergeCell ref="S165:S166"/>
    <mergeCell ref="S191:S192"/>
    <mergeCell ref="R189:R190"/>
    <mergeCell ref="S156:S158"/>
    <mergeCell ref="R191:R192"/>
    <mergeCell ref="S41:S42"/>
    <mergeCell ref="T41:T42"/>
    <mergeCell ref="T43:T44"/>
    <mergeCell ref="S45:S47"/>
    <mergeCell ref="R43:R44"/>
    <mergeCell ref="U48:U49"/>
    <mergeCell ref="R39:R40"/>
    <mergeCell ref="U61:U63"/>
    <mergeCell ref="S43:S44"/>
    <mergeCell ref="E148:E149"/>
    <mergeCell ref="G83:G85"/>
    <mergeCell ref="U41:U42"/>
    <mergeCell ref="I93:I94"/>
    <mergeCell ref="C93:C94"/>
    <mergeCell ref="R119:R120"/>
    <mergeCell ref="T162:T164"/>
    <mergeCell ref="G121:G122"/>
    <mergeCell ref="C154:C155"/>
    <mergeCell ref="E154:E155"/>
    <mergeCell ref="G154:G155"/>
    <mergeCell ref="I154:I155"/>
    <mergeCell ref="C176:C177"/>
    <mergeCell ref="E176:E177"/>
    <mergeCell ref="G176:G177"/>
    <mergeCell ref="I176:I177"/>
    <mergeCell ref="E134:E136"/>
    <mergeCell ref="G156:G158"/>
    <mergeCell ref="S140:S142"/>
    <mergeCell ref="S137:S139"/>
    <mergeCell ref="S169:S171"/>
    <mergeCell ref="S172:S173"/>
    <mergeCell ref="S162:S164"/>
    <mergeCell ref="R152:R153"/>
    <mergeCell ref="S152:S153"/>
    <mergeCell ref="S134:S136"/>
    <mergeCell ref="I143:I144"/>
    <mergeCell ref="I156:I158"/>
    <mergeCell ref="S167:S168"/>
    <mergeCell ref="I132:I133"/>
    <mergeCell ref="G145:G147"/>
    <mergeCell ref="R167:R168"/>
    <mergeCell ref="G169:G171"/>
    <mergeCell ref="I169:I171"/>
    <mergeCell ref="I145:I147"/>
    <mergeCell ref="C167:C168"/>
    <mergeCell ref="E169:E170"/>
    <mergeCell ref="G130:G131"/>
    <mergeCell ref="T288:T290"/>
    <mergeCell ref="U224:U225"/>
    <mergeCell ref="S198:S199"/>
    <mergeCell ref="S286:S287"/>
    <mergeCell ref="U275:U276"/>
    <mergeCell ref="T286:T287"/>
    <mergeCell ref="U217:U219"/>
    <mergeCell ref="I283:I285"/>
    <mergeCell ref="G283:G285"/>
    <mergeCell ref="I288:I290"/>
    <mergeCell ref="I270:I271"/>
    <mergeCell ref="I277:I279"/>
    <mergeCell ref="S224:S225"/>
    <mergeCell ref="U228:U229"/>
    <mergeCell ref="E239:E240"/>
    <mergeCell ref="S176:S177"/>
    <mergeCell ref="T181:T183"/>
    <mergeCell ref="I196:I197"/>
    <mergeCell ref="E200:E201"/>
    <mergeCell ref="R184:R186"/>
    <mergeCell ref="G210:G212"/>
    <mergeCell ref="R224:R225"/>
    <mergeCell ref="I224:I225"/>
    <mergeCell ref="E178:E180"/>
    <mergeCell ref="U210:U212"/>
    <mergeCell ref="T217:T219"/>
    <mergeCell ref="T210:T212"/>
    <mergeCell ref="I202:I203"/>
    <mergeCell ref="I236:I238"/>
    <mergeCell ref="G178:G180"/>
    <mergeCell ref="E189:E190"/>
    <mergeCell ref="I226:I227"/>
    <mergeCell ref="I165:I166"/>
    <mergeCell ref="S204:S206"/>
    <mergeCell ref="I233:I235"/>
    <mergeCell ref="E167:E168"/>
    <mergeCell ref="G317:G318"/>
    <mergeCell ref="G288:G290"/>
    <mergeCell ref="I272:I274"/>
    <mergeCell ref="S261:S263"/>
    <mergeCell ref="T261:T263"/>
    <mergeCell ref="T293:T294"/>
    <mergeCell ref="G226:G227"/>
    <mergeCell ref="S220:S221"/>
    <mergeCell ref="S305:S306"/>
    <mergeCell ref="U174:U175"/>
    <mergeCell ref="E264:E265"/>
    <mergeCell ref="E256:E258"/>
    <mergeCell ref="R264:R265"/>
    <mergeCell ref="U181:U183"/>
    <mergeCell ref="I264:I265"/>
    <mergeCell ref="G248:G249"/>
    <mergeCell ref="I248:I249"/>
    <mergeCell ref="R236:R238"/>
    <mergeCell ref="G233:G235"/>
    <mergeCell ref="R283:R285"/>
    <mergeCell ref="S313:S318"/>
    <mergeCell ref="R295:R296"/>
    <mergeCell ref="I303:I304"/>
    <mergeCell ref="R233:R235"/>
    <mergeCell ref="I243:I245"/>
    <mergeCell ref="I189:I190"/>
    <mergeCell ref="G196:G197"/>
    <mergeCell ref="S217:S219"/>
    <mergeCell ref="C291:C292"/>
    <mergeCell ref="E293:E294"/>
    <mergeCell ref="C299:C300"/>
    <mergeCell ref="C288:C290"/>
    <mergeCell ref="R291:R292"/>
    <mergeCell ref="E313:E314"/>
    <mergeCell ref="I291:I292"/>
    <mergeCell ref="E299:E300"/>
    <mergeCell ref="G299:G300"/>
    <mergeCell ref="I299:I300"/>
    <mergeCell ref="G291:G292"/>
    <mergeCell ref="E295:E296"/>
    <mergeCell ref="C301:C306"/>
    <mergeCell ref="E301:E306"/>
    <mergeCell ref="R305:R306"/>
    <mergeCell ref="S301:S302"/>
    <mergeCell ref="C272:C274"/>
    <mergeCell ref="R297:R298"/>
    <mergeCell ref="C293:C298"/>
    <mergeCell ref="G293:G298"/>
    <mergeCell ref="I275:I276"/>
    <mergeCell ref="I297:I298"/>
    <mergeCell ref="S283:S285"/>
    <mergeCell ref="G485:G486"/>
    <mergeCell ref="I471:I473"/>
    <mergeCell ref="I459:I461"/>
    <mergeCell ref="I382:I383"/>
    <mergeCell ref="I468:I470"/>
    <mergeCell ref="G516:G518"/>
    <mergeCell ref="E468:E470"/>
    <mergeCell ref="E400:E401"/>
    <mergeCell ref="E501:E503"/>
    <mergeCell ref="G487:G488"/>
    <mergeCell ref="E445:E446"/>
    <mergeCell ref="C447:C448"/>
    <mergeCell ref="E394:E395"/>
    <mergeCell ref="G420:G421"/>
    <mergeCell ref="G416:G417"/>
    <mergeCell ref="G422:G423"/>
    <mergeCell ref="E388:E389"/>
    <mergeCell ref="G495:G497"/>
    <mergeCell ref="C510:C524"/>
    <mergeCell ref="E516:E518"/>
    <mergeCell ref="C400:C403"/>
    <mergeCell ref="C384:C385"/>
    <mergeCell ref="I498:I500"/>
    <mergeCell ref="G449:G450"/>
    <mergeCell ref="G412:G413"/>
    <mergeCell ref="I451:I452"/>
    <mergeCell ref="E398:E399"/>
    <mergeCell ref="E402:E403"/>
    <mergeCell ref="G465:G467"/>
    <mergeCell ref="G477:G479"/>
    <mergeCell ref="G426:G427"/>
    <mergeCell ref="I331:I333"/>
    <mergeCell ref="I339:I340"/>
    <mergeCell ref="E414:E415"/>
    <mergeCell ref="I416:I417"/>
    <mergeCell ref="G432:G433"/>
    <mergeCell ref="E366:E367"/>
    <mergeCell ref="I465:I467"/>
    <mergeCell ref="G445:G446"/>
    <mergeCell ref="C442:C444"/>
    <mergeCell ref="G468:G470"/>
    <mergeCell ref="G366:G367"/>
    <mergeCell ref="A432:A441"/>
    <mergeCell ref="C440:C441"/>
    <mergeCell ref="C491:C492"/>
    <mergeCell ref="A442:A450"/>
    <mergeCell ref="I585:I586"/>
    <mergeCell ref="C352:C353"/>
    <mergeCell ref="E356:E357"/>
    <mergeCell ref="E416:E417"/>
    <mergeCell ref="C550:C553"/>
    <mergeCell ref="G525:G526"/>
    <mergeCell ref="E525:E526"/>
    <mergeCell ref="E510:E515"/>
    <mergeCell ref="E531:E533"/>
    <mergeCell ref="G522:G524"/>
    <mergeCell ref="E522:E524"/>
    <mergeCell ref="E539:E540"/>
    <mergeCell ref="G510:G515"/>
    <mergeCell ref="I501:I503"/>
    <mergeCell ref="E442:E444"/>
    <mergeCell ref="I513:I515"/>
    <mergeCell ref="G462:G464"/>
    <mergeCell ref="C449:C450"/>
    <mergeCell ref="I510:I512"/>
    <mergeCell ref="G386:G387"/>
    <mergeCell ref="C404:C405"/>
    <mergeCell ref="E465:E467"/>
    <mergeCell ref="G436:G437"/>
    <mergeCell ref="E438:E439"/>
    <mergeCell ref="E474:E476"/>
    <mergeCell ref="E459:E461"/>
    <mergeCell ref="C410:C411"/>
    <mergeCell ref="E434:E435"/>
    <mergeCell ref="I556:I557"/>
    <mergeCell ref="E585:E586"/>
    <mergeCell ref="I607:I608"/>
    <mergeCell ref="I616:I617"/>
    <mergeCell ref="G614:G615"/>
    <mergeCell ref="I614:I615"/>
    <mergeCell ref="I581:I582"/>
    <mergeCell ref="I627:I629"/>
    <mergeCell ref="G501:G503"/>
    <mergeCell ref="C445:C446"/>
    <mergeCell ref="E462:E464"/>
    <mergeCell ref="C432:C433"/>
    <mergeCell ref="C418:C425"/>
    <mergeCell ref="E418:E425"/>
    <mergeCell ref="E390:E391"/>
    <mergeCell ref="E329:E330"/>
    <mergeCell ref="E354:E355"/>
    <mergeCell ref="E374:E375"/>
    <mergeCell ref="I376:I377"/>
    <mergeCell ref="I491:I492"/>
    <mergeCell ref="I432:I433"/>
    <mergeCell ref="E380:E383"/>
    <mergeCell ref="G384:G385"/>
    <mergeCell ref="C386:C387"/>
    <mergeCell ref="G400:G401"/>
    <mergeCell ref="I398:I399"/>
    <mergeCell ref="I430:I431"/>
    <mergeCell ref="C412:C413"/>
    <mergeCell ref="E412:E413"/>
    <mergeCell ref="E449:E450"/>
    <mergeCell ref="I438:I439"/>
    <mergeCell ref="C434:C435"/>
    <mergeCell ref="E581:E582"/>
    <mergeCell ref="G691:G692"/>
    <mergeCell ref="I691:I692"/>
    <mergeCell ref="G643:G644"/>
    <mergeCell ref="C695:C696"/>
    <mergeCell ref="C697:C698"/>
    <mergeCell ref="C627:C629"/>
    <mergeCell ref="G670:G672"/>
    <mergeCell ref="C493:C494"/>
    <mergeCell ref="I531:I533"/>
    <mergeCell ref="C527:C528"/>
    <mergeCell ref="E545:E547"/>
    <mergeCell ref="E519:E521"/>
    <mergeCell ref="G550:G551"/>
    <mergeCell ref="I522:I524"/>
    <mergeCell ref="G504:G506"/>
    <mergeCell ref="E552:E553"/>
    <mergeCell ref="G537:G538"/>
    <mergeCell ref="G558:G559"/>
    <mergeCell ref="E556:E557"/>
    <mergeCell ref="C543:C544"/>
    <mergeCell ref="E630:E631"/>
    <mergeCell ref="G623:G624"/>
    <mergeCell ref="I623:I624"/>
    <mergeCell ref="G621:G622"/>
    <mergeCell ref="I621:I622"/>
    <mergeCell ref="G587:G588"/>
    <mergeCell ref="I560:I561"/>
    <mergeCell ref="I587:I588"/>
    <mergeCell ref="I566:I568"/>
    <mergeCell ref="I579:I580"/>
    <mergeCell ref="I562:I563"/>
    <mergeCell ref="I595:I596"/>
    <mergeCell ref="C585:C588"/>
    <mergeCell ref="C595:C596"/>
    <mergeCell ref="C703:C704"/>
    <mergeCell ref="E703:E704"/>
    <mergeCell ref="G589:G591"/>
    <mergeCell ref="E666:E667"/>
    <mergeCell ref="I636:I637"/>
    <mergeCell ref="E673:E678"/>
    <mergeCell ref="E625:E626"/>
    <mergeCell ref="E662:E663"/>
    <mergeCell ref="I630:I631"/>
    <mergeCell ref="C666:C667"/>
    <mergeCell ref="I609:I611"/>
    <mergeCell ref="E618:E620"/>
    <mergeCell ref="G641:G642"/>
    <mergeCell ref="G681:G682"/>
    <mergeCell ref="I632:I633"/>
    <mergeCell ref="E638:E640"/>
    <mergeCell ref="I662:I663"/>
    <mergeCell ref="I664:I665"/>
    <mergeCell ref="C638:C640"/>
    <mergeCell ref="G632:G633"/>
    <mergeCell ref="G638:G640"/>
    <mergeCell ref="E597:E598"/>
    <mergeCell ref="E636:E637"/>
    <mergeCell ref="G625:G626"/>
    <mergeCell ref="G630:G631"/>
    <mergeCell ref="G687:G688"/>
    <mergeCell ref="I687:I688"/>
    <mergeCell ref="E683:E684"/>
    <mergeCell ref="G689:G690"/>
    <mergeCell ref="I689:I690"/>
    <mergeCell ref="E623:E624"/>
    <mergeCell ref="C653:C654"/>
    <mergeCell ref="G653:G654"/>
    <mergeCell ref="E614:E615"/>
    <mergeCell ref="E589:E591"/>
    <mergeCell ref="E562:E563"/>
    <mergeCell ref="G659:G661"/>
    <mergeCell ref="G664:G665"/>
    <mergeCell ref="G673:G678"/>
    <mergeCell ref="C657:C658"/>
    <mergeCell ref="E655:E656"/>
    <mergeCell ref="E649:E650"/>
    <mergeCell ref="G649:G650"/>
    <mergeCell ref="E679:E680"/>
    <mergeCell ref="G668:G669"/>
    <mergeCell ref="E670:E672"/>
    <mergeCell ref="C645:C648"/>
    <mergeCell ref="E641:E642"/>
    <mergeCell ref="I679:I680"/>
    <mergeCell ref="C681:C686"/>
    <mergeCell ref="C634:C635"/>
    <mergeCell ref="E632:E633"/>
    <mergeCell ref="G564:G565"/>
    <mergeCell ref="G583:G584"/>
    <mergeCell ref="I569:I570"/>
    <mergeCell ref="A715:A716"/>
    <mergeCell ref="C715:C716"/>
    <mergeCell ref="C713:C714"/>
    <mergeCell ref="E715:E716"/>
    <mergeCell ref="G715:G716"/>
    <mergeCell ref="E713:E714"/>
    <mergeCell ref="G713:G714"/>
    <mergeCell ref="I713:I714"/>
    <mergeCell ref="I715:I716"/>
    <mergeCell ref="I711:I712"/>
    <mergeCell ref="G711:G712"/>
    <mergeCell ref="E711:E712"/>
    <mergeCell ref="C711:C712"/>
    <mergeCell ref="A699:A706"/>
    <mergeCell ref="C687:C688"/>
    <mergeCell ref="G666:G667"/>
    <mergeCell ref="I709:I710"/>
    <mergeCell ref="I701:I702"/>
    <mergeCell ref="A707:A708"/>
    <mergeCell ref="C707:C708"/>
    <mergeCell ref="I670:I672"/>
    <mergeCell ref="E668:E669"/>
    <mergeCell ref="I707:I708"/>
    <mergeCell ref="E685:E686"/>
    <mergeCell ref="G685:G686"/>
    <mergeCell ref="I685:I686"/>
    <mergeCell ref="C673:C678"/>
    <mergeCell ref="E689:E690"/>
    <mergeCell ref="E681:E682"/>
    <mergeCell ref="G683:G684"/>
    <mergeCell ref="E687:E688"/>
    <mergeCell ref="A664:A669"/>
    <mergeCell ref="C701:C702"/>
    <mergeCell ref="C689:C692"/>
    <mergeCell ref="C699:C700"/>
    <mergeCell ref="C709:C710"/>
    <mergeCell ref="C662:C663"/>
    <mergeCell ref="A711:A712"/>
    <mergeCell ref="I695:I696"/>
    <mergeCell ref="A709:A710"/>
    <mergeCell ref="G679:G680"/>
    <mergeCell ref="C664:C665"/>
    <mergeCell ref="A670:A680"/>
    <mergeCell ref="C679:C680"/>
    <mergeCell ref="A681:A688"/>
    <mergeCell ref="E707:E708"/>
    <mergeCell ref="G707:G708"/>
    <mergeCell ref="E709:E710"/>
    <mergeCell ref="G709:G710"/>
    <mergeCell ref="A713:A714"/>
    <mergeCell ref="G697:G698"/>
    <mergeCell ref="E701:E702"/>
    <mergeCell ref="G701:G702"/>
    <mergeCell ref="E697:E698"/>
    <mergeCell ref="A558:A565"/>
    <mergeCell ref="E558:E559"/>
    <mergeCell ref="I571:I572"/>
    <mergeCell ref="T599:T600"/>
    <mergeCell ref="R599:R600"/>
    <mergeCell ref="S599:S600"/>
    <mergeCell ref="T687:T688"/>
    <mergeCell ref="R679:R680"/>
    <mergeCell ref="S679:S680"/>
    <mergeCell ref="T679:T680"/>
    <mergeCell ref="R643:R644"/>
    <mergeCell ref="S569:S570"/>
    <mergeCell ref="C670:C672"/>
    <mergeCell ref="G636:G637"/>
    <mergeCell ref="I645:I648"/>
    <mergeCell ref="E645:E648"/>
    <mergeCell ref="G645:G648"/>
    <mergeCell ref="C693:C694"/>
    <mergeCell ref="E699:E700"/>
    <mergeCell ref="I641:I642"/>
    <mergeCell ref="S583:S584"/>
    <mergeCell ref="I583:I584"/>
    <mergeCell ref="R564:R565"/>
    <mergeCell ref="A625:A631"/>
    <mergeCell ref="C625:C626"/>
    <mergeCell ref="C632:C633"/>
    <mergeCell ref="A632:A637"/>
    <mergeCell ref="V102:V103"/>
    <mergeCell ref="V176:V177"/>
    <mergeCell ref="V191:V192"/>
    <mergeCell ref="V204:V206"/>
    <mergeCell ref="C636:C637"/>
    <mergeCell ref="G651:G652"/>
    <mergeCell ref="R76:R77"/>
    <mergeCell ref="R583:R584"/>
    <mergeCell ref="S595:S596"/>
    <mergeCell ref="S560:S561"/>
    <mergeCell ref="U645:U648"/>
    <mergeCell ref="V583:V584"/>
    <mergeCell ref="V384:V385"/>
    <mergeCell ref="R614:R617"/>
    <mergeCell ref="R587:R588"/>
    <mergeCell ref="S587:S588"/>
    <mergeCell ref="R623:R624"/>
    <mergeCell ref="V501:V503"/>
    <mergeCell ref="V510:V524"/>
    <mergeCell ref="V447:V448"/>
    <mergeCell ref="S527:S528"/>
    <mergeCell ref="V169:V171"/>
    <mergeCell ref="V93:V94"/>
    <mergeCell ref="V95:V97"/>
    <mergeCell ref="S130:S131"/>
    <mergeCell ref="V134:V136"/>
    <mergeCell ref="T137:T139"/>
    <mergeCell ref="R98:R99"/>
    <mergeCell ref="U250:U252"/>
    <mergeCell ref="U198:U199"/>
    <mergeCell ref="S601:S602"/>
    <mergeCell ref="I638:I640"/>
    <mergeCell ref="R145:R147"/>
    <mergeCell ref="V266:V267"/>
    <mergeCell ref="S275:S276"/>
    <mergeCell ref="V104:V105"/>
    <mergeCell ref="V123:V124"/>
    <mergeCell ref="U125:U126"/>
    <mergeCell ref="V143:V144"/>
    <mergeCell ref="V125:V126"/>
    <mergeCell ref="T106:T108"/>
    <mergeCell ref="T132:T133"/>
    <mergeCell ref="T130:T131"/>
    <mergeCell ref="U140:U142"/>
    <mergeCell ref="V109:V111"/>
    <mergeCell ref="V159:V161"/>
    <mergeCell ref="U104:U105"/>
    <mergeCell ref="R115:R116"/>
    <mergeCell ref="R169:R171"/>
    <mergeCell ref="R172:R173"/>
    <mergeCell ref="U176:U177"/>
    <mergeCell ref="U193:U195"/>
    <mergeCell ref="R220:R221"/>
    <mergeCell ref="S117:S118"/>
    <mergeCell ref="S106:S108"/>
    <mergeCell ref="S150:S151"/>
    <mergeCell ref="S154:S155"/>
    <mergeCell ref="R134:R136"/>
    <mergeCell ref="V156:V158"/>
    <mergeCell ref="U121:U122"/>
    <mergeCell ref="U266:U267"/>
    <mergeCell ref="U241:U242"/>
    <mergeCell ref="V272:V274"/>
    <mergeCell ref="U272:U274"/>
    <mergeCell ref="S100:S101"/>
    <mergeCell ref="U98:U99"/>
    <mergeCell ref="T119:T120"/>
    <mergeCell ref="S102:S103"/>
    <mergeCell ref="S115:S116"/>
    <mergeCell ref="U112:U114"/>
    <mergeCell ref="U154:U155"/>
    <mergeCell ref="U148:U149"/>
    <mergeCell ref="T159:T161"/>
    <mergeCell ref="S104:S105"/>
    <mergeCell ref="S109:S111"/>
    <mergeCell ref="S88:S90"/>
    <mergeCell ref="T88:T90"/>
    <mergeCell ref="R156:R158"/>
    <mergeCell ref="U233:U235"/>
    <mergeCell ref="S174:S175"/>
    <mergeCell ref="S143:S144"/>
    <mergeCell ref="U196:U197"/>
    <mergeCell ref="S193:S195"/>
    <mergeCell ref="U213:U214"/>
    <mergeCell ref="S98:S99"/>
    <mergeCell ref="R100:R101"/>
    <mergeCell ref="R102:R103"/>
    <mergeCell ref="T95:T97"/>
    <mergeCell ref="T91:T92"/>
    <mergeCell ref="T198:T199"/>
    <mergeCell ref="T215:T216"/>
    <mergeCell ref="T228:T229"/>
    <mergeCell ref="S228:S229"/>
    <mergeCell ref="R222:R223"/>
    <mergeCell ref="S222:S223"/>
    <mergeCell ref="U156:U158"/>
    <mergeCell ref="T33:T35"/>
    <mergeCell ref="U33:U35"/>
    <mergeCell ref="V193:V195"/>
    <mergeCell ref="V248:V249"/>
    <mergeCell ref="S248:S249"/>
    <mergeCell ref="V67:V68"/>
    <mergeCell ref="R634:R635"/>
    <mergeCell ref="S634:S635"/>
    <mergeCell ref="G380:G381"/>
    <mergeCell ref="S202:S203"/>
    <mergeCell ref="U200:U201"/>
    <mergeCell ref="R226:R227"/>
    <mergeCell ref="U207:U209"/>
    <mergeCell ref="U222:U223"/>
    <mergeCell ref="T207:T209"/>
    <mergeCell ref="U253:U255"/>
    <mergeCell ref="S233:S235"/>
    <mergeCell ref="V112:V114"/>
    <mergeCell ref="V121:V122"/>
    <mergeCell ref="V119:V120"/>
    <mergeCell ref="V145:V147"/>
    <mergeCell ref="S127:S129"/>
    <mergeCell ref="U152:U153"/>
    <mergeCell ref="U132:U133"/>
    <mergeCell ref="U130:U131"/>
    <mergeCell ref="T45:T47"/>
    <mergeCell ref="U45:U47"/>
    <mergeCell ref="I634:I635"/>
    <mergeCell ref="I589:I591"/>
    <mergeCell ref="G634:G635"/>
    <mergeCell ref="S239:S240"/>
    <mergeCell ref="S145:S147"/>
    <mergeCell ref="T109:T111"/>
    <mergeCell ref="V127:V129"/>
    <mergeCell ref="X156:X177"/>
    <mergeCell ref="V200:V201"/>
    <mergeCell ref="V220:V221"/>
    <mergeCell ref="V222:V223"/>
    <mergeCell ref="T224:T225"/>
    <mergeCell ref="V213:V214"/>
    <mergeCell ref="U167:U168"/>
    <mergeCell ref="V150:V151"/>
    <mergeCell ref="W106:W133"/>
    <mergeCell ref="U178:U180"/>
    <mergeCell ref="U169:U171"/>
    <mergeCell ref="U191:U192"/>
    <mergeCell ref="V178:V180"/>
    <mergeCell ref="U145:U147"/>
    <mergeCell ref="V210:V212"/>
    <mergeCell ref="T117:T118"/>
    <mergeCell ref="U106:U108"/>
    <mergeCell ref="T115:T116"/>
    <mergeCell ref="U117:U118"/>
    <mergeCell ref="V162:V164"/>
    <mergeCell ref="T148:T149"/>
    <mergeCell ref="V137:V139"/>
    <mergeCell ref="U137:U139"/>
    <mergeCell ref="T145:T147"/>
    <mergeCell ref="T222:T223"/>
    <mergeCell ref="T213:T214"/>
    <mergeCell ref="X106:X133"/>
    <mergeCell ref="V132:V133"/>
    <mergeCell ref="T121:T122"/>
    <mergeCell ref="T169:T171"/>
    <mergeCell ref="W156:W177"/>
    <mergeCell ref="R125:R126"/>
    <mergeCell ref="R150:R151"/>
    <mergeCell ref="U134:U136"/>
    <mergeCell ref="S125:S126"/>
    <mergeCell ref="S119:S120"/>
    <mergeCell ref="V174:V175"/>
    <mergeCell ref="T291:T292"/>
    <mergeCell ref="V293:V294"/>
    <mergeCell ref="R277:R279"/>
    <mergeCell ref="S277:S279"/>
    <mergeCell ref="T277:T279"/>
    <mergeCell ref="U277:U279"/>
    <mergeCell ref="V277:V279"/>
    <mergeCell ref="R293:R294"/>
    <mergeCell ref="S291:S292"/>
    <mergeCell ref="U256:U258"/>
    <mergeCell ref="V256:V258"/>
    <mergeCell ref="R250:R252"/>
    <mergeCell ref="S250:S252"/>
    <mergeCell ref="R275:R276"/>
    <mergeCell ref="V275:V276"/>
    <mergeCell ref="R140:R142"/>
    <mergeCell ref="V202:V203"/>
    <mergeCell ref="S264:S265"/>
    <mergeCell ref="U243:U245"/>
    <mergeCell ref="S270:S271"/>
    <mergeCell ref="V268:V269"/>
    <mergeCell ref="T250:T252"/>
    <mergeCell ref="W134:W155"/>
    <mergeCell ref="T154:T155"/>
    <mergeCell ref="S148:S149"/>
    <mergeCell ref="X134:X155"/>
    <mergeCell ref="T156:T158"/>
    <mergeCell ref="V253:V255"/>
    <mergeCell ref="S236:S238"/>
    <mergeCell ref="R230:R232"/>
    <mergeCell ref="S230:S232"/>
    <mergeCell ref="T230:T232"/>
    <mergeCell ref="U230:U232"/>
    <mergeCell ref="X358:X379"/>
    <mergeCell ref="R400:R401"/>
    <mergeCell ref="R390:R391"/>
    <mergeCell ref="S386:S387"/>
    <mergeCell ref="V380:V381"/>
    <mergeCell ref="U386:U387"/>
    <mergeCell ref="S374:S375"/>
    <mergeCell ref="S390:S391"/>
    <mergeCell ref="T380:T381"/>
    <mergeCell ref="T390:T391"/>
    <mergeCell ref="V376:V377"/>
    <mergeCell ref="R368:R369"/>
    <mergeCell ref="S368:S369"/>
    <mergeCell ref="T368:T369"/>
    <mergeCell ref="U368:U369"/>
    <mergeCell ref="V368:V369"/>
    <mergeCell ref="U374:U375"/>
    <mergeCell ref="W400:W411"/>
    <mergeCell ref="X400:X411"/>
    <mergeCell ref="V402:V403"/>
    <mergeCell ref="V400:V401"/>
    <mergeCell ref="S246:S247"/>
    <mergeCell ref="T264:T265"/>
    <mergeCell ref="U264:U265"/>
    <mergeCell ref="X380:X399"/>
    <mergeCell ref="T392:T397"/>
    <mergeCell ref="S366:S367"/>
    <mergeCell ref="U382:U383"/>
    <mergeCell ref="W358:W379"/>
    <mergeCell ref="W380:W399"/>
    <mergeCell ref="X412:X431"/>
    <mergeCell ref="T416:T417"/>
    <mergeCell ref="S412:S413"/>
    <mergeCell ref="R380:R381"/>
    <mergeCell ref="S487:S488"/>
    <mergeCell ref="T504:T506"/>
    <mergeCell ref="S556:S557"/>
    <mergeCell ref="U552:U553"/>
    <mergeCell ref="S545:S547"/>
    <mergeCell ref="U537:U538"/>
    <mergeCell ref="U529:U530"/>
    <mergeCell ref="U491:U492"/>
    <mergeCell ref="V491:V492"/>
    <mergeCell ref="R556:R557"/>
    <mergeCell ref="U525:U526"/>
    <mergeCell ref="V392:V397"/>
    <mergeCell ref="T556:T557"/>
    <mergeCell ref="V539:V540"/>
    <mergeCell ref="S428:S429"/>
    <mergeCell ref="R552:R553"/>
    <mergeCell ref="X495:X530"/>
    <mergeCell ref="S501:S503"/>
    <mergeCell ref="T438:T439"/>
    <mergeCell ref="X442:X450"/>
    <mergeCell ref="W412:W431"/>
    <mergeCell ref="T525:T526"/>
    <mergeCell ref="X715:X716"/>
    <mergeCell ref="W715:W716"/>
    <mergeCell ref="T618:T620"/>
    <mergeCell ref="U618:U620"/>
    <mergeCell ref="T585:T586"/>
    <mergeCell ref="T569:T570"/>
    <mergeCell ref="S562:S563"/>
    <mergeCell ref="T562:T563"/>
    <mergeCell ref="V569:V570"/>
    <mergeCell ref="V595:V596"/>
    <mergeCell ref="V655:V656"/>
    <mergeCell ref="T643:T644"/>
    <mergeCell ref="U643:U644"/>
    <mergeCell ref="U693:U694"/>
    <mergeCell ref="V693:V694"/>
    <mergeCell ref="X709:X710"/>
    <mergeCell ref="X711:X712"/>
    <mergeCell ref="S711:S712"/>
    <mergeCell ref="T711:T712"/>
    <mergeCell ref="U711:U712"/>
    <mergeCell ref="W709:W710"/>
    <mergeCell ref="W711:W712"/>
    <mergeCell ref="W713:W714"/>
    <mergeCell ref="W681:W688"/>
    <mergeCell ref="T564:T565"/>
    <mergeCell ref="U564:U565"/>
    <mergeCell ref="V564:V565"/>
    <mergeCell ref="S687:S688"/>
    <mergeCell ref="U597:U598"/>
    <mergeCell ref="U715:U716"/>
    <mergeCell ref="V715:V716"/>
    <mergeCell ref="X566:X588"/>
    <mergeCell ref="W589:W602"/>
    <mergeCell ref="W632:W637"/>
    <mergeCell ref="V651:V652"/>
    <mergeCell ref="S585:S586"/>
    <mergeCell ref="V607:V608"/>
    <mergeCell ref="V592:V594"/>
    <mergeCell ref="V645:V648"/>
    <mergeCell ref="V630:V631"/>
    <mergeCell ref="X632:X637"/>
    <mergeCell ref="U562:U563"/>
    <mergeCell ref="U558:U559"/>
    <mergeCell ref="U603:U604"/>
    <mergeCell ref="T645:T648"/>
    <mergeCell ref="W625:W631"/>
    <mergeCell ref="T560:T561"/>
    <mergeCell ref="T651:T652"/>
    <mergeCell ref="U651:U652"/>
    <mergeCell ref="S592:S594"/>
    <mergeCell ref="W566:W588"/>
    <mergeCell ref="X614:X617"/>
    <mergeCell ref="U566:U568"/>
    <mergeCell ref="T614:T617"/>
    <mergeCell ref="T630:T631"/>
    <mergeCell ref="S603:S604"/>
    <mergeCell ref="V571:V580"/>
    <mergeCell ref="U560:U561"/>
    <mergeCell ref="R543:R544"/>
    <mergeCell ref="I550:I551"/>
    <mergeCell ref="I519:I521"/>
    <mergeCell ref="R529:R530"/>
    <mergeCell ref="R525:R526"/>
    <mergeCell ref="W451:W494"/>
    <mergeCell ref="T449:T450"/>
    <mergeCell ref="W432:W441"/>
    <mergeCell ref="W442:W450"/>
    <mergeCell ref="V527:V528"/>
    <mergeCell ref="V436:V437"/>
    <mergeCell ref="V434:V435"/>
    <mergeCell ref="V504:V506"/>
    <mergeCell ref="X432:X441"/>
    <mergeCell ref="S485:S486"/>
    <mergeCell ref="T451:T484"/>
    <mergeCell ref="T539:T540"/>
    <mergeCell ref="U539:U540"/>
    <mergeCell ref="W495:W530"/>
    <mergeCell ref="X451:X494"/>
    <mergeCell ref="T498:T500"/>
    <mergeCell ref="U498:U500"/>
    <mergeCell ref="T501:T503"/>
    <mergeCell ref="R474:R476"/>
    <mergeCell ref="I539:I540"/>
    <mergeCell ref="R548:R549"/>
    <mergeCell ref="I527:I528"/>
    <mergeCell ref="I525:I526"/>
    <mergeCell ref="U501:U503"/>
    <mergeCell ref="V543:V544"/>
    <mergeCell ref="V451:V484"/>
    <mergeCell ref="U485:U490"/>
    <mergeCell ref="S554:S555"/>
    <mergeCell ref="U334:U336"/>
    <mergeCell ref="V334:V336"/>
    <mergeCell ref="T339:T340"/>
    <mergeCell ref="S360:S361"/>
    <mergeCell ref="T408:T409"/>
    <mergeCell ref="S410:S411"/>
    <mergeCell ref="T410:T411"/>
    <mergeCell ref="I558:I559"/>
    <mergeCell ref="U440:U441"/>
    <mergeCell ref="G545:G547"/>
    <mergeCell ref="R558:R559"/>
    <mergeCell ref="U556:U557"/>
    <mergeCell ref="T384:T385"/>
    <mergeCell ref="R398:R399"/>
    <mergeCell ref="T412:T413"/>
    <mergeCell ref="U408:U409"/>
    <mergeCell ref="I414:I415"/>
    <mergeCell ref="U543:U544"/>
    <mergeCell ref="S462:S464"/>
    <mergeCell ref="S459:S461"/>
    <mergeCell ref="S456:S458"/>
    <mergeCell ref="I456:I458"/>
    <mergeCell ref="I477:I479"/>
    <mergeCell ref="U451:U484"/>
    <mergeCell ref="I428:I429"/>
    <mergeCell ref="G442:G444"/>
    <mergeCell ref="T442:T444"/>
    <mergeCell ref="U434:U435"/>
    <mergeCell ref="S525:S526"/>
    <mergeCell ref="R495:R497"/>
    <mergeCell ref="I426:I427"/>
    <mergeCell ref="G215:G216"/>
    <mergeCell ref="E215:E216"/>
    <mergeCell ref="S207:S209"/>
    <mergeCell ref="T48:T49"/>
    <mergeCell ref="V184:V186"/>
    <mergeCell ref="T191:T192"/>
    <mergeCell ref="T127:T129"/>
    <mergeCell ref="V106:V108"/>
    <mergeCell ref="V98:V99"/>
    <mergeCell ref="R193:R195"/>
    <mergeCell ref="V449:V450"/>
    <mergeCell ref="T305:T306"/>
    <mergeCell ref="I504:I506"/>
    <mergeCell ref="S548:S549"/>
    <mergeCell ref="S483:S484"/>
    <mergeCell ref="S480:S482"/>
    <mergeCell ref="R480:R482"/>
    <mergeCell ref="I543:I544"/>
    <mergeCell ref="U545:U547"/>
    <mergeCell ref="T529:T530"/>
    <mergeCell ref="S504:S506"/>
    <mergeCell ref="S477:S479"/>
    <mergeCell ref="T527:T528"/>
    <mergeCell ref="T485:T490"/>
    <mergeCell ref="S529:S530"/>
    <mergeCell ref="S495:S497"/>
    <mergeCell ref="T495:T497"/>
    <mergeCell ref="I541:I542"/>
    <mergeCell ref="U504:U506"/>
    <mergeCell ref="R498:R500"/>
    <mergeCell ref="U261:U263"/>
    <mergeCell ref="S256:S258"/>
    <mergeCell ref="M720:O720"/>
    <mergeCell ref="M721:O721"/>
    <mergeCell ref="T592:T594"/>
    <mergeCell ref="U722:W722"/>
    <mergeCell ref="S651:S652"/>
    <mergeCell ref="V550:V551"/>
    <mergeCell ref="W670:W680"/>
    <mergeCell ref="S552:S553"/>
    <mergeCell ref="V614:V617"/>
    <mergeCell ref="S630:S631"/>
    <mergeCell ref="U599:U600"/>
    <mergeCell ref="R715:R716"/>
    <mergeCell ref="S715:S716"/>
    <mergeCell ref="T715:T716"/>
    <mergeCell ref="A1:X1"/>
    <mergeCell ref="V215:V216"/>
    <mergeCell ref="X80:X105"/>
    <mergeCell ref="W80:W105"/>
    <mergeCell ref="S189:S190"/>
    <mergeCell ref="T189:T190"/>
    <mergeCell ref="U189:U190"/>
    <mergeCell ref="V189:V190"/>
    <mergeCell ref="E198:E199"/>
    <mergeCell ref="G198:G199"/>
    <mergeCell ref="I198:I199"/>
    <mergeCell ref="R181:R183"/>
    <mergeCell ref="U24:U25"/>
    <mergeCell ref="V16:V17"/>
    <mergeCell ref="V495:V497"/>
    <mergeCell ref="V493:V494"/>
    <mergeCell ref="U495:U497"/>
    <mergeCell ref="T428:T429"/>
    <mergeCell ref="S323:S324"/>
    <mergeCell ref="V264:V265"/>
    <mergeCell ref="T295:T296"/>
    <mergeCell ref="T297:T298"/>
    <mergeCell ref="U299:U300"/>
    <mergeCell ref="S297:S298"/>
    <mergeCell ref="U297:U298"/>
    <mergeCell ref="U301:U302"/>
    <mergeCell ref="T299:T300"/>
    <mergeCell ref="S299:S300"/>
    <mergeCell ref="U430:U431"/>
    <mergeCell ref="V414:V415"/>
    <mergeCell ref="U313:U318"/>
    <mergeCell ref="M722:O722"/>
    <mergeCell ref="R550:R551"/>
    <mergeCell ref="S550:S551"/>
    <mergeCell ref="T550:T551"/>
    <mergeCell ref="U550:U551"/>
    <mergeCell ref="T699:T700"/>
    <mergeCell ref="T668:T669"/>
    <mergeCell ref="R659:R661"/>
    <mergeCell ref="S659:S661"/>
    <mergeCell ref="T659:T661"/>
    <mergeCell ref="U659:U661"/>
    <mergeCell ref="U668:U669"/>
    <mergeCell ref="U689:U690"/>
    <mergeCell ref="V689:V690"/>
    <mergeCell ref="V664:V665"/>
    <mergeCell ref="T566:T568"/>
    <mergeCell ref="V558:V559"/>
    <mergeCell ref="V679:V680"/>
    <mergeCell ref="V556:V557"/>
    <mergeCell ref="I548:I549"/>
    <mergeCell ref="R545:R547"/>
    <mergeCell ref="U445:U446"/>
    <mergeCell ref="R487:R488"/>
    <mergeCell ref="R303:R304"/>
    <mergeCell ref="T402:T403"/>
    <mergeCell ref="U404:U405"/>
    <mergeCell ref="T366:T367"/>
    <mergeCell ref="U323:U324"/>
    <mergeCell ref="V305:V306"/>
    <mergeCell ref="T303:T304"/>
    <mergeCell ref="S303:S304"/>
    <mergeCell ref="V418:V419"/>
    <mergeCell ref="V442:V444"/>
    <mergeCell ref="U325:U328"/>
    <mergeCell ref="V319:V320"/>
    <mergeCell ref="U418:U419"/>
    <mergeCell ref="U420:U421"/>
    <mergeCell ref="V410:V411"/>
    <mergeCell ref="S434:S435"/>
    <mergeCell ref="V548:V549"/>
    <mergeCell ref="V325:V328"/>
    <mergeCell ref="I516:I518"/>
    <mergeCell ref="S543:S544"/>
    <mergeCell ref="R541:R542"/>
    <mergeCell ref="S384:S385"/>
    <mergeCell ref="U531:U533"/>
    <mergeCell ref="V541:V542"/>
    <mergeCell ref="S539:S540"/>
    <mergeCell ref="V428:V429"/>
    <mergeCell ref="V424:V425"/>
    <mergeCell ref="V420:V421"/>
    <mergeCell ref="I552:I553"/>
    <mergeCell ref="R104:R105"/>
    <mergeCell ref="T193:T195"/>
    <mergeCell ref="V45:V47"/>
    <mergeCell ref="U220:U221"/>
    <mergeCell ref="C705:C706"/>
    <mergeCell ref="I705:I706"/>
    <mergeCell ref="T583:T584"/>
    <mergeCell ref="V599:V600"/>
    <mergeCell ref="I418:I425"/>
    <mergeCell ref="G424:G425"/>
    <mergeCell ref="R424:R425"/>
    <mergeCell ref="S424:S425"/>
    <mergeCell ref="T424:T425"/>
    <mergeCell ref="G418:G419"/>
    <mergeCell ref="R571:R580"/>
    <mergeCell ref="R603:R604"/>
    <mergeCell ref="E612:E613"/>
    <mergeCell ref="S612:S613"/>
    <mergeCell ref="T612:T613"/>
    <mergeCell ref="U612:U613"/>
    <mergeCell ref="V612:V613"/>
    <mergeCell ref="R440:R441"/>
    <mergeCell ref="R418:R419"/>
    <mergeCell ref="R449:R450"/>
    <mergeCell ref="S418:S419"/>
    <mergeCell ref="U422:U423"/>
    <mergeCell ref="U424:U425"/>
    <mergeCell ref="S566:S568"/>
    <mergeCell ref="T545:T547"/>
    <mergeCell ref="R581:R582"/>
    <mergeCell ref="R569:R570"/>
    <mergeCell ref="V117:V118"/>
    <mergeCell ref="U587:U588"/>
    <mergeCell ref="V587:V588"/>
    <mergeCell ref="I612:I613"/>
    <mergeCell ref="R612:R613"/>
    <mergeCell ref="V100:V101"/>
    <mergeCell ref="V115:V116"/>
    <mergeCell ref="T20:T23"/>
    <mergeCell ref="U30:U32"/>
    <mergeCell ref="V30:V32"/>
    <mergeCell ref="R33:R35"/>
    <mergeCell ref="R20:R23"/>
    <mergeCell ref="S20:S23"/>
    <mergeCell ref="V36:V38"/>
    <mergeCell ref="S24:S25"/>
    <mergeCell ref="T24:T25"/>
    <mergeCell ref="R24:R25"/>
    <mergeCell ref="T445:T446"/>
    <mergeCell ref="R504:R506"/>
    <mergeCell ref="T581:T582"/>
    <mergeCell ref="U581:U582"/>
    <mergeCell ref="S76:S77"/>
    <mergeCell ref="R207:R209"/>
    <mergeCell ref="T76:T77"/>
    <mergeCell ref="U26:U27"/>
    <mergeCell ref="V33:V35"/>
    <mergeCell ref="U95:U97"/>
    <mergeCell ref="V552:V553"/>
    <mergeCell ref="T140:T142"/>
    <mergeCell ref="R445:R446"/>
    <mergeCell ref="T541:T542"/>
    <mergeCell ref="U319:U320"/>
    <mergeCell ref="V422:V423"/>
    <mergeCell ref="U432:U433"/>
    <mergeCell ref="V529:V530"/>
    <mergeCell ref="S408:S409"/>
    <mergeCell ref="S537:S538"/>
    <mergeCell ref="R376:R377"/>
    <mergeCell ref="R350:R351"/>
    <mergeCell ref="V364:V365"/>
    <mergeCell ref="V331:V333"/>
    <mergeCell ref="T334:T336"/>
    <mergeCell ref="V358:V359"/>
    <mergeCell ref="R343:R345"/>
    <mergeCell ref="S343:S345"/>
    <mergeCell ref="T343:T345"/>
    <mergeCell ref="U343:U345"/>
    <mergeCell ref="R346:R347"/>
    <mergeCell ref="S346:S347"/>
    <mergeCell ref="T346:T347"/>
    <mergeCell ref="U346:U347"/>
    <mergeCell ref="R531:R533"/>
    <mergeCell ref="R438:R439"/>
    <mergeCell ref="S426:S427"/>
    <mergeCell ref="T388:T389"/>
    <mergeCell ref="T404:T405"/>
    <mergeCell ref="R408:R409"/>
    <mergeCell ref="T398:T399"/>
    <mergeCell ref="V485:V490"/>
    <mergeCell ref="R331:R333"/>
    <mergeCell ref="S498:S500"/>
    <mergeCell ref="V432:V433"/>
    <mergeCell ref="T414:T415"/>
    <mergeCell ref="U414:U415"/>
    <mergeCell ref="U93:U94"/>
    <mergeCell ref="R28:R29"/>
    <mergeCell ref="S28:S29"/>
    <mergeCell ref="T26:T27"/>
    <mergeCell ref="V24:V25"/>
    <mergeCell ref="V26:V27"/>
    <mergeCell ref="R537:R538"/>
    <mergeCell ref="U510:U524"/>
    <mergeCell ref="R501:R503"/>
    <mergeCell ref="T440:T441"/>
    <mergeCell ref="S447:S448"/>
    <mergeCell ref="S436:S437"/>
    <mergeCell ref="T447:T448"/>
    <mergeCell ref="U449:U450"/>
    <mergeCell ref="S334:S336"/>
    <mergeCell ref="T134:T136"/>
    <mergeCell ref="U143:U144"/>
    <mergeCell ref="V140:V142"/>
    <mergeCell ref="T123:T124"/>
    <mergeCell ref="U123:U124"/>
    <mergeCell ref="V154:V155"/>
    <mergeCell ref="T36:T38"/>
    <mergeCell ref="U36:U38"/>
    <mergeCell ref="V52:V53"/>
    <mergeCell ref="V74:V75"/>
    <mergeCell ref="V71:V73"/>
    <mergeCell ref="V78:V79"/>
    <mergeCell ref="U67:U68"/>
    <mergeCell ref="R30:R32"/>
    <mergeCell ref="T268:T269"/>
    <mergeCell ref="U54:U55"/>
    <mergeCell ref="V537:V538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S11:S13"/>
    <mergeCell ref="X689:X698"/>
    <mergeCell ref="C58:C68"/>
    <mergeCell ref="A412:A431"/>
    <mergeCell ref="R621:R622"/>
    <mergeCell ref="S621:S622"/>
    <mergeCell ref="T621:T622"/>
    <mergeCell ref="R560:R561"/>
    <mergeCell ref="R562:R563"/>
    <mergeCell ref="T558:T559"/>
    <mergeCell ref="E609:E611"/>
    <mergeCell ref="G609:G611"/>
    <mergeCell ref="C545:C549"/>
    <mergeCell ref="E548:E549"/>
    <mergeCell ref="G548:G549"/>
    <mergeCell ref="I445:I446"/>
    <mergeCell ref="I487:I488"/>
    <mergeCell ref="W545:W557"/>
    <mergeCell ref="X545:X557"/>
    <mergeCell ref="V91:V92"/>
    <mergeCell ref="R67:R68"/>
    <mergeCell ref="U74:U75"/>
    <mergeCell ref="T150:T151"/>
    <mergeCell ref="V61:V63"/>
    <mergeCell ref="V226:V227"/>
    <mergeCell ref="T246:T247"/>
    <mergeCell ref="C571:C582"/>
    <mergeCell ref="A566:A588"/>
    <mergeCell ref="C612:C613"/>
    <mergeCell ref="B612:B613"/>
    <mergeCell ref="E657:E658"/>
    <mergeCell ref="A80:A105"/>
    <mergeCell ref="C98:C103"/>
    <mergeCell ref="U20:U23"/>
    <mergeCell ref="V20:V23"/>
    <mergeCell ref="V39:V40"/>
    <mergeCell ref="V54:V55"/>
    <mergeCell ref="V181:V183"/>
    <mergeCell ref="T174:T175"/>
    <mergeCell ref="V56:V57"/>
    <mergeCell ref="V48:V49"/>
    <mergeCell ref="S56:S57"/>
    <mergeCell ref="V246:V247"/>
    <mergeCell ref="U246:U247"/>
    <mergeCell ref="U115:U116"/>
    <mergeCell ref="V360:V361"/>
    <mergeCell ref="V297:V298"/>
    <mergeCell ref="T248:T249"/>
    <mergeCell ref="U248:U249"/>
    <mergeCell ref="U239:U240"/>
    <mergeCell ref="T233:T235"/>
    <mergeCell ref="V303:V304"/>
    <mergeCell ref="T80:T82"/>
    <mergeCell ref="U80:U82"/>
    <mergeCell ref="T74:T75"/>
    <mergeCell ref="T28:T29"/>
    <mergeCell ref="V28:V29"/>
    <mergeCell ref="V80:V82"/>
    <mergeCell ref="S30:S32"/>
    <mergeCell ref="T30:T32"/>
    <mergeCell ref="U43:U44"/>
    <mergeCell ref="V43:V44"/>
    <mergeCell ref="V148:V149"/>
    <mergeCell ref="U150:U151"/>
    <mergeCell ref="T98:T99"/>
    <mergeCell ref="C119:C124"/>
    <mergeCell ref="A106:A133"/>
    <mergeCell ref="C150:C153"/>
    <mergeCell ref="A134:A155"/>
    <mergeCell ref="C172:C175"/>
    <mergeCell ref="A156:A177"/>
    <mergeCell ref="I184:I188"/>
    <mergeCell ref="G184:G188"/>
    <mergeCell ref="E184:E188"/>
    <mergeCell ref="G657:G658"/>
    <mergeCell ref="I657:I658"/>
    <mergeCell ref="I564:I565"/>
    <mergeCell ref="I575:I576"/>
    <mergeCell ref="U71:U73"/>
    <mergeCell ref="T54:T55"/>
    <mergeCell ref="S67:S68"/>
    <mergeCell ref="S597:S598"/>
    <mergeCell ref="T548:T549"/>
    <mergeCell ref="S581:S582"/>
    <mergeCell ref="G592:G594"/>
    <mergeCell ref="G599:G600"/>
    <mergeCell ref="R630:R631"/>
    <mergeCell ref="I601:I602"/>
    <mergeCell ref="R601:R602"/>
    <mergeCell ref="R595:R596"/>
    <mergeCell ref="I618:I620"/>
    <mergeCell ref="R625:R626"/>
    <mergeCell ref="U614:U617"/>
    <mergeCell ref="C621:C622"/>
    <mergeCell ref="A618:A624"/>
    <mergeCell ref="T71:T73"/>
    <mergeCell ref="T167:T168"/>
    <mergeCell ref="A638:A644"/>
    <mergeCell ref="C641:C642"/>
    <mergeCell ref="A645:A652"/>
    <mergeCell ref="C649:C650"/>
    <mergeCell ref="A653:A658"/>
    <mergeCell ref="C655:C656"/>
    <mergeCell ref="G655:G656"/>
    <mergeCell ref="R673:R675"/>
    <mergeCell ref="S673:S675"/>
    <mergeCell ref="T673:T675"/>
    <mergeCell ref="U673:U675"/>
    <mergeCell ref="R676:R678"/>
    <mergeCell ref="S676:S678"/>
    <mergeCell ref="T676:T678"/>
    <mergeCell ref="U676:U678"/>
    <mergeCell ref="I668:I669"/>
    <mergeCell ref="E634:E635"/>
    <mergeCell ref="C668:C669"/>
    <mergeCell ref="I673:I675"/>
    <mergeCell ref="I676:I678"/>
    <mergeCell ref="G662:G663"/>
    <mergeCell ref="A659:A663"/>
    <mergeCell ref="C643:C644"/>
    <mergeCell ref="C651:C652"/>
    <mergeCell ref="E651:E652"/>
    <mergeCell ref="E664:E665"/>
    <mergeCell ref="C659:C661"/>
    <mergeCell ref="E659:E661"/>
    <mergeCell ref="I659:I661"/>
    <mergeCell ref="R668:R669"/>
    <mergeCell ref="R655:R656"/>
    <mergeCell ref="S655:S656"/>
  </mergeCells>
  <conditionalFormatting sqref="W451 T451 T3:T5 T26:T27 T266:T267 T390:T391 T525:T530 T543:T544 T293:T294 T595:T596 T645 T664:T667 W659 W638:W639 W58 W156 W689 W3 T130:T131 W106 W178 W230 W250 T348 W589 T30 W30 W134 W204 W277 T321:T322 W301 W325:W329 T380:T381 W400 T416:T418 W412 W432 T432:T433 T442:T445 W442:W443 T541 T603:T605 W603 W614:W619 W625 W645 W664 T670:T671 W670 W80 T400:T405 T618:T620 T638:T640 T226:T227 T50:T51 T200:T201 W495:W545 T384:T385 T408:T409 T48 T71 T148 T699:T703 W358:W380 W681 T705 T420 T422 T424 T426:T427 W566 W607 T350:T351 T632:T635">
    <cfRule type="cellIs" dxfId="224" priority="402" operator="lessThan">
      <formula>170</formula>
    </cfRule>
  </conditionalFormatting>
  <conditionalFormatting sqref="T491">
    <cfRule type="cellIs" dxfId="223" priority="395" operator="lessThan">
      <formula>170</formula>
    </cfRule>
  </conditionalFormatting>
  <conditionalFormatting sqref="T150">
    <cfRule type="cellIs" dxfId="222" priority="383" operator="lessThan">
      <formula>170</formula>
    </cfRule>
  </conditionalFormatting>
  <conditionalFormatting sqref="T119:T120">
    <cfRule type="cellIs" dxfId="221" priority="386" operator="lessThan">
      <formula>170</formula>
    </cfRule>
  </conditionalFormatting>
  <conditionalFormatting sqref="T217:T219">
    <cfRule type="cellIs" dxfId="220" priority="380" operator="lessThan">
      <formula>170</formula>
    </cfRule>
  </conditionalFormatting>
  <conditionalFormatting sqref="T607:T608">
    <cfRule type="cellIs" dxfId="219" priority="376" operator="lessThan">
      <formula>170</formula>
    </cfRule>
  </conditionalFormatting>
  <conditionalFormatting sqref="T693:T695">
    <cfRule type="cellIs" dxfId="218" priority="373" operator="lessThan">
      <formula>170</formula>
    </cfRule>
  </conditionalFormatting>
  <conditionalFormatting sqref="T386:T387">
    <cfRule type="cellIs" dxfId="217" priority="372" operator="lessThan">
      <formula>170</formula>
    </cfRule>
  </conditionalFormatting>
  <conditionalFormatting sqref="T447">
    <cfRule type="cellIs" dxfId="216" priority="371" operator="lessThan">
      <formula>170</formula>
    </cfRule>
  </conditionalFormatting>
  <conditionalFormatting sqref="T125">
    <cfRule type="cellIs" dxfId="215" priority="367" operator="lessThan">
      <formula>170</formula>
    </cfRule>
  </conditionalFormatting>
  <conditionalFormatting sqref="T69">
    <cfRule type="cellIs" dxfId="214" priority="369" operator="lessThan">
      <formula>170</formula>
    </cfRule>
  </conditionalFormatting>
  <conditionalFormatting sqref="T167">
    <cfRule type="cellIs" dxfId="213" priority="366" operator="lessThan">
      <formula>170</formula>
    </cfRule>
  </conditionalFormatting>
  <conditionalFormatting sqref="T583:T584">
    <cfRule type="cellIs" dxfId="212" priority="359" operator="lessThan">
      <formula>170</formula>
    </cfRule>
  </conditionalFormatting>
  <conditionalFormatting sqref="T220">
    <cfRule type="cellIs" dxfId="211" priority="364" operator="lessThan">
      <formula>170</formula>
    </cfRule>
  </conditionalFormatting>
  <conditionalFormatting sqref="W653">
    <cfRule type="cellIs" dxfId="210" priority="351" operator="lessThan">
      <formula>170</formula>
    </cfRule>
  </conditionalFormatting>
  <conditionalFormatting sqref="T291:T292">
    <cfRule type="cellIs" dxfId="209" priority="339" operator="lessThan">
      <formula>170</formula>
    </cfRule>
  </conditionalFormatting>
  <conditionalFormatting sqref="T191:T192">
    <cfRule type="cellIs" dxfId="208" priority="341" operator="lessThan">
      <formula>170</formula>
    </cfRule>
  </conditionalFormatting>
  <conditionalFormatting sqref="T354:T355">
    <cfRule type="cellIs" dxfId="207" priority="338" operator="lessThan">
      <formula>170</formula>
    </cfRule>
  </conditionalFormatting>
  <conditionalFormatting sqref="T352:T353">
    <cfRule type="cellIs" dxfId="206" priority="337" operator="lessThan">
      <formula>170</formula>
    </cfRule>
  </conditionalFormatting>
  <conditionalFormatting sqref="T356:T357">
    <cfRule type="cellIs" dxfId="205" priority="336" operator="lessThan">
      <formula>170</formula>
    </cfRule>
  </conditionalFormatting>
  <conditionalFormatting sqref="T659">
    <cfRule type="cellIs" dxfId="204" priority="323" operator="lessThan">
      <formula>170</formula>
    </cfRule>
  </conditionalFormatting>
  <conditionalFormatting sqref="T137">
    <cfRule type="cellIs" dxfId="203" priority="272" operator="lessThan">
      <formula>170</formula>
    </cfRule>
  </conditionalFormatting>
  <conditionalFormatting sqref="T627">
    <cfRule type="cellIs" dxfId="202" priority="317" operator="lessThan">
      <formula>170</formula>
    </cfRule>
  </conditionalFormatting>
  <conditionalFormatting sqref="T28:T29">
    <cfRule type="cellIs" dxfId="201" priority="299" operator="lessThan">
      <formula>170</formula>
    </cfRule>
  </conditionalFormatting>
  <conditionalFormatting sqref="T56:T57">
    <cfRule type="cellIs" dxfId="200" priority="298" operator="lessThan">
      <formula>170</formula>
    </cfRule>
  </conditionalFormatting>
  <conditionalFormatting sqref="T78:T79">
    <cfRule type="cellIs" dxfId="199" priority="297" operator="lessThan">
      <formula>170</formula>
    </cfRule>
  </conditionalFormatting>
  <conditionalFormatting sqref="T104:T105">
    <cfRule type="cellIs" dxfId="198" priority="296" operator="lessThan">
      <formula>170</formula>
    </cfRule>
  </conditionalFormatting>
  <conditionalFormatting sqref="T24:T25">
    <cfRule type="cellIs" dxfId="197" priority="295" operator="lessThan">
      <formula>170</formula>
    </cfRule>
  </conditionalFormatting>
  <conditionalFormatting sqref="T45">
    <cfRule type="cellIs" dxfId="196" priority="290" operator="lessThan">
      <formula>170</formula>
    </cfRule>
  </conditionalFormatting>
  <conditionalFormatting sqref="T33">
    <cfRule type="cellIs" dxfId="195" priority="293" operator="lessThan">
      <formula>170</formula>
    </cfRule>
  </conditionalFormatting>
  <conditionalFormatting sqref="T36">
    <cfRule type="cellIs" dxfId="194" priority="292" operator="lessThan">
      <formula>170</formula>
    </cfRule>
  </conditionalFormatting>
  <conditionalFormatting sqref="T43:T44">
    <cfRule type="cellIs" dxfId="193" priority="291" operator="lessThan">
      <formula>170</formula>
    </cfRule>
  </conditionalFormatting>
  <conditionalFormatting sqref="T58">
    <cfRule type="cellIs" dxfId="192" priority="288" operator="lessThan">
      <formula>170</formula>
    </cfRule>
  </conditionalFormatting>
  <conditionalFormatting sqref="T61">
    <cfRule type="cellIs" dxfId="191" priority="287" operator="lessThan">
      <formula>170</formula>
    </cfRule>
  </conditionalFormatting>
  <conditionalFormatting sqref="T64">
    <cfRule type="cellIs" dxfId="190" priority="286" operator="lessThan">
      <formula>170</formula>
    </cfRule>
  </conditionalFormatting>
  <conditionalFormatting sqref="T80">
    <cfRule type="cellIs" dxfId="189" priority="283" operator="lessThan">
      <formula>170</formula>
    </cfRule>
  </conditionalFormatting>
  <conditionalFormatting sqref="T83">
    <cfRule type="cellIs" dxfId="188" priority="282" operator="lessThan">
      <formula>170</formula>
    </cfRule>
  </conditionalFormatting>
  <conditionalFormatting sqref="T93:T94">
    <cfRule type="cellIs" dxfId="187" priority="280" operator="lessThan">
      <formula>170</formula>
    </cfRule>
  </conditionalFormatting>
  <conditionalFormatting sqref="T106">
    <cfRule type="cellIs" dxfId="186" priority="278" operator="lessThan">
      <formula>170</formula>
    </cfRule>
  </conditionalFormatting>
  <conditionalFormatting sqref="T95:T97">
    <cfRule type="cellIs" dxfId="185" priority="279" operator="lessThan">
      <formula>170</formula>
    </cfRule>
  </conditionalFormatting>
  <conditionalFormatting sqref="T112">
    <cfRule type="cellIs" dxfId="184" priority="276" operator="lessThan">
      <formula>170</formula>
    </cfRule>
  </conditionalFormatting>
  <conditionalFormatting sqref="T109">
    <cfRule type="cellIs" dxfId="183" priority="277" operator="lessThan">
      <formula>170</formula>
    </cfRule>
  </conditionalFormatting>
  <conditionalFormatting sqref="T132:T133">
    <cfRule type="cellIs" dxfId="182" priority="274" operator="lessThan">
      <formula>170</formula>
    </cfRule>
  </conditionalFormatting>
  <conditionalFormatting sqref="T115:T116">
    <cfRule type="cellIs" dxfId="181" priority="275" operator="lessThan">
      <formula>170</formula>
    </cfRule>
  </conditionalFormatting>
  <conditionalFormatting sqref="T134">
    <cfRule type="cellIs" dxfId="180" priority="273" operator="lessThan">
      <formula>170</formula>
    </cfRule>
  </conditionalFormatting>
  <conditionalFormatting sqref="T140">
    <cfRule type="cellIs" dxfId="179" priority="271" operator="lessThan">
      <formula>170</formula>
    </cfRule>
  </conditionalFormatting>
  <conditionalFormatting sqref="T145">
    <cfRule type="cellIs" dxfId="178" priority="270" operator="lessThan">
      <formula>170</formula>
    </cfRule>
  </conditionalFormatting>
  <conditionalFormatting sqref="T154:T155">
    <cfRule type="cellIs" dxfId="177" priority="268" operator="lessThan">
      <formula>170</formula>
    </cfRule>
  </conditionalFormatting>
  <conditionalFormatting sqref="T156">
    <cfRule type="cellIs" dxfId="176" priority="267" operator="lessThan">
      <formula>170</formula>
    </cfRule>
  </conditionalFormatting>
  <conditionalFormatting sqref="T159">
    <cfRule type="cellIs" dxfId="175" priority="266" operator="lessThan">
      <formula>170</formula>
    </cfRule>
  </conditionalFormatting>
  <conditionalFormatting sqref="T162">
    <cfRule type="cellIs" dxfId="174" priority="265" operator="lessThan">
      <formula>170</formula>
    </cfRule>
  </conditionalFormatting>
  <conditionalFormatting sqref="T169">
    <cfRule type="cellIs" dxfId="173" priority="263" operator="lessThan">
      <formula>170</formula>
    </cfRule>
  </conditionalFormatting>
  <conditionalFormatting sqref="T178">
    <cfRule type="cellIs" dxfId="172" priority="260" operator="lessThan">
      <formula>170</formula>
    </cfRule>
  </conditionalFormatting>
  <conditionalFormatting sqref="T176:T177">
    <cfRule type="cellIs" dxfId="171" priority="261" operator="lessThan">
      <formula>170</formula>
    </cfRule>
  </conditionalFormatting>
  <conditionalFormatting sqref="T181">
    <cfRule type="cellIs" dxfId="170" priority="259" operator="lessThan">
      <formula>170</formula>
    </cfRule>
  </conditionalFormatting>
  <conditionalFormatting sqref="T202:T203">
    <cfRule type="cellIs" dxfId="169" priority="256" operator="lessThan">
      <formula>170</formula>
    </cfRule>
  </conditionalFormatting>
  <conditionalFormatting sqref="T184">
    <cfRule type="cellIs" dxfId="168" priority="258" operator="lessThan">
      <formula>170</formula>
    </cfRule>
  </conditionalFormatting>
  <conditionalFormatting sqref="T204">
    <cfRule type="cellIs" dxfId="167" priority="255" operator="lessThan">
      <formula>170</formula>
    </cfRule>
  </conditionalFormatting>
  <conditionalFormatting sqref="T207">
    <cfRule type="cellIs" dxfId="166" priority="254" operator="lessThan">
      <formula>170</formula>
    </cfRule>
  </conditionalFormatting>
  <conditionalFormatting sqref="T215:T216">
    <cfRule type="cellIs" dxfId="165" priority="252" operator="lessThan">
      <formula>170</formula>
    </cfRule>
  </conditionalFormatting>
  <conditionalFormatting sqref="T210">
    <cfRule type="cellIs" dxfId="164" priority="253" operator="lessThan">
      <formula>170</formula>
    </cfRule>
  </conditionalFormatting>
  <conditionalFormatting sqref="T228:T229">
    <cfRule type="cellIs" dxfId="163" priority="251" operator="lessThan">
      <formula>170</formula>
    </cfRule>
  </conditionalFormatting>
  <conditionalFormatting sqref="T230">
    <cfRule type="cellIs" dxfId="162" priority="250" operator="lessThan">
      <formula>170</formula>
    </cfRule>
  </conditionalFormatting>
  <conditionalFormatting sqref="T233">
    <cfRule type="cellIs" dxfId="161" priority="249" operator="lessThan">
      <formula>170</formula>
    </cfRule>
  </conditionalFormatting>
  <conditionalFormatting sqref="T236">
    <cfRule type="cellIs" dxfId="160" priority="248" operator="lessThan">
      <formula>170</formula>
    </cfRule>
  </conditionalFormatting>
  <conditionalFormatting sqref="T248:T249">
    <cfRule type="cellIs" dxfId="159" priority="247" operator="lessThan">
      <formula>170</formula>
    </cfRule>
  </conditionalFormatting>
  <conditionalFormatting sqref="T241:T242">
    <cfRule type="cellIs" dxfId="158" priority="246" operator="lessThan">
      <formula>170</formula>
    </cfRule>
  </conditionalFormatting>
  <conditionalFormatting sqref="T250">
    <cfRule type="cellIs" dxfId="157" priority="245" operator="lessThan">
      <formula>170</formula>
    </cfRule>
  </conditionalFormatting>
  <conditionalFormatting sqref="T253">
    <cfRule type="cellIs" dxfId="156" priority="244" operator="lessThan">
      <formula>170</formula>
    </cfRule>
  </conditionalFormatting>
  <conditionalFormatting sqref="T256">
    <cfRule type="cellIs" dxfId="155" priority="243" operator="lessThan">
      <formula>170</formula>
    </cfRule>
  </conditionalFormatting>
  <conditionalFormatting sqref="T261:T263">
    <cfRule type="cellIs" dxfId="154" priority="241" operator="lessThan">
      <formula>170</formula>
    </cfRule>
  </conditionalFormatting>
  <conditionalFormatting sqref="T264:T265">
    <cfRule type="cellIs" dxfId="153" priority="240" operator="lessThan">
      <formula>170</formula>
    </cfRule>
  </conditionalFormatting>
  <conditionalFormatting sqref="T272">
    <cfRule type="cellIs" dxfId="152" priority="239" operator="lessThan">
      <formula>170</formula>
    </cfRule>
  </conditionalFormatting>
  <conditionalFormatting sqref="T275:T276">
    <cfRule type="cellIs" dxfId="151" priority="237" operator="lessThan">
      <formula>170</formula>
    </cfRule>
  </conditionalFormatting>
  <conditionalFormatting sqref="T277">
    <cfRule type="cellIs" dxfId="150" priority="236" operator="lessThan">
      <formula>170</formula>
    </cfRule>
  </conditionalFormatting>
  <conditionalFormatting sqref="T280">
    <cfRule type="cellIs" dxfId="149" priority="235" operator="lessThan">
      <formula>170</formula>
    </cfRule>
  </conditionalFormatting>
  <conditionalFormatting sqref="T283">
    <cfRule type="cellIs" dxfId="148" priority="234" operator="lessThan">
      <formula>170</formula>
    </cfRule>
  </conditionalFormatting>
  <conditionalFormatting sqref="T288">
    <cfRule type="cellIs" dxfId="147" priority="232" operator="lessThan">
      <formula>170</formula>
    </cfRule>
  </conditionalFormatting>
  <conditionalFormatting sqref="T299:T300">
    <cfRule type="cellIs" dxfId="146" priority="231" operator="lessThan">
      <formula>170</formula>
    </cfRule>
  </conditionalFormatting>
  <conditionalFormatting sqref="T301">
    <cfRule type="cellIs" dxfId="145" priority="230" operator="lessThan">
      <formula>170</formula>
    </cfRule>
  </conditionalFormatting>
  <conditionalFormatting sqref="T303">
    <cfRule type="cellIs" dxfId="144" priority="229" operator="lessThan">
      <formula>170</formula>
    </cfRule>
  </conditionalFormatting>
  <conditionalFormatting sqref="T329:T330">
    <cfRule type="cellIs" dxfId="143" priority="220" operator="lessThan">
      <formula>170</formula>
    </cfRule>
  </conditionalFormatting>
  <conditionalFormatting sqref="T313">
    <cfRule type="cellIs" dxfId="142" priority="226" operator="lessThan">
      <formula>170</formula>
    </cfRule>
  </conditionalFormatting>
  <conditionalFormatting sqref="T339:T340">
    <cfRule type="cellIs" dxfId="141" priority="218" operator="lessThan">
      <formula>170</formula>
    </cfRule>
  </conditionalFormatting>
  <conditionalFormatting sqref="T319:T320">
    <cfRule type="cellIs" dxfId="140" priority="224" operator="lessThan">
      <formula>170</formula>
    </cfRule>
  </conditionalFormatting>
  <conditionalFormatting sqref="T323:T324">
    <cfRule type="cellIs" dxfId="139" priority="223" operator="lessThan">
      <formula>170</formula>
    </cfRule>
  </conditionalFormatting>
  <conditionalFormatting sqref="T334">
    <cfRule type="cellIs" dxfId="138" priority="216" operator="lessThan">
      <formula>170</formula>
    </cfRule>
  </conditionalFormatting>
  <conditionalFormatting sqref="T325">
    <cfRule type="cellIs" dxfId="137" priority="222" operator="lessThan">
      <formula>170</formula>
    </cfRule>
  </conditionalFormatting>
  <conditionalFormatting sqref="T360:T361">
    <cfRule type="cellIs" dxfId="136" priority="214" operator="lessThan">
      <formula>170</formula>
    </cfRule>
  </conditionalFormatting>
  <conditionalFormatting sqref="T337:T338">
    <cfRule type="cellIs" dxfId="135" priority="219" operator="lessThan">
      <formula>170</formula>
    </cfRule>
  </conditionalFormatting>
  <conditionalFormatting sqref="T331">
    <cfRule type="cellIs" dxfId="134" priority="217" operator="lessThan">
      <formula>170</formula>
    </cfRule>
  </conditionalFormatting>
  <conditionalFormatting sqref="T358:T359">
    <cfRule type="cellIs" dxfId="133" priority="215" operator="lessThan">
      <formula>170</formula>
    </cfRule>
  </conditionalFormatting>
  <conditionalFormatting sqref="T362:T364 T366">
    <cfRule type="cellIs" dxfId="132" priority="212" operator="lessThan">
      <formula>170</formula>
    </cfRule>
  </conditionalFormatting>
  <conditionalFormatting sqref="T368:T370 T372">
    <cfRule type="cellIs" dxfId="131" priority="209" operator="lessThan">
      <formula>170</formula>
    </cfRule>
  </conditionalFormatting>
  <conditionalFormatting sqref="T374:T375">
    <cfRule type="cellIs" dxfId="130" priority="208" operator="lessThan">
      <formula>170</formula>
    </cfRule>
  </conditionalFormatting>
  <conditionalFormatting sqref="T376:T377">
    <cfRule type="cellIs" dxfId="129" priority="207" operator="lessThan">
      <formula>170</formula>
    </cfRule>
  </conditionalFormatting>
  <conditionalFormatting sqref="T378:T379">
    <cfRule type="cellIs" dxfId="128" priority="205" operator="lessThan">
      <formula>170</formula>
    </cfRule>
  </conditionalFormatting>
  <conditionalFormatting sqref="T392">
    <cfRule type="cellIs" dxfId="127" priority="204" operator="lessThan">
      <formula>170</formula>
    </cfRule>
  </conditionalFormatting>
  <conditionalFormatting sqref="T398:T399">
    <cfRule type="cellIs" dxfId="126" priority="200" operator="lessThan">
      <formula>170</formula>
    </cfRule>
  </conditionalFormatting>
  <conditionalFormatting sqref="T410:T411">
    <cfRule type="cellIs" dxfId="125" priority="199" operator="lessThan">
      <formula>170</formula>
    </cfRule>
  </conditionalFormatting>
  <conditionalFormatting sqref="T430:T431">
    <cfRule type="cellIs" dxfId="124" priority="198" operator="lessThan">
      <formula>170</formula>
    </cfRule>
  </conditionalFormatting>
  <conditionalFormatting sqref="T412:T413">
    <cfRule type="cellIs" dxfId="123" priority="197" operator="lessThan">
      <formula>170</formula>
    </cfRule>
  </conditionalFormatting>
  <conditionalFormatting sqref="T434:T435">
    <cfRule type="cellIs" dxfId="122" priority="195" operator="lessThan">
      <formula>170</formula>
    </cfRule>
  </conditionalFormatting>
  <conditionalFormatting sqref="T436:T437">
    <cfRule type="cellIs" dxfId="121" priority="194" operator="lessThan">
      <formula>170</formula>
    </cfRule>
  </conditionalFormatting>
  <conditionalFormatting sqref="T438:T439">
    <cfRule type="cellIs" dxfId="120" priority="193" operator="lessThan">
      <formula>170</formula>
    </cfRule>
  </conditionalFormatting>
  <conditionalFormatting sqref="T440:T441">
    <cfRule type="cellIs" dxfId="119" priority="192" operator="lessThan">
      <formula>170</formula>
    </cfRule>
  </conditionalFormatting>
  <conditionalFormatting sqref="T449">
    <cfRule type="cellIs" dxfId="118" priority="191" operator="lessThan">
      <formula>170</formula>
    </cfRule>
  </conditionalFormatting>
  <conditionalFormatting sqref="T493">
    <cfRule type="cellIs" dxfId="117" priority="190" operator="lessThan">
      <formula>170</formula>
    </cfRule>
  </conditionalFormatting>
  <conditionalFormatting sqref="T495">
    <cfRule type="cellIs" dxfId="116" priority="189" operator="lessThan">
      <formula>170</formula>
    </cfRule>
  </conditionalFormatting>
  <conditionalFormatting sqref="T498">
    <cfRule type="cellIs" dxfId="115" priority="188" operator="lessThan">
      <formula>170</formula>
    </cfRule>
  </conditionalFormatting>
  <conditionalFormatting sqref="T501">
    <cfRule type="cellIs" dxfId="114" priority="187" operator="lessThan">
      <formula>170</formula>
    </cfRule>
  </conditionalFormatting>
  <conditionalFormatting sqref="T504">
    <cfRule type="cellIs" dxfId="113" priority="186" operator="lessThan">
      <formula>170</formula>
    </cfRule>
  </conditionalFormatting>
  <conditionalFormatting sqref="T510">
    <cfRule type="cellIs" dxfId="112" priority="185" operator="lessThan">
      <formula>170</formula>
    </cfRule>
  </conditionalFormatting>
  <conditionalFormatting sqref="T507">
    <cfRule type="cellIs" dxfId="111" priority="179" operator="lessThan">
      <formula>170</formula>
    </cfRule>
  </conditionalFormatting>
  <conditionalFormatting sqref="T534">
    <cfRule type="cellIs" dxfId="110" priority="178" operator="lessThan">
      <formula>170</formula>
    </cfRule>
  </conditionalFormatting>
  <conditionalFormatting sqref="T537">
    <cfRule type="cellIs" dxfId="109" priority="177" operator="lessThan">
      <formula>170</formula>
    </cfRule>
  </conditionalFormatting>
  <conditionalFormatting sqref="T539">
    <cfRule type="cellIs" dxfId="108" priority="176" operator="lessThan">
      <formula>170</formula>
    </cfRule>
  </conditionalFormatting>
  <conditionalFormatting sqref="T531">
    <cfRule type="cellIs" dxfId="107" priority="175" operator="lessThan">
      <formula>170</formula>
    </cfRule>
  </conditionalFormatting>
  <conditionalFormatting sqref="T548">
    <cfRule type="cellIs" dxfId="106" priority="174" operator="lessThan">
      <formula>170</formula>
    </cfRule>
  </conditionalFormatting>
  <conditionalFormatting sqref="T550:T551">
    <cfRule type="cellIs" dxfId="105" priority="173" operator="lessThan">
      <formula>170</formula>
    </cfRule>
  </conditionalFormatting>
  <conditionalFormatting sqref="T552:T553">
    <cfRule type="cellIs" dxfId="104" priority="172" operator="lessThan">
      <formula>170</formula>
    </cfRule>
  </conditionalFormatting>
  <conditionalFormatting sqref="T556:T557">
    <cfRule type="cellIs" dxfId="103" priority="171" operator="lessThan">
      <formula>170</formula>
    </cfRule>
  </conditionalFormatting>
  <conditionalFormatting sqref="T545">
    <cfRule type="cellIs" dxfId="102" priority="170" operator="lessThan">
      <formula>170</formula>
    </cfRule>
  </conditionalFormatting>
  <conditionalFormatting sqref="T566">
    <cfRule type="cellIs" dxfId="101" priority="168" operator="lessThan">
      <formula>170</formula>
    </cfRule>
  </conditionalFormatting>
  <conditionalFormatting sqref="T569:T570">
    <cfRule type="cellIs" dxfId="100" priority="167" operator="lessThan">
      <formula>170</formula>
    </cfRule>
  </conditionalFormatting>
  <conditionalFormatting sqref="T571">
    <cfRule type="cellIs" dxfId="99" priority="166" operator="lessThan">
      <formula>170</formula>
    </cfRule>
  </conditionalFormatting>
  <conditionalFormatting sqref="T581:T582">
    <cfRule type="cellIs" dxfId="98" priority="160" operator="lessThan">
      <formula>170</formula>
    </cfRule>
  </conditionalFormatting>
  <conditionalFormatting sqref="T585:T586">
    <cfRule type="cellIs" dxfId="97" priority="159" operator="lessThan">
      <formula>170</formula>
    </cfRule>
  </conditionalFormatting>
  <conditionalFormatting sqref="T587:T588">
    <cfRule type="cellIs" dxfId="96" priority="158" operator="lessThan">
      <formula>170</formula>
    </cfRule>
  </conditionalFormatting>
  <conditionalFormatting sqref="T707:T708">
    <cfRule type="cellIs" dxfId="95" priority="156" operator="lessThan">
      <formula>170</formula>
    </cfRule>
  </conditionalFormatting>
  <conditionalFormatting sqref="T709:T710">
    <cfRule type="cellIs" dxfId="94" priority="155" operator="lessThan">
      <formula>170</formula>
    </cfRule>
  </conditionalFormatting>
  <conditionalFormatting sqref="T711:T712">
    <cfRule type="cellIs" dxfId="93" priority="154" operator="lessThan">
      <formula>170</formula>
    </cfRule>
  </conditionalFormatting>
  <conditionalFormatting sqref="T713:T714">
    <cfRule type="cellIs" dxfId="92" priority="153" operator="lessThan">
      <formula>170</formula>
    </cfRule>
  </conditionalFormatting>
  <conditionalFormatting sqref="T715:T717">
    <cfRule type="cellIs" dxfId="91" priority="152" operator="lessThan">
      <formula>170</formula>
    </cfRule>
  </conditionalFormatting>
  <conditionalFormatting sqref="W715:W717">
    <cfRule type="cellIs" dxfId="90" priority="146" operator="lessThan">
      <formula>170</formula>
    </cfRule>
  </conditionalFormatting>
  <conditionalFormatting sqref="T636:T637">
    <cfRule type="cellIs" dxfId="89" priority="136" operator="lessThan">
      <formula>170</formula>
    </cfRule>
  </conditionalFormatting>
  <conditionalFormatting sqref="T589">
    <cfRule type="cellIs" dxfId="88" priority="145" operator="lessThan">
      <formula>170</formula>
    </cfRule>
  </conditionalFormatting>
  <conditionalFormatting sqref="T592:T594">
    <cfRule type="cellIs" dxfId="87" priority="144" operator="lessThan">
      <formula>170</formula>
    </cfRule>
  </conditionalFormatting>
  <conditionalFormatting sqref="T597:T598">
    <cfRule type="cellIs" dxfId="86" priority="143" operator="lessThan">
      <formula>170</formula>
    </cfRule>
  </conditionalFormatting>
  <conditionalFormatting sqref="T599:T600">
    <cfRule type="cellIs" dxfId="85" priority="141" operator="lessThan">
      <formula>170</formula>
    </cfRule>
  </conditionalFormatting>
  <conditionalFormatting sqref="T601:T602">
    <cfRule type="cellIs" dxfId="84" priority="140" operator="lessThan">
      <formula>170</formula>
    </cfRule>
  </conditionalFormatting>
  <conditionalFormatting sqref="T609">
    <cfRule type="cellIs" dxfId="83" priority="139" operator="lessThan">
      <formula>170</formula>
    </cfRule>
  </conditionalFormatting>
  <conditionalFormatting sqref="T623:T624">
    <cfRule type="cellIs" dxfId="82" priority="138" operator="lessThan">
      <formula>170</formula>
    </cfRule>
  </conditionalFormatting>
  <conditionalFormatting sqref="T630:T631">
    <cfRule type="cellIs" dxfId="81" priority="137" operator="lessThan">
      <formula>170</formula>
    </cfRule>
  </conditionalFormatting>
  <conditionalFormatting sqref="T643:T644">
    <cfRule type="cellIs" dxfId="80" priority="134" operator="lessThan">
      <formula>170</formula>
    </cfRule>
  </conditionalFormatting>
  <conditionalFormatting sqref="T651:T653">
    <cfRule type="cellIs" dxfId="79" priority="133" operator="lessThan">
      <formula>170</formula>
    </cfRule>
  </conditionalFormatting>
  <conditionalFormatting sqref="T657:T658">
    <cfRule type="cellIs" dxfId="78" priority="132" operator="lessThan">
      <formula>170</formula>
    </cfRule>
  </conditionalFormatting>
  <conditionalFormatting sqref="T662:T663">
    <cfRule type="cellIs" dxfId="77" priority="131" operator="lessThan">
      <formula>170</formula>
    </cfRule>
  </conditionalFormatting>
  <conditionalFormatting sqref="T668:T669">
    <cfRule type="cellIs" dxfId="76" priority="130" operator="lessThan">
      <formula>170</formula>
    </cfRule>
  </conditionalFormatting>
  <conditionalFormatting sqref="T679:T680">
    <cfRule type="cellIs" dxfId="75" priority="129" operator="lessThan">
      <formula>170</formula>
    </cfRule>
  </conditionalFormatting>
  <conditionalFormatting sqref="T681">
    <cfRule type="cellIs" dxfId="74" priority="128" operator="lessThan">
      <formula>170</formula>
    </cfRule>
  </conditionalFormatting>
  <conditionalFormatting sqref="T127:T129">
    <cfRule type="cellIs" dxfId="73" priority="123" operator="lessThan">
      <formula>170</formula>
    </cfRule>
  </conditionalFormatting>
  <conditionalFormatting sqref="T687:T688">
    <cfRule type="cellIs" dxfId="72" priority="125" operator="lessThan">
      <formula>170</formula>
    </cfRule>
  </conditionalFormatting>
  <conditionalFormatting sqref="T20">
    <cfRule type="cellIs" dxfId="71" priority="120" operator="lessThan">
      <formula>170</formula>
    </cfRule>
  </conditionalFormatting>
  <conditionalFormatting sqref="T74:T75">
    <cfRule type="cellIs" dxfId="70" priority="116" operator="lessThan">
      <formula>170</formula>
    </cfRule>
  </conditionalFormatting>
  <conditionalFormatting sqref="T172:T173">
    <cfRule type="cellIs" dxfId="69" priority="111" operator="lessThan">
      <formula>170</formula>
    </cfRule>
  </conditionalFormatting>
  <conditionalFormatting sqref="T246:T247">
    <cfRule type="cellIs" dxfId="68" priority="106" operator="lessThan">
      <formula>170</formula>
    </cfRule>
  </conditionalFormatting>
  <conditionalFormatting sqref="T649:T650">
    <cfRule type="cellIs" dxfId="67" priority="96" operator="lessThan">
      <formula>170</formula>
    </cfRule>
  </conditionalFormatting>
  <conditionalFormatting sqref="T554:T555">
    <cfRule type="cellIs" dxfId="66" priority="93" operator="lessThan">
      <formula>170</formula>
    </cfRule>
  </conditionalFormatting>
  <conditionalFormatting sqref="W558">
    <cfRule type="cellIs" dxfId="65" priority="92" operator="lessThan">
      <formula>170</formula>
    </cfRule>
  </conditionalFormatting>
  <conditionalFormatting sqref="T558:T559">
    <cfRule type="cellIs" dxfId="64" priority="91" operator="lessThan">
      <formula>170</formula>
    </cfRule>
  </conditionalFormatting>
  <conditionalFormatting sqref="T562:T563">
    <cfRule type="cellIs" dxfId="63" priority="90" operator="lessThan">
      <formula>170</formula>
    </cfRule>
  </conditionalFormatting>
  <conditionalFormatting sqref="T560:T561">
    <cfRule type="cellIs" dxfId="62" priority="89" operator="lessThan">
      <formula>170</formula>
    </cfRule>
  </conditionalFormatting>
  <conditionalFormatting sqref="T243">
    <cfRule type="cellIs" dxfId="61" priority="88" operator="lessThan">
      <formula>170</formula>
    </cfRule>
  </conditionalFormatting>
  <conditionalFormatting sqref="T341">
    <cfRule type="cellIs" dxfId="60" priority="86" operator="lessThan">
      <formula>170</formula>
    </cfRule>
  </conditionalFormatting>
  <conditionalFormatting sqref="T614">
    <cfRule type="cellIs" dxfId="59" priority="84" operator="lessThan">
      <formula>170</formula>
    </cfRule>
  </conditionalFormatting>
  <conditionalFormatting sqref="T673">
    <cfRule type="cellIs" dxfId="58" priority="80" operator="lessThan">
      <formula>170</formula>
    </cfRule>
  </conditionalFormatting>
  <conditionalFormatting sqref="T564:T565">
    <cfRule type="cellIs" dxfId="57" priority="78" operator="lessThan">
      <formula>170</formula>
    </cfRule>
  </conditionalFormatting>
  <conditionalFormatting sqref="W632">
    <cfRule type="cellIs" dxfId="56" priority="77" operator="lessThan">
      <formula>170</formula>
    </cfRule>
  </conditionalFormatting>
  <conditionalFormatting sqref="T6:T8">
    <cfRule type="cellIs" dxfId="55" priority="72" operator="lessThan">
      <formula>170</formula>
    </cfRule>
  </conditionalFormatting>
  <conditionalFormatting sqref="T295:T296">
    <cfRule type="cellIs" dxfId="54" priority="70" operator="lessThan">
      <formula>170</formula>
    </cfRule>
  </conditionalFormatting>
  <conditionalFormatting sqref="T297:T298">
    <cfRule type="cellIs" dxfId="53" priority="69" operator="lessThan">
      <formula>170</formula>
    </cfRule>
  </conditionalFormatting>
  <conditionalFormatting sqref="T286:T287">
    <cfRule type="cellIs" dxfId="52" priority="68" operator="lessThan">
      <formula>170</formula>
    </cfRule>
  </conditionalFormatting>
  <conditionalFormatting sqref="T239:T240">
    <cfRule type="cellIs" dxfId="51" priority="67" operator="lessThan">
      <formula>170</formula>
    </cfRule>
  </conditionalFormatting>
  <conditionalFormatting sqref="T305">
    <cfRule type="cellIs" dxfId="50" priority="65" operator="lessThan">
      <formula>170</formula>
    </cfRule>
  </conditionalFormatting>
  <conditionalFormatting sqref="T307">
    <cfRule type="cellIs" dxfId="49" priority="64" operator="lessThan">
      <formula>170</formula>
    </cfRule>
  </conditionalFormatting>
  <conditionalFormatting sqref="T414">
    <cfRule type="cellIs" dxfId="48" priority="63" operator="lessThan">
      <formula>170</formula>
    </cfRule>
  </conditionalFormatting>
  <conditionalFormatting sqref="T428:T429">
    <cfRule type="cellIs" dxfId="47" priority="62" operator="lessThan">
      <formula>170</formula>
    </cfRule>
  </conditionalFormatting>
  <conditionalFormatting sqref="T165">
    <cfRule type="cellIs" dxfId="46" priority="61" operator="lessThan">
      <formula>170</formula>
    </cfRule>
  </conditionalFormatting>
  <conditionalFormatting sqref="T174:T175">
    <cfRule type="cellIs" dxfId="45" priority="60" operator="lessThan">
      <formula>170</formula>
    </cfRule>
  </conditionalFormatting>
  <conditionalFormatting sqref="T382:T383">
    <cfRule type="cellIs" dxfId="44" priority="59" operator="lessThan">
      <formula>170</formula>
    </cfRule>
  </conditionalFormatting>
  <conditionalFormatting sqref="T388:T389">
    <cfRule type="cellIs" dxfId="43" priority="58" operator="lessThan">
      <formula>170</formula>
    </cfRule>
  </conditionalFormatting>
  <conditionalFormatting sqref="T117:T118">
    <cfRule type="cellIs" dxfId="42" priority="57" operator="lessThan">
      <formula>170</formula>
    </cfRule>
  </conditionalFormatting>
  <conditionalFormatting sqref="T143:T144">
    <cfRule type="cellIs" dxfId="41" priority="56" operator="lessThan">
      <formula>170</formula>
    </cfRule>
  </conditionalFormatting>
  <conditionalFormatting sqref="T152">
    <cfRule type="cellIs" dxfId="40" priority="55" operator="lessThan">
      <formula>170</formula>
    </cfRule>
  </conditionalFormatting>
  <conditionalFormatting sqref="T213:T214">
    <cfRule type="cellIs" dxfId="39" priority="54" operator="lessThan">
      <formula>170</formula>
    </cfRule>
  </conditionalFormatting>
  <conditionalFormatting sqref="T86:T87">
    <cfRule type="cellIs" dxfId="38" priority="53" operator="lessThan">
      <formula>170</formula>
    </cfRule>
  </conditionalFormatting>
  <conditionalFormatting sqref="T91:T92">
    <cfRule type="cellIs" dxfId="37" priority="51" operator="lessThan">
      <formula>170</formula>
    </cfRule>
  </conditionalFormatting>
  <conditionalFormatting sqref="T88">
    <cfRule type="cellIs" dxfId="36" priority="52" operator="lessThan">
      <formula>170</formula>
    </cfRule>
  </conditionalFormatting>
  <conditionalFormatting sqref="T39:T41">
    <cfRule type="cellIs" dxfId="35" priority="50" operator="lessThan">
      <formula>170</formula>
    </cfRule>
  </conditionalFormatting>
  <conditionalFormatting sqref="T67:T68">
    <cfRule type="cellIs" dxfId="34" priority="49" operator="lessThan">
      <formula>170</formula>
    </cfRule>
  </conditionalFormatting>
  <conditionalFormatting sqref="T76:T77">
    <cfRule type="cellIs" dxfId="33" priority="48" operator="lessThan">
      <formula>170</formula>
    </cfRule>
  </conditionalFormatting>
  <conditionalFormatting sqref="T259:T260">
    <cfRule type="cellIs" dxfId="32" priority="47" operator="lessThan">
      <formula>170</formula>
    </cfRule>
  </conditionalFormatting>
  <conditionalFormatting sqref="T268:T269">
    <cfRule type="cellIs" dxfId="31" priority="46" operator="lessThan">
      <formula>170</formula>
    </cfRule>
  </conditionalFormatting>
  <conditionalFormatting sqref="T270:T271">
    <cfRule type="cellIs" dxfId="30" priority="45" operator="lessThan">
      <formula>170</formula>
    </cfRule>
  </conditionalFormatting>
  <conditionalFormatting sqref="T189:T190">
    <cfRule type="cellIs" dxfId="29" priority="44" operator="lessThan">
      <formula>170</formula>
    </cfRule>
  </conditionalFormatting>
  <conditionalFormatting sqref="T198:T199">
    <cfRule type="cellIs" dxfId="28" priority="43" operator="lessThan">
      <formula>170</formula>
    </cfRule>
  </conditionalFormatting>
  <conditionalFormatting sqref="T196:T197">
    <cfRule type="cellIs" dxfId="27" priority="42" operator="lessThan">
      <formula>170</formula>
    </cfRule>
  </conditionalFormatting>
  <conditionalFormatting sqref="T193">
    <cfRule type="cellIs" dxfId="26" priority="40" operator="lessThan">
      <formula>170</formula>
    </cfRule>
  </conditionalFormatting>
  <conditionalFormatting sqref="T406:T407">
    <cfRule type="cellIs" dxfId="25" priority="39" operator="lessThan">
      <formula>170</formula>
    </cfRule>
  </conditionalFormatting>
  <conditionalFormatting sqref="T621:T622">
    <cfRule type="cellIs" dxfId="24" priority="38" operator="lessThan">
      <formula>170</formula>
    </cfRule>
  </conditionalFormatting>
  <conditionalFormatting sqref="T14">
    <cfRule type="cellIs" dxfId="23" priority="36" operator="lessThan">
      <formula>170</formula>
    </cfRule>
  </conditionalFormatting>
  <conditionalFormatting sqref="T16">
    <cfRule type="cellIs" dxfId="22" priority="35" operator="lessThan">
      <formula>170</formula>
    </cfRule>
  </conditionalFormatting>
  <conditionalFormatting sqref="T52:T53">
    <cfRule type="cellIs" dxfId="21" priority="32" operator="lessThan">
      <formula>170</formula>
    </cfRule>
  </conditionalFormatting>
  <conditionalFormatting sqref="T54:T55">
    <cfRule type="cellIs" dxfId="20" priority="31" operator="lessThan">
      <formula>170</formula>
    </cfRule>
  </conditionalFormatting>
  <conditionalFormatting sqref="T689:T690">
    <cfRule type="cellIs" dxfId="19" priority="29" operator="lessThan">
      <formula>170</formula>
    </cfRule>
  </conditionalFormatting>
  <conditionalFormatting sqref="T691:T692">
    <cfRule type="cellIs" dxfId="18" priority="28" operator="lessThan">
      <formula>170</formula>
    </cfRule>
  </conditionalFormatting>
  <conditionalFormatting sqref="T98:T99">
    <cfRule type="cellIs" dxfId="17" priority="27" operator="lessThan">
      <formula>170</formula>
    </cfRule>
  </conditionalFormatting>
  <conditionalFormatting sqref="T100:T101">
    <cfRule type="cellIs" dxfId="16" priority="26" operator="lessThan">
      <formula>170</formula>
    </cfRule>
  </conditionalFormatting>
  <conditionalFormatting sqref="T102:T103">
    <cfRule type="cellIs" dxfId="15" priority="25" operator="lessThan">
      <formula>170</formula>
    </cfRule>
  </conditionalFormatting>
  <conditionalFormatting sqref="T655:T656">
    <cfRule type="cellIs" dxfId="14" priority="23" operator="lessThan">
      <formula>170</formula>
    </cfRule>
  </conditionalFormatting>
  <conditionalFormatting sqref="T625:T626">
    <cfRule type="cellIs" dxfId="13" priority="21" operator="lessThan">
      <formula>170</formula>
    </cfRule>
  </conditionalFormatting>
  <conditionalFormatting sqref="T224:T225">
    <cfRule type="cellIs" dxfId="12" priority="10" operator="lessThan">
      <formula>170</formula>
    </cfRule>
  </conditionalFormatting>
  <conditionalFormatting sqref="T641:T642">
    <cfRule type="cellIs" dxfId="11" priority="16" operator="lessThan">
      <formula>170</formula>
    </cfRule>
  </conditionalFormatting>
  <conditionalFormatting sqref="T121:T122">
    <cfRule type="cellIs" dxfId="10" priority="14" operator="lessThan">
      <formula>170</formula>
    </cfRule>
  </conditionalFormatting>
  <conditionalFormatting sqref="T123:T124">
    <cfRule type="cellIs" dxfId="9" priority="13" operator="lessThan">
      <formula>170</formula>
    </cfRule>
  </conditionalFormatting>
  <conditionalFormatting sqref="T222:T223">
    <cfRule type="cellIs" dxfId="8" priority="11" operator="lessThan">
      <formula>170</formula>
    </cfRule>
  </conditionalFormatting>
  <conditionalFormatting sqref="W699 W707">
    <cfRule type="cellIs" dxfId="7" priority="8" operator="lessThan">
      <formula>170</formula>
    </cfRule>
  </conditionalFormatting>
  <conditionalFormatting sqref="T11">
    <cfRule type="cellIs" dxfId="6" priority="7" operator="lessThan">
      <formula>170</formula>
    </cfRule>
  </conditionalFormatting>
  <conditionalFormatting sqref="T18">
    <cfRule type="cellIs" dxfId="5" priority="6" operator="lessThan">
      <formula>170</formula>
    </cfRule>
  </conditionalFormatting>
  <conditionalFormatting sqref="W709">
    <cfRule type="cellIs" dxfId="4" priority="5" operator="lessThan">
      <formula>170</formula>
    </cfRule>
  </conditionalFormatting>
  <conditionalFormatting sqref="W711">
    <cfRule type="cellIs" dxfId="3" priority="4" operator="lessThan">
      <formula>170</formula>
    </cfRule>
  </conditionalFormatting>
  <conditionalFormatting sqref="W713">
    <cfRule type="cellIs" dxfId="2" priority="3" operator="lessThan">
      <formula>170</formula>
    </cfRule>
  </conditionalFormatting>
  <conditionalFormatting sqref="T485">
    <cfRule type="cellIs" dxfId="1" priority="2" operator="lessThan">
      <formula>170</formula>
    </cfRule>
  </conditionalFormatting>
  <conditionalFormatting sqref="T187:T188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9" fitToHeight="0" orientation="landscape" blackAndWhite="1" r:id="rId1"/>
  <headerFooter>
    <oddFooter>&amp;RСтраница  &amp;P из &amp;N</oddFooter>
  </headerFooter>
  <ignoredErrors>
    <ignoredError sqref="Q3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2023-04-12T11:05:23Z</cp:lastPrinted>
  <dcterms:created xsi:type="dcterms:W3CDTF">2013-11-27T07:59:55Z</dcterms:created>
  <dcterms:modified xsi:type="dcterms:W3CDTF">2023-04-12T12:41:06Z</dcterms:modified>
</cp:coreProperties>
</file>