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44.222\BackUP\User Docs\ОМЭАиМ\Госзадание\2023\Оценка\"/>
    </mc:Choice>
  </mc:AlternateContent>
  <bookViews>
    <workbookView xWindow="0" yWindow="0" windowWidth="15195" windowHeight="7245"/>
  </bookViews>
  <sheets>
    <sheet name="оценка" sheetId="4" r:id="rId1"/>
  </sheets>
  <definedNames>
    <definedName name="_xlnm._FilterDatabase" localSheetId="0" hidden="1">оценка!$B$1:$B$730</definedName>
    <definedName name="_xlnm.Print_Titles" localSheetId="0">оценка!$2:$2</definedName>
    <definedName name="_xlnm.Print_Area" localSheetId="0">оценка!$A$1:$X$721</definedName>
  </definedNames>
  <calcPr calcId="152511"/>
</workbook>
</file>

<file path=xl/calcChain.xml><?xml version="1.0" encoding="utf-8"?>
<calcChain xmlns="http://schemas.openxmlformats.org/spreadsheetml/2006/main">
  <c r="Q691" i="4" l="1"/>
  <c r="Q693" i="4"/>
  <c r="S690" i="4"/>
  <c r="Q154" i="4" l="1"/>
  <c r="Q152" i="4"/>
  <c r="Q150" i="4"/>
  <c r="Q308" i="4" l="1"/>
  <c r="S307" i="4" s="1"/>
  <c r="Q300" i="4"/>
  <c r="Q306" i="4"/>
  <c r="S305" i="4" s="1"/>
  <c r="Q697" i="4"/>
  <c r="Q695" i="4"/>
  <c r="S694" i="4" s="1"/>
  <c r="Q689" i="4"/>
  <c r="S688" i="4" s="1"/>
  <c r="P308" i="4"/>
  <c r="P307" i="4"/>
  <c r="P301" i="4"/>
  <c r="R301" i="4" s="1"/>
  <c r="Q302" i="4"/>
  <c r="S301" i="4" s="1"/>
  <c r="P303" i="4"/>
  <c r="R303" i="4" s="1"/>
  <c r="Q304" i="4"/>
  <c r="S303" i="4" s="1"/>
  <c r="P305" i="4"/>
  <c r="R305" i="4" s="1"/>
  <c r="Q717" i="4"/>
  <c r="S716" i="4" s="1"/>
  <c r="Q4" i="4"/>
  <c r="Q5" i="4"/>
  <c r="Q7" i="4"/>
  <c r="S6" i="4" s="1"/>
  <c r="Q9" i="4"/>
  <c r="S8" i="4" s="1"/>
  <c r="T8" i="4" s="1"/>
  <c r="U8" i="4" s="1"/>
  <c r="Q10" i="4"/>
  <c r="Q12" i="4"/>
  <c r="Q15" i="4"/>
  <c r="Q17" i="4"/>
  <c r="S16" i="4" s="1"/>
  <c r="Q19" i="4"/>
  <c r="Q21" i="4"/>
  <c r="Q23" i="4"/>
  <c r="Q25" i="4"/>
  <c r="S24" i="4" s="1"/>
  <c r="T24" i="4" s="1"/>
  <c r="U24" i="4" s="1"/>
  <c r="Q27" i="4"/>
  <c r="Q31" i="4"/>
  <c r="Q32" i="4"/>
  <c r="Q34" i="4"/>
  <c r="S33" i="4" s="1"/>
  <c r="T33" i="4" s="1"/>
  <c r="U33" i="4" s="1"/>
  <c r="Q35" i="4"/>
  <c r="Q36" i="4"/>
  <c r="Q37" i="4"/>
  <c r="Q38" i="4"/>
  <c r="Q39" i="4"/>
  <c r="Q40" i="4"/>
  <c r="Q41" i="4"/>
  <c r="Q42" i="4"/>
  <c r="S41" i="4" s="1"/>
  <c r="Q43" i="4"/>
  <c r="Q44" i="4"/>
  <c r="S43" i="4" s="1"/>
  <c r="Q45" i="4"/>
  <c r="Q46" i="4"/>
  <c r="S45" i="4" s="1"/>
  <c r="Q47" i="4"/>
  <c r="Q49" i="4"/>
  <c r="S48" i="4" s="1"/>
  <c r="T48" i="4" s="1"/>
  <c r="U48" i="4" s="1"/>
  <c r="Q51" i="4"/>
  <c r="Q53" i="4"/>
  <c r="S52" i="4" s="1"/>
  <c r="T52" i="4" s="1"/>
  <c r="U52" i="4" s="1"/>
  <c r="Q55" i="4"/>
  <c r="Q59" i="4"/>
  <c r="Q60" i="4"/>
  <c r="Q62" i="4"/>
  <c r="S61" i="4" s="1"/>
  <c r="Q63" i="4"/>
  <c r="Q64" i="4"/>
  <c r="Q65" i="4"/>
  <c r="Q66" i="4"/>
  <c r="Q67" i="4"/>
  <c r="Q68" i="4"/>
  <c r="Q70" i="4"/>
  <c r="Q72" i="4"/>
  <c r="S71" i="4" s="1"/>
  <c r="Q73" i="4"/>
  <c r="Q75" i="4"/>
  <c r="S74" i="4" s="1"/>
  <c r="Q77" i="4"/>
  <c r="Q81" i="4"/>
  <c r="S80" i="4" s="1"/>
  <c r="Q82" i="4"/>
  <c r="Q83" i="4"/>
  <c r="Q84" i="4"/>
  <c r="Q85" i="4"/>
  <c r="Q86" i="4"/>
  <c r="Q87" i="4"/>
  <c r="Q88" i="4"/>
  <c r="Q89" i="4"/>
  <c r="S88" i="4" s="1"/>
  <c r="Q90" i="4"/>
  <c r="Q91" i="4"/>
  <c r="Q92" i="4"/>
  <c r="Q94" i="4"/>
  <c r="S93" i="4" s="1"/>
  <c r="Q96" i="4"/>
  <c r="Q97" i="4"/>
  <c r="Q99" i="4"/>
  <c r="Q101" i="4"/>
  <c r="S100" i="4" s="1"/>
  <c r="T100" i="4" s="1"/>
  <c r="U100" i="4" s="1"/>
  <c r="Q103" i="4"/>
  <c r="Q107" i="4"/>
  <c r="Q108" i="4"/>
  <c r="Q110" i="4"/>
  <c r="S109" i="4" s="1"/>
  <c r="Q111" i="4"/>
  <c r="Q113" i="4"/>
  <c r="Q114" i="4"/>
  <c r="Q115" i="4"/>
  <c r="S115" i="4" s="1"/>
  <c r="Q116" i="4"/>
  <c r="Q118" i="4"/>
  <c r="S117" i="4" s="1"/>
  <c r="Q120" i="4"/>
  <c r="S119" i="4" s="1"/>
  <c r="Q122" i="4"/>
  <c r="S121" i="4" s="1"/>
  <c r="Q124" i="4"/>
  <c r="Q126" i="4"/>
  <c r="S125" i="4" s="1"/>
  <c r="Q128" i="4"/>
  <c r="Q129" i="4"/>
  <c r="S127" i="4" s="1"/>
  <c r="T127" i="4" s="1"/>
  <c r="U127" i="4" s="1"/>
  <c r="Q131" i="4"/>
  <c r="Q135" i="4"/>
  <c r="Q136" i="4"/>
  <c r="Q138" i="4"/>
  <c r="S137" i="4" s="1"/>
  <c r="Q139" i="4"/>
  <c r="Q140" i="4"/>
  <c r="Q141" i="4"/>
  <c r="Q142" i="4"/>
  <c r="Q143" i="4"/>
  <c r="Q144" i="4"/>
  <c r="Q145" i="4"/>
  <c r="Q146" i="4"/>
  <c r="S145" i="4" s="1"/>
  <c r="Q147" i="4"/>
  <c r="Q149" i="4"/>
  <c r="S148" i="4" s="1"/>
  <c r="T148" i="4" s="1"/>
  <c r="U148" i="4" s="1"/>
  <c r="Q151" i="4"/>
  <c r="Q153" i="4"/>
  <c r="S152" i="4" s="1"/>
  <c r="Q157" i="4"/>
  <c r="Q158" i="4"/>
  <c r="Q160" i="4"/>
  <c r="Q161" i="4"/>
  <c r="S159" i="4" s="1"/>
  <c r="T159" i="4" s="1"/>
  <c r="U159" i="4" s="1"/>
  <c r="Q162" i="4"/>
  <c r="Q163" i="4"/>
  <c r="Q164" i="4"/>
  <c r="Q165" i="4"/>
  <c r="S165" i="4" s="1"/>
  <c r="T165" i="4" s="1"/>
  <c r="U165" i="4" s="1"/>
  <c r="Q166" i="4"/>
  <c r="Q168" i="4"/>
  <c r="S167" i="4" s="1"/>
  <c r="Q170" i="4"/>
  <c r="Q171" i="4"/>
  <c r="S169" i="4" s="1"/>
  <c r="Q173" i="4"/>
  <c r="Q175" i="4"/>
  <c r="S174" i="4" s="1"/>
  <c r="Q179" i="4"/>
  <c r="Q180" i="4"/>
  <c r="S178" i="4" s="1"/>
  <c r="T178" i="4" s="1"/>
  <c r="U178" i="4" s="1"/>
  <c r="Q182" i="4"/>
  <c r="Q183" i="4"/>
  <c r="Q184" i="4"/>
  <c r="Q185" i="4"/>
  <c r="S184" i="4" s="1"/>
  <c r="Q186" i="4"/>
  <c r="Q187" i="4"/>
  <c r="Q188" i="4"/>
  <c r="Q189" i="4"/>
  <c r="S189" i="4" s="1"/>
  <c r="Q190" i="4"/>
  <c r="Q192" i="4"/>
  <c r="S191" i="4" s="1"/>
  <c r="T191" i="4" s="1"/>
  <c r="U191" i="4" s="1"/>
  <c r="Q193" i="4"/>
  <c r="Q194" i="4"/>
  <c r="S193" i="4" s="1"/>
  <c r="Q195" i="4"/>
  <c r="Q196" i="4"/>
  <c r="Q197" i="4"/>
  <c r="Q198" i="4"/>
  <c r="S198" i="4" s="1"/>
  <c r="Q199" i="4"/>
  <c r="Q200" i="4"/>
  <c r="Q201" i="4"/>
  <c r="Q205" i="4"/>
  <c r="S204" i="4" s="1"/>
  <c r="Q206" i="4"/>
  <c r="Q208" i="4"/>
  <c r="Q209" i="4"/>
  <c r="Q210" i="4"/>
  <c r="Q211" i="4"/>
  <c r="Q212" i="4"/>
  <c r="Q213" i="4"/>
  <c r="Q214" i="4"/>
  <c r="S213" i="4" s="1"/>
  <c r="Q215" i="4"/>
  <c r="Q216" i="4"/>
  <c r="Q217" i="4"/>
  <c r="Q218" i="4"/>
  <c r="S217" i="4" s="1"/>
  <c r="T217" i="4" s="1"/>
  <c r="U217" i="4" s="1"/>
  <c r="Q219" i="4"/>
  <c r="Q221" i="4"/>
  <c r="S220" i="4" s="1"/>
  <c r="Q223" i="4"/>
  <c r="Q225" i="4"/>
  <c r="S224" i="4" s="1"/>
  <c r="Q227" i="4"/>
  <c r="Q231" i="4"/>
  <c r="Q232" i="4"/>
  <c r="Q234" i="4"/>
  <c r="S233" i="4" s="1"/>
  <c r="T233" i="4" s="1"/>
  <c r="U233" i="4" s="1"/>
  <c r="Q235" i="4"/>
  <c r="Q236" i="4"/>
  <c r="Q237" i="4"/>
  <c r="Q238" i="4"/>
  <c r="Q239" i="4"/>
  <c r="Q240" i="4"/>
  <c r="Q241" i="4"/>
  <c r="Q242" i="4"/>
  <c r="S241" i="4" s="1"/>
  <c r="Q243" i="4"/>
  <c r="Q244" i="4"/>
  <c r="Q245" i="4"/>
  <c r="Q246" i="4"/>
  <c r="S246" i="4" s="1"/>
  <c r="Q247" i="4"/>
  <c r="Q251" i="4"/>
  <c r="Q252" i="4"/>
  <c r="Q254" i="4"/>
  <c r="S253" i="4" s="1"/>
  <c r="Q255" i="4"/>
  <c r="Q256" i="4"/>
  <c r="Q257" i="4"/>
  <c r="Q258" i="4"/>
  <c r="Q259" i="4"/>
  <c r="Q260" i="4"/>
  <c r="Q261" i="4"/>
  <c r="Q262" i="4"/>
  <c r="S261" i="4" s="1"/>
  <c r="Q263" i="4"/>
  <c r="Q265" i="4"/>
  <c r="S264" i="4" s="1"/>
  <c r="T264" i="4" s="1"/>
  <c r="U264" i="4" s="1"/>
  <c r="Q266" i="4"/>
  <c r="Q267" i="4"/>
  <c r="S266" i="4" s="1"/>
  <c r="Q268" i="4"/>
  <c r="Q269" i="4"/>
  <c r="Q270" i="4"/>
  <c r="Q271" i="4"/>
  <c r="S270" i="4" s="1"/>
  <c r="T270" i="4" s="1"/>
  <c r="U270" i="4" s="1"/>
  <c r="Q272" i="4"/>
  <c r="Q273" i="4"/>
  <c r="Q274" i="4"/>
  <c r="Q275" i="4"/>
  <c r="Q278" i="4"/>
  <c r="Q279" i="4"/>
  <c r="Q281" i="4"/>
  <c r="Q282" i="4"/>
  <c r="S280" i="4" s="1"/>
  <c r="Q283" i="4"/>
  <c r="Q284" i="4"/>
  <c r="Q285" i="4"/>
  <c r="Q286" i="4"/>
  <c r="S286" i="4" s="1"/>
  <c r="Q287" i="4"/>
  <c r="Q289" i="4"/>
  <c r="Q290" i="4"/>
  <c r="Q292" i="4"/>
  <c r="S291" i="4" s="1"/>
  <c r="T291" i="4" s="1"/>
  <c r="U291" i="4" s="1"/>
  <c r="Q294" i="4"/>
  <c r="Q295" i="4"/>
  <c r="Q296" i="4"/>
  <c r="Q297" i="4"/>
  <c r="S297" i="4" s="1"/>
  <c r="Q298" i="4"/>
  <c r="Q299" i="4"/>
  <c r="Q310" i="4"/>
  <c r="Q311" i="4"/>
  <c r="S309" i="4" s="1"/>
  <c r="Q313" i="4"/>
  <c r="Q314" i="4"/>
  <c r="Q316" i="4"/>
  <c r="Q318" i="4"/>
  <c r="Q320" i="4"/>
  <c r="Q322" i="4"/>
  <c r="S321" i="4" s="1"/>
  <c r="Q324" i="4"/>
  <c r="Q328" i="4"/>
  <c r="Q330" i="4"/>
  <c r="Q332" i="4"/>
  <c r="S331" i="4" s="1"/>
  <c r="Q334" i="4"/>
  <c r="Q335" i="4"/>
  <c r="S333" i="4" s="1"/>
  <c r="Q337" i="4"/>
  <c r="Q338" i="4"/>
  <c r="Q339" i="4"/>
  <c r="Q340" i="4"/>
  <c r="Q341" i="4"/>
  <c r="Q342" i="4"/>
  <c r="S341" i="4" s="1"/>
  <c r="Q343" i="4"/>
  <c r="Q345" i="4"/>
  <c r="S345" i="4" s="1"/>
  <c r="Q347" i="4"/>
  <c r="Q349" i="4"/>
  <c r="Q350" i="4"/>
  <c r="Q351" i="4"/>
  <c r="Q352" i="4"/>
  <c r="Q353" i="4"/>
  <c r="Q354" i="4"/>
  <c r="Q355" i="4"/>
  <c r="S355" i="4" s="1"/>
  <c r="Q356" i="4"/>
  <c r="Q358" i="4"/>
  <c r="S357" i="4" s="1"/>
  <c r="Q360" i="4"/>
  <c r="Q380" i="4"/>
  <c r="S379" i="4" s="1"/>
  <c r="Q382" i="4"/>
  <c r="Q384" i="4"/>
  <c r="Q386" i="4"/>
  <c r="Q388" i="4"/>
  <c r="Q390" i="4"/>
  <c r="Q392" i="4"/>
  <c r="Q394" i="4"/>
  <c r="Q396" i="4"/>
  <c r="Q400" i="4"/>
  <c r="Q402" i="4"/>
  <c r="Q404" i="4"/>
  <c r="S403" i="4" s="1"/>
  <c r="Q406" i="4"/>
  <c r="S405" i="4" s="1"/>
  <c r="Q408" i="4"/>
  <c r="S407" i="4" s="1"/>
  <c r="T407" i="4" s="1"/>
  <c r="U407" i="4" s="1"/>
  <c r="Q412" i="4"/>
  <c r="S411" i="4" s="1"/>
  <c r="Q414" i="4"/>
  <c r="Q416" i="4"/>
  <c r="Q418" i="4"/>
  <c r="Q420" i="4"/>
  <c r="S419" i="4" s="1"/>
  <c r="Q422" i="4"/>
  <c r="Q424" i="4"/>
  <c r="S423" i="4" s="1"/>
  <c r="Q426" i="4"/>
  <c r="Q428" i="4"/>
  <c r="S427" i="4" s="1"/>
  <c r="Q432" i="4"/>
  <c r="Q434" i="4"/>
  <c r="Q436" i="4"/>
  <c r="Q438" i="4"/>
  <c r="Q442" i="4"/>
  <c r="Q443" i="4"/>
  <c r="Q445" i="4"/>
  <c r="Q447" i="4"/>
  <c r="S446" i="4" s="1"/>
  <c r="Q451" i="4"/>
  <c r="Q453" i="4"/>
  <c r="Q454" i="4"/>
  <c r="Q456" i="4"/>
  <c r="Q457" i="4"/>
  <c r="Q459" i="4"/>
  <c r="Q460" i="4"/>
  <c r="Q462" i="4"/>
  <c r="Q463" i="4"/>
  <c r="Q465" i="4"/>
  <c r="Q466" i="4"/>
  <c r="Q467" i="4"/>
  <c r="Q468" i="4"/>
  <c r="Q469" i="4"/>
  <c r="Q470" i="4"/>
  <c r="Q471" i="4"/>
  <c r="Q472" i="4"/>
  <c r="Q473" i="4"/>
  <c r="Q474" i="4"/>
  <c r="Q475" i="4"/>
  <c r="S473" i="4" s="1"/>
  <c r="Q476" i="4"/>
  <c r="Q477" i="4"/>
  <c r="Q478" i="4"/>
  <c r="Q479" i="4"/>
  <c r="Q480" i="4"/>
  <c r="Q481" i="4"/>
  <c r="Q482" i="4"/>
  <c r="Q483" i="4"/>
  <c r="Q485" i="4"/>
  <c r="S484" i="4" s="1"/>
  <c r="Q487" i="4"/>
  <c r="S486" i="4" s="1"/>
  <c r="Q489" i="4"/>
  <c r="Q491" i="4"/>
  <c r="S490" i="4" s="1"/>
  <c r="Q495" i="4"/>
  <c r="Q496" i="4"/>
  <c r="S494" i="4" s="1"/>
  <c r="Q498" i="4"/>
  <c r="Q499" i="4"/>
  <c r="Q501" i="4"/>
  <c r="Q502" i="4"/>
  <c r="S500" i="4" s="1"/>
  <c r="Q504" i="4"/>
  <c r="Q505" i="4"/>
  <c r="Q506" i="4"/>
  <c r="Q507" i="4"/>
  <c r="S506" i="4" s="1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S526" i="4" s="1"/>
  <c r="Q529" i="4"/>
  <c r="Q530" i="4"/>
  <c r="Q531" i="4"/>
  <c r="Q532" i="4"/>
  <c r="Q534" i="4"/>
  <c r="Q535" i="4"/>
  <c r="Q536" i="4"/>
  <c r="Q537" i="4"/>
  <c r="S536" i="4" s="1"/>
  <c r="Q539" i="4"/>
  <c r="Q540" i="4"/>
  <c r="Q541" i="4"/>
  <c r="Q543" i="4"/>
  <c r="S542" i="4" s="1"/>
  <c r="Q544" i="4"/>
  <c r="Q545" i="4"/>
  <c r="Q546" i="4"/>
  <c r="Q548" i="4"/>
  <c r="S547" i="4" s="1"/>
  <c r="Q550" i="4"/>
  <c r="S549" i="4" s="1"/>
  <c r="Q552" i="4"/>
  <c r="S551" i="4" s="1"/>
  <c r="Q554" i="4"/>
  <c r="Q556" i="4"/>
  <c r="S555" i="4" s="1"/>
  <c r="T555" i="4" s="1"/>
  <c r="U555" i="4" s="1"/>
  <c r="Q558" i="4"/>
  <c r="S557" i="4" s="1"/>
  <c r="Q560" i="4"/>
  <c r="S559" i="4" s="1"/>
  <c r="Q564" i="4"/>
  <c r="S563" i="4" s="1"/>
  <c r="Q566" i="4"/>
  <c r="Q567" i="4"/>
  <c r="Q569" i="4"/>
  <c r="S568" i="4" s="1"/>
  <c r="Q571" i="4"/>
  <c r="Q573" i="4"/>
  <c r="Q575" i="4"/>
  <c r="Q577" i="4"/>
  <c r="Q579" i="4"/>
  <c r="Q581" i="4"/>
  <c r="S580" i="4" s="1"/>
  <c r="Q583" i="4"/>
  <c r="S582" i="4" s="1"/>
  <c r="Q585" i="4"/>
  <c r="S584" i="4" s="1"/>
  <c r="Q587" i="4"/>
  <c r="S586" i="4" s="1"/>
  <c r="Q589" i="4"/>
  <c r="S588" i="4" s="1"/>
  <c r="Q590" i="4"/>
  <c r="Q592" i="4"/>
  <c r="Q593" i="4"/>
  <c r="Q594" i="4"/>
  <c r="S594" i="4" s="1"/>
  <c r="Q595" i="4"/>
  <c r="Q596" i="4"/>
  <c r="Q597" i="4"/>
  <c r="Q598" i="4"/>
  <c r="S598" i="4" s="1"/>
  <c r="Q599" i="4"/>
  <c r="Q600" i="4"/>
  <c r="Q603" i="4"/>
  <c r="Q605" i="4"/>
  <c r="S604" i="4" s="1"/>
  <c r="Q607" i="4"/>
  <c r="Q612" i="4"/>
  <c r="S611" i="4" s="1"/>
  <c r="Q614" i="4"/>
  <c r="Q616" i="4"/>
  <c r="S613" i="4" s="1"/>
  <c r="Q618" i="4"/>
  <c r="Q619" i="4"/>
  <c r="Q621" i="4"/>
  <c r="S620" i="4" s="1"/>
  <c r="Q625" i="4"/>
  <c r="S624" i="4" s="1"/>
  <c r="Q627" i="4"/>
  <c r="Q628" i="4"/>
  <c r="S626" i="4" s="1"/>
  <c r="Q632" i="4"/>
  <c r="Q634" i="4"/>
  <c r="S633" i="4" s="1"/>
  <c r="Q638" i="4"/>
  <c r="Q639" i="4"/>
  <c r="S637" i="4" s="1"/>
  <c r="Q641" i="4"/>
  <c r="S640" i="4" s="1"/>
  <c r="Q645" i="4"/>
  <c r="S644" i="4" s="1"/>
  <c r="Q647" i="4"/>
  <c r="Q649" i="4"/>
  <c r="S648" i="4" s="1"/>
  <c r="Q653" i="4"/>
  <c r="S652" i="4" s="1"/>
  <c r="Q655" i="4"/>
  <c r="S654" i="4" s="1"/>
  <c r="Q659" i="4"/>
  <c r="Q660" i="4"/>
  <c r="Q664" i="4"/>
  <c r="Q666" i="4"/>
  <c r="S665" i="4" s="1"/>
  <c r="Q670" i="4"/>
  <c r="Q671" i="4"/>
  <c r="Q673" i="4"/>
  <c r="Q674" i="4"/>
  <c r="S672" i="4" s="1"/>
  <c r="Q675" i="4"/>
  <c r="S675" i="4" s="1"/>
  <c r="Q676" i="4"/>
  <c r="Q677" i="4"/>
  <c r="Q678" i="4"/>
  <c r="Q681" i="4"/>
  <c r="Q683" i="4"/>
  <c r="Q685" i="4"/>
  <c r="Q699" i="4"/>
  <c r="S698" i="4" s="1"/>
  <c r="T698" i="4" s="1"/>
  <c r="Q701" i="4"/>
  <c r="Q703" i="4"/>
  <c r="S702" i="4" s="1"/>
  <c r="Q705" i="4"/>
  <c r="Q29" i="4"/>
  <c r="S28" i="4" s="1"/>
  <c r="T28" i="4" s="1"/>
  <c r="U28" i="4" s="1"/>
  <c r="Q57" i="4"/>
  <c r="S56" i="4" s="1"/>
  <c r="Q79" i="4"/>
  <c r="S78" i="4" s="1"/>
  <c r="Q105" i="4"/>
  <c r="Q344" i="4"/>
  <c r="S343" i="4" s="1"/>
  <c r="Q346" i="4"/>
  <c r="Q348" i="4"/>
  <c r="S347" i="4" s="1"/>
  <c r="Q362" i="4"/>
  <c r="Q364" i="4"/>
  <c r="S363" i="4" s="1"/>
  <c r="T363" i="4" s="1"/>
  <c r="U363" i="4" s="1"/>
  <c r="Q366" i="4"/>
  <c r="S365" i="4" s="1"/>
  <c r="T365" i="4" s="1"/>
  <c r="U365" i="4" s="1"/>
  <c r="Q368" i="4"/>
  <c r="S367" i="4" s="1"/>
  <c r="Q370" i="4"/>
  <c r="Q372" i="4"/>
  <c r="S371" i="4" s="1"/>
  <c r="T371" i="4" s="1"/>
  <c r="U371" i="4" s="1"/>
  <c r="Q374" i="4"/>
  <c r="S373" i="4" s="1"/>
  <c r="T373" i="4" s="1"/>
  <c r="U373" i="4" s="1"/>
  <c r="Q376" i="4"/>
  <c r="S375" i="4" s="1"/>
  <c r="Q378" i="4"/>
  <c r="S377" i="4" s="1"/>
  <c r="T377" i="4" s="1"/>
  <c r="U377" i="4" s="1"/>
  <c r="Q709" i="4"/>
  <c r="S708" i="4" s="1"/>
  <c r="Q711" i="4"/>
  <c r="S710" i="4" s="1"/>
  <c r="Q713" i="4"/>
  <c r="S712" i="4" s="1"/>
  <c r="S11" i="4"/>
  <c r="S14" i="4"/>
  <c r="S18" i="4"/>
  <c r="S20" i="4"/>
  <c r="S26" i="4"/>
  <c r="S50" i="4"/>
  <c r="S54" i="4"/>
  <c r="S69" i="4"/>
  <c r="S76" i="4"/>
  <c r="S98" i="4"/>
  <c r="T98" i="4" s="1"/>
  <c r="U98" i="4" s="1"/>
  <c r="S102" i="4"/>
  <c r="S112" i="4"/>
  <c r="S123" i="4"/>
  <c r="S130" i="4"/>
  <c r="S143" i="4"/>
  <c r="S150" i="4"/>
  <c r="S172" i="4"/>
  <c r="S187" i="4"/>
  <c r="S222" i="4"/>
  <c r="S226" i="4"/>
  <c r="S239" i="4"/>
  <c r="Q276" i="4"/>
  <c r="Q277" i="4"/>
  <c r="S293" i="4"/>
  <c r="S299" i="4"/>
  <c r="S323" i="4"/>
  <c r="S339" i="4"/>
  <c r="S359" i="4"/>
  <c r="S381" i="4"/>
  <c r="S383" i="4"/>
  <c r="S385" i="4"/>
  <c r="S387" i="4"/>
  <c r="S389" i="4"/>
  <c r="S391" i="4"/>
  <c r="S399" i="4"/>
  <c r="S401" i="4"/>
  <c r="S413" i="4"/>
  <c r="S415" i="4"/>
  <c r="S417" i="4"/>
  <c r="S421" i="4"/>
  <c r="S425" i="4"/>
  <c r="S431" i="4"/>
  <c r="S433" i="4"/>
  <c r="S435" i="4"/>
  <c r="S437" i="4"/>
  <c r="S444" i="4"/>
  <c r="S488" i="4"/>
  <c r="S528" i="4"/>
  <c r="S538" i="4"/>
  <c r="S553" i="4"/>
  <c r="Q601" i="4"/>
  <c r="Q602" i="4"/>
  <c r="S602" i="4" s="1"/>
  <c r="S606" i="4"/>
  <c r="S631" i="4"/>
  <c r="S663" i="4"/>
  <c r="Q679" i="4"/>
  <c r="S692" i="4"/>
  <c r="S700" i="4"/>
  <c r="S704" i="4"/>
  <c r="S104" i="4"/>
  <c r="S361" i="4"/>
  <c r="S369" i="4"/>
  <c r="P670" i="4"/>
  <c r="P671" i="4"/>
  <c r="P669" i="4"/>
  <c r="P673" i="4"/>
  <c r="P674" i="4"/>
  <c r="P672" i="4"/>
  <c r="P676" i="4"/>
  <c r="P677" i="4"/>
  <c r="P675" i="4"/>
  <c r="P678" i="4"/>
  <c r="P679" i="4"/>
  <c r="R678" i="4" s="1"/>
  <c r="P16" i="4"/>
  <c r="R16" i="4" s="1"/>
  <c r="P8" i="4"/>
  <c r="P75" i="4"/>
  <c r="P77" i="4"/>
  <c r="P79" i="4"/>
  <c r="P81" i="4"/>
  <c r="P125" i="4"/>
  <c r="P148" i="4"/>
  <c r="P167" i="4"/>
  <c r="P324" i="4"/>
  <c r="P328" i="4"/>
  <c r="P330" i="4"/>
  <c r="P332" i="4"/>
  <c r="P334" i="4"/>
  <c r="R333" i="4" s="1"/>
  <c r="P335" i="4"/>
  <c r="P337" i="4"/>
  <c r="P338" i="4"/>
  <c r="P340" i="4"/>
  <c r="R339" i="4" s="1"/>
  <c r="T339" i="4" s="1"/>
  <c r="U339" i="4" s="1"/>
  <c r="P342" i="4"/>
  <c r="P344" i="4"/>
  <c r="P346" i="4"/>
  <c r="P347" i="4"/>
  <c r="P348" i="4"/>
  <c r="P350" i="4"/>
  <c r="P352" i="4"/>
  <c r="P354" i="4"/>
  <c r="R353" i="4" s="1"/>
  <c r="P356" i="4"/>
  <c r="P358" i="4"/>
  <c r="P361" i="4"/>
  <c r="P367" i="4"/>
  <c r="P373" i="4"/>
  <c r="P375" i="4"/>
  <c r="P377" i="4"/>
  <c r="P380" i="4"/>
  <c r="P382" i="4"/>
  <c r="P384" i="4"/>
  <c r="P386" i="4"/>
  <c r="P388" i="4"/>
  <c r="R387" i="4" s="1"/>
  <c r="P390" i="4"/>
  <c r="P392" i="4"/>
  <c r="P394" i="4"/>
  <c r="P396" i="4"/>
  <c r="P400" i="4"/>
  <c r="R399" i="4" s="1"/>
  <c r="T399" i="4" s="1"/>
  <c r="U399" i="4" s="1"/>
  <c r="P402" i="4"/>
  <c r="P404" i="4"/>
  <c r="P406" i="4"/>
  <c r="P408" i="4"/>
  <c r="P412" i="4"/>
  <c r="R411" i="4" s="1"/>
  <c r="T411" i="4" s="1"/>
  <c r="U411" i="4" s="1"/>
  <c r="P414" i="4"/>
  <c r="P416" i="4"/>
  <c r="P418" i="4"/>
  <c r="P420" i="4"/>
  <c r="R419" i="4" s="1"/>
  <c r="P422" i="4"/>
  <c r="P424" i="4"/>
  <c r="R423" i="4" s="1"/>
  <c r="P426" i="4"/>
  <c r="P428" i="4"/>
  <c r="P432" i="4"/>
  <c r="P434" i="4"/>
  <c r="R433" i="4" s="1"/>
  <c r="P436" i="4"/>
  <c r="P438" i="4"/>
  <c r="P442" i="4"/>
  <c r="P443" i="4"/>
  <c r="R441" i="4" s="1"/>
  <c r="P445" i="4"/>
  <c r="P447" i="4"/>
  <c r="P451" i="4"/>
  <c r="P453" i="4"/>
  <c r="P454" i="4"/>
  <c r="P456" i="4"/>
  <c r="P457" i="4"/>
  <c r="P459" i="4"/>
  <c r="P460" i="4"/>
  <c r="P462" i="4"/>
  <c r="P463" i="4"/>
  <c r="P465" i="4"/>
  <c r="P466" i="4"/>
  <c r="P468" i="4"/>
  <c r="P469" i="4"/>
  <c r="P471" i="4"/>
  <c r="P472" i="4"/>
  <c r="P474" i="4"/>
  <c r="P475" i="4"/>
  <c r="P477" i="4"/>
  <c r="P478" i="4"/>
  <c r="P480" i="4"/>
  <c r="P481" i="4"/>
  <c r="P483" i="4"/>
  <c r="P487" i="4"/>
  <c r="P489" i="4"/>
  <c r="P491" i="4"/>
  <c r="P495" i="4"/>
  <c r="P525" i="4"/>
  <c r="P527" i="4"/>
  <c r="P531" i="4"/>
  <c r="P537" i="4"/>
  <c r="P539" i="4"/>
  <c r="P541" i="4"/>
  <c r="P543" i="4"/>
  <c r="P545" i="4"/>
  <c r="P548" i="4"/>
  <c r="P550" i="4"/>
  <c r="P552" i="4"/>
  <c r="P554" i="4"/>
  <c r="P558" i="4"/>
  <c r="P560" i="4"/>
  <c r="P564" i="4"/>
  <c r="P566" i="4"/>
  <c r="P571" i="4"/>
  <c r="P573" i="4"/>
  <c r="P575" i="4"/>
  <c r="P577" i="4"/>
  <c r="P579" i="4"/>
  <c r="P581" i="4"/>
  <c r="P583" i="4"/>
  <c r="P585" i="4"/>
  <c r="P587" i="4"/>
  <c r="P589" i="4"/>
  <c r="P603" i="4"/>
  <c r="P605" i="4"/>
  <c r="P607" i="4"/>
  <c r="P614" i="4"/>
  <c r="P616" i="4"/>
  <c r="P618" i="4"/>
  <c r="P619" i="4"/>
  <c r="P621" i="4"/>
  <c r="P625" i="4"/>
  <c r="P627" i="4"/>
  <c r="P628" i="4"/>
  <c r="R626" i="4" s="1"/>
  <c r="T626" i="4" s="1"/>
  <c r="U626" i="4" s="1"/>
  <c r="P632" i="4"/>
  <c r="P634" i="4"/>
  <c r="P638" i="4"/>
  <c r="P639" i="4"/>
  <c r="R637" i="4" s="1"/>
  <c r="T637" i="4" s="1"/>
  <c r="U637" i="4" s="1"/>
  <c r="P641" i="4"/>
  <c r="P645" i="4"/>
  <c r="P647" i="4"/>
  <c r="P649" i="4"/>
  <c r="P653" i="4"/>
  <c r="P655" i="4"/>
  <c r="P659" i="4"/>
  <c r="P664" i="4"/>
  <c r="P666" i="4"/>
  <c r="P681" i="4"/>
  <c r="P683" i="4"/>
  <c r="P685" i="4"/>
  <c r="P689" i="4"/>
  <c r="P691" i="4"/>
  <c r="P693" i="4"/>
  <c r="P695" i="4"/>
  <c r="P697" i="4"/>
  <c r="P14" i="4"/>
  <c r="P18" i="4"/>
  <c r="P20" i="4"/>
  <c r="P26" i="4"/>
  <c r="R26" i="4" s="1"/>
  <c r="P28" i="4"/>
  <c r="R28" i="4" s="1"/>
  <c r="P30" i="4"/>
  <c r="P39" i="4"/>
  <c r="R39" i="4" s="1"/>
  <c r="P41" i="4"/>
  <c r="P43" i="4"/>
  <c r="P50" i="4"/>
  <c r="P58" i="4"/>
  <c r="P61" i="4"/>
  <c r="R61" i="4" s="1"/>
  <c r="T61" i="4" s="1"/>
  <c r="U61" i="4" s="1"/>
  <c r="P64" i="4"/>
  <c r="P71" i="4"/>
  <c r="P74" i="4"/>
  <c r="P76" i="4"/>
  <c r="P80" i="4"/>
  <c r="R80" i="4" s="1"/>
  <c r="P83" i="4"/>
  <c r="P93" i="4"/>
  <c r="P95" i="4"/>
  <c r="R95" i="4" s="1"/>
  <c r="P98" i="4"/>
  <c r="P176" i="4"/>
  <c r="P178" i="4"/>
  <c r="P217" i="4"/>
  <c r="P220" i="4"/>
  <c r="P222" i="4"/>
  <c r="P226" i="4"/>
  <c r="P3" i="4"/>
  <c r="R3" i="4" s="1"/>
  <c r="P6" i="4"/>
  <c r="P11" i="4"/>
  <c r="P22" i="4"/>
  <c r="P24" i="4"/>
  <c r="P33" i="4"/>
  <c r="P36" i="4"/>
  <c r="P45" i="4"/>
  <c r="P48" i="4"/>
  <c r="P52" i="4"/>
  <c r="P54" i="4"/>
  <c r="P56" i="4"/>
  <c r="R56" i="4" s="1"/>
  <c r="P67" i="4"/>
  <c r="R67" i="4" s="1"/>
  <c r="P69" i="4"/>
  <c r="P78" i="4"/>
  <c r="P86" i="4"/>
  <c r="R86" i="4" s="1"/>
  <c r="P88" i="4"/>
  <c r="R88" i="4" s="1"/>
  <c r="P91" i="4"/>
  <c r="P100" i="4"/>
  <c r="P102" i="4"/>
  <c r="R102" i="4" s="1"/>
  <c r="T102" i="4" s="1"/>
  <c r="U102" i="4" s="1"/>
  <c r="P104" i="4"/>
  <c r="R104" i="4" s="1"/>
  <c r="T104" i="4" s="1"/>
  <c r="U104" i="4" s="1"/>
  <c r="P106" i="4"/>
  <c r="P109" i="4"/>
  <c r="P112" i="4"/>
  <c r="P115" i="4"/>
  <c r="R115" i="4" s="1"/>
  <c r="P117" i="4"/>
  <c r="P119" i="4"/>
  <c r="P121" i="4"/>
  <c r="R121" i="4" s="1"/>
  <c r="P123" i="4"/>
  <c r="R123" i="4" s="1"/>
  <c r="P127" i="4"/>
  <c r="R127" i="4" s="1"/>
  <c r="P130" i="4"/>
  <c r="R130" i="4" s="1"/>
  <c r="P132" i="4"/>
  <c r="P134" i="4"/>
  <c r="P137" i="4"/>
  <c r="P140" i="4"/>
  <c r="P143" i="4"/>
  <c r="P145" i="4"/>
  <c r="R145" i="4" s="1"/>
  <c r="T145" i="4" s="1"/>
  <c r="U145" i="4" s="1"/>
  <c r="P150" i="4"/>
  <c r="P152" i="4"/>
  <c r="P154" i="4"/>
  <c r="P156" i="4"/>
  <c r="P159" i="4"/>
  <c r="P162" i="4"/>
  <c r="P165" i="4"/>
  <c r="P169" i="4"/>
  <c r="R169" i="4" s="1"/>
  <c r="P172" i="4"/>
  <c r="P174" i="4"/>
  <c r="P181" i="4"/>
  <c r="P184" i="4"/>
  <c r="P187" i="4"/>
  <c r="P189" i="4"/>
  <c r="R189" i="4" s="1"/>
  <c r="P191" i="4"/>
  <c r="P193" i="4"/>
  <c r="P196" i="4"/>
  <c r="R196" i="4" s="1"/>
  <c r="P198" i="4"/>
  <c r="R198" i="4" s="1"/>
  <c r="P200" i="4"/>
  <c r="P202" i="4"/>
  <c r="P204" i="4"/>
  <c r="P207" i="4"/>
  <c r="R207" i="4" s="1"/>
  <c r="P210" i="4"/>
  <c r="P213" i="4"/>
  <c r="P215" i="4"/>
  <c r="P224" i="4"/>
  <c r="R224" i="4" s="1"/>
  <c r="P228" i="4"/>
  <c r="P230" i="4"/>
  <c r="P233" i="4"/>
  <c r="P236" i="4"/>
  <c r="R236" i="4" s="1"/>
  <c r="P239" i="4"/>
  <c r="R239" i="4" s="1"/>
  <c r="P241" i="4"/>
  <c r="P243" i="4"/>
  <c r="P246" i="4"/>
  <c r="R246" i="4" s="1"/>
  <c r="P248" i="4"/>
  <c r="R248" i="4" s="1"/>
  <c r="P250" i="4"/>
  <c r="P253" i="4"/>
  <c r="P256" i="4"/>
  <c r="R256" i="4" s="1"/>
  <c r="P259" i="4"/>
  <c r="R259" i="4" s="1"/>
  <c r="P261" i="4"/>
  <c r="P264" i="4"/>
  <c r="P266" i="4"/>
  <c r="R266" i="4" s="1"/>
  <c r="P268" i="4"/>
  <c r="P270" i="4"/>
  <c r="P272" i="4"/>
  <c r="P275" i="4"/>
  <c r="R275" i="4" s="1"/>
  <c r="P277" i="4"/>
  <c r="P280" i="4"/>
  <c r="P283" i="4"/>
  <c r="P286" i="4"/>
  <c r="R286" i="4" s="1"/>
  <c r="P288" i="4"/>
  <c r="R288" i="4" s="1"/>
  <c r="P291" i="4"/>
  <c r="P293" i="4"/>
  <c r="P295" i="4"/>
  <c r="P297" i="4"/>
  <c r="P299" i="4"/>
  <c r="P309" i="4"/>
  <c r="P312" i="4"/>
  <c r="R312" i="4" s="1"/>
  <c r="P315" i="4"/>
  <c r="R315" i="4" s="1"/>
  <c r="P317" i="4"/>
  <c r="P319" i="4"/>
  <c r="P321" i="4"/>
  <c r="P323" i="4"/>
  <c r="R323" i="4" s="1"/>
  <c r="T323" i="4" s="1"/>
  <c r="U323" i="4" s="1"/>
  <c r="P325" i="4"/>
  <c r="P326" i="4"/>
  <c r="R325" i="4" s="1"/>
  <c r="P327" i="4"/>
  <c r="P329" i="4"/>
  <c r="P331" i="4"/>
  <c r="P333" i="4"/>
  <c r="P336" i="4"/>
  <c r="P339" i="4"/>
  <c r="P341" i="4"/>
  <c r="P343" i="4"/>
  <c r="P345" i="4"/>
  <c r="P349" i="4"/>
  <c r="P351" i="4"/>
  <c r="P353" i="4"/>
  <c r="P355" i="4"/>
  <c r="R355" i="4" s="1"/>
  <c r="P357" i="4"/>
  <c r="P359" i="4"/>
  <c r="P379" i="4"/>
  <c r="P381" i="4"/>
  <c r="P383" i="4"/>
  <c r="P385" i="4"/>
  <c r="P387" i="4"/>
  <c r="P389" i="4"/>
  <c r="P391" i="4"/>
  <c r="P393" i="4"/>
  <c r="P395" i="4"/>
  <c r="P397" i="4"/>
  <c r="P398" i="4"/>
  <c r="P399" i="4"/>
  <c r="P401" i="4"/>
  <c r="P403" i="4"/>
  <c r="R403" i="4" s="1"/>
  <c r="P405" i="4"/>
  <c r="P407" i="4"/>
  <c r="P409" i="4"/>
  <c r="P410" i="4"/>
  <c r="P411" i="4"/>
  <c r="P413" i="4"/>
  <c r="P415" i="4"/>
  <c r="R415" i="4" s="1"/>
  <c r="P417" i="4"/>
  <c r="R417" i="4" s="1"/>
  <c r="P419" i="4"/>
  <c r="P421" i="4"/>
  <c r="R421" i="4" s="1"/>
  <c r="T421" i="4" s="1"/>
  <c r="U421" i="4" s="1"/>
  <c r="P423" i="4"/>
  <c r="P425" i="4"/>
  <c r="R425" i="4" s="1"/>
  <c r="T425" i="4" s="1"/>
  <c r="U425" i="4" s="1"/>
  <c r="P427" i="4"/>
  <c r="P429" i="4"/>
  <c r="P430" i="4"/>
  <c r="P431" i="4"/>
  <c r="R431" i="4" s="1"/>
  <c r="T431" i="4" s="1"/>
  <c r="U431" i="4" s="1"/>
  <c r="P433" i="4"/>
  <c r="P435" i="4"/>
  <c r="R435" i="4" s="1"/>
  <c r="P437" i="4"/>
  <c r="P439" i="4"/>
  <c r="R439" i="4" s="1"/>
  <c r="P440" i="4"/>
  <c r="P441" i="4"/>
  <c r="P444" i="4"/>
  <c r="R444" i="4" s="1"/>
  <c r="T444" i="4" s="1"/>
  <c r="U444" i="4" s="1"/>
  <c r="P446" i="4"/>
  <c r="R446" i="4" s="1"/>
  <c r="T446" i="4" s="1"/>
  <c r="U446" i="4" s="1"/>
  <c r="P448" i="4"/>
  <c r="P449" i="4"/>
  <c r="P450" i="4"/>
  <c r="P452" i="4"/>
  <c r="P455" i="4"/>
  <c r="P458" i="4"/>
  <c r="P461" i="4"/>
  <c r="P464" i="4"/>
  <c r="P467" i="4"/>
  <c r="P470" i="4"/>
  <c r="P473" i="4"/>
  <c r="P476" i="4"/>
  <c r="P479" i="4"/>
  <c r="P482" i="4"/>
  <c r="P484" i="4"/>
  <c r="P486" i="4"/>
  <c r="R486" i="4" s="1"/>
  <c r="T486" i="4" s="1"/>
  <c r="P488" i="4"/>
  <c r="P490" i="4"/>
  <c r="P492" i="4"/>
  <c r="P493" i="4"/>
  <c r="R492" i="4" s="1"/>
  <c r="P494" i="4"/>
  <c r="P497" i="4"/>
  <c r="P500" i="4"/>
  <c r="P503" i="4"/>
  <c r="R503" i="4" s="1"/>
  <c r="P506" i="4"/>
  <c r="P509" i="4"/>
  <c r="P512" i="4"/>
  <c r="P515" i="4"/>
  <c r="R509" i="4" s="1"/>
  <c r="P518" i="4"/>
  <c r="P521" i="4"/>
  <c r="P524" i="4"/>
  <c r="R524" i="4" s="1"/>
  <c r="P526" i="4"/>
  <c r="R526" i="4" s="1"/>
  <c r="T526" i="4" s="1"/>
  <c r="U526" i="4" s="1"/>
  <c r="P528" i="4"/>
  <c r="P530" i="4"/>
  <c r="P533" i="4"/>
  <c r="P536" i="4"/>
  <c r="R536" i="4" s="1"/>
  <c r="P538" i="4"/>
  <c r="P540" i="4"/>
  <c r="P542" i="4"/>
  <c r="P544" i="4"/>
  <c r="R544" i="4" s="1"/>
  <c r="P547" i="4"/>
  <c r="P549" i="4"/>
  <c r="P551" i="4"/>
  <c r="P553" i="4"/>
  <c r="R553" i="4" s="1"/>
  <c r="P555" i="4"/>
  <c r="P557" i="4"/>
  <c r="P559" i="4"/>
  <c r="P561" i="4"/>
  <c r="R561" i="4" s="1"/>
  <c r="T561" i="4" s="1"/>
  <c r="U561" i="4" s="1"/>
  <c r="P562" i="4"/>
  <c r="P563" i="4"/>
  <c r="P565" i="4"/>
  <c r="P568" i="4"/>
  <c r="R568" i="4" s="1"/>
  <c r="T568" i="4" s="1"/>
  <c r="U568" i="4" s="1"/>
  <c r="P570" i="4"/>
  <c r="P572" i="4"/>
  <c r="P574" i="4"/>
  <c r="P576" i="4"/>
  <c r="P578" i="4"/>
  <c r="P580" i="4"/>
  <c r="P582" i="4"/>
  <c r="R582" i="4" s="1"/>
  <c r="P584" i="4"/>
  <c r="R584" i="4" s="1"/>
  <c r="T584" i="4" s="1"/>
  <c r="U584" i="4" s="1"/>
  <c r="P586" i="4"/>
  <c r="P588" i="4"/>
  <c r="P591" i="4"/>
  <c r="P594" i="4"/>
  <c r="P596" i="4"/>
  <c r="P598" i="4"/>
  <c r="R598" i="4" s="1"/>
  <c r="P600" i="4"/>
  <c r="P602" i="4"/>
  <c r="P604" i="4"/>
  <c r="R604" i="4" s="1"/>
  <c r="P606" i="4"/>
  <c r="P608" i="4"/>
  <c r="P611" i="4"/>
  <c r="R611" i="4" s="1"/>
  <c r="P613" i="4"/>
  <c r="P615" i="4"/>
  <c r="P617" i="4"/>
  <c r="R617" i="4" s="1"/>
  <c r="P620" i="4"/>
  <c r="R620" i="4" s="1"/>
  <c r="P622" i="4"/>
  <c r="P623" i="4"/>
  <c r="P624" i="4"/>
  <c r="P626" i="4"/>
  <c r="P629" i="4"/>
  <c r="P630" i="4"/>
  <c r="P631" i="4"/>
  <c r="P633" i="4"/>
  <c r="R633" i="4" s="1"/>
  <c r="P635" i="4"/>
  <c r="R635" i="4" s="1"/>
  <c r="P636" i="4"/>
  <c r="P637" i="4"/>
  <c r="P640" i="4"/>
  <c r="P642" i="4"/>
  <c r="P643" i="4"/>
  <c r="P644" i="4"/>
  <c r="P646" i="4"/>
  <c r="P648" i="4"/>
  <c r="P650" i="4"/>
  <c r="R650" i="4" s="1"/>
  <c r="T650" i="4" s="1"/>
  <c r="U650" i="4" s="1"/>
  <c r="P651" i="4"/>
  <c r="P652" i="4"/>
  <c r="P654" i="4"/>
  <c r="R654" i="4" s="1"/>
  <c r="P656" i="4"/>
  <c r="P657" i="4"/>
  <c r="P658" i="4"/>
  <c r="P661" i="4"/>
  <c r="P662" i="4"/>
  <c r="P663" i="4"/>
  <c r="P665" i="4"/>
  <c r="P667" i="4"/>
  <c r="P668" i="4"/>
  <c r="P680" i="4"/>
  <c r="P682" i="4"/>
  <c r="P684" i="4"/>
  <c r="P686" i="4"/>
  <c r="P687" i="4"/>
  <c r="P688" i="4"/>
  <c r="R688" i="4" s="1"/>
  <c r="P690" i="4"/>
  <c r="R690" i="4" s="1"/>
  <c r="P692" i="4"/>
  <c r="P694" i="4"/>
  <c r="P696" i="4"/>
  <c r="P698" i="4"/>
  <c r="P700" i="4"/>
  <c r="R700" i="4" s="1"/>
  <c r="T700" i="4" s="1"/>
  <c r="U700" i="4" s="1"/>
  <c r="P702" i="4"/>
  <c r="P704" i="4"/>
  <c r="P706" i="4"/>
  <c r="P708" i="4"/>
  <c r="R708" i="4" s="1"/>
  <c r="P710" i="4"/>
  <c r="P712" i="4"/>
  <c r="R712" i="4" s="1"/>
  <c r="P714" i="4"/>
  <c r="P716" i="4"/>
  <c r="R716" i="4" s="1"/>
  <c r="R365" i="4"/>
  <c r="R371" i="4"/>
  <c r="R648" i="4"/>
  <c r="R369" i="4"/>
  <c r="R363" i="4"/>
  <c r="T369" i="4"/>
  <c r="U369" i="4" s="1"/>
  <c r="R291" i="4"/>
  <c r="R187" i="4"/>
  <c r="Q609" i="4"/>
  <c r="S608" i="4" s="1"/>
  <c r="Q610" i="4"/>
  <c r="J716" i="4"/>
  <c r="J717" i="4"/>
  <c r="H716" i="4"/>
  <c r="H717" i="4"/>
  <c r="F716" i="4"/>
  <c r="F717" i="4"/>
  <c r="D3" i="4"/>
  <c r="D145" i="4"/>
  <c r="D704" i="4"/>
  <c r="D716" i="4"/>
  <c r="D717" i="4"/>
  <c r="B716" i="4"/>
  <c r="B717" i="4"/>
  <c r="D696" i="4"/>
  <c r="D697" i="4"/>
  <c r="B399" i="4"/>
  <c r="J611" i="4"/>
  <c r="J612" i="4"/>
  <c r="H611" i="4"/>
  <c r="H612" i="4"/>
  <c r="F611" i="4"/>
  <c r="F612" i="4"/>
  <c r="D611" i="4"/>
  <c r="D612" i="4"/>
  <c r="R41" i="4"/>
  <c r="J41" i="4"/>
  <c r="J42" i="4"/>
  <c r="H41" i="4"/>
  <c r="H42" i="4"/>
  <c r="F41" i="4"/>
  <c r="F42" i="4"/>
  <c r="R18" i="4"/>
  <c r="J18" i="4"/>
  <c r="J19" i="4"/>
  <c r="F18" i="4"/>
  <c r="F19" i="4"/>
  <c r="T18" i="4"/>
  <c r="U18" i="4" s="1"/>
  <c r="J654" i="4"/>
  <c r="J655" i="4"/>
  <c r="J652" i="4"/>
  <c r="J653" i="4"/>
  <c r="H652" i="4"/>
  <c r="H653" i="4"/>
  <c r="F652" i="4"/>
  <c r="F653" i="4"/>
  <c r="D652" i="4"/>
  <c r="D653" i="4"/>
  <c r="R484" i="4"/>
  <c r="D484" i="4"/>
  <c r="D485" i="4"/>
  <c r="D486" i="4"/>
  <c r="D487" i="4"/>
  <c r="D488" i="4"/>
  <c r="D489" i="4"/>
  <c r="F484" i="4"/>
  <c r="F485" i="4"/>
  <c r="F486" i="4"/>
  <c r="F487" i="4"/>
  <c r="F488" i="4"/>
  <c r="F489" i="4"/>
  <c r="H484" i="4"/>
  <c r="H485" i="4"/>
  <c r="H486" i="4"/>
  <c r="H487" i="4"/>
  <c r="H488" i="4"/>
  <c r="H489" i="4"/>
  <c r="J484" i="4"/>
  <c r="J485" i="4"/>
  <c r="J486" i="4"/>
  <c r="J487" i="4"/>
  <c r="J488" i="4"/>
  <c r="J489" i="4"/>
  <c r="F696" i="4"/>
  <c r="H365" i="4"/>
  <c r="H366" i="4"/>
  <c r="J365" i="4"/>
  <c r="J6" i="4"/>
  <c r="J7" i="4"/>
  <c r="J8" i="4"/>
  <c r="J9" i="4"/>
  <c r="J10" i="4"/>
  <c r="J11" i="4"/>
  <c r="J12" i="4"/>
  <c r="J13" i="4"/>
  <c r="J14" i="4"/>
  <c r="J15" i="4"/>
  <c r="J16" i="4"/>
  <c r="J17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 s="1"/>
  <c r="J36" i="4"/>
  <c r="J37" i="4" s="1"/>
  <c r="J38" i="4" s="1"/>
  <c r="J39" i="4"/>
  <c r="J40" i="4" s="1"/>
  <c r="J43" i="4"/>
  <c r="J44" i="4"/>
  <c r="J45" i="4"/>
  <c r="J46" i="4" s="1"/>
  <c r="J47" i="4" s="1"/>
  <c r="J48" i="4"/>
  <c r="J49" i="4" s="1"/>
  <c r="J50" i="4"/>
  <c r="J51" i="4" s="1"/>
  <c r="J52" i="4"/>
  <c r="J53" i="4" s="1"/>
  <c r="J54" i="4"/>
  <c r="J55" i="4" s="1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9" i="4"/>
  <c r="J310" i="4"/>
  <c r="J312" i="4"/>
  <c r="J313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7" i="4"/>
  <c r="J368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6" i="4"/>
  <c r="J607" i="4"/>
  <c r="J608" i="4"/>
  <c r="J609" i="4"/>
  <c r="J610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H6" i="4"/>
  <c r="H7" i="4"/>
  <c r="H8" i="4"/>
  <c r="H9" i="4"/>
  <c r="H10" i="4"/>
  <c r="H11" i="4"/>
  <c r="H12" i="4"/>
  <c r="H13" i="4"/>
  <c r="H14" i="4"/>
  <c r="H15" i="4"/>
  <c r="H16" i="4"/>
  <c r="H17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9" i="4"/>
  <c r="H310" i="4"/>
  <c r="H312" i="4"/>
  <c r="H313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7" i="4"/>
  <c r="H368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6" i="4"/>
  <c r="H607" i="4"/>
  <c r="H608" i="4"/>
  <c r="H609" i="4"/>
  <c r="H610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F6" i="4"/>
  <c r="F7" i="4"/>
  <c r="F8" i="4"/>
  <c r="F9" i="4"/>
  <c r="F10" i="4"/>
  <c r="F11" i="4"/>
  <c r="F12" i="4"/>
  <c r="F13" i="4"/>
  <c r="F14" i="4"/>
  <c r="F15" i="4"/>
  <c r="F16" i="4"/>
  <c r="F17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9" i="4"/>
  <c r="F310" i="4"/>
  <c r="F312" i="4"/>
  <c r="F313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7" i="4"/>
  <c r="F368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6" i="4"/>
  <c r="F607" i="4"/>
  <c r="F608" i="4"/>
  <c r="F609" i="4"/>
  <c r="F610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D14" i="4"/>
  <c r="D15" i="4"/>
  <c r="D16" i="4"/>
  <c r="D17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9" i="4"/>
  <c r="D310" i="4"/>
  <c r="D312" i="4"/>
  <c r="D313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6" i="4"/>
  <c r="D607" i="4"/>
  <c r="D608" i="4"/>
  <c r="D609" i="4"/>
  <c r="D610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8" i="4"/>
  <c r="D699" i="4"/>
  <c r="D700" i="4"/>
  <c r="D701" i="4"/>
  <c r="D702" i="4"/>
  <c r="D703" i="4"/>
  <c r="D705" i="4"/>
  <c r="D706" i="4"/>
  <c r="D707" i="4"/>
  <c r="D708" i="4"/>
  <c r="D709" i="4"/>
  <c r="D710" i="4"/>
  <c r="D711" i="4"/>
  <c r="D712" i="4"/>
  <c r="D713" i="4"/>
  <c r="D714" i="4"/>
  <c r="D715" i="4"/>
  <c r="D8" i="4"/>
  <c r="D9" i="4"/>
  <c r="D10" i="4"/>
  <c r="D11" i="4"/>
  <c r="D12" i="4"/>
  <c r="D13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301" i="4"/>
  <c r="B302" i="4"/>
  <c r="B303" i="4"/>
  <c r="B304" i="4"/>
  <c r="B305" i="4"/>
  <c r="B306" i="4"/>
  <c r="B309" i="4"/>
  <c r="B310" i="4"/>
  <c r="B312" i="4"/>
  <c r="B313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7" i="4"/>
  <c r="B368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6" i="4"/>
  <c r="B607" i="4"/>
  <c r="B608" i="4"/>
  <c r="B609" i="4"/>
  <c r="B610" i="4"/>
  <c r="B611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2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605" i="4"/>
  <c r="B604" i="4"/>
  <c r="D367" i="4"/>
  <c r="D368" i="4"/>
  <c r="D373" i="4"/>
  <c r="D374" i="4"/>
  <c r="D375" i="4"/>
  <c r="D376" i="4"/>
  <c r="D377" i="4"/>
  <c r="D378" i="4"/>
  <c r="D365" i="4"/>
  <c r="D366" i="4"/>
  <c r="J605" i="4"/>
  <c r="J604" i="4"/>
  <c r="H605" i="4"/>
  <c r="H604" i="4"/>
  <c r="F605" i="4"/>
  <c r="F604" i="4"/>
  <c r="D605" i="4"/>
  <c r="D604" i="4"/>
  <c r="B299" i="4"/>
  <c r="B300" i="4"/>
  <c r="B272" i="4"/>
  <c r="B273" i="4"/>
  <c r="B274" i="4"/>
  <c r="B275" i="4"/>
  <c r="B276" i="4"/>
  <c r="B581" i="4"/>
  <c r="B582" i="4"/>
  <c r="B583" i="4"/>
  <c r="B584" i="4"/>
  <c r="B585" i="4"/>
  <c r="B586" i="4"/>
  <c r="B587" i="4"/>
  <c r="D43" i="4"/>
  <c r="D44" i="4"/>
  <c r="D41" i="4"/>
  <c r="D42" i="4"/>
  <c r="D18" i="4"/>
  <c r="D19" i="4"/>
  <c r="H18" i="4"/>
  <c r="H19" i="4"/>
  <c r="B650" i="4"/>
  <c r="B651" i="4"/>
  <c r="B653" i="4"/>
  <c r="B490" i="4"/>
  <c r="B491" i="4"/>
  <c r="B492" i="4"/>
  <c r="B493" i="4"/>
  <c r="B484" i="4"/>
  <c r="B485" i="4"/>
  <c r="B486" i="4"/>
  <c r="B487" i="4"/>
  <c r="B488" i="4"/>
  <c r="B489" i="4"/>
  <c r="R8" i="4"/>
  <c r="R704" i="4"/>
  <c r="T704" i="4" s="1"/>
  <c r="U704" i="4" s="1"/>
  <c r="R702" i="4"/>
  <c r="T417" i="4"/>
  <c r="U417" i="4" s="1"/>
  <c r="B3" i="4"/>
  <c r="B4" i="4"/>
  <c r="B5" i="4"/>
  <c r="B6" i="4"/>
  <c r="B7" i="4"/>
  <c r="B8" i="4"/>
  <c r="B9" i="4"/>
  <c r="B10" i="4"/>
  <c r="B11" i="4"/>
  <c r="B12" i="4"/>
  <c r="D4" i="4"/>
  <c r="D5" i="4"/>
  <c r="D6" i="4"/>
  <c r="D7" i="4"/>
  <c r="F3" i="4"/>
  <c r="F4" i="4"/>
  <c r="F5" i="4"/>
  <c r="H3" i="4"/>
  <c r="H4" i="4"/>
  <c r="H5" i="4"/>
  <c r="J3" i="4"/>
  <c r="J4" i="4"/>
  <c r="J5" i="4"/>
  <c r="R6" i="4"/>
  <c r="R11" i="4"/>
  <c r="R14" i="4"/>
  <c r="R24" i="4"/>
  <c r="T11" i="4"/>
  <c r="U11" i="4" s="1"/>
  <c r="B13" i="4"/>
  <c r="B14" i="4"/>
  <c r="B15" i="4"/>
  <c r="B16" i="4"/>
  <c r="B17" i="4"/>
  <c r="B30" i="4"/>
  <c r="B31" i="4"/>
  <c r="B32" i="4"/>
  <c r="B33" i="4"/>
  <c r="B34" i="4"/>
  <c r="B35" i="4"/>
  <c r="B36" i="4"/>
  <c r="B37" i="4"/>
  <c r="B38" i="4"/>
  <c r="B39" i="4"/>
  <c r="B40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18" i="4"/>
  <c r="B19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41" i="4"/>
  <c r="B42" i="4"/>
  <c r="B20" i="4"/>
  <c r="B21" i="4"/>
  <c r="B22" i="4"/>
  <c r="B23" i="4"/>
  <c r="B24" i="4"/>
  <c r="B25" i="4"/>
  <c r="B26" i="4"/>
  <c r="B27" i="4"/>
  <c r="B28" i="4"/>
  <c r="B29" i="4"/>
  <c r="R193" i="4"/>
  <c r="R270" i="4"/>
  <c r="R268" i="4"/>
  <c r="R405" i="4"/>
  <c r="R54" i="4"/>
  <c r="T54" i="4" s="1"/>
  <c r="U54" i="4" s="1"/>
  <c r="R100" i="4"/>
  <c r="R91" i="4"/>
  <c r="R213" i="4"/>
  <c r="R152" i="4"/>
  <c r="R143" i="4"/>
  <c r="R117" i="4"/>
  <c r="R174" i="4"/>
  <c r="R165" i="4"/>
  <c r="R381" i="4"/>
  <c r="T381" i="4"/>
  <c r="U381" i="4" s="1"/>
  <c r="R297" i="4"/>
  <c r="T297" i="4" s="1"/>
  <c r="U297" i="4" s="1"/>
  <c r="R295" i="4"/>
  <c r="R563" i="4"/>
  <c r="Q715" i="4"/>
  <c r="S714" i="4" s="1"/>
  <c r="Q707" i="4"/>
  <c r="S706" i="4" s="1"/>
  <c r="Q687" i="4"/>
  <c r="Q668" i="4"/>
  <c r="S667" i="4" s="1"/>
  <c r="Q662" i="4"/>
  <c r="S661" i="4" s="1"/>
  <c r="Q657" i="4"/>
  <c r="S656" i="4" s="1"/>
  <c r="Q651" i="4"/>
  <c r="Q643" i="4"/>
  <c r="S642" i="4" s="1"/>
  <c r="Q636" i="4"/>
  <c r="S635" i="4" s="1"/>
  <c r="Q630" i="4"/>
  <c r="S629" i="4" s="1"/>
  <c r="Q623" i="4"/>
  <c r="S622" i="4" s="1"/>
  <c r="Q562" i="4"/>
  <c r="S561" i="4" s="1"/>
  <c r="Q493" i="4"/>
  <c r="S492" i="4" s="1"/>
  <c r="Q449" i="4"/>
  <c r="S448" i="4" s="1"/>
  <c r="Q440" i="4"/>
  <c r="S439" i="4" s="1"/>
  <c r="Q430" i="4"/>
  <c r="S429" i="4" s="1"/>
  <c r="Q410" i="4"/>
  <c r="S409" i="4" s="1"/>
  <c r="Q398" i="4"/>
  <c r="Q326" i="4"/>
  <c r="Q249" i="4"/>
  <c r="S248" i="4" s="1"/>
  <c r="T248" i="4" s="1"/>
  <c r="U248" i="4" s="1"/>
  <c r="Q229" i="4"/>
  <c r="S228" i="4" s="1"/>
  <c r="Q203" i="4"/>
  <c r="Q177" i="4"/>
  <c r="S176" i="4" s="1"/>
  <c r="T176" i="4" s="1"/>
  <c r="U176" i="4" s="1"/>
  <c r="Q155" i="4"/>
  <c r="Q133" i="4"/>
  <c r="S132" i="4" s="1"/>
  <c r="R69" i="4"/>
  <c r="T553" i="4"/>
  <c r="U553" i="4" s="1"/>
  <c r="R172" i="4"/>
  <c r="T172" i="4" s="1"/>
  <c r="U172" i="4" s="1"/>
  <c r="R52" i="4"/>
  <c r="R624" i="4"/>
  <c r="R401" i="4"/>
  <c r="S686" i="4"/>
  <c r="S650" i="4"/>
  <c r="R608" i="4"/>
  <c r="T608" i="4" s="1"/>
  <c r="U608" i="4" s="1"/>
  <c r="R656" i="4"/>
  <c r="T656" i="4" s="1"/>
  <c r="U656" i="4" s="1"/>
  <c r="R622" i="4"/>
  <c r="R600" i="4"/>
  <c r="R714" i="4"/>
  <c r="R710" i="4"/>
  <c r="R706" i="4"/>
  <c r="S397" i="4"/>
  <c r="R321" i="4"/>
  <c r="S325" i="4"/>
  <c r="T325" i="4" s="1"/>
  <c r="U325" i="4" s="1"/>
  <c r="R299" i="4"/>
  <c r="R241" i="4"/>
  <c r="R437" i="4"/>
  <c r="T435" i="4"/>
  <c r="U435" i="4" s="1"/>
  <c r="R397" i="4"/>
  <c r="T397" i="4"/>
  <c r="U397" i="4"/>
  <c r="R228" i="4"/>
  <c r="R202" i="4"/>
  <c r="R176" i="4"/>
  <c r="R154" i="4"/>
  <c r="R132" i="4"/>
  <c r="S154" i="4"/>
  <c r="S202" i="4"/>
  <c r="T202" i="4"/>
  <c r="U202" i="4" s="1"/>
  <c r="R78" i="4"/>
  <c r="T78" i="4" s="1"/>
  <c r="U78" i="4" s="1"/>
  <c r="R277" i="4"/>
  <c r="R280" i="4"/>
  <c r="T280" i="4" s="1"/>
  <c r="U280" i="4" s="1"/>
  <c r="R283" i="4"/>
  <c r="R293" i="4"/>
  <c r="T293" i="4"/>
  <c r="U293" i="4"/>
  <c r="R482" i="4"/>
  <c r="R698" i="4"/>
  <c r="R596" i="4"/>
  <c r="R555" i="4"/>
  <c r="R377" i="4"/>
  <c r="R375" i="4"/>
  <c r="T375" i="4" s="1"/>
  <c r="U375" i="4" s="1"/>
  <c r="R373" i="4"/>
  <c r="R367" i="4"/>
  <c r="R361" i="4"/>
  <c r="R359" i="4"/>
  <c r="R264" i="4"/>
  <c r="R230" i="4"/>
  <c r="R178" i="4"/>
  <c r="R93" i="4"/>
  <c r="R250" i="4"/>
  <c r="R58" i="4"/>
  <c r="R125" i="4"/>
  <c r="R48" i="4"/>
  <c r="R220" i="4"/>
  <c r="R191" i="4"/>
  <c r="R167" i="4"/>
  <c r="R148" i="4"/>
  <c r="R351" i="4"/>
  <c r="R586" i="4"/>
  <c r="R557" i="4"/>
  <c r="R640" i="4"/>
  <c r="T167" i="4"/>
  <c r="U167" i="4" s="1"/>
  <c r="R533" i="4"/>
  <c r="R506" i="4"/>
  <c r="T220" i="4"/>
  <c r="U220" i="4" s="1"/>
  <c r="R530" i="4"/>
  <c r="R385" i="4"/>
  <c r="R692" i="4"/>
  <c r="T692" i="4" s="1"/>
  <c r="U692" i="4" s="1"/>
  <c r="R606" i="4"/>
  <c r="T606" i="4" s="1"/>
  <c r="T385" i="4"/>
  <c r="U385" i="4" s="1"/>
  <c r="R331" i="4"/>
  <c r="R222" i="4"/>
  <c r="T222" i="4" s="1"/>
  <c r="U222" i="4" s="1"/>
  <c r="R217" i="4"/>
  <c r="R119" i="4"/>
  <c r="R150" i="4"/>
  <c r="T150" i="4" s="1"/>
  <c r="U150" i="4" s="1"/>
  <c r="R74" i="4"/>
  <c r="R71" i="4"/>
  <c r="R33" i="4"/>
  <c r="R36" i="4"/>
  <c r="R43" i="4"/>
  <c r="T43" i="4" s="1"/>
  <c r="U43" i="4" s="1"/>
  <c r="R50" i="4"/>
  <c r="R64" i="4"/>
  <c r="R83" i="4"/>
  <c r="R98" i="4"/>
  <c r="R106" i="4"/>
  <c r="R109" i="4"/>
  <c r="R112" i="4"/>
  <c r="R134" i="4"/>
  <c r="R137" i="4"/>
  <c r="R140" i="4"/>
  <c r="R156" i="4"/>
  <c r="R159" i="4"/>
  <c r="R162" i="4"/>
  <c r="R181" i="4"/>
  <c r="R184" i="4"/>
  <c r="R200" i="4"/>
  <c r="R204" i="4"/>
  <c r="R210" i="4"/>
  <c r="R215" i="4"/>
  <c r="R226" i="4"/>
  <c r="T226" i="4" s="1"/>
  <c r="U226" i="4" s="1"/>
  <c r="R233" i="4"/>
  <c r="R243" i="4"/>
  <c r="R253" i="4"/>
  <c r="R261" i="4"/>
  <c r="R272" i="4"/>
  <c r="R309" i="4"/>
  <c r="T309" i="4" s="1"/>
  <c r="U309" i="4" s="1"/>
  <c r="R347" i="4"/>
  <c r="R357" i="4"/>
  <c r="R389" i="4"/>
  <c r="T389" i="4" s="1"/>
  <c r="U389" i="4" s="1"/>
  <c r="R407" i="4"/>
  <c r="R490" i="4"/>
  <c r="T490" i="4" s="1"/>
  <c r="U490" i="4" s="1"/>
  <c r="R497" i="4"/>
  <c r="R500" i="4"/>
  <c r="R559" i="4"/>
  <c r="R588" i="4"/>
  <c r="R591" i="4"/>
  <c r="R594" i="4"/>
  <c r="R602" i="4"/>
  <c r="R665" i="4"/>
  <c r="T665" i="4" s="1"/>
  <c r="U665" i="4" s="1"/>
  <c r="R345" i="4"/>
  <c r="R349" i="4"/>
  <c r="R379" i="4"/>
  <c r="T379" i="4" s="1"/>
  <c r="R383" i="4"/>
  <c r="R494" i="4"/>
  <c r="R538" i="4"/>
  <c r="R542" i="4"/>
  <c r="T542" i="4" s="1"/>
  <c r="U542" i="4" s="1"/>
  <c r="R551" i="4"/>
  <c r="R565" i="4"/>
  <c r="R613" i="4"/>
  <c r="T613" i="4" s="1"/>
  <c r="W613" i="4" s="1"/>
  <c r="X613" i="4" s="1"/>
  <c r="R644" i="4"/>
  <c r="T644" i="4" s="1"/>
  <c r="U644" i="4" s="1"/>
  <c r="R663" i="4"/>
  <c r="R30" i="4"/>
  <c r="R45" i="4"/>
  <c r="R528" i="4"/>
  <c r="T112" i="4"/>
  <c r="U112" i="4" s="1"/>
  <c r="T383" i="4"/>
  <c r="U383" i="4" s="1"/>
  <c r="R694" i="4" l="1"/>
  <c r="T620" i="4"/>
  <c r="U620" i="4" s="1"/>
  <c r="S617" i="4"/>
  <c r="T617" i="4" s="1"/>
  <c r="U617" i="4" s="1"/>
  <c r="T604" i="4"/>
  <c r="W604" i="4" s="1"/>
  <c r="T602" i="4"/>
  <c r="W602" i="4" s="1"/>
  <c r="X602" i="4" s="1"/>
  <c r="R20" i="4"/>
  <c r="T20" i="4" s="1"/>
  <c r="U20" i="4" s="1"/>
  <c r="T56" i="4"/>
  <c r="U56" i="4" s="1"/>
  <c r="T50" i="4"/>
  <c r="U50" i="4" s="1"/>
  <c r="S39" i="4"/>
  <c r="T39" i="4" s="1"/>
  <c r="U39" i="4" s="1"/>
  <c r="R76" i="4"/>
  <c r="T76" i="4" s="1"/>
  <c r="U76" i="4" s="1"/>
  <c r="S95" i="4"/>
  <c r="T93" i="4"/>
  <c r="U93" i="4" s="1"/>
  <c r="S91" i="4"/>
  <c r="T91" i="4" s="1"/>
  <c r="U91" i="4" s="1"/>
  <c r="T88" i="4"/>
  <c r="U88" i="4" s="1"/>
  <c r="S86" i="4"/>
  <c r="T86" i="4" s="1"/>
  <c r="U86" i="4" s="1"/>
  <c r="T132" i="4"/>
  <c r="U132" i="4" s="1"/>
  <c r="T130" i="4"/>
  <c r="U130" i="4" s="1"/>
  <c r="T123" i="4"/>
  <c r="U123" i="4" s="1"/>
  <c r="T119" i="4"/>
  <c r="U119" i="4" s="1"/>
  <c r="T117" i="4"/>
  <c r="U117" i="4" s="1"/>
  <c r="T115" i="4"/>
  <c r="U115" i="4" s="1"/>
  <c r="T109" i="4"/>
  <c r="U109" i="4" s="1"/>
  <c r="T152" i="4"/>
  <c r="U152" i="4" s="1"/>
  <c r="T174" i="4"/>
  <c r="U174" i="4" s="1"/>
  <c r="T716" i="4"/>
  <c r="T714" i="4"/>
  <c r="W714" i="4" s="1"/>
  <c r="X714" i="4" s="1"/>
  <c r="T710" i="4"/>
  <c r="W710" i="4" s="1"/>
  <c r="X710" i="4" s="1"/>
  <c r="T706" i="4"/>
  <c r="W706" i="4" s="1"/>
  <c r="X706" i="4" s="1"/>
  <c r="T702" i="4"/>
  <c r="U702" i="4" s="1"/>
  <c r="R680" i="4"/>
  <c r="S678" i="4"/>
  <c r="R667" i="4"/>
  <c r="T667" i="4" s="1"/>
  <c r="U667" i="4" s="1"/>
  <c r="R661" i="4"/>
  <c r="T661" i="4" s="1"/>
  <c r="U661" i="4" s="1"/>
  <c r="R658" i="4"/>
  <c r="R652" i="4"/>
  <c r="T648" i="4"/>
  <c r="U648" i="4" s="1"/>
  <c r="R642" i="4"/>
  <c r="T642" i="4" s="1"/>
  <c r="T640" i="4"/>
  <c r="U640" i="4" s="1"/>
  <c r="R631" i="4"/>
  <c r="T631" i="4" s="1"/>
  <c r="U631" i="4" s="1"/>
  <c r="R629" i="4"/>
  <c r="T629" i="4" s="1"/>
  <c r="U629" i="4" s="1"/>
  <c r="T611" i="4"/>
  <c r="U611" i="4" s="1"/>
  <c r="S600" i="4"/>
  <c r="T598" i="4"/>
  <c r="U598" i="4" s="1"/>
  <c r="S596" i="4"/>
  <c r="T596" i="4" s="1"/>
  <c r="U596" i="4" s="1"/>
  <c r="T594" i="4"/>
  <c r="U594" i="4" s="1"/>
  <c r="S591" i="4"/>
  <c r="T588" i="4"/>
  <c r="U588" i="4" s="1"/>
  <c r="T600" i="4"/>
  <c r="U600" i="4" s="1"/>
  <c r="R580" i="4"/>
  <c r="T580" i="4" s="1"/>
  <c r="U580" i="4" s="1"/>
  <c r="R570" i="4"/>
  <c r="R549" i="4"/>
  <c r="T549" i="4" s="1"/>
  <c r="U549" i="4" s="1"/>
  <c r="R547" i="4"/>
  <c r="R540" i="4"/>
  <c r="T538" i="4"/>
  <c r="U538" i="4" s="1"/>
  <c r="S524" i="4"/>
  <c r="T524" i="4" s="1"/>
  <c r="U524" i="4" s="1"/>
  <c r="R488" i="4"/>
  <c r="T488" i="4" s="1"/>
  <c r="U488" i="4" s="1"/>
  <c r="T484" i="4"/>
  <c r="U484" i="4" s="1"/>
  <c r="S482" i="4"/>
  <c r="R448" i="4"/>
  <c r="T439" i="4"/>
  <c r="U439" i="4" s="1"/>
  <c r="R427" i="4"/>
  <c r="T427" i="4" s="1"/>
  <c r="R409" i="4"/>
  <c r="T409" i="4" s="1"/>
  <c r="U409" i="4" s="1"/>
  <c r="T403" i="4"/>
  <c r="U403" i="4" s="1"/>
  <c r="T405" i="4"/>
  <c r="U405" i="4" s="1"/>
  <c r="R327" i="4"/>
  <c r="R307" i="4"/>
  <c r="T299" i="4"/>
  <c r="U299" i="4" s="1"/>
  <c r="S295" i="4"/>
  <c r="T295" i="4"/>
  <c r="U295" i="4" s="1"/>
  <c r="S288" i="4"/>
  <c r="T288" i="4" s="1"/>
  <c r="U288" i="4" s="1"/>
  <c r="T286" i="4"/>
  <c r="U286" i="4" s="1"/>
  <c r="S283" i="4"/>
  <c r="T283" i="4" s="1"/>
  <c r="U283" i="4" s="1"/>
  <c r="S277" i="4"/>
  <c r="T277" i="4" s="1"/>
  <c r="S275" i="4"/>
  <c r="T275" i="4" s="1"/>
  <c r="U275" i="4" s="1"/>
  <c r="T266" i="4"/>
  <c r="U266" i="4" s="1"/>
  <c r="S272" i="4"/>
  <c r="T272" i="4" s="1"/>
  <c r="U272" i="4" s="1"/>
  <c r="S268" i="4"/>
  <c r="T268" i="4" s="1"/>
  <c r="U268" i="4" s="1"/>
  <c r="T253" i="4"/>
  <c r="U253" i="4" s="1"/>
  <c r="S250" i="4"/>
  <c r="S259" i="4"/>
  <c r="T259" i="4" s="1"/>
  <c r="U259" i="4" s="1"/>
  <c r="S243" i="4"/>
  <c r="T243" i="4" s="1"/>
  <c r="U243" i="4" s="1"/>
  <c r="S230" i="4"/>
  <c r="T230" i="4" s="1"/>
  <c r="U230" i="4" s="1"/>
  <c r="T241" i="4"/>
  <c r="U241" i="4" s="1"/>
  <c r="T228" i="4"/>
  <c r="U228" i="4" s="1"/>
  <c r="T224" i="4"/>
  <c r="U224" i="4" s="1"/>
  <c r="T213" i="4"/>
  <c r="U213" i="4" s="1"/>
  <c r="S207" i="4"/>
  <c r="T207" i="4" s="1"/>
  <c r="U207" i="4" s="1"/>
  <c r="S215" i="4"/>
  <c r="T215" i="4" s="1"/>
  <c r="U215" i="4" s="1"/>
  <c r="T204" i="4"/>
  <c r="U204" i="4" s="1"/>
  <c r="S351" i="4"/>
  <c r="T331" i="4"/>
  <c r="U331" i="4" s="1"/>
  <c r="T351" i="4"/>
  <c r="U351" i="4" s="1"/>
  <c r="R343" i="4"/>
  <c r="R341" i="4"/>
  <c r="R336" i="4"/>
  <c r="S200" i="4"/>
  <c r="T200" i="4" s="1"/>
  <c r="U200" i="4" s="1"/>
  <c r="T198" i="4"/>
  <c r="U198" i="4" s="1"/>
  <c r="S196" i="4"/>
  <c r="T196" i="4" s="1"/>
  <c r="U196" i="4" s="1"/>
  <c r="T187" i="4"/>
  <c r="U187" i="4" s="1"/>
  <c r="S181" i="4"/>
  <c r="T181" i="4" s="1"/>
  <c r="U181" i="4" s="1"/>
  <c r="S162" i="4"/>
  <c r="T162" i="4" s="1"/>
  <c r="U162" i="4" s="1"/>
  <c r="S156" i="4"/>
  <c r="T156" i="4" s="1"/>
  <c r="S134" i="4"/>
  <c r="T134" i="4" s="1"/>
  <c r="U134" i="4" s="1"/>
  <c r="S106" i="4"/>
  <c r="T355" i="4"/>
  <c r="U355" i="4" s="1"/>
  <c r="S353" i="4"/>
  <c r="S349" i="4"/>
  <c r="T349" i="4" s="1"/>
  <c r="U349" i="4" s="1"/>
  <c r="T347" i="4"/>
  <c r="U347" i="4" s="1"/>
  <c r="T343" i="4"/>
  <c r="U343" i="4" s="1"/>
  <c r="T341" i="4"/>
  <c r="U341" i="4" s="1"/>
  <c r="S336" i="4"/>
  <c r="T336" i="4" s="1"/>
  <c r="U336" i="4" s="1"/>
  <c r="T74" i="4"/>
  <c r="U74" i="4" s="1"/>
  <c r="T71" i="4"/>
  <c r="U71" i="4" s="1"/>
  <c r="S67" i="4"/>
  <c r="T67" i="4" s="1"/>
  <c r="U67" i="4" s="1"/>
  <c r="S64" i="4"/>
  <c r="T64" i="4" s="1"/>
  <c r="U64" i="4" s="1"/>
  <c r="S58" i="4"/>
  <c r="T58" i="4" s="1"/>
  <c r="U58" i="4" s="1"/>
  <c r="T45" i="4"/>
  <c r="U45" i="4" s="1"/>
  <c r="S30" i="4"/>
  <c r="T30" i="4" s="1"/>
  <c r="T14" i="4"/>
  <c r="U14" i="4" s="1"/>
  <c r="T6" i="4"/>
  <c r="U6" i="4" s="1"/>
  <c r="S3" i="4"/>
  <c r="T3" i="4" s="1"/>
  <c r="U3" i="4" s="1"/>
  <c r="S315" i="4"/>
  <c r="T315" i="4" s="1"/>
  <c r="U315" i="4" s="1"/>
  <c r="S312" i="4"/>
  <c r="T312" i="4" s="1"/>
  <c r="U312" i="4" s="1"/>
  <c r="T307" i="4"/>
  <c r="U307" i="4" s="1"/>
  <c r="T305" i="4"/>
  <c r="U305" i="4" s="1"/>
  <c r="T303" i="4"/>
  <c r="U303" i="4" s="1"/>
  <c r="T536" i="4"/>
  <c r="U536" i="4" s="1"/>
  <c r="S533" i="4"/>
  <c r="T533" i="4" s="1"/>
  <c r="U533" i="4" s="1"/>
  <c r="T678" i="4"/>
  <c r="U678" i="4" s="1"/>
  <c r="R675" i="4"/>
  <c r="T675" i="4" s="1"/>
  <c r="U675" i="4" s="1"/>
  <c r="R672" i="4"/>
  <c r="T672" i="4" s="1"/>
  <c r="U672" i="4" s="1"/>
  <c r="S669" i="4"/>
  <c r="R669" i="4"/>
  <c r="T663" i="4"/>
  <c r="S503" i="4"/>
  <c r="T503" i="4" s="1"/>
  <c r="U503" i="4" s="1"/>
  <c r="T500" i="4"/>
  <c r="U500" i="4" s="1"/>
  <c r="S497" i="4"/>
  <c r="T497" i="4" s="1"/>
  <c r="U497" i="4" s="1"/>
  <c r="T494" i="4"/>
  <c r="U494" i="4" s="1"/>
  <c r="T551" i="4"/>
  <c r="U551" i="4" s="1"/>
  <c r="T547" i="4"/>
  <c r="U547" i="4" s="1"/>
  <c r="S544" i="4"/>
  <c r="T544" i="4" s="1"/>
  <c r="T586" i="4"/>
  <c r="U586" i="4" s="1"/>
  <c r="T582" i="4"/>
  <c r="U582" i="4" s="1"/>
  <c r="S565" i="4"/>
  <c r="T565" i="4" s="1"/>
  <c r="U565" i="4" s="1"/>
  <c r="S540" i="4"/>
  <c r="T540" i="4" s="1"/>
  <c r="U540" i="4" s="1"/>
  <c r="T563" i="4"/>
  <c r="U563" i="4" s="1"/>
  <c r="T559" i="4"/>
  <c r="T557" i="4"/>
  <c r="U557" i="4" s="1"/>
  <c r="S441" i="4"/>
  <c r="T441" i="4" s="1"/>
  <c r="T433" i="4"/>
  <c r="R479" i="4"/>
  <c r="R476" i="4"/>
  <c r="R464" i="4"/>
  <c r="S479" i="4"/>
  <c r="S476" i="4"/>
  <c r="R470" i="4"/>
  <c r="R467" i="4"/>
  <c r="R473" i="4"/>
  <c r="S470" i="4"/>
  <c r="R455" i="4"/>
  <c r="S467" i="4"/>
  <c r="S464" i="4"/>
  <c r="S461" i="4"/>
  <c r="S450" i="4"/>
  <c r="R458" i="4"/>
  <c r="R461" i="4"/>
  <c r="S458" i="4"/>
  <c r="R452" i="4"/>
  <c r="S455" i="4"/>
  <c r="S452" i="4"/>
  <c r="R450" i="4"/>
  <c r="R686" i="4"/>
  <c r="T686" i="4" s="1"/>
  <c r="U686" i="4" s="1"/>
  <c r="S680" i="4"/>
  <c r="T680" i="4" s="1"/>
  <c r="T708" i="4"/>
  <c r="W708" i="4" s="1"/>
  <c r="X708" i="4" s="1"/>
  <c r="S658" i="4"/>
  <c r="T658" i="4" s="1"/>
  <c r="T652" i="4"/>
  <c r="U652" i="4" s="1"/>
  <c r="T654" i="4"/>
  <c r="T635" i="4"/>
  <c r="U635" i="4" s="1"/>
  <c r="T624" i="4"/>
  <c r="U624" i="4" s="1"/>
  <c r="R429" i="4"/>
  <c r="T429" i="4" s="1"/>
  <c r="U429" i="4" s="1"/>
  <c r="T423" i="4"/>
  <c r="U423" i="4" s="1"/>
  <c r="T419" i="4"/>
  <c r="U419" i="4" s="1"/>
  <c r="T415" i="4"/>
  <c r="U415" i="4" s="1"/>
  <c r="R413" i="4"/>
  <c r="T413" i="4" s="1"/>
  <c r="U413" i="4" s="1"/>
  <c r="S327" i="4"/>
  <c r="T327" i="4" s="1"/>
  <c r="T361" i="4"/>
  <c r="U361" i="4" s="1"/>
  <c r="T357" i="4"/>
  <c r="U357" i="4" s="1"/>
  <c r="U486" i="4"/>
  <c r="W557" i="4"/>
  <c r="X557" i="4" s="1"/>
  <c r="U559" i="4"/>
  <c r="U602" i="4"/>
  <c r="W716" i="4"/>
  <c r="X716" i="4" s="1"/>
  <c r="U716" i="4"/>
  <c r="T591" i="4"/>
  <c r="U591" i="4" s="1"/>
  <c r="T506" i="4"/>
  <c r="U506" i="4" s="1"/>
  <c r="T437" i="4"/>
  <c r="U437" i="4" s="1"/>
  <c r="T401" i="4"/>
  <c r="U401" i="4" s="1"/>
  <c r="S570" i="4"/>
  <c r="T570" i="4" s="1"/>
  <c r="U570" i="4" s="1"/>
  <c r="T690" i="4"/>
  <c r="U690" i="4" s="1"/>
  <c r="T694" i="4"/>
  <c r="U694" i="4" s="1"/>
  <c r="U710" i="4"/>
  <c r="U706" i="4"/>
  <c r="U714" i="4"/>
  <c r="T622" i="4"/>
  <c r="U622" i="4" s="1"/>
  <c r="T633" i="4"/>
  <c r="U633" i="4" s="1"/>
  <c r="U604" i="4"/>
  <c r="T712" i="4"/>
  <c r="T492" i="4"/>
  <c r="U492" i="4" s="1"/>
  <c r="T448" i="4"/>
  <c r="U448" i="4" s="1"/>
  <c r="T688" i="4"/>
  <c r="U688" i="4" s="1"/>
  <c r="T528" i="4"/>
  <c r="U528" i="4" s="1"/>
  <c r="T333" i="4"/>
  <c r="U333" i="4" s="1"/>
  <c r="S256" i="4"/>
  <c r="T256" i="4" s="1"/>
  <c r="U256" i="4" s="1"/>
  <c r="T137" i="4"/>
  <c r="U137" i="4" s="1"/>
  <c r="T125" i="4"/>
  <c r="U125" i="4" s="1"/>
  <c r="T106" i="4"/>
  <c r="U106" i="4" s="1"/>
  <c r="T95" i="4"/>
  <c r="U95" i="4" s="1"/>
  <c r="T261" i="4"/>
  <c r="U261" i="4" s="1"/>
  <c r="T367" i="4"/>
  <c r="U367" i="4" s="1"/>
  <c r="T154" i="4"/>
  <c r="U154" i="4" s="1"/>
  <c r="U156" i="4"/>
  <c r="T345" i="4"/>
  <c r="U345" i="4" s="1"/>
  <c r="T184" i="4"/>
  <c r="U184" i="4" s="1"/>
  <c r="T169" i="4"/>
  <c r="U169" i="4" s="1"/>
  <c r="T80" i="4"/>
  <c r="U80" i="4" s="1"/>
  <c r="T353" i="4"/>
  <c r="U353" i="4" s="1"/>
  <c r="T250" i="4"/>
  <c r="U250" i="4" s="1"/>
  <c r="T189" i="4"/>
  <c r="U189" i="4" s="1"/>
  <c r="T193" i="4"/>
  <c r="U193" i="4" s="1"/>
  <c r="T16" i="4"/>
  <c r="U16" i="4" s="1"/>
  <c r="T321" i="4"/>
  <c r="U321" i="4" s="1"/>
  <c r="T246" i="4"/>
  <c r="U246" i="4" s="1"/>
  <c r="T143" i="4"/>
  <c r="U143" i="4" s="1"/>
  <c r="T41" i="4"/>
  <c r="U41" i="4" s="1"/>
  <c r="T239" i="4"/>
  <c r="U239" i="4" s="1"/>
  <c r="T121" i="4"/>
  <c r="U121" i="4" s="1"/>
  <c r="T301" i="4"/>
  <c r="U301" i="4" s="1"/>
  <c r="T359" i="4"/>
  <c r="U359" i="4" s="1"/>
  <c r="T69" i="4"/>
  <c r="U69" i="4" s="1"/>
  <c r="T26" i="4"/>
  <c r="U26" i="4" s="1"/>
  <c r="U698" i="4"/>
  <c r="W698" i="4"/>
  <c r="X698" i="4" s="1"/>
  <c r="U433" i="4"/>
  <c r="U654" i="4"/>
  <c r="W652" i="4"/>
  <c r="X652" i="4" s="1"/>
  <c r="U30" i="4"/>
  <c r="W644" i="4"/>
  <c r="X644" i="4" s="1"/>
  <c r="U613" i="4"/>
  <c r="W606" i="4"/>
  <c r="X606" i="4" s="1"/>
  <c r="U606" i="4"/>
  <c r="T387" i="4"/>
  <c r="U387" i="4" s="1"/>
  <c r="S530" i="4"/>
  <c r="T530" i="4" s="1"/>
  <c r="S509" i="4"/>
  <c r="T509" i="4" s="1"/>
  <c r="U509" i="4" s="1"/>
  <c r="Q720" i="4"/>
  <c r="S236" i="4"/>
  <c r="T236" i="4" s="1"/>
  <c r="U236" i="4" s="1"/>
  <c r="S210" i="4"/>
  <c r="T210" i="4" s="1"/>
  <c r="U210" i="4" s="1"/>
  <c r="S140" i="4"/>
  <c r="T140" i="4" s="1"/>
  <c r="U140" i="4" s="1"/>
  <c r="S83" i="4"/>
  <c r="T83" i="4" s="1"/>
  <c r="U83" i="4" s="1"/>
  <c r="S36" i="4"/>
  <c r="T36" i="4" s="1"/>
  <c r="U36" i="4" s="1"/>
  <c r="P720" i="4"/>
  <c r="Q721" i="4"/>
  <c r="P721" i="4"/>
  <c r="Q719" i="4"/>
  <c r="R391" i="4"/>
  <c r="P719" i="4"/>
  <c r="U379" i="4"/>
  <c r="W688" i="4" l="1"/>
  <c r="X688" i="4" s="1"/>
  <c r="U708" i="4"/>
  <c r="U642" i="4"/>
  <c r="W637" i="4"/>
  <c r="X637" i="4" s="1"/>
  <c r="W631" i="4"/>
  <c r="X631" i="4" s="1"/>
  <c r="W624" i="4"/>
  <c r="X624" i="4" s="1"/>
  <c r="W588" i="4"/>
  <c r="X588" i="4" s="1"/>
  <c r="W431" i="4"/>
  <c r="X431" i="4" s="1"/>
  <c r="U427" i="4"/>
  <c r="W411" i="4"/>
  <c r="X411" i="4" s="1"/>
  <c r="W399" i="4"/>
  <c r="X399" i="4" s="1"/>
  <c r="W301" i="4"/>
  <c r="X301" i="4" s="1"/>
  <c r="U277" i="4"/>
  <c r="W277" i="4"/>
  <c r="X277" i="4" s="1"/>
  <c r="W250" i="4"/>
  <c r="X250" i="4" s="1"/>
  <c r="W178" i="4"/>
  <c r="X178" i="4" s="1"/>
  <c r="W106" i="4"/>
  <c r="X106" i="4" s="1"/>
  <c r="W331" i="4"/>
  <c r="X331" i="4" s="1"/>
  <c r="W58" i="4"/>
  <c r="X58" i="4" s="1"/>
  <c r="T669" i="4"/>
  <c r="U663" i="4"/>
  <c r="W663" i="4"/>
  <c r="X663" i="4" s="1"/>
  <c r="U544" i="4"/>
  <c r="W544" i="4"/>
  <c r="X544" i="4" s="1"/>
  <c r="S721" i="4"/>
  <c r="U441" i="4"/>
  <c r="W441" i="4"/>
  <c r="X441" i="4" s="1"/>
  <c r="T450" i="4"/>
  <c r="U450" i="4" s="1"/>
  <c r="R720" i="4"/>
  <c r="U680" i="4"/>
  <c r="W680" i="4"/>
  <c r="X680" i="4" s="1"/>
  <c r="U658" i="4"/>
  <c r="W658" i="4"/>
  <c r="X658" i="4" s="1"/>
  <c r="U327" i="4"/>
  <c r="W327" i="4"/>
  <c r="X327" i="4" s="1"/>
  <c r="Q718" i="4"/>
  <c r="W357" i="4"/>
  <c r="X357" i="4" s="1"/>
  <c r="P718" i="4"/>
  <c r="W712" i="4"/>
  <c r="X712" i="4" s="1"/>
  <c r="U712" i="4"/>
  <c r="W565" i="4"/>
  <c r="X565" i="4" s="1"/>
  <c r="W617" i="4"/>
  <c r="X617" i="4" s="1"/>
  <c r="W3" i="4"/>
  <c r="X3" i="4" s="1"/>
  <c r="W80" i="4"/>
  <c r="X80" i="4" s="1"/>
  <c r="W156" i="4"/>
  <c r="X156" i="4" s="1"/>
  <c r="W230" i="4"/>
  <c r="X230" i="4" s="1"/>
  <c r="S719" i="4"/>
  <c r="S720" i="4"/>
  <c r="W530" i="4"/>
  <c r="X530" i="4" s="1"/>
  <c r="U530" i="4"/>
  <c r="W494" i="4"/>
  <c r="X494" i="4" s="1"/>
  <c r="W204" i="4"/>
  <c r="X204" i="4" s="1"/>
  <c r="W134" i="4"/>
  <c r="X134" i="4" s="1"/>
  <c r="W30" i="4"/>
  <c r="X30" i="4" s="1"/>
  <c r="T391" i="4"/>
  <c r="R719" i="4"/>
  <c r="R721" i="4"/>
  <c r="W450" i="4" l="1"/>
  <c r="X450" i="4" s="1"/>
  <c r="U669" i="4"/>
  <c r="W669" i="4"/>
  <c r="X669" i="4" s="1"/>
  <c r="S718" i="4"/>
  <c r="R718" i="4"/>
  <c r="U391" i="4"/>
  <c r="T721" i="4"/>
  <c r="W379" i="4"/>
  <c r="X379" i="4" s="1"/>
  <c r="T720" i="4"/>
  <c r="T719" i="4"/>
  <c r="X718" i="4" l="1"/>
  <c r="X720" i="4"/>
  <c r="X719" i="4"/>
  <c r="T718" i="4"/>
  <c r="X721" i="4" l="1"/>
</calcChain>
</file>

<file path=xl/sharedStrings.xml><?xml version="1.0" encoding="utf-8"?>
<sst xmlns="http://schemas.openxmlformats.org/spreadsheetml/2006/main" count="3311" uniqueCount="305">
  <si>
    <t>Наименование государственного учреждения здравоохранения Астраханской области</t>
  </si>
  <si>
    <t>Наименование государственной услуги (работы)</t>
  </si>
  <si>
    <t>ед. изм</t>
  </si>
  <si>
    <t>%</t>
  </si>
  <si>
    <t>Категория показателя</t>
  </si>
  <si>
    <t>Кач.</t>
  </si>
  <si>
    <t>ГБУЗ АО АМОКБ</t>
  </si>
  <si>
    <t>ГБУЗ АО Областная детская клиническая больница им. Н.Н. Силищевой</t>
  </si>
  <si>
    <t>ГБУЗ АО Областной кардиологический диспансер</t>
  </si>
  <si>
    <t>ГБУЗ АО Областная клиническая психиатрическая больница</t>
  </si>
  <si>
    <t>ГБУЗ АО Областной наркологический диспансер</t>
  </si>
  <si>
    <t>ГБУЗ АО Областной клинический противотуберкулезный диспансер</t>
  </si>
  <si>
    <t>ГБУЗ АО Центр крови</t>
  </si>
  <si>
    <t>ГБУЗ АО Патологоанатомическое бюро</t>
  </si>
  <si>
    <t>ГБУЗ АО Городская поликлиника №5</t>
  </si>
  <si>
    <t>Оценка выполнения ГЗ по учреждению</t>
  </si>
  <si>
    <t>Оценка выполнения ГЗ по услугам/ работам</t>
  </si>
  <si>
    <t>ГБУЗ АО БСМЭ</t>
  </si>
  <si>
    <t>ГБУЗ АО Городская киническая больница №3 им. С.М. Кирова</t>
  </si>
  <si>
    <t>ГБУЗ АО Областной врачебно-физкультурный диспансер</t>
  </si>
  <si>
    <t>К2 
(по услуге/ работе)</t>
  </si>
  <si>
    <t>ГБУЗ АО Ахтубинская РБ</t>
  </si>
  <si>
    <t>ГБУЗ АО Володарская РБ</t>
  </si>
  <si>
    <t>ГБУЗ АО Енотаевская РБ</t>
  </si>
  <si>
    <t>ГБУЗ АО Икрянинская РБ</t>
  </si>
  <si>
    <t>ГБУЗ АО Камызякская РБ</t>
  </si>
  <si>
    <t>ГБУЗ АО Красноярская РБ</t>
  </si>
  <si>
    <t>ГБУЗ АО Наримановская РБ</t>
  </si>
  <si>
    <t>ГБУЗ АО Приволжская РБ</t>
  </si>
  <si>
    <t>ГБУЗ АО Городская поликлиника №8 им. Н.И. Пирогова</t>
  </si>
  <si>
    <t>ГЗ по учреждению выполнено</t>
  </si>
  <si>
    <t>ГЗ по учреждению ПЕРЕвыполнено</t>
  </si>
  <si>
    <t>ГЗ по учреждению НЕ выполнено</t>
  </si>
  <si>
    <t>ГБУЗ АО Центр охраны здоровья семьи и репродукции</t>
  </si>
  <si>
    <t xml:space="preserve">ГБУЗ АО Областной центр по профилактике и борьбе со СПИД </t>
  </si>
  <si>
    <t>ГБУЗ АО Центр медицины катастроф и скорой медицинской помощи</t>
  </si>
  <si>
    <t>Пок-ли качества и объема выполнены</t>
  </si>
  <si>
    <t>Пок-ли качества и объема ПЕРЕвыполнены</t>
  </si>
  <si>
    <t>Пок-ли качества и объема НЕ выполнены</t>
  </si>
  <si>
    <t>Первичная медико-санитарная помощь, в части диагностики и лечения</t>
  </si>
  <si>
    <t>число посещений</t>
  </si>
  <si>
    <t>единица</t>
  </si>
  <si>
    <t>объем</t>
  </si>
  <si>
    <t>паллиативная медицинская помощь</t>
  </si>
  <si>
    <t>количество пациентов</t>
  </si>
  <si>
    <t>человек</t>
  </si>
  <si>
    <t>Заготовка, хранение, транспортировка и обеспечение безопасности донорской крови и ее компонентов</t>
  </si>
  <si>
    <t>Не предусмотрено</t>
  </si>
  <si>
    <t>Соответствие техническому регламенту о безопасности крови, ее продуктов, кровезамещающих растворов и технических средств, используемой в трансфузионно-инфузионной терапии</t>
  </si>
  <si>
    <t>условная единица продукта, переработки (в перерасчете на 1 литр цельной крови)</t>
  </si>
  <si>
    <t>Вне медицинской организации</t>
  </si>
  <si>
    <t>терапия</t>
  </si>
  <si>
    <t>для беременных и рожениц</t>
  </si>
  <si>
    <t>патология новорожденных</t>
  </si>
  <si>
    <t>Судебно-медицинская экспертиза</t>
  </si>
  <si>
    <t>Соответствие порядку организации и производства судебно- медицинских экспертиз</t>
  </si>
  <si>
    <t>количество экспертиз</t>
  </si>
  <si>
    <t xml:space="preserve">Не устанавливаются </t>
  </si>
  <si>
    <t>штука</t>
  </si>
  <si>
    <t>ИС обеспечения специальной деятельности</t>
  </si>
  <si>
    <t xml:space="preserve">Количество информационных ресурсов и баз данных </t>
  </si>
  <si>
    <t>Обеспечение сохранности и учет архивных документов</t>
  </si>
  <si>
    <t>Реализация дополнительных профессиональных программ профессиональной переподготовки</t>
  </si>
  <si>
    <t>Реализация дополнительных профессиональных программ повышения квалификации</t>
  </si>
  <si>
    <t>Показатель, характеризующий условия (формы) оказания госуслуги</t>
  </si>
  <si>
    <t>психотерапия</t>
  </si>
  <si>
    <t>дерматология</t>
  </si>
  <si>
    <t>профпатология</t>
  </si>
  <si>
    <t>генетик</t>
  </si>
  <si>
    <t>очная</t>
  </si>
  <si>
    <t>оториноларингология</t>
  </si>
  <si>
    <t>Педиатрия</t>
  </si>
  <si>
    <t>Паллиативная медицинская помощь</t>
  </si>
  <si>
    <t>неврология</t>
  </si>
  <si>
    <t>ГБУЗ АО Городская поликлиника №1</t>
  </si>
  <si>
    <t>инфекционные болезни</t>
  </si>
  <si>
    <t xml:space="preserve">ГБУЗ АО Областная инфекционная киническая больница </t>
  </si>
  <si>
    <t>Обработка площади очагов</t>
  </si>
  <si>
    <t>Удельный вес площади, обработанной в очагах инфекционных и паразитарных заболеваний, от общей площади, подлежащей такой обработке</t>
  </si>
  <si>
    <t>Удельный вес вещей, обработанных в очагах инфекционных и паразитарных заболеваний, от общего веса вещей, подлежащих такой обработке</t>
  </si>
  <si>
    <t>Площадь обработанных очагов</t>
  </si>
  <si>
    <t>квадратный метр</t>
  </si>
  <si>
    <t>Вес обработанных в дезифекционных камерах вещей из очагов</t>
  </si>
  <si>
    <t>кг</t>
  </si>
  <si>
    <t>кардиология</t>
  </si>
  <si>
    <t>спортивная медицина</t>
  </si>
  <si>
    <t>акушерство-гинекология</t>
  </si>
  <si>
    <t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t>
  </si>
  <si>
    <t>Соответствие установленным требованиям</t>
  </si>
  <si>
    <t>психиатрия</t>
  </si>
  <si>
    <t>Соответствие порядку оказания медицинской помощи по профилю "патологическая анатомия"</t>
  </si>
  <si>
    <t>количество исследований</t>
  </si>
  <si>
    <t>офтальмология</t>
  </si>
  <si>
    <t>урология</t>
  </si>
  <si>
    <t xml:space="preserve">хирургия </t>
  </si>
  <si>
    <t>Патологическая анатомия</t>
  </si>
  <si>
    <t>Соответствие порядку оказания медицинской помощи по профилю «патологическая анатомия»</t>
  </si>
  <si>
    <t xml:space="preserve">количество вскрытий </t>
  </si>
  <si>
    <t>ГБУ АО УМТОМО</t>
  </si>
  <si>
    <t>ГБУЗ АО Харабалинская РБ</t>
  </si>
  <si>
    <t>ГБУЗ АО Черноярская РБ</t>
  </si>
  <si>
    <t>ГБУ ППО Астраханский базовый медицинский колледж</t>
  </si>
  <si>
    <t>Патология новорожденных</t>
  </si>
  <si>
    <t>постоянно</t>
  </si>
  <si>
    <t>К21
(по услуге/ работе)</t>
  </si>
  <si>
    <t>К22
(по услуге/ работе)</t>
  </si>
  <si>
    <t>Причина отклонения выполнения ГЗ по услугам/работам</t>
  </si>
  <si>
    <t>К2 - оценка вып. ГЗ (по учр.)</t>
  </si>
  <si>
    <t>Показатели, характеризующие качество и количество государственной услуги (работы)</t>
  </si>
  <si>
    <t>Показатель 1, характеризующий содержание госуслуги</t>
  </si>
  <si>
    <t>Показатель 2, характеризующий содержание госуслуги</t>
  </si>
  <si>
    <r>
      <t>К21</t>
    </r>
    <r>
      <rPr>
        <b/>
        <i/>
        <sz val="10"/>
        <color rgb="FFFF0000"/>
        <rFont val="Times New Roman"/>
        <family val="1"/>
        <charset val="204"/>
      </rPr>
      <t>i</t>
    </r>
    <r>
      <rPr>
        <b/>
        <sz val="10"/>
        <color rgb="FFFF0000"/>
        <rFont val="Times New Roman"/>
        <family val="1"/>
        <charset val="204"/>
      </rPr>
      <t xml:space="preserve"> (по показателям качества)</t>
    </r>
  </si>
  <si>
    <r>
      <t>К22</t>
    </r>
    <r>
      <rPr>
        <b/>
        <i/>
        <sz val="10"/>
        <color rgb="FF0070C0"/>
        <rFont val="Times New Roman"/>
        <family val="1"/>
        <charset val="204"/>
      </rPr>
      <t>i</t>
    </r>
    <r>
      <rPr>
        <b/>
        <sz val="10"/>
        <color rgb="FF0070C0"/>
        <rFont val="Times New Roman"/>
        <family val="1"/>
        <charset val="204"/>
      </rPr>
      <t xml:space="preserve"> (по показателям количества)</t>
    </r>
  </si>
  <si>
    <t>ИМЯ ГУ</t>
  </si>
  <si>
    <t>ПОК-ЛЬ УСЛОВИЯ (ФОРМЫ)</t>
  </si>
  <si>
    <t>ПОК-ЛЬ СОДЕРЖ 1</t>
  </si>
  <si>
    <t>ПОК-ЛЬ СОДЕРЖ 2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</si>
  <si>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</si>
  <si>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Обработка вещей из  очагов</t>
  </si>
  <si>
    <t>человеко-час</t>
  </si>
  <si>
    <t>условная ед.</t>
  </si>
  <si>
    <t>ПМСП, не включенная в базовую программу ОМС</t>
  </si>
  <si>
    <t>ПМСП, включенная в базовую программу ОМС</t>
  </si>
  <si>
    <t>34.02.01 Сестринское дело</t>
  </si>
  <si>
    <t>31.02.01 Лечебное дело</t>
  </si>
  <si>
    <t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t>
  </si>
  <si>
    <t>Специализированная медицинская помощь (за исключением ВМП), включенная в базовую программу обязательного медицинского страхования</t>
  </si>
  <si>
    <t>Специализированная медицинская помощь (за исключением ВМП), не включенная в базовую программу обязательного медицинского страхования</t>
  </si>
  <si>
    <t>Использованные сокращения:</t>
  </si>
  <si>
    <t>СМП, в т.ч. ССМП, не вкл. в ТПОМС - Скорая, в том числе скорая специализированная, медицинская помощь (включая медицинскую эвакуацию), не включенная в базовую программу ОМС, а также оказание медицинской помощи при чрезвычайных ситуациях</t>
  </si>
  <si>
    <t>Соответствие порядкам оказания МП и на основе стандартов МП</t>
  </si>
  <si>
    <t>МП - медицинская помощь</t>
  </si>
  <si>
    <t>ИТОГО оценено показателей</t>
  </si>
  <si>
    <t>ИТОГО оценено учреждений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</si>
  <si>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</si>
  <si>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число обращений</t>
  </si>
  <si>
    <t>количество койко-дней</t>
  </si>
  <si>
    <t>койко-день</t>
  </si>
  <si>
    <t>Медицинская помощь в экстренной форме незастрахованным гражданам в системе обязательного медицинского страхования</t>
  </si>
  <si>
    <t>амбулаторно</t>
  </si>
  <si>
    <t>стационар</t>
  </si>
  <si>
    <t>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</si>
  <si>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</si>
  <si>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</si>
  <si>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Дневной стационар</t>
  </si>
  <si>
    <t xml:space="preserve">Не применяется </t>
  </si>
  <si>
    <t>Случай лечения</t>
  </si>
  <si>
    <t>условная единица</t>
  </si>
  <si>
    <t xml:space="preserve">количество вызовов </t>
  </si>
  <si>
    <t>ГБУЗ АО Лиманская  РБ</t>
  </si>
  <si>
    <t>хирургия</t>
  </si>
  <si>
    <t>гематология</t>
  </si>
  <si>
    <t xml:space="preserve">число пациентов </t>
  </si>
  <si>
    <t>не указано</t>
  </si>
  <si>
    <t>количество человеко-часов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</si>
  <si>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</si>
  <si>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Среднее общее образование</t>
  </si>
  <si>
    <t>Численность обучающихся</t>
  </si>
  <si>
    <t>31.02.02 Акушерское дело</t>
  </si>
  <si>
    <t>Основное общее образование</t>
  </si>
  <si>
    <t>31.02.03 Лабораторная диагностика</t>
  </si>
  <si>
    <t xml:space="preserve"> стационар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</si>
  <si>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t>
  </si>
  <si>
    <t>Скорая, в том числе скорая специализированная, медицинская помощь (за исключением санитарно-авиационной эвакуации)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</si>
  <si>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</si>
  <si>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по профилю дерматовенерология (в части венерологии)</t>
  </si>
  <si>
    <t>число  пациентов</t>
  </si>
  <si>
    <t>не предусмотрено</t>
  </si>
  <si>
    <t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</si>
  <si>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t>
  </si>
  <si>
    <t xml:space="preserve"> по профилю ВИЧ-инфекции</t>
  </si>
  <si>
    <t>количество человек</t>
  </si>
  <si>
    <t>Случай госпитализации</t>
  </si>
  <si>
    <t>vtc</t>
  </si>
  <si>
    <t>ГБУЗ АО МИАЦ</t>
  </si>
  <si>
    <t xml:space="preserve">Машино-часы работы автомобилей. </t>
  </si>
  <si>
    <t>количество мероприятий</t>
  </si>
  <si>
    <t>Фактическое количество проведенных мероприятий, относительно  запланированно показателя</t>
  </si>
  <si>
    <t xml:space="preserve">Отношение фактического проведения мероприятий к запланированному количеству мероприятий </t>
  </si>
  <si>
    <t>количество отчетов</t>
  </si>
  <si>
    <t>Соответствие практическому инструктивно-методическому пособию по статистике здравоохранения Процент</t>
  </si>
  <si>
    <t>количество аналитической информации (справки)</t>
  </si>
  <si>
    <t>Организация и проведение мероприятий, направленных на снижение заболеваемости, смертности и увеличение продолжительности жизни населения</t>
  </si>
  <si>
    <t xml:space="preserve">Освещение деятельности органов государственной власти
</t>
  </si>
  <si>
    <t>количество информационных мероприятий</t>
  </si>
  <si>
    <t>количество случаев</t>
  </si>
  <si>
    <t>Диспансерное наблюдение</t>
  </si>
  <si>
    <t xml:space="preserve">Соответствие порядку диспансерного наблюдения </t>
  </si>
  <si>
    <t>Медицинское освидетельствование на ВИЧ-инфекцию</t>
  </si>
  <si>
    <t>количество освидетельствований</t>
  </si>
  <si>
    <t>Судебно-психиатрическая экспертиза</t>
  </si>
  <si>
    <t xml:space="preserve">Соответствие инструкции об организации производства судебно-психиатрических экспертиз в отделениях судебно-психиатрических экспертиз государственных психиатрических учреждений </t>
  </si>
  <si>
    <t>Медицинское освидетельствование на состояние опьянения (алкогольного, наркотического или иного токсического)</t>
  </si>
  <si>
    <t>Количество освидетельствованных</t>
  </si>
  <si>
    <t>по профилю онкология</t>
  </si>
  <si>
    <t>ГБУЗ АО Городская поликлиника №2</t>
  </si>
  <si>
    <t>ГБУЗ АО Городская поликлиника №3</t>
  </si>
  <si>
    <t>неонатология</t>
  </si>
  <si>
    <t>Организация и проведение дезинфекции в очагах инфекционных и паразитарных заболеваний</t>
  </si>
  <si>
    <t>Доля ИС с актуальной информацией</t>
  </si>
  <si>
    <t>Создание и развитие(модернизация)  информационных систем и компонентов информационно-телекоммуникационной инфраструктуры</t>
  </si>
  <si>
    <t>Ведение информационных ресурсов в сфере здравоохранения и  баз данных</t>
  </si>
  <si>
    <t xml:space="preserve">Объем хранимых дел (документов) </t>
  </si>
  <si>
    <t xml:space="preserve">отношение фактически выполненных отчетов к количеству запланированных отчетов </t>
  </si>
  <si>
    <t>Оказание бесплатной юридической помощи и проведение мониторинга правоприменения в сфере здравоохранения</t>
  </si>
  <si>
    <t>Прием документов, их обработка, отправка и проведение мониторинга и подготовка документов и сведений, размещаемых  в информационных системах</t>
  </si>
  <si>
    <t>Информационно-аналитическое обеспечение и методическое сопровождение по вопросам оплпты труда в сфере здравоохранения</t>
  </si>
  <si>
    <t>спортсмены спортивных сборных команд</t>
  </si>
  <si>
    <t>ГБУЗ АО Областной кожно-венерологический диспансер</t>
  </si>
  <si>
    <t>отношение фактически выполненных отчетов к количеству заплпнированных отчетов</t>
  </si>
  <si>
    <t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t>
  </si>
  <si>
    <t>Организация и (или) проведение ремонтных работ</t>
  </si>
  <si>
    <t xml:space="preserve">Отношение количества запланированных объектов, подлежащих ремонту к фактически выполненных </t>
  </si>
  <si>
    <t>количество обслуживаемых объектов</t>
  </si>
  <si>
    <t>Монтаж, наладка, ремонт и техническое обслуживание медицинской техники государственных учреждений</t>
  </si>
  <si>
    <t>Ремонт и обслуживание оборудования</t>
  </si>
  <si>
    <t>количество обслуживаемого оборудования</t>
  </si>
  <si>
    <t>Материально-техническое обеспечение деятельности министерства и государственных учреждений, определенных министерством</t>
  </si>
  <si>
    <t>Автотранспортное обслуживание должностных лиц, государственных органов и государственных учреждений</t>
  </si>
  <si>
    <t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t>
  </si>
  <si>
    <t>Процент выполнения плана по количеству машино-часов работы</t>
  </si>
  <si>
    <t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t>
  </si>
  <si>
    <t>Отношение фактического проведения мероприятий к запланированному количеству мероприятий</t>
  </si>
  <si>
    <t>Количество часов работы</t>
  </si>
  <si>
    <t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t>
  </si>
  <si>
    <t xml:space="preserve">Отношение запланированных отчетов к фактически сданным </t>
  </si>
  <si>
    <t xml:space="preserve">Количество отчетов
</t>
  </si>
  <si>
    <t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t>
  </si>
  <si>
    <t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t>
  </si>
  <si>
    <t xml:space="preserve">Отношение фактически выполненных отчетов к  количеству  запланированных отчетов </t>
  </si>
  <si>
    <t>педиатрия</t>
  </si>
  <si>
    <t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t>
  </si>
  <si>
    <t>Бесперебойное тепло-, водо-, энергообеспечение, содержание объектов недвижимого имущества в надлежащем состоянии, безаварийная работа инженерных систем и обородования</t>
  </si>
  <si>
    <t>тысяча квадратных метров</t>
  </si>
  <si>
    <t>ГБУЗ АО "ДГП № 3"</t>
  </si>
  <si>
    <t>ГБУЗ АО "ДГП № 4"</t>
  </si>
  <si>
    <t>ГБУЗ АО "ДГП № 5"</t>
  </si>
  <si>
    <t>ГБУЗ АО "СП № 3"</t>
  </si>
  <si>
    <t>ГБУЗ АО "СП № 4"</t>
  </si>
  <si>
    <t>онкология (для стомированных)</t>
  </si>
  <si>
    <t>Эксплуатируемая площадь, всего, в т.ч. зданий прилегающей территории</t>
  </si>
  <si>
    <t>ИМЯ  БУ</t>
  </si>
  <si>
    <t>ГБУЗ АО ГБ ЗАТО Знаменск</t>
  </si>
  <si>
    <t>Осуществление записи на прием к врачу с использованием единого номера Call-центра</t>
  </si>
  <si>
    <t>В устной форме по единому номеру телефона Call-центра</t>
  </si>
  <si>
    <t>Количество обращений</t>
  </si>
  <si>
    <t>Прием заявки на предоставления медицинских услуг по единому номеру телефона Call-центра и осуществление записи на прием к врачу в РМИС</t>
  </si>
  <si>
    <t xml:space="preserve">            </t>
  </si>
  <si>
    <t>Вакцинация</t>
  </si>
  <si>
    <t>амбулаторно на дому выездными патронажными бригадами</t>
  </si>
  <si>
    <t xml:space="preserve">амбулаторно на дому  </t>
  </si>
  <si>
    <t>амбулаторно на дому</t>
  </si>
  <si>
    <t>дневной стационар</t>
  </si>
  <si>
    <t>вакцинация</t>
  </si>
  <si>
    <t>Инфекционные болезни (COVID-19)</t>
  </si>
  <si>
    <t>Количество обслуживаемых (эксплуатируемых) объектов</t>
  </si>
  <si>
    <t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t>
  </si>
  <si>
    <t>Отсутствие обоснованных жалоб на качество обслуживания обращений от граждан</t>
  </si>
  <si>
    <t xml:space="preserve">Фактическое количество проведенных мероприятий, относительно запланированного показателя </t>
  </si>
  <si>
    <t xml:space="preserve">Обеспечение мероприятий, направленных на охрану здоровья граждан </t>
  </si>
  <si>
    <t>Количество мероприятий</t>
  </si>
  <si>
    <t>ГAУ АО «Астраханские аптеки»</t>
  </si>
  <si>
    <t>ГБУЗ АО ОЦОЗ и МП</t>
  </si>
  <si>
    <t>ГБУЗ АО Областной клинический онкологический диспансер</t>
  </si>
  <si>
    <t>ГБУЗ АО Клинический родильный дом им.Ю.А. Пасхаловой</t>
  </si>
  <si>
    <t>Обеспечение мероприятий, направленных на охрану здоровья граждан</t>
  </si>
  <si>
    <t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</si>
  <si>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</si>
  <si>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31.02.06 Стоматология профилактическая</t>
  </si>
  <si>
    <t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t>
  </si>
  <si>
    <t>Строительный контроль при осуществлении строительства, реконструкции и капитального ремонта объектов капитального строительства</t>
  </si>
  <si>
    <t>Экспертом</t>
  </si>
  <si>
    <t>Число строящихся, реконструируемых, ремонтируемых объектов капитального строительства</t>
  </si>
  <si>
    <t>Проверка выполнения работ при строительстве объектов капитального строительства на соответствие требованиям проектной и подготовленной рабочей документации, результатам инженерных изысканий, требованиям градостроительного плана земельного участка, требованиям технических регламентов в целях обеспечения безопасности зданий и сооружений</t>
  </si>
  <si>
    <t>число случаев</t>
  </si>
  <si>
    <t>травматология</t>
  </si>
  <si>
    <t>по профилю психиатрия-наркология</t>
  </si>
  <si>
    <t>по профилю психиатрия</t>
  </si>
  <si>
    <t>По профилю психиатрия-наркология (в части наркологии)</t>
  </si>
  <si>
    <t>месяцев</t>
  </si>
  <si>
    <t>Рентгенология</t>
  </si>
  <si>
    <t>Рентгенологическая диагностика</t>
  </si>
  <si>
    <t xml:space="preserve">Количество исследований </t>
  </si>
  <si>
    <t>ГБУЗ АО Городская клиническая больница №2 им. братьев Губиных</t>
  </si>
  <si>
    <t>ГБУЗ АО Городская поликлиника № 10</t>
  </si>
  <si>
    <t>ГБУЗ АО ДГП №1</t>
  </si>
  <si>
    <t>ГБУЗ АО "ОКСЦ"</t>
  </si>
  <si>
    <t>заключение договоров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</si>
  <si>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t>
  </si>
  <si>
    <t>Содержание (эксплуатация) имущества, находящегося в государственной собственности, не используемого для выполнения государственного задания</t>
  </si>
  <si>
    <t>Количество исследований</t>
  </si>
  <si>
    <t>2023 (план)</t>
  </si>
  <si>
    <t>стационар (ОСУ)</t>
  </si>
  <si>
    <t xml:space="preserve">амбулаторно </t>
  </si>
  <si>
    <t>Cоздание и развитие (модернизация) информационных систем и компонентов информационно-телекоммуникационной инфраструктуры</t>
  </si>
  <si>
    <t>Количество ИС обеспечения специальной деятельности</t>
  </si>
  <si>
    <t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t>
  </si>
  <si>
    <t>Создание и развитие информационных систем в сфере здравоохранения, а также регионального сегмента ЕГИСЗ и мониторинг их функционирования</t>
  </si>
  <si>
    <t>Отношение фактически выполненных отчетов к количеству запланированных отчетов</t>
  </si>
  <si>
    <t xml:space="preserve">ИС обеспечения специальной деятельности </t>
  </si>
  <si>
    <t>очно-заочная</t>
  </si>
  <si>
    <t>генетика</t>
  </si>
  <si>
    <t>И.о. директора ГБУЗ АО "МИАЦ" ______________В.В. Ковальчук</t>
  </si>
  <si>
    <t>"ОЦЕНКА выполнения государственных заданий учреждениями,  подведомственными министерству здравоохранения Астраханской области за 9 месяцев 2023 года"</t>
  </si>
  <si>
    <t>2023 -факт 9  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</si>
</sst>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4"/>
      <color rgb="FF00B05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366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/>
    <xf numFmtId="0" fontId="2" fillId="0" borderId="3" xfId="0" applyFont="1" applyFill="1" applyBorder="1"/>
    <xf numFmtId="0" fontId="2" fillId="3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/>
    <xf numFmtId="0" fontId="17" fillId="0" borderId="0" xfId="0" applyFont="1" applyFill="1"/>
    <xf numFmtId="0" fontId="0" fillId="0" borderId="0" xfId="0" applyFont="1" applyFill="1"/>
    <xf numFmtId="0" fontId="0" fillId="0" borderId="3" xfId="0" applyFill="1" applyBorder="1"/>
    <xf numFmtId="0" fontId="2" fillId="3" borderId="7" xfId="0" applyFont="1" applyFill="1" applyBorder="1"/>
    <xf numFmtId="0" fontId="17" fillId="0" borderId="0" xfId="0" applyFont="1" applyFill="1" applyAlignment="1"/>
    <xf numFmtId="0" fontId="0" fillId="8" borderId="0" xfId="0" applyFill="1"/>
    <xf numFmtId="0" fontId="0" fillId="8" borderId="0" xfId="0" applyFill="1" applyBorder="1"/>
    <xf numFmtId="0" fontId="2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26" fillId="0" borderId="8" xfId="0" applyFont="1" applyFill="1" applyBorder="1"/>
    <xf numFmtId="0" fontId="17" fillId="0" borderId="0" xfId="0" applyFont="1" applyFill="1" applyBorder="1" applyAlignment="1"/>
    <xf numFmtId="0" fontId="17" fillId="8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164" fontId="31" fillId="0" borderId="8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center" vertical="center" wrapText="1"/>
    </xf>
    <xf numFmtId="164" fontId="32" fillId="0" borderId="9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37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/>
    </xf>
    <xf numFmtId="164" fontId="31" fillId="0" borderId="1" xfId="0" applyNumberFormat="1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  <xf numFmtId="0" fontId="43" fillId="8" borderId="8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 wrapText="1"/>
    </xf>
    <xf numFmtId="0" fontId="44" fillId="8" borderId="9" xfId="0" applyFont="1" applyFill="1" applyBorder="1" applyAlignment="1">
      <alignment horizontal="center" vertical="center" wrapText="1"/>
    </xf>
    <xf numFmtId="0" fontId="43" fillId="8" borderId="5" xfId="0" applyFont="1" applyFill="1" applyBorder="1" applyAlignment="1">
      <alignment horizontal="center" vertical="center" wrapText="1"/>
    </xf>
    <xf numFmtId="1" fontId="44" fillId="8" borderId="1" xfId="0" applyNumberFormat="1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17" fillId="8" borderId="0" xfId="0" applyFont="1" applyFill="1" applyAlignment="1"/>
    <xf numFmtId="0" fontId="2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Border="1"/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textRotation="90" wrapText="1"/>
    </xf>
    <xf numFmtId="0" fontId="39" fillId="8" borderId="1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16" fillId="8" borderId="0" xfId="0" applyFont="1" applyFill="1"/>
    <xf numFmtId="0" fontId="3" fillId="8" borderId="0" xfId="0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vertical="center" wrapText="1"/>
    </xf>
    <xf numFmtId="0" fontId="28" fillId="5" borderId="6" xfId="0" applyFont="1" applyFill="1" applyBorder="1" applyAlignment="1">
      <alignment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3" fontId="46" fillId="8" borderId="1" xfId="0" applyNumberFormat="1" applyFont="1" applyFill="1" applyBorder="1" applyAlignment="1">
      <alignment horizontal="center" vertical="center" wrapText="1"/>
    </xf>
    <xf numFmtId="0" fontId="44" fillId="8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1" fontId="45" fillId="8" borderId="1" xfId="0" applyNumberFormat="1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/>
    </xf>
    <xf numFmtId="0" fontId="26" fillId="0" borderId="0" xfId="0" applyFont="1" applyFill="1" applyBorder="1"/>
    <xf numFmtId="0" fontId="26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3" fontId="44" fillId="8" borderId="1" xfId="0" applyNumberFormat="1" applyFont="1" applyFill="1" applyBorder="1" applyAlignment="1">
      <alignment horizontal="center" vertical="center" wrapText="1"/>
    </xf>
    <xf numFmtId="3" fontId="44" fillId="8" borderId="1" xfId="0" applyNumberFormat="1" applyFont="1" applyFill="1" applyBorder="1" applyAlignment="1">
      <alignment horizontal="center" vertical="center"/>
    </xf>
    <xf numFmtId="3" fontId="45" fillId="8" borderId="1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8" borderId="1" xfId="0" applyNumberFormat="1" applyFont="1" applyFill="1" applyBorder="1" applyAlignment="1">
      <alignment horizontal="center" vertical="center" wrapText="1"/>
    </xf>
    <xf numFmtId="164" fontId="34" fillId="8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7" fillId="5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6" xfId="0" applyNumberFormat="1" applyFont="1" applyFill="1" applyBorder="1" applyAlignment="1">
      <alignment horizontal="center" vertical="center" wrapText="1"/>
    </xf>
    <xf numFmtId="164" fontId="31" fillId="0" borderId="5" xfId="0" applyNumberFormat="1" applyFont="1" applyFill="1" applyBorder="1" applyAlignment="1">
      <alignment horizontal="center" vertical="center" wrapText="1"/>
    </xf>
    <xf numFmtId="164" fontId="32" fillId="0" borderId="6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27" fillId="8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27" fillId="8" borderId="4" xfId="0" applyNumberFormat="1" applyFont="1" applyFill="1" applyBorder="1" applyAlignment="1">
      <alignment horizontal="center" vertical="center" wrapText="1"/>
    </xf>
    <xf numFmtId="164" fontId="27" fillId="8" borderId="5" xfId="0" applyNumberFormat="1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Fill="1" applyBorder="1" applyAlignment="1">
      <alignment horizontal="center" vertical="center" wrapText="1"/>
    </xf>
    <xf numFmtId="164" fontId="27" fillId="8" borderId="6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64" fontId="44" fillId="0" borderId="4" xfId="0" applyNumberFormat="1" applyFont="1" applyFill="1" applyBorder="1" applyAlignment="1">
      <alignment horizontal="center" vertical="center" wrapText="1"/>
    </xf>
    <xf numFmtId="164" fontId="44" fillId="0" borderId="6" xfId="0" applyNumberFormat="1" applyFont="1" applyFill="1" applyBorder="1" applyAlignment="1">
      <alignment horizontal="center" vertical="center" wrapText="1"/>
    </xf>
    <xf numFmtId="164" fontId="44" fillId="0" borderId="5" xfId="0" applyNumberFormat="1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center" vertical="center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5" xfId="0" applyNumberFormat="1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vertical="center" wrapText="1"/>
    </xf>
    <xf numFmtId="164" fontId="44" fillId="0" borderId="13" xfId="0" applyNumberFormat="1" applyFont="1" applyFill="1" applyBorder="1" applyAlignment="1">
      <alignment horizontal="center" vertical="center" wrapText="1"/>
    </xf>
    <xf numFmtId="164" fontId="27" fillId="0" borderId="14" xfId="0" applyNumberFormat="1" applyFont="1" applyFill="1" applyBorder="1" applyAlignment="1">
      <alignment horizontal="center" vertical="center" wrapText="1"/>
    </xf>
    <xf numFmtId="164" fontId="27" fillId="0" borderId="15" xfId="0" applyNumberFormat="1" applyFont="1" applyFill="1" applyBorder="1" applyAlignment="1">
      <alignment horizontal="center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28" fillId="4" borderId="1" xfId="0" applyFont="1" applyFill="1" applyBorder="1" applyAlignment="1">
      <alignment horizontal="center" vertical="center" wrapText="1"/>
    </xf>
    <xf numFmtId="164" fontId="44" fillId="0" borderId="1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164" fontId="35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27" fillId="8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164" fontId="28" fillId="0" borderId="4" xfId="0" applyNumberFormat="1" applyFont="1" applyFill="1" applyBorder="1" applyAlignment="1">
      <alignment horizontal="center" vertical="center" wrapText="1"/>
    </xf>
    <xf numFmtId="164" fontId="28" fillId="0" borderId="6" xfId="0" applyNumberFormat="1" applyFont="1" applyFill="1" applyBorder="1" applyAlignment="1">
      <alignment horizontal="center" vertical="center" wrapText="1"/>
    </xf>
    <xf numFmtId="164" fontId="28" fillId="0" borderId="5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164" fontId="45" fillId="0" borderId="4" xfId="0" applyNumberFormat="1" applyFont="1" applyFill="1" applyBorder="1" applyAlignment="1">
      <alignment horizontal="center" vertical="center" wrapText="1"/>
    </xf>
    <xf numFmtId="164" fontId="45" fillId="0" borderId="6" xfId="0" applyNumberFormat="1" applyFont="1" applyFill="1" applyBorder="1" applyAlignment="1">
      <alignment horizontal="center" vertical="center" wrapText="1"/>
    </xf>
    <xf numFmtId="164" fontId="45" fillId="0" borderId="5" xfId="0" applyNumberFormat="1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0" fillId="3" borderId="4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164" fontId="32" fillId="0" borderId="5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6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2" fillId="0" borderId="8" xfId="0" applyNumberFormat="1" applyFont="1" applyFill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8" borderId="8" xfId="0" applyNumberFormat="1" applyFont="1" applyFill="1" applyBorder="1" applyAlignment="1">
      <alignment horizontal="center" vertical="center" wrapText="1"/>
    </xf>
    <xf numFmtId="164" fontId="31" fillId="0" borderId="8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164" fontId="32" fillId="0" borderId="9" xfId="0" applyNumberFormat="1" applyFont="1" applyFill="1" applyBorder="1" applyAlignment="1">
      <alignment horizontal="center" vertical="center" wrapText="1"/>
    </xf>
    <xf numFmtId="164" fontId="31" fillId="0" borderId="13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0" xfId="0" applyNumberFormat="1" applyFont="1" applyFill="1" applyBorder="1" applyAlignment="1">
      <alignment horizontal="center" vertical="center" wrapText="1"/>
    </xf>
    <xf numFmtId="164" fontId="27" fillId="8" borderId="9" xfId="0" applyNumberFormat="1" applyFont="1" applyFill="1" applyBorder="1" applyAlignment="1">
      <alignment horizontal="center" vertical="center" wrapText="1"/>
    </xf>
    <xf numFmtId="164" fontId="32" fillId="0" borderId="13" xfId="0" applyNumberFormat="1" applyFont="1" applyFill="1" applyBorder="1" applyAlignment="1">
      <alignment horizontal="center" vertical="center" wrapText="1"/>
    </xf>
    <xf numFmtId="164" fontId="31" fillId="0" borderId="9" xfId="0" applyNumberFormat="1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8" fillId="7" borderId="1" xfId="0" applyFont="1" applyFill="1" applyBorder="1" applyAlignment="1">
      <alignment horizontal="center" vertical="center" wrapText="1"/>
    </xf>
    <xf numFmtId="0" fontId="44" fillId="7" borderId="4" xfId="0" applyFont="1" applyFill="1" applyBorder="1" applyAlignment="1">
      <alignment horizontal="center" vertical="center" wrapText="1"/>
    </xf>
    <xf numFmtId="0" fontId="44" fillId="7" borderId="6" xfId="0" applyFont="1" applyFill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top" wrapText="1"/>
    </xf>
    <xf numFmtId="0" fontId="28" fillId="5" borderId="4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64" fontId="27" fillId="8" borderId="13" xfId="0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64" fontId="35" fillId="0" borderId="4" xfId="0" applyNumberFormat="1" applyFont="1" applyFill="1" applyBorder="1" applyAlignment="1">
      <alignment horizontal="center" vertical="center" wrapText="1"/>
    </xf>
    <xf numFmtId="164" fontId="35" fillId="0" borderId="5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164" fontId="34" fillId="0" borderId="13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164" fontId="26" fillId="8" borderId="4" xfId="0" applyNumberFormat="1" applyFont="1" applyFill="1" applyBorder="1" applyAlignment="1">
      <alignment horizontal="center" vertical="center" wrapText="1"/>
    </xf>
    <xf numFmtId="164" fontId="26" fillId="8" borderId="6" xfId="0" applyNumberFormat="1" applyFont="1" applyFill="1" applyBorder="1" applyAlignment="1">
      <alignment horizontal="center" vertical="center" wrapText="1"/>
    </xf>
    <xf numFmtId="164" fontId="26" fillId="8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2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A730"/>
  <sheetViews>
    <sheetView tabSelected="1" zoomScale="90" zoomScaleNormal="90" zoomScaleSheetLayoutView="80" workbookViewId="0">
      <pane xSplit="4" ySplit="2" topLeftCell="M3" activePane="bottomRight" state="frozen"/>
      <selection pane="topRight" activeCell="E1" sqref="E1"/>
      <selection pane="bottomLeft" activeCell="A3" sqref="A3"/>
      <selection pane="bottomRight" activeCell="N5" sqref="N5"/>
    </sheetView>
  </sheetViews>
  <sheetFormatPr defaultColWidth="9.140625" defaultRowHeight="15" x14ac:dyDescent="0.25"/>
  <cols>
    <col min="1" max="1" width="39.85546875" style="17" customWidth="1"/>
    <col min="2" max="2" width="27.140625" style="32" customWidth="1"/>
    <col min="3" max="3" width="45.42578125" style="20" customWidth="1"/>
    <col min="4" max="4" width="34.42578125" style="20" customWidth="1"/>
    <col min="5" max="5" width="20.140625" style="21" customWidth="1"/>
    <col min="6" max="6" width="16.7109375" style="20" customWidth="1"/>
    <col min="7" max="7" width="24.7109375" style="20" customWidth="1"/>
    <col min="8" max="8" width="13" style="20" customWidth="1"/>
    <col min="9" max="9" width="23.7109375" style="20" customWidth="1"/>
    <col min="10" max="10" width="15.28515625" style="20" customWidth="1"/>
    <col min="11" max="11" width="26.140625" style="20" customWidth="1"/>
    <col min="12" max="12" width="9.7109375" style="22" customWidth="1"/>
    <col min="13" max="13" width="10.140625" style="17" customWidth="1"/>
    <col min="14" max="14" width="11.5703125" style="110" customWidth="1"/>
    <col min="15" max="15" width="12" style="110" customWidth="1"/>
    <col min="16" max="16" width="16.85546875" style="23" customWidth="1"/>
    <col min="17" max="17" width="15.85546875" style="24" customWidth="1"/>
    <col min="18" max="18" width="18.5703125" style="25" customWidth="1"/>
    <col min="19" max="19" width="16" style="26" customWidth="1"/>
    <col min="20" max="20" width="12.28515625" style="137" customWidth="1"/>
    <col min="21" max="21" width="18.85546875" style="27" customWidth="1"/>
    <col min="22" max="22" width="19.42578125" style="22" customWidth="1"/>
    <col min="23" max="23" width="14.28515625" style="28" customWidth="1"/>
    <col min="24" max="24" width="13.28515625" style="28" customWidth="1"/>
    <col min="25" max="25" width="9.42578125" style="5" customWidth="1"/>
    <col min="26" max="26" width="12.140625" style="5" customWidth="1"/>
    <col min="27" max="16384" width="9.140625" style="5"/>
  </cols>
  <sheetData>
    <row r="1" spans="1:28" ht="42" customHeight="1" x14ac:dyDescent="0.25">
      <c r="A1" s="350" t="s">
        <v>303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</row>
    <row r="2" spans="1:28" ht="98.25" customHeight="1" thickBot="1" x14ac:dyDescent="0.3">
      <c r="A2" s="39" t="s">
        <v>0</v>
      </c>
      <c r="B2" s="40" t="s">
        <v>241</v>
      </c>
      <c r="C2" s="41" t="s">
        <v>1</v>
      </c>
      <c r="D2" s="41" t="s">
        <v>113</v>
      </c>
      <c r="E2" s="41" t="s">
        <v>64</v>
      </c>
      <c r="F2" s="41" t="s">
        <v>114</v>
      </c>
      <c r="G2" s="41" t="s">
        <v>109</v>
      </c>
      <c r="H2" s="41" t="s">
        <v>115</v>
      </c>
      <c r="I2" s="41" t="s">
        <v>110</v>
      </c>
      <c r="J2" s="41" t="s">
        <v>116</v>
      </c>
      <c r="K2" s="41" t="s">
        <v>108</v>
      </c>
      <c r="L2" s="41" t="s">
        <v>2</v>
      </c>
      <c r="M2" s="42" t="s">
        <v>4</v>
      </c>
      <c r="N2" s="40" t="s">
        <v>291</v>
      </c>
      <c r="O2" s="40" t="s">
        <v>304</v>
      </c>
      <c r="P2" s="12" t="s">
        <v>111</v>
      </c>
      <c r="Q2" s="13" t="s">
        <v>112</v>
      </c>
      <c r="R2" s="12" t="s">
        <v>104</v>
      </c>
      <c r="S2" s="13" t="s">
        <v>105</v>
      </c>
      <c r="T2" s="134" t="s">
        <v>20</v>
      </c>
      <c r="U2" s="11" t="s">
        <v>16</v>
      </c>
      <c r="V2" s="43" t="s">
        <v>106</v>
      </c>
      <c r="W2" s="39" t="s">
        <v>107</v>
      </c>
      <c r="X2" s="11" t="s">
        <v>15</v>
      </c>
      <c r="Y2" s="18">
        <v>9</v>
      </c>
      <c r="Z2" s="48" t="s">
        <v>279</v>
      </c>
    </row>
    <row r="3" spans="1:28" s="4" customFormat="1" ht="63.6" customHeight="1" thickBot="1" x14ac:dyDescent="0.3">
      <c r="A3" s="252" t="s">
        <v>21</v>
      </c>
      <c r="B3" s="44" t="str">
        <f t="shared" ref="B3:D95" si="0">IF(A3="",B2,A3)</f>
        <v>ГБУЗ АО Ахтубинская РБ</v>
      </c>
      <c r="C3" s="279" t="s">
        <v>121</v>
      </c>
      <c r="D3" s="19" t="str">
        <f>IF(C3="",D2,C3)</f>
        <v>ПМСП, не включенная в базовую программу ОМС</v>
      </c>
      <c r="E3" s="278" t="s">
        <v>139</v>
      </c>
      <c r="F3" s="44" t="str">
        <f t="shared" ref="F3:F111" si="1">IF(E3="",F2,E3)</f>
        <v>амбулаторно</v>
      </c>
      <c r="G3" s="278" t="s">
        <v>134</v>
      </c>
      <c r="H3" s="44" t="str">
        <f t="shared" ref="H3:H111" si="2">IF(G3="",H2,G3)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" s="278" t="s">
        <v>165</v>
      </c>
      <c r="J3" s="44" t="str">
        <f t="shared" ref="J3:J111" si="3">IF(I3="",J2,I3)</f>
        <v>по профилю дерматовенерология (в части венерологии)</v>
      </c>
      <c r="K3" s="65" t="s">
        <v>130</v>
      </c>
      <c r="L3" s="65" t="s">
        <v>3</v>
      </c>
      <c r="M3" s="65" t="s">
        <v>5</v>
      </c>
      <c r="N3" s="98">
        <v>99</v>
      </c>
      <c r="O3" s="98">
        <v>99</v>
      </c>
      <c r="P3" s="50">
        <f>IF(AND(N3&lt;&gt;0,M3="Кач."),O3/N3*100,"")</f>
        <v>100</v>
      </c>
      <c r="Q3" s="50"/>
      <c r="R3" s="319">
        <f>IFERROR(AVERAGE(P3:P5),"")</f>
        <v>100</v>
      </c>
      <c r="S3" s="316">
        <f>AVERAGE(Q3:Q5)</f>
        <v>92.464854732895958</v>
      </c>
      <c r="T3" s="318">
        <f>IFERROR((R3*0.7+S3*0.3)*2,S3*2)</f>
        <v>195.47891283973757</v>
      </c>
      <c r="U3" s="317" t="str">
        <f>IF(T3&lt;170,"ГЗ по услуге (работе) НЕ выполнено","")&amp;IF(AND(T3&gt;=170,T3&lt;=200),"ГЗ по услуге (работе) выполнено","")&amp;IF(T3&gt;200,"ГЗ по услуге (работе) ПЕРЕвыполнено","")</f>
        <v>ГЗ по услуге (работе) выполнено</v>
      </c>
      <c r="V3" s="278"/>
      <c r="W3" s="255">
        <f>AVERAGE(T3:T29)</f>
        <v>187.10107197998869</v>
      </c>
      <c r="X3" s="257" t="str">
        <f>IF(W3&lt;170,"ГЗ по учреждению не выполнено","")&amp;IF(AND(W3&gt;=170,W3&lt;=200),"ГЗ по учреждению выполнено","")&amp;IF(W3&gt;200,"ГЗ по учреждению перевыполнено","")</f>
        <v>ГЗ по учреждению выполнено</v>
      </c>
      <c r="AB3" s="4" t="s">
        <v>173</v>
      </c>
    </row>
    <row r="4" spans="1:28" s="4" customFormat="1" ht="28.5" customHeight="1" thickBot="1" x14ac:dyDescent="0.3">
      <c r="A4" s="253"/>
      <c r="B4" s="44" t="str">
        <f t="shared" si="0"/>
        <v>ГБУЗ АО Ахтубинская РБ</v>
      </c>
      <c r="C4" s="220"/>
      <c r="D4" s="19" t="str">
        <f t="shared" si="0"/>
        <v>ПМСП, не включенная в базовую программу ОМС</v>
      </c>
      <c r="E4" s="207"/>
      <c r="F4" s="44" t="str">
        <f t="shared" si="1"/>
        <v>амбулаторно</v>
      </c>
      <c r="G4" s="207"/>
      <c r="H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" s="207"/>
      <c r="J4" s="44" t="str">
        <f t="shared" si="3"/>
        <v>по профилю дерматовенерология (в части венерологии)</v>
      </c>
      <c r="K4" s="66" t="s">
        <v>40</v>
      </c>
      <c r="L4" s="67" t="s">
        <v>120</v>
      </c>
      <c r="M4" s="68" t="s">
        <v>42</v>
      </c>
      <c r="N4" s="99">
        <v>970</v>
      </c>
      <c r="O4" s="100">
        <v>684</v>
      </c>
      <c r="P4" s="51"/>
      <c r="Q4" s="52">
        <f>IF(AND(N4&lt;&gt;0,M4="объем"),(O4/N4*100)/$Y$2*12,"")</f>
        <v>94.020618556701038</v>
      </c>
      <c r="R4" s="212"/>
      <c r="S4" s="215"/>
      <c r="T4" s="213"/>
      <c r="U4" s="271"/>
      <c r="V4" s="207"/>
      <c r="W4" s="244"/>
      <c r="X4" s="258"/>
    </row>
    <row r="5" spans="1:28" s="4" customFormat="1" ht="56.25" customHeight="1" thickBot="1" x14ac:dyDescent="0.3">
      <c r="A5" s="253"/>
      <c r="B5" s="44" t="str">
        <f t="shared" si="0"/>
        <v>ГБУЗ АО Ахтубинская РБ</v>
      </c>
      <c r="C5" s="220"/>
      <c r="D5" s="19" t="str">
        <f t="shared" si="0"/>
        <v>ПМСП, не включенная в базовую программу ОМС</v>
      </c>
      <c r="E5" s="207"/>
      <c r="F5" s="44" t="str">
        <f t="shared" si="1"/>
        <v>амбулаторно</v>
      </c>
      <c r="G5" s="207"/>
      <c r="H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" s="207"/>
      <c r="J5" s="44" t="str">
        <f t="shared" si="3"/>
        <v>по профилю дерматовенерология (в части венерологии)</v>
      </c>
      <c r="K5" s="66" t="s">
        <v>135</v>
      </c>
      <c r="L5" s="67" t="s">
        <v>120</v>
      </c>
      <c r="M5" s="68" t="s">
        <v>42</v>
      </c>
      <c r="N5" s="101">
        <v>220</v>
      </c>
      <c r="O5" s="101">
        <v>150</v>
      </c>
      <c r="P5" s="51"/>
      <c r="Q5" s="52">
        <f>IF(AND(N5&lt;&gt;0,M5="объем"),(O5/N5*100)/$Y$2*12,"")</f>
        <v>90.909090909090892</v>
      </c>
      <c r="R5" s="212"/>
      <c r="S5" s="215"/>
      <c r="T5" s="213"/>
      <c r="U5" s="271"/>
      <c r="V5" s="207"/>
      <c r="W5" s="244"/>
      <c r="X5" s="258"/>
    </row>
    <row r="6" spans="1:28" s="4" customFormat="1" ht="28.5" customHeight="1" thickBot="1" x14ac:dyDescent="0.3">
      <c r="A6" s="253"/>
      <c r="B6" s="44" t="str">
        <f t="shared" si="0"/>
        <v>ГБУЗ АО Ахтубинская РБ</v>
      </c>
      <c r="C6" s="220"/>
      <c r="D6" s="19" t="str">
        <f t="shared" si="0"/>
        <v>ПМСП, не включенная в базовую программу ОМС</v>
      </c>
      <c r="E6" s="222" t="s">
        <v>139</v>
      </c>
      <c r="F6" s="44" t="str">
        <f t="shared" si="1"/>
        <v>амбулаторно</v>
      </c>
      <c r="G6" s="222" t="s">
        <v>39</v>
      </c>
      <c r="H6" s="44" t="str">
        <f t="shared" si="2"/>
        <v>Первичная медико-санитарная помощь, в части диагностики и лечения</v>
      </c>
      <c r="I6" s="222" t="s">
        <v>248</v>
      </c>
      <c r="J6" s="44" t="str">
        <f t="shared" si="3"/>
        <v>Вакцинация</v>
      </c>
      <c r="K6" s="65" t="s">
        <v>130</v>
      </c>
      <c r="L6" s="65" t="s">
        <v>3</v>
      </c>
      <c r="M6" s="65" t="s">
        <v>5</v>
      </c>
      <c r="N6" s="103">
        <v>99</v>
      </c>
      <c r="O6" s="103">
        <v>99</v>
      </c>
      <c r="P6" s="115">
        <f>IF(AND(N6&lt;&gt;0,M6="Кач."),O6/N6*100,"")</f>
        <v>100</v>
      </c>
      <c r="Q6" s="115"/>
      <c r="R6" s="212">
        <f>IFERROR(AVERAGE(P6:P7),"")</f>
        <v>100</v>
      </c>
      <c r="S6" s="215">
        <f>AVERAGE(Q6:Q7)</f>
        <v>96.857142857142861</v>
      </c>
      <c r="T6" s="213">
        <f>IFERROR((R6*0.7+S6*0.3)*2,S6*2)</f>
        <v>198.1142857142857</v>
      </c>
      <c r="U6" s="207" t="str">
        <f>IF(T6&lt;170,"ГЗ по услуге (работе) НЕ выполнено","")&amp;IF(AND(T6&gt;=170,T6&lt;=200),"ГЗ по услуге (работе) выполнено","")&amp;IF(T6&gt;200,"ГЗ по услуге (работе) ПЕРЕвыполнено","")</f>
        <v>ГЗ по услуге (работе) выполнено</v>
      </c>
      <c r="V6" s="272"/>
      <c r="W6" s="244"/>
      <c r="X6" s="258"/>
    </row>
    <row r="7" spans="1:28" s="4" customFormat="1" ht="36" customHeight="1" thickBot="1" x14ac:dyDescent="0.3">
      <c r="A7" s="253"/>
      <c r="B7" s="44" t="str">
        <f t="shared" si="0"/>
        <v>ГБУЗ АО Ахтубинская РБ</v>
      </c>
      <c r="C7" s="221"/>
      <c r="D7" s="19" t="str">
        <f t="shared" si="0"/>
        <v>ПМСП, не включенная в базовую программу ОМС</v>
      </c>
      <c r="E7" s="223"/>
      <c r="F7" s="44" t="str">
        <f t="shared" si="1"/>
        <v>амбулаторно</v>
      </c>
      <c r="G7" s="223"/>
      <c r="H7" s="44" t="str">
        <f t="shared" si="2"/>
        <v>Первичная медико-санитарная помощь, в части диагностики и лечения</v>
      </c>
      <c r="I7" s="223"/>
      <c r="J7" s="44" t="str">
        <f t="shared" si="3"/>
        <v>Вакцинация</v>
      </c>
      <c r="K7" s="66" t="s">
        <v>40</v>
      </c>
      <c r="L7" s="67" t="s">
        <v>120</v>
      </c>
      <c r="M7" s="68" t="s">
        <v>42</v>
      </c>
      <c r="N7" s="101">
        <v>1400</v>
      </c>
      <c r="O7" s="102">
        <v>1017</v>
      </c>
      <c r="P7" s="53"/>
      <c r="Q7" s="114">
        <f t="shared" ref="Q7" si="4">IF(AND(N7&lt;&gt;0,M7="объем"),(O7/N7*100)/$Y$2*12,"")</f>
        <v>96.857142857142861</v>
      </c>
      <c r="R7" s="212"/>
      <c r="S7" s="215"/>
      <c r="T7" s="213"/>
      <c r="U7" s="207"/>
      <c r="V7" s="273"/>
      <c r="W7" s="244"/>
      <c r="X7" s="258"/>
    </row>
    <row r="8" spans="1:28" s="4" customFormat="1" ht="36" customHeight="1" thickBot="1" x14ac:dyDescent="0.3">
      <c r="A8" s="253"/>
      <c r="B8" s="44" t="str">
        <f t="shared" si="0"/>
        <v>ГБУЗ АО Ахтубинская РБ</v>
      </c>
      <c r="C8" s="219" t="s">
        <v>121</v>
      </c>
      <c r="D8" s="19" t="str">
        <f t="shared" si="0"/>
        <v>ПМСП, не включенная в базовую программу ОМС</v>
      </c>
      <c r="E8" s="222" t="s">
        <v>139</v>
      </c>
      <c r="F8" s="44" t="str">
        <f t="shared" si="1"/>
        <v>амбулаторно</v>
      </c>
      <c r="G8" s="278" t="s">
        <v>267</v>
      </c>
      <c r="H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" s="222" t="s">
        <v>141</v>
      </c>
      <c r="J8" s="44" t="str">
        <f t="shared" si="3"/>
        <v>по профилю Фтизиатрия</v>
      </c>
      <c r="K8" s="65" t="s">
        <v>130</v>
      </c>
      <c r="L8" s="65" t="s">
        <v>3</v>
      </c>
      <c r="M8" s="65" t="s">
        <v>5</v>
      </c>
      <c r="N8" s="103">
        <v>99</v>
      </c>
      <c r="O8" s="103">
        <v>99</v>
      </c>
      <c r="P8" s="148">
        <f>IF(AND(N8&lt;&gt;0,M8="Кач."),O8/N8*100,"")</f>
        <v>100</v>
      </c>
      <c r="Q8" s="149"/>
      <c r="R8" s="226">
        <f>IFERROR(AVERAGE(P8:P10),"")</f>
        <v>100</v>
      </c>
      <c r="S8" s="227">
        <f>AVERAGE(Q8:Q10)</f>
        <v>44.680665687388249</v>
      </c>
      <c r="T8" s="224">
        <f>IFERROR((R8*0.7+S8*0.3)*2,S8*2)</f>
        <v>166.80839941243295</v>
      </c>
      <c r="U8" s="222" t="str">
        <f>IF(T8&lt;170,"ГЗ по услуге (работе) НЕ выполнено","")&amp;IF(AND(T8&gt;=170,T8&lt;=200),"ГЗ по услуге (работе) выполнено","")&amp;IF(T8&gt;200,"ГЗ по услуге (работе) ПЕРЕвыполнено","")</f>
        <v>ГЗ по услуге (работе) НЕ выполнено</v>
      </c>
      <c r="V8" s="358"/>
      <c r="W8" s="244"/>
      <c r="X8" s="258"/>
    </row>
    <row r="9" spans="1:28" s="4" customFormat="1" ht="36" customHeight="1" thickBot="1" x14ac:dyDescent="0.3">
      <c r="A9" s="253"/>
      <c r="B9" s="44" t="str">
        <f t="shared" si="0"/>
        <v>ГБУЗ АО Ахтубинская РБ</v>
      </c>
      <c r="C9" s="220"/>
      <c r="D9" s="19" t="str">
        <f t="shared" si="0"/>
        <v>ПМСП, не включенная в базовую программу ОМС</v>
      </c>
      <c r="E9" s="229"/>
      <c r="F9" s="44" t="str">
        <f t="shared" si="1"/>
        <v>амбулаторно</v>
      </c>
      <c r="G9" s="207"/>
      <c r="H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9" s="229"/>
      <c r="J9" s="44" t="str">
        <f t="shared" si="3"/>
        <v>по профилю Фтизиатрия</v>
      </c>
      <c r="K9" s="66" t="s">
        <v>40</v>
      </c>
      <c r="L9" s="67" t="s">
        <v>120</v>
      </c>
      <c r="M9" s="68" t="s">
        <v>42</v>
      </c>
      <c r="N9" s="101">
        <v>5869</v>
      </c>
      <c r="O9" s="102">
        <v>2064</v>
      </c>
      <c r="P9" s="53"/>
      <c r="Q9" s="149">
        <f>IF(AND(N9&lt;&gt;0,M9="объем"),(O9/N9*100)/$Y$2*12,"")</f>
        <v>46.89044130175499</v>
      </c>
      <c r="R9" s="208"/>
      <c r="S9" s="210"/>
      <c r="T9" s="228"/>
      <c r="U9" s="229"/>
      <c r="V9" s="359"/>
      <c r="W9" s="244"/>
      <c r="X9" s="258"/>
    </row>
    <row r="10" spans="1:28" s="4" customFormat="1" ht="36" customHeight="1" thickBot="1" x14ac:dyDescent="0.3">
      <c r="A10" s="253"/>
      <c r="B10" s="44" t="str">
        <f t="shared" si="0"/>
        <v>ГБУЗ АО Ахтубинская РБ</v>
      </c>
      <c r="C10" s="221"/>
      <c r="D10" s="19" t="str">
        <f t="shared" si="0"/>
        <v>ПМСП, не включенная в базовую программу ОМС</v>
      </c>
      <c r="E10" s="223"/>
      <c r="F10" s="44" t="str">
        <f t="shared" si="1"/>
        <v>амбулаторно</v>
      </c>
      <c r="G10" s="207"/>
      <c r="H1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0" s="223"/>
      <c r="J10" s="44" t="str">
        <f t="shared" si="3"/>
        <v>по профилю Фтизиатрия</v>
      </c>
      <c r="K10" s="66" t="s">
        <v>135</v>
      </c>
      <c r="L10" s="67" t="s">
        <v>120</v>
      </c>
      <c r="M10" s="68" t="s">
        <v>42</v>
      </c>
      <c r="N10" s="101">
        <v>1689</v>
      </c>
      <c r="O10" s="102">
        <v>538</v>
      </c>
      <c r="P10" s="53"/>
      <c r="Q10" s="149">
        <f>IF(AND(N10&lt;&gt;0,M10="объем"),(O10/N10*100)/$Y$2*12,"")</f>
        <v>42.470890073021508</v>
      </c>
      <c r="R10" s="328"/>
      <c r="S10" s="332"/>
      <c r="T10" s="349"/>
      <c r="U10" s="282"/>
      <c r="V10" s="360"/>
      <c r="W10" s="244"/>
      <c r="X10" s="258"/>
    </row>
    <row r="11" spans="1:28" s="4" customFormat="1" ht="28.5" customHeight="1" thickBot="1" x14ac:dyDescent="0.3">
      <c r="A11" s="253"/>
      <c r="B11" s="44" t="str">
        <f t="shared" si="0"/>
        <v>ГБУЗ АО Ахтубинская РБ</v>
      </c>
      <c r="C11" s="242" t="s">
        <v>138</v>
      </c>
      <c r="D1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1" s="207" t="s">
        <v>139</v>
      </c>
      <c r="F11" s="44" t="str">
        <f t="shared" si="1"/>
        <v>амбулаторно</v>
      </c>
      <c r="G11" s="222" t="s">
        <v>138</v>
      </c>
      <c r="H1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1" s="222" t="s">
        <v>145</v>
      </c>
      <c r="J11" s="44" t="str">
        <f t="shared" si="3"/>
        <v xml:space="preserve">Не применяется </v>
      </c>
      <c r="K11" s="69" t="s">
        <v>130</v>
      </c>
      <c r="L11" s="69" t="s">
        <v>3</v>
      </c>
      <c r="M11" s="69" t="s">
        <v>5</v>
      </c>
      <c r="N11" s="103">
        <v>99</v>
      </c>
      <c r="O11" s="103">
        <v>99</v>
      </c>
      <c r="P11" s="140">
        <f>IF(AND(N11&lt;&gt;0,M11="Кач."),O11/N11*100,"")</f>
        <v>100</v>
      </c>
      <c r="Q11" s="139"/>
      <c r="R11" s="276">
        <f>IFERROR(AVERAGE(P11:P13),"")</f>
        <v>100</v>
      </c>
      <c r="S11" s="330">
        <f>AVERAGE(Q11:Q12)</f>
        <v>95.151515151515156</v>
      </c>
      <c r="T11" s="274">
        <f>IFERROR((R11*0.7+S11*0.3)*2,S11*2)</f>
        <v>197.09090909090909</v>
      </c>
      <c r="U11" s="275" t="str">
        <f>IF(T11&lt;170,"ГЗ по услуге (работе) НЕ выполнено","")&amp;IF(AND(T11&gt;=170,T11&lt;=200),"ГЗ по услуге (работе) выполнено","")&amp;IF(T11&gt;200,"ГЗ по услуге (работе) ПЕРЕвыполнено","")</f>
        <v>ГЗ по услуге (работе) выполнено</v>
      </c>
      <c r="V11" s="275"/>
      <c r="W11" s="244"/>
      <c r="X11" s="258"/>
    </row>
    <row r="12" spans="1:28" s="4" customFormat="1" ht="28.5" customHeight="1" thickBot="1" x14ac:dyDescent="0.3">
      <c r="A12" s="253"/>
      <c r="B12" s="44" t="str">
        <f t="shared" si="0"/>
        <v>ГБУЗ АО Ахтубинская РБ</v>
      </c>
      <c r="C12" s="242"/>
      <c r="D1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2" s="207"/>
      <c r="F12" s="44" t="str">
        <f t="shared" si="1"/>
        <v>амбулаторно</v>
      </c>
      <c r="G12" s="229"/>
      <c r="H1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2" s="229"/>
      <c r="J12" s="44" t="str">
        <f t="shared" si="3"/>
        <v xml:space="preserve">Не применяется </v>
      </c>
      <c r="K12" s="66" t="s">
        <v>40</v>
      </c>
      <c r="L12" s="67" t="s">
        <v>120</v>
      </c>
      <c r="M12" s="68" t="s">
        <v>42</v>
      </c>
      <c r="N12" s="100">
        <v>2125</v>
      </c>
      <c r="O12" s="100">
        <v>1724</v>
      </c>
      <c r="P12" s="140"/>
      <c r="Q12" s="227">
        <f>IF(AND(N13&lt;&gt;0,M12="объем"),(O13/N13*100)/$Y$2*12,"")</f>
        <v>95.151515151515156</v>
      </c>
      <c r="R12" s="208"/>
      <c r="S12" s="210"/>
      <c r="T12" s="228"/>
      <c r="U12" s="229"/>
      <c r="V12" s="229"/>
      <c r="W12" s="244"/>
      <c r="X12" s="258"/>
    </row>
    <row r="13" spans="1:28" s="4" customFormat="1" ht="42.75" customHeight="1" thickBot="1" x14ac:dyDescent="0.3">
      <c r="A13" s="253"/>
      <c r="B13" s="44" t="str">
        <f>IF(A13="",B11,A13)</f>
        <v>ГБУЗ АО Ахтубинская РБ</v>
      </c>
      <c r="C13" s="242"/>
      <c r="D1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3" s="207"/>
      <c r="F13" s="44" t="str">
        <f t="shared" si="1"/>
        <v>амбулаторно</v>
      </c>
      <c r="G13" s="229"/>
      <c r="H1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3" s="229"/>
      <c r="J13" s="44" t="str">
        <f t="shared" si="3"/>
        <v xml:space="preserve">Не применяется </v>
      </c>
      <c r="K13" s="71" t="s">
        <v>148</v>
      </c>
      <c r="L13" s="72" t="s">
        <v>41</v>
      </c>
      <c r="M13" s="68" t="s">
        <v>42</v>
      </c>
      <c r="N13" s="99">
        <v>440</v>
      </c>
      <c r="O13" s="100">
        <v>314</v>
      </c>
      <c r="P13" s="53"/>
      <c r="Q13" s="211"/>
      <c r="R13" s="209"/>
      <c r="S13" s="211"/>
      <c r="T13" s="225"/>
      <c r="U13" s="223"/>
      <c r="V13" s="223"/>
      <c r="W13" s="244"/>
      <c r="X13" s="258"/>
    </row>
    <row r="14" spans="1:28" s="4" customFormat="1" ht="28.5" customHeight="1" thickBot="1" x14ac:dyDescent="0.3">
      <c r="A14" s="253"/>
      <c r="B14" s="44" t="str">
        <f t="shared" si="0"/>
        <v>ГБУЗ АО Ахтубинская РБ</v>
      </c>
      <c r="C14" s="219" t="s">
        <v>72</v>
      </c>
      <c r="D14" s="19" t="str">
        <f t="shared" si="0"/>
        <v>Паллиативная медицинская помощь</v>
      </c>
      <c r="E14" s="222" t="s">
        <v>292</v>
      </c>
      <c r="F14" s="44" t="str">
        <f t="shared" si="1"/>
        <v>стационар (ОСУ)</v>
      </c>
      <c r="G14" s="222" t="s">
        <v>43</v>
      </c>
      <c r="H14" s="44" t="str">
        <f t="shared" si="2"/>
        <v>паллиативная медицинская помощь</v>
      </c>
      <c r="I14" s="222" t="s">
        <v>145</v>
      </c>
      <c r="J14" s="44" t="str">
        <f t="shared" si="3"/>
        <v xml:space="preserve">Не применяется </v>
      </c>
      <c r="K14" s="69" t="s">
        <v>130</v>
      </c>
      <c r="L14" s="69" t="s">
        <v>3</v>
      </c>
      <c r="M14" s="69" t="s">
        <v>5</v>
      </c>
      <c r="N14" s="103">
        <v>99</v>
      </c>
      <c r="O14" s="103">
        <v>99</v>
      </c>
      <c r="P14" s="51">
        <f t="shared" ref="P14:P28" si="5">IF(AND(N14&lt;&gt;0,M14="Кач."),O14/N14*100,"")</f>
        <v>100</v>
      </c>
      <c r="Q14" s="51"/>
      <c r="R14" s="226">
        <f>IFERROR(AVERAGE(P14:P15),"")</f>
        <v>100</v>
      </c>
      <c r="S14" s="227">
        <f>AVERAGE(Q14:Q15)</f>
        <v>103.60129714968426</v>
      </c>
      <c r="T14" s="224">
        <f>IFERROR((R14*0.7+S14*0.3)*2,S14*2)</f>
        <v>202.16077828981054</v>
      </c>
      <c r="U14" s="222" t="str">
        <f>IF(T14&lt;170,"ГЗ по услуге (работе) НЕ выполнено","")&amp;IF(AND(T14&gt;=170,T14&lt;=200),"ГЗ по услуге (работе) выполнено","")&amp;IF(T14&gt;200,"ГЗ по услуге (работе) ПЕРЕвыполнено","")</f>
        <v>ГЗ по услуге (работе) ПЕРЕвыполнено</v>
      </c>
      <c r="V14" s="351"/>
      <c r="W14" s="244"/>
      <c r="X14" s="258"/>
      <c r="Z14" s="5"/>
    </row>
    <row r="15" spans="1:28" s="4" customFormat="1" ht="28.5" customHeight="1" thickBot="1" x14ac:dyDescent="0.3">
      <c r="A15" s="253"/>
      <c r="B15" s="44" t="str">
        <f t="shared" si="0"/>
        <v>ГБУЗ АО Ахтубинская РБ</v>
      </c>
      <c r="C15" s="220"/>
      <c r="D15" s="19" t="str">
        <f t="shared" si="0"/>
        <v>Паллиативная медицинская помощь</v>
      </c>
      <c r="E15" s="223"/>
      <c r="F15" s="44" t="str">
        <f t="shared" si="1"/>
        <v>стационар (ОСУ)</v>
      </c>
      <c r="G15" s="229"/>
      <c r="H15" s="44" t="str">
        <f t="shared" si="2"/>
        <v>паллиативная медицинская помощь</v>
      </c>
      <c r="I15" s="223"/>
      <c r="J15" s="44" t="str">
        <f t="shared" si="3"/>
        <v xml:space="preserve">Не применяется </v>
      </c>
      <c r="K15" s="66" t="s">
        <v>136</v>
      </c>
      <c r="L15" s="67" t="s">
        <v>137</v>
      </c>
      <c r="M15" s="68" t="s">
        <v>42</v>
      </c>
      <c r="N15" s="100">
        <v>3906</v>
      </c>
      <c r="O15" s="100">
        <v>3035</v>
      </c>
      <c r="P15" s="53"/>
      <c r="Q15" s="52">
        <f>IF(AND(N15&lt;&gt;0,M15="объем"),(O15/N15*100)/$Y$2*12,"")</f>
        <v>103.60129714968426</v>
      </c>
      <c r="R15" s="209"/>
      <c r="S15" s="211"/>
      <c r="T15" s="225"/>
      <c r="U15" s="223"/>
      <c r="V15" s="352"/>
      <c r="W15" s="244"/>
      <c r="X15" s="258"/>
      <c r="Z15" s="5"/>
    </row>
    <row r="16" spans="1:28" s="4" customFormat="1" ht="28.5" customHeight="1" thickBot="1" x14ac:dyDescent="0.3">
      <c r="A16" s="253"/>
      <c r="B16" s="44" t="str">
        <f t="shared" si="0"/>
        <v>ГБУЗ АО Ахтубинская РБ</v>
      </c>
      <c r="C16" s="220"/>
      <c r="D16" s="19" t="str">
        <f t="shared" si="0"/>
        <v>Паллиативная медицинская помощь</v>
      </c>
      <c r="E16" s="222" t="s">
        <v>139</v>
      </c>
      <c r="F16" s="44" t="str">
        <f t="shared" si="1"/>
        <v>амбулаторно</v>
      </c>
      <c r="G16" s="229"/>
      <c r="H16" s="44" t="str">
        <f t="shared" si="2"/>
        <v>паллиативная медицинская помощь</v>
      </c>
      <c r="I16" s="222" t="s">
        <v>145</v>
      </c>
      <c r="J16" s="44" t="str">
        <f t="shared" si="3"/>
        <v xml:space="preserve">Не применяется </v>
      </c>
      <c r="K16" s="70" t="s">
        <v>130</v>
      </c>
      <c r="L16" s="69" t="s">
        <v>3</v>
      </c>
      <c r="M16" s="69" t="s">
        <v>5</v>
      </c>
      <c r="N16" s="103">
        <v>99</v>
      </c>
      <c r="O16" s="103">
        <v>99</v>
      </c>
      <c r="P16" s="51">
        <f t="shared" ref="P16:P18" si="6">IF(AND(N16&lt;&gt;0,M16="Кач."),O16/N16*100,"")</f>
        <v>100</v>
      </c>
      <c r="Q16" s="51"/>
      <c r="R16" s="226">
        <f>IFERROR(AVERAGE(P16:P17),"")</f>
        <v>100</v>
      </c>
      <c r="S16" s="227">
        <f>AVERAGE(Q16:Q17)</f>
        <v>81.834215167548507</v>
      </c>
      <c r="T16" s="224">
        <f>IFERROR((R16*0.7+S16*0.3)*2,S16*2)</f>
        <v>189.10052910052912</v>
      </c>
      <c r="U16" s="222" t="str">
        <f>IF(T16&lt;170,"ГЗ по услуге (работе) НЕ выполнено","")&amp;IF(AND(T16&gt;=170,T16&lt;=200),"ГЗ по услуге (работе) выполнено","")&amp;IF(T16&gt;200,"ГЗ по услуге (работе) ПЕРЕвыполнено","")</f>
        <v>ГЗ по услуге (работе) выполнено</v>
      </c>
      <c r="V16" s="351"/>
      <c r="W16" s="244"/>
      <c r="X16" s="258"/>
      <c r="Z16" s="5"/>
    </row>
    <row r="17" spans="1:26" s="4" customFormat="1" ht="27" customHeight="1" thickBot="1" x14ac:dyDescent="0.3">
      <c r="A17" s="253"/>
      <c r="B17" s="44" t="str">
        <f t="shared" si="0"/>
        <v>ГБУЗ АО Ахтубинская РБ</v>
      </c>
      <c r="C17" s="220"/>
      <c r="D17" s="19" t="str">
        <f t="shared" si="0"/>
        <v>Паллиативная медицинская помощь</v>
      </c>
      <c r="E17" s="223"/>
      <c r="F17" s="44" t="str">
        <f t="shared" si="1"/>
        <v>амбулаторно</v>
      </c>
      <c r="G17" s="229"/>
      <c r="H17" s="44" t="str">
        <f t="shared" si="2"/>
        <v>паллиативная медицинская помощь</v>
      </c>
      <c r="I17" s="223"/>
      <c r="J17" s="44" t="str">
        <f t="shared" si="3"/>
        <v xml:space="preserve">Не применяется </v>
      </c>
      <c r="K17" s="71" t="s">
        <v>40</v>
      </c>
      <c r="L17" s="67" t="s">
        <v>120</v>
      </c>
      <c r="M17" s="68" t="s">
        <v>42</v>
      </c>
      <c r="N17" s="101">
        <v>756</v>
      </c>
      <c r="O17" s="101">
        <v>464</v>
      </c>
      <c r="P17" s="51"/>
      <c r="Q17" s="52">
        <f t="shared" ref="Q17:Q19" si="7">IF(AND(N17&lt;&gt;0,M17="объем"),(O17/N17*100)/$Y$2*12,"")</f>
        <v>81.834215167548507</v>
      </c>
      <c r="R17" s="209"/>
      <c r="S17" s="211"/>
      <c r="T17" s="225"/>
      <c r="U17" s="223"/>
      <c r="V17" s="352"/>
      <c r="W17" s="244"/>
      <c r="X17" s="258"/>
      <c r="Z17" s="5"/>
    </row>
    <row r="18" spans="1:26" s="4" customFormat="1" ht="41.25" customHeight="1" thickBot="1" x14ac:dyDescent="0.3">
      <c r="A18" s="253"/>
      <c r="B18" s="44" t="str">
        <f t="shared" si="0"/>
        <v>ГБУЗ АО Ахтубинская РБ</v>
      </c>
      <c r="C18" s="220"/>
      <c r="D18" s="19" t="str">
        <f t="shared" si="0"/>
        <v>Паллиативная медицинская помощь</v>
      </c>
      <c r="E18" s="222" t="s">
        <v>249</v>
      </c>
      <c r="F18" s="44" t="str">
        <f t="shared" si="1"/>
        <v>амбулаторно на дому выездными патронажными бригадами</v>
      </c>
      <c r="G18" s="229"/>
      <c r="H18" s="44" t="str">
        <f t="shared" si="2"/>
        <v>паллиативная медицинская помощь</v>
      </c>
      <c r="I18" s="222" t="s">
        <v>145</v>
      </c>
      <c r="J18" s="44" t="str">
        <f t="shared" si="3"/>
        <v xml:space="preserve">Не применяется </v>
      </c>
      <c r="K18" s="70" t="s">
        <v>130</v>
      </c>
      <c r="L18" s="69" t="s">
        <v>3</v>
      </c>
      <c r="M18" s="69" t="s">
        <v>5</v>
      </c>
      <c r="N18" s="103">
        <v>99</v>
      </c>
      <c r="O18" s="103">
        <v>99</v>
      </c>
      <c r="P18" s="165">
        <f t="shared" si="6"/>
        <v>100</v>
      </c>
      <c r="Q18" s="166"/>
      <c r="R18" s="226">
        <f>IFERROR(AVERAGE(P18:P19),"")</f>
        <v>100</v>
      </c>
      <c r="S18" s="227">
        <f>AVERAGE(Q18:Q19)</f>
        <v>27.956989247311828</v>
      </c>
      <c r="T18" s="224">
        <f>IFERROR((R18*0.7+S18*0.3)*2,S18*2)</f>
        <v>156.7741935483871</v>
      </c>
      <c r="U18" s="222" t="str">
        <f>IF(T18&lt;170,"ГЗ по услуге (работе) НЕ выполнено","")&amp;IF(AND(T18&gt;=170,T18&lt;=200),"ГЗ по услуге (работе) выполнено","")&amp;IF(T18&gt;200,"ГЗ по услуге (работе) ПЕРЕвыполнено","")</f>
        <v>ГЗ по услуге (работе) НЕ выполнено</v>
      </c>
      <c r="V18" s="351"/>
      <c r="W18" s="244"/>
      <c r="X18" s="258"/>
      <c r="Z18" s="5"/>
    </row>
    <row r="19" spans="1:26" s="4" customFormat="1" ht="57.75" customHeight="1" thickBot="1" x14ac:dyDescent="0.3">
      <c r="A19" s="253"/>
      <c r="B19" s="44" t="str">
        <f t="shared" si="0"/>
        <v>ГБУЗ АО Ахтубинская РБ</v>
      </c>
      <c r="C19" s="221"/>
      <c r="D19" s="19" t="str">
        <f t="shared" si="0"/>
        <v>Паллиативная медицинская помощь</v>
      </c>
      <c r="E19" s="223"/>
      <c r="F19" s="44" t="str">
        <f t="shared" si="1"/>
        <v>амбулаторно на дому выездными патронажными бригадами</v>
      </c>
      <c r="G19" s="223"/>
      <c r="H19" s="44" t="str">
        <f t="shared" si="2"/>
        <v>паллиативная медицинская помощь</v>
      </c>
      <c r="I19" s="223"/>
      <c r="J19" s="44" t="str">
        <f t="shared" si="3"/>
        <v xml:space="preserve">Не применяется </v>
      </c>
      <c r="K19" s="71" t="s">
        <v>40</v>
      </c>
      <c r="L19" s="67" t="s">
        <v>120</v>
      </c>
      <c r="M19" s="68" t="s">
        <v>42</v>
      </c>
      <c r="N19" s="101">
        <v>868</v>
      </c>
      <c r="O19" s="101">
        <v>182</v>
      </c>
      <c r="P19" s="165"/>
      <c r="Q19" s="166">
        <f t="shared" si="7"/>
        <v>27.956989247311828</v>
      </c>
      <c r="R19" s="209"/>
      <c r="S19" s="211"/>
      <c r="T19" s="225"/>
      <c r="U19" s="223"/>
      <c r="V19" s="352"/>
      <c r="W19" s="244"/>
      <c r="X19" s="258"/>
      <c r="Z19" s="5"/>
    </row>
    <row r="20" spans="1:26" s="4" customFormat="1" ht="27" customHeight="1" thickBot="1" x14ac:dyDescent="0.3">
      <c r="A20" s="253"/>
      <c r="B20" s="44" t="e">
        <f>IF(A20="",#REF!,A20)</f>
        <v>#REF!</v>
      </c>
      <c r="C20" s="219" t="s">
        <v>126</v>
      </c>
      <c r="D20" s="19" t="str">
        <f>IF(C20="",#REF!,C20)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0" s="222" t="s">
        <v>140</v>
      </c>
      <c r="F20" s="44" t="str">
        <f>IF(E20="",#REF!,E20)</f>
        <v>стационар</v>
      </c>
      <c r="G20" s="207" t="s">
        <v>51</v>
      </c>
      <c r="H20" s="44" t="str">
        <f>IF(G20="",#REF!,G20)</f>
        <v>терапия</v>
      </c>
      <c r="I20" s="207" t="s">
        <v>145</v>
      </c>
      <c r="J20" s="44" t="str">
        <f>IF(I20="",#REF!,I20)</f>
        <v xml:space="preserve">Не применяется </v>
      </c>
      <c r="K20" s="69" t="s">
        <v>130</v>
      </c>
      <c r="L20" s="69" t="s">
        <v>3</v>
      </c>
      <c r="M20" s="69" t="s">
        <v>5</v>
      </c>
      <c r="N20" s="103">
        <v>99</v>
      </c>
      <c r="O20" s="103">
        <v>99</v>
      </c>
      <c r="P20" s="51">
        <f t="shared" si="5"/>
        <v>100</v>
      </c>
      <c r="Q20" s="51"/>
      <c r="R20" s="226">
        <f>IFERROR(AVERAGE(P20:P23),"")</f>
        <v>100</v>
      </c>
      <c r="S20" s="227">
        <f>AVERAGE(Q20:Q23)</f>
        <v>84.084084084084083</v>
      </c>
      <c r="T20" s="224">
        <f>IFERROR((R20*0.7+S20*0.3)*2,S20*2)</f>
        <v>190.45045045045043</v>
      </c>
      <c r="U20" s="222" t="str">
        <f>IF(T20&lt;170,"ГЗ по услуге (работе) НЕ выполнено","")&amp;IF(AND(T20&gt;=170,T20&lt;=200),"ГЗ по услуге (работе) выполнено","")&amp;IF(T20&gt;200,"ГЗ по услуге (работе) ПЕРЕвыполнено","")</f>
        <v>ГЗ по услуге (работе) выполнено</v>
      </c>
      <c r="V20" s="230"/>
      <c r="W20" s="244"/>
      <c r="X20" s="258"/>
      <c r="Z20" s="5"/>
    </row>
    <row r="21" spans="1:26" s="4" customFormat="1" ht="39" customHeight="1" thickBot="1" x14ac:dyDescent="0.3">
      <c r="A21" s="253"/>
      <c r="B21" s="44" t="e">
        <f t="shared" si="0"/>
        <v>#REF!</v>
      </c>
      <c r="C21" s="220"/>
      <c r="D21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1" s="223"/>
      <c r="F21" s="44" t="str">
        <f t="shared" si="1"/>
        <v>стационар</v>
      </c>
      <c r="G21" s="207"/>
      <c r="H21" s="44" t="str">
        <f t="shared" si="2"/>
        <v>терапия</v>
      </c>
      <c r="I21" s="207"/>
      <c r="J21" s="44" t="str">
        <f t="shared" si="3"/>
        <v xml:space="preserve">Не применяется </v>
      </c>
      <c r="K21" s="71" t="s">
        <v>172</v>
      </c>
      <c r="L21" s="72" t="s">
        <v>147</v>
      </c>
      <c r="M21" s="68" t="s">
        <v>42</v>
      </c>
      <c r="N21" s="101">
        <v>66</v>
      </c>
      <c r="O21" s="101">
        <v>44</v>
      </c>
      <c r="P21" s="51"/>
      <c r="Q21" s="52">
        <f>IF(AND(N21&lt;&gt;0,M21="объем"),(O21/N21*100)/$Y$2*12,"")</f>
        <v>88.888888888888886</v>
      </c>
      <c r="R21" s="208"/>
      <c r="S21" s="210"/>
      <c r="T21" s="228"/>
      <c r="U21" s="229"/>
      <c r="V21" s="231"/>
      <c r="W21" s="244"/>
      <c r="X21" s="258"/>
      <c r="Z21" s="5"/>
    </row>
    <row r="22" spans="1:26" s="4" customFormat="1" ht="28.5" customHeight="1" thickBot="1" x14ac:dyDescent="0.3">
      <c r="A22" s="253"/>
      <c r="B22" s="44" t="e">
        <f t="shared" si="0"/>
        <v>#REF!</v>
      </c>
      <c r="C22" s="220"/>
      <c r="D22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2" s="222" t="s">
        <v>140</v>
      </c>
      <c r="F22" s="44" t="str">
        <f t="shared" si="1"/>
        <v>стационар</v>
      </c>
      <c r="G22" s="207" t="s">
        <v>150</v>
      </c>
      <c r="H22" s="44" t="str">
        <f t="shared" si="2"/>
        <v>хирургия</v>
      </c>
      <c r="I22" s="207" t="s">
        <v>145</v>
      </c>
      <c r="J22" s="44" t="str">
        <f t="shared" si="3"/>
        <v xml:space="preserve">Не применяется </v>
      </c>
      <c r="K22" s="69" t="s">
        <v>130</v>
      </c>
      <c r="L22" s="69" t="s">
        <v>3</v>
      </c>
      <c r="M22" s="69" t="s">
        <v>5</v>
      </c>
      <c r="N22" s="103">
        <v>99</v>
      </c>
      <c r="O22" s="103">
        <v>99</v>
      </c>
      <c r="P22" s="51">
        <f t="shared" ref="P22" si="8">IF(AND(N22&lt;&gt;0,M22="Кач."),O22/N22*100,"")</f>
        <v>100</v>
      </c>
      <c r="Q22" s="51"/>
      <c r="R22" s="208"/>
      <c r="S22" s="210"/>
      <c r="T22" s="228"/>
      <c r="U22" s="229"/>
      <c r="V22" s="231"/>
      <c r="W22" s="244"/>
      <c r="X22" s="258"/>
      <c r="Z22" s="5"/>
    </row>
    <row r="23" spans="1:26" s="4" customFormat="1" ht="28.5" customHeight="1" thickBot="1" x14ac:dyDescent="0.3">
      <c r="A23" s="253"/>
      <c r="B23" s="44" t="e">
        <f t="shared" si="0"/>
        <v>#REF!</v>
      </c>
      <c r="C23" s="221"/>
      <c r="D23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3" s="223"/>
      <c r="F23" s="44" t="str">
        <f t="shared" si="1"/>
        <v>стационар</v>
      </c>
      <c r="G23" s="207"/>
      <c r="H23" s="44" t="str">
        <f t="shared" si="2"/>
        <v>хирургия</v>
      </c>
      <c r="I23" s="207"/>
      <c r="J23" s="44" t="str">
        <f t="shared" si="3"/>
        <v xml:space="preserve">Не применяется </v>
      </c>
      <c r="K23" s="71" t="s">
        <v>172</v>
      </c>
      <c r="L23" s="72" t="s">
        <v>147</v>
      </c>
      <c r="M23" s="68" t="s">
        <v>42</v>
      </c>
      <c r="N23" s="101">
        <v>74</v>
      </c>
      <c r="O23" s="101">
        <v>44</v>
      </c>
      <c r="P23" s="51"/>
      <c r="Q23" s="52">
        <f t="shared" ref="Q23" si="9">IF(AND(N23&lt;&gt;0,M23="объем"),(O23/N23*100)/$Y$2*12,"")</f>
        <v>79.27927927927928</v>
      </c>
      <c r="R23" s="209"/>
      <c r="S23" s="211"/>
      <c r="T23" s="225"/>
      <c r="U23" s="223"/>
      <c r="V23" s="232"/>
      <c r="W23" s="244"/>
      <c r="X23" s="258"/>
      <c r="Z23" s="5"/>
    </row>
    <row r="24" spans="1:26" s="4" customFormat="1" ht="28.5" customHeight="1" thickBot="1" x14ac:dyDescent="0.3">
      <c r="A24" s="253"/>
      <c r="B24" s="44" t="e">
        <f t="shared" si="0"/>
        <v>#REF!</v>
      </c>
      <c r="C24" s="236" t="s">
        <v>192</v>
      </c>
      <c r="D2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4" s="230" t="s">
        <v>47</v>
      </c>
      <c r="F24" s="44" t="str">
        <f t="shared" si="1"/>
        <v>Не предусмотрено</v>
      </c>
      <c r="G24" s="214" t="s">
        <v>47</v>
      </c>
      <c r="H24" s="44" t="str">
        <f t="shared" si="2"/>
        <v>Не предусмотрено</v>
      </c>
      <c r="I24" s="214" t="s">
        <v>47</v>
      </c>
      <c r="J24" s="44" t="str">
        <f t="shared" si="3"/>
        <v>Не предусмотрено</v>
      </c>
      <c r="K24" s="70" t="s">
        <v>57</v>
      </c>
      <c r="L24" s="69" t="s">
        <v>57</v>
      </c>
      <c r="M24" s="70"/>
      <c r="N24" s="103"/>
      <c r="O24" s="103"/>
      <c r="P24" s="51" t="str">
        <f t="shared" ref="P24" si="10">IF(AND(N24&lt;&gt;0,M24="Кач."),O24/N24*100,"")</f>
        <v/>
      </c>
      <c r="Q24" s="51"/>
      <c r="R24" s="212" t="str">
        <f>IFERROR(AVERAGE(P24:P25),"")</f>
        <v/>
      </c>
      <c r="S24" s="215">
        <f>AVERAGE(Q24:Q25)</f>
        <v>77.333333333333329</v>
      </c>
      <c r="T24" s="224">
        <f>IFERROR((R24*0.7+S24*0.3)*2,S24*2)</f>
        <v>154.66666666666666</v>
      </c>
      <c r="U24" s="222" t="str">
        <f>IF(T24&lt;170,"ГЗ по услуге (работе) НЕ выполнено","")&amp;IF(AND(T24&gt;=170,T24&lt;=200),"ГЗ по услуге (работе) выполнено","")&amp;IF(T24&gt;200,"ГЗ по услуге (работе) ПЕРЕвыполнено","")</f>
        <v>ГЗ по услуге (работе) НЕ выполнено</v>
      </c>
      <c r="V24" s="207"/>
      <c r="W24" s="244"/>
      <c r="X24" s="258"/>
      <c r="Z24" s="5"/>
    </row>
    <row r="25" spans="1:26" s="4" customFormat="1" ht="28.5" customHeight="1" thickBot="1" x14ac:dyDescent="0.3">
      <c r="A25" s="253"/>
      <c r="B25" s="44" t="e">
        <f t="shared" si="0"/>
        <v>#REF!</v>
      </c>
      <c r="C25" s="238"/>
      <c r="D25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5" s="232"/>
      <c r="F25" s="44" t="str">
        <f t="shared" si="1"/>
        <v>Не предусмотрено</v>
      </c>
      <c r="G25" s="214"/>
      <c r="H25" s="44" t="str">
        <f t="shared" si="2"/>
        <v>Не предусмотрено</v>
      </c>
      <c r="I25" s="214"/>
      <c r="J25" s="44" t="str">
        <f t="shared" si="3"/>
        <v>Не предусмотрено</v>
      </c>
      <c r="K25" s="71" t="s">
        <v>193</v>
      </c>
      <c r="L25" s="72" t="s">
        <v>58</v>
      </c>
      <c r="M25" s="68" t="s">
        <v>42</v>
      </c>
      <c r="N25" s="101">
        <v>300</v>
      </c>
      <c r="O25" s="101">
        <v>174</v>
      </c>
      <c r="P25" s="51"/>
      <c r="Q25" s="52">
        <f>IF(AND(N25&lt;&gt;0,M25="объем"),(O25/N25*100)/$Y$2*12,"")</f>
        <v>77.333333333333329</v>
      </c>
      <c r="R25" s="212"/>
      <c r="S25" s="215"/>
      <c r="T25" s="225"/>
      <c r="U25" s="223"/>
      <c r="V25" s="207"/>
      <c r="W25" s="244"/>
      <c r="X25" s="258"/>
      <c r="Z25" s="5"/>
    </row>
    <row r="26" spans="1:26" s="4" customFormat="1" ht="28.5" customHeight="1" thickBot="1" x14ac:dyDescent="0.3">
      <c r="A26" s="253"/>
      <c r="B26" s="44" t="e">
        <f t="shared" si="0"/>
        <v>#REF!</v>
      </c>
      <c r="C26" s="219" t="s">
        <v>46</v>
      </c>
      <c r="D26" s="19" t="str">
        <f t="shared" si="0"/>
        <v>Заготовка, хранение, транспортировка и обеспечение безопасности донорской крови и ее компонентов</v>
      </c>
      <c r="E26" s="222" t="s">
        <v>47</v>
      </c>
      <c r="F26" s="44" t="str">
        <f t="shared" si="1"/>
        <v>Не предусмотрено</v>
      </c>
      <c r="G26" s="207" t="s">
        <v>47</v>
      </c>
      <c r="H26" s="44" t="str">
        <f t="shared" si="2"/>
        <v>Не предусмотрено</v>
      </c>
      <c r="I26" s="207" t="s">
        <v>145</v>
      </c>
      <c r="J26" s="44" t="str">
        <f t="shared" si="3"/>
        <v xml:space="preserve">Не применяется </v>
      </c>
      <c r="K26" s="69" t="s">
        <v>48</v>
      </c>
      <c r="L26" s="69" t="s">
        <v>3</v>
      </c>
      <c r="M26" s="69" t="s">
        <v>5</v>
      </c>
      <c r="N26" s="103">
        <v>100</v>
      </c>
      <c r="O26" s="103">
        <v>100</v>
      </c>
      <c r="P26" s="51">
        <f t="shared" si="5"/>
        <v>100</v>
      </c>
      <c r="Q26" s="51"/>
      <c r="R26" s="212">
        <f>IFERROR(AVERAGE(P26:P27),"")</f>
        <v>100</v>
      </c>
      <c r="S26" s="215">
        <f>AVERAGE(Q26:Q27)</f>
        <v>112.44444444444446</v>
      </c>
      <c r="T26" s="213">
        <f>IFERROR((R26*0.7+S26*0.3)*2,S26*2)</f>
        <v>207.46666666666667</v>
      </c>
      <c r="U26" s="207" t="str">
        <f>IF(T26&lt;170,"ГЗ по услуге (работе) НЕ выполнено","")&amp;IF(AND(T26&gt;=170,T26&lt;=200),"ГЗ по услуге (работе) выполнено","")&amp;IF(T26&gt;200,"ГЗ по услуге (работе) ПЕРЕвыполнено","")</f>
        <v>ГЗ по услуге (работе) ПЕРЕвыполнено</v>
      </c>
      <c r="V26" s="207"/>
      <c r="W26" s="244"/>
      <c r="X26" s="258"/>
      <c r="Z26" s="5"/>
    </row>
    <row r="27" spans="1:26" s="4" customFormat="1" ht="69.75" customHeight="1" thickBot="1" x14ac:dyDescent="0.3">
      <c r="A27" s="253"/>
      <c r="B27" s="44" t="e">
        <f t="shared" si="0"/>
        <v>#REF!</v>
      </c>
      <c r="C27" s="221"/>
      <c r="D27" s="19" t="str">
        <f t="shared" si="0"/>
        <v>Заготовка, хранение, транспортировка и обеспечение безопасности донорской крови и ее компонентов</v>
      </c>
      <c r="E27" s="223"/>
      <c r="F27" s="44" t="str">
        <f t="shared" si="1"/>
        <v>Не предусмотрено</v>
      </c>
      <c r="G27" s="207"/>
      <c r="H27" s="44" t="str">
        <f t="shared" si="2"/>
        <v>Не предусмотрено</v>
      </c>
      <c r="I27" s="207"/>
      <c r="J27" s="44" t="str">
        <f t="shared" si="3"/>
        <v xml:space="preserve">Не применяется </v>
      </c>
      <c r="K27" s="66" t="s">
        <v>49</v>
      </c>
      <c r="L27" s="67" t="s">
        <v>120</v>
      </c>
      <c r="M27" s="68" t="s">
        <v>42</v>
      </c>
      <c r="N27" s="101">
        <v>300</v>
      </c>
      <c r="O27" s="101">
        <v>253</v>
      </c>
      <c r="P27" s="53"/>
      <c r="Q27" s="52">
        <f>IF(AND(N27&lt;&gt;0,M27="объем"),(O27/N27*100)/$Y$2*12,"")</f>
        <v>112.44444444444446</v>
      </c>
      <c r="R27" s="212"/>
      <c r="S27" s="215"/>
      <c r="T27" s="213"/>
      <c r="U27" s="207"/>
      <c r="V27" s="207"/>
      <c r="W27" s="244"/>
      <c r="X27" s="258"/>
      <c r="Z27" s="5"/>
    </row>
    <row r="28" spans="1:26" s="4" customFormat="1" ht="28.5" customHeight="1" thickBot="1" x14ac:dyDescent="0.3">
      <c r="A28" s="253"/>
      <c r="B28" s="44" t="e">
        <f t="shared" si="0"/>
        <v>#REF!</v>
      </c>
      <c r="C28" s="219" t="s">
        <v>231</v>
      </c>
      <c r="D28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8" s="222" t="s">
        <v>287</v>
      </c>
      <c r="F28" s="44" t="str">
        <f t="shared" si="1"/>
        <v>заключение договоров</v>
      </c>
      <c r="G28" s="207" t="s">
        <v>289</v>
      </c>
      <c r="H28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8" s="207" t="s">
        <v>288</v>
      </c>
      <c r="J28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8" s="73" t="s">
        <v>232</v>
      </c>
      <c r="L28" s="67" t="s">
        <v>3</v>
      </c>
      <c r="M28" s="69" t="s">
        <v>5</v>
      </c>
      <c r="N28" s="103">
        <v>100</v>
      </c>
      <c r="O28" s="103">
        <v>100</v>
      </c>
      <c r="P28" s="51">
        <f t="shared" si="5"/>
        <v>100</v>
      </c>
      <c r="Q28" s="52"/>
      <c r="R28" s="212">
        <f>IFERROR(AVERAGE(P28:P29),"")</f>
        <v>100</v>
      </c>
      <c r="S28" s="215">
        <f>AVERAGE(Q28:Q29)</f>
        <v>100</v>
      </c>
      <c r="T28" s="213">
        <f>IFERROR((R28*0.7+S28*0.3)*2,S28*2)</f>
        <v>200</v>
      </c>
      <c r="U28" s="207" t="str">
        <f>IF(T28&lt;170,"ГЗ по услуге (работе) НЕ выполнено","")&amp;IF(AND(T28&gt;=170,T28&lt;=200),"ГЗ по услуге (работе) выполнено","")&amp;IF(T28&gt;200,"ГЗ по услуге (работе) ПЕРЕвыполнено","")</f>
        <v>ГЗ по услуге (работе) выполнено</v>
      </c>
      <c r="V28" s="207"/>
      <c r="W28" s="244"/>
      <c r="X28" s="258"/>
      <c r="Z28" s="5"/>
    </row>
    <row r="29" spans="1:26" s="4" customFormat="1" ht="28.5" customHeight="1" thickBot="1" x14ac:dyDescent="0.3">
      <c r="A29" s="254"/>
      <c r="B29" s="44" t="e">
        <f t="shared" si="0"/>
        <v>#REF!</v>
      </c>
      <c r="C29" s="280"/>
      <c r="D29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" s="282"/>
      <c r="F29" s="44" t="str">
        <f t="shared" si="1"/>
        <v>заключение договоров</v>
      </c>
      <c r="G29" s="281"/>
      <c r="H29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" s="281"/>
      <c r="J29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" s="74" t="s">
        <v>240</v>
      </c>
      <c r="L29" s="75" t="s">
        <v>233</v>
      </c>
      <c r="M29" s="76" t="s">
        <v>42</v>
      </c>
      <c r="N29" s="104">
        <v>23.09</v>
      </c>
      <c r="O29" s="104">
        <v>23.09</v>
      </c>
      <c r="P29" s="54"/>
      <c r="Q29" s="55">
        <f>IF(AND(N29&lt;&gt;0,M29="объем"),(O29/N29*100),"")</f>
        <v>100</v>
      </c>
      <c r="R29" s="333"/>
      <c r="S29" s="327"/>
      <c r="T29" s="331"/>
      <c r="U29" s="281"/>
      <c r="V29" s="281"/>
      <c r="W29" s="256"/>
      <c r="X29" s="259"/>
      <c r="Z29" s="5"/>
    </row>
    <row r="30" spans="1:26" s="4" customFormat="1" ht="47.25" customHeight="1" thickBot="1" x14ac:dyDescent="0.3">
      <c r="A30" s="261" t="s">
        <v>22</v>
      </c>
      <c r="B30" s="44" t="str">
        <f t="shared" si="0"/>
        <v>ГБУЗ АО Володарская РБ</v>
      </c>
      <c r="C30" s="238" t="s">
        <v>121</v>
      </c>
      <c r="D30" s="19" t="str">
        <f t="shared" si="0"/>
        <v>ПМСП, не включенная в базовую программу ОМС</v>
      </c>
      <c r="E30" s="232" t="s">
        <v>139</v>
      </c>
      <c r="F30" s="44" t="str">
        <f t="shared" si="1"/>
        <v>амбулаторно</v>
      </c>
      <c r="G30" s="223" t="s">
        <v>134</v>
      </c>
      <c r="H3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" s="232" t="s">
        <v>165</v>
      </c>
      <c r="J30" s="44" t="str">
        <f t="shared" si="3"/>
        <v>по профилю дерматовенерология (в части венерологии)</v>
      </c>
      <c r="K30" s="77" t="s">
        <v>130</v>
      </c>
      <c r="L30" s="77" t="s">
        <v>3</v>
      </c>
      <c r="M30" s="77" t="s">
        <v>5</v>
      </c>
      <c r="N30" s="105">
        <v>99</v>
      </c>
      <c r="O30" s="105">
        <v>99</v>
      </c>
      <c r="P30" s="56">
        <f t="shared" ref="P30:P98" si="11">IF(AND(N30&lt;&gt;0,M30="Кач."),O30/N30*100,"")</f>
        <v>100</v>
      </c>
      <c r="Q30" s="56"/>
      <c r="R30" s="312">
        <f>IFERROR(AVERAGE(P30:P32),"")</f>
        <v>100</v>
      </c>
      <c r="S30" s="309">
        <f>AVERAGE(Q30:Q32)</f>
        <v>99.977127480659277</v>
      </c>
      <c r="T30" s="274">
        <f>IFERROR((R30*0.7+S30*0.3)*2,S30*2)</f>
        <v>199.98627648839556</v>
      </c>
      <c r="U30" s="348" t="str">
        <f>IF(T30&lt;170,"ГЗ по услуге (работе) НЕ выполнено","")&amp;IF(AND(T30&gt;=170,T30&lt;=200),"ГЗ по услуге (работе) выполнено","")&amp;IF(T30&gt;200,"ГЗ по услуге (работе) ПЕРЕвыполнено","")</f>
        <v>ГЗ по услуге (работе) выполнено</v>
      </c>
      <c r="V30" s="348"/>
      <c r="W30" s="255">
        <f>AVERAGE(T30:T57)</f>
        <v>183.50752999266447</v>
      </c>
      <c r="X30" s="260" t="str">
        <f>IF(W30&lt;170,"ГЗ по учреждению не выполнено","")&amp;IF(AND(W30&gt;=170,W30&lt;=200),"ГЗ по учреждению выполнено","")&amp;IF(W30&gt;200,"ГЗ по учреждению перевыполнено","")</f>
        <v>ГЗ по учреждению выполнено</v>
      </c>
      <c r="Z30" s="5"/>
    </row>
    <row r="31" spans="1:26" s="4" customFormat="1" ht="78.75" customHeight="1" thickBot="1" x14ac:dyDescent="0.3">
      <c r="A31" s="234"/>
      <c r="B31" s="44" t="str">
        <f t="shared" si="0"/>
        <v>ГБУЗ АО Володарская РБ</v>
      </c>
      <c r="C31" s="242"/>
      <c r="D31" s="19" t="str">
        <f t="shared" si="0"/>
        <v>ПМСП, не включенная в базовую программу ОМС</v>
      </c>
      <c r="E31" s="214"/>
      <c r="F31" s="44" t="str">
        <f t="shared" si="1"/>
        <v>амбулаторно</v>
      </c>
      <c r="G31" s="207"/>
      <c r="H3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1" s="214"/>
      <c r="J31" s="44" t="str">
        <f t="shared" si="3"/>
        <v>по профилю дерматовенерология (в части венерологии)</v>
      </c>
      <c r="K31" s="66" t="s">
        <v>40</v>
      </c>
      <c r="L31" s="67" t="s">
        <v>120</v>
      </c>
      <c r="M31" s="68" t="s">
        <v>42</v>
      </c>
      <c r="N31" s="101">
        <v>991</v>
      </c>
      <c r="O31" s="100">
        <v>733</v>
      </c>
      <c r="P31" s="53"/>
      <c r="Q31" s="52">
        <f t="shared" ref="Q31:Q45" si="12">IF(AND(N31&lt;&gt;0,M31="объем"),(O31/N31*100)/$Y$2*12,"")</f>
        <v>98.620921627985197</v>
      </c>
      <c r="R31" s="313"/>
      <c r="S31" s="310"/>
      <c r="T31" s="228"/>
      <c r="U31" s="231"/>
      <c r="V31" s="231"/>
      <c r="W31" s="244"/>
      <c r="X31" s="247"/>
      <c r="Z31" s="5"/>
    </row>
    <row r="32" spans="1:26" s="4" customFormat="1" ht="28.5" customHeight="1" thickBot="1" x14ac:dyDescent="0.3">
      <c r="A32" s="234"/>
      <c r="B32" s="44" t="str">
        <f t="shared" si="0"/>
        <v>ГБУЗ АО Володарская РБ</v>
      </c>
      <c r="C32" s="242"/>
      <c r="D32" s="19" t="str">
        <f t="shared" si="0"/>
        <v>ПМСП, не включенная в базовую программу ОМС</v>
      </c>
      <c r="E32" s="214"/>
      <c r="F32" s="44" t="str">
        <f t="shared" si="1"/>
        <v>амбулаторно</v>
      </c>
      <c r="G32" s="207"/>
      <c r="H3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2" s="214"/>
      <c r="J32" s="44" t="str">
        <f t="shared" si="3"/>
        <v>по профилю дерматовенерология (в части венерологии)</v>
      </c>
      <c r="K32" s="66" t="s">
        <v>135</v>
      </c>
      <c r="L32" s="67" t="s">
        <v>120</v>
      </c>
      <c r="M32" s="68" t="s">
        <v>42</v>
      </c>
      <c r="N32" s="101">
        <v>100</v>
      </c>
      <c r="O32" s="100">
        <v>76</v>
      </c>
      <c r="P32" s="53"/>
      <c r="Q32" s="52">
        <f t="shared" si="12"/>
        <v>101.33333333333334</v>
      </c>
      <c r="R32" s="314"/>
      <c r="S32" s="311"/>
      <c r="T32" s="225"/>
      <c r="U32" s="232"/>
      <c r="V32" s="232"/>
      <c r="W32" s="244"/>
      <c r="X32" s="247"/>
    </row>
    <row r="33" spans="1:24" s="4" customFormat="1" ht="28.5" customHeight="1" thickBot="1" x14ac:dyDescent="0.3">
      <c r="A33" s="234"/>
      <c r="B33" s="44" t="str">
        <f t="shared" si="0"/>
        <v>ГБУЗ АО Володарская РБ</v>
      </c>
      <c r="C33" s="242"/>
      <c r="D33" s="19" t="str">
        <f t="shared" si="0"/>
        <v>ПМСП, не включенная в базовую программу ОМС</v>
      </c>
      <c r="E33" s="214" t="s">
        <v>139</v>
      </c>
      <c r="F33" s="44" t="str">
        <f t="shared" si="1"/>
        <v>амбулаторно</v>
      </c>
      <c r="G33" s="207" t="s">
        <v>142</v>
      </c>
      <c r="H3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3" s="214" t="s">
        <v>141</v>
      </c>
      <c r="J33" s="44" t="str">
        <f t="shared" si="3"/>
        <v>по профилю Фтизиатрия</v>
      </c>
      <c r="K33" s="70" t="s">
        <v>130</v>
      </c>
      <c r="L33" s="69" t="s">
        <v>3</v>
      </c>
      <c r="M33" s="69" t="s">
        <v>5</v>
      </c>
      <c r="N33" s="103">
        <v>99</v>
      </c>
      <c r="O33" s="103">
        <v>99</v>
      </c>
      <c r="P33" s="51">
        <f t="shared" ref="P33" si="13">IF(AND(N33&lt;&gt;0,M33="Кач."),O33/N33*100,"")</f>
        <v>100</v>
      </c>
      <c r="Q33" s="51"/>
      <c r="R33" s="312">
        <f>IFERROR(AVERAGE(P33:P35),"")</f>
        <v>100</v>
      </c>
      <c r="S33" s="309">
        <f>AVERAGE(Q33:Q35)</f>
        <v>92.269400511222955</v>
      </c>
      <c r="T33" s="274">
        <f>IFERROR((R33*0.7+S33*0.3)*2,S33*2)</f>
        <v>195.36164030673376</v>
      </c>
      <c r="U33" s="348" t="str">
        <f>IF(T33&lt;170,"ГЗ по услуге (работе) НЕ выполнено","")&amp;IF(AND(T33&gt;=170,T33&lt;=200),"ГЗ по услуге (работе) выполнено","")&amp;IF(T33&gt;200,"ГЗ по услуге (работе) ПЕРЕвыполнено","")</f>
        <v>ГЗ по услуге (работе) выполнено</v>
      </c>
      <c r="V33" s="348"/>
      <c r="W33" s="244"/>
      <c r="X33" s="247"/>
    </row>
    <row r="34" spans="1:24" s="4" customFormat="1" ht="60.75" customHeight="1" thickBot="1" x14ac:dyDescent="0.3">
      <c r="A34" s="234"/>
      <c r="B34" s="44" t="str">
        <f t="shared" si="0"/>
        <v>ГБУЗ АО Володарская РБ</v>
      </c>
      <c r="C34" s="242"/>
      <c r="D34" s="19" t="str">
        <f t="shared" si="0"/>
        <v>ПМСП, не включенная в базовую программу ОМС</v>
      </c>
      <c r="E34" s="214"/>
      <c r="F34" s="44" t="str">
        <f t="shared" si="1"/>
        <v>амбулаторно</v>
      </c>
      <c r="G34" s="207"/>
      <c r="H3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4" s="214"/>
      <c r="J34" s="44" t="str">
        <f t="shared" si="3"/>
        <v>по профилю Фтизиатрия</v>
      </c>
      <c r="K34" s="71" t="s">
        <v>40</v>
      </c>
      <c r="L34" s="67" t="s">
        <v>120</v>
      </c>
      <c r="M34" s="68" t="s">
        <v>42</v>
      </c>
      <c r="N34" s="101">
        <v>4160</v>
      </c>
      <c r="O34" s="100">
        <v>2913</v>
      </c>
      <c r="P34" s="53"/>
      <c r="Q34" s="52">
        <f t="shared" si="12"/>
        <v>93.365384615384627</v>
      </c>
      <c r="R34" s="313"/>
      <c r="S34" s="310"/>
      <c r="T34" s="228"/>
      <c r="U34" s="231"/>
      <c r="V34" s="231"/>
      <c r="W34" s="244"/>
      <c r="X34" s="247"/>
    </row>
    <row r="35" spans="1:24" s="4" customFormat="1" ht="28.5" customHeight="1" thickBot="1" x14ac:dyDescent="0.3">
      <c r="A35" s="234"/>
      <c r="B35" s="44" t="str">
        <f t="shared" si="0"/>
        <v>ГБУЗ АО Володарская РБ</v>
      </c>
      <c r="C35" s="242"/>
      <c r="D35" s="19" t="str">
        <f t="shared" si="0"/>
        <v>ПМСП, не включенная в базовую программу ОМС</v>
      </c>
      <c r="E35" s="214"/>
      <c r="F35" s="44" t="str">
        <f t="shared" si="1"/>
        <v>амбулаторно</v>
      </c>
      <c r="G35" s="207"/>
      <c r="H3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5" s="214"/>
      <c r="J35" s="44" t="str">
        <f t="shared" si="3"/>
        <v>по профилю Фтизиатрия</v>
      </c>
      <c r="K35" s="71" t="s">
        <v>135</v>
      </c>
      <c r="L35" s="67" t="s">
        <v>120</v>
      </c>
      <c r="M35" s="68" t="s">
        <v>42</v>
      </c>
      <c r="N35" s="101">
        <v>1284</v>
      </c>
      <c r="O35" s="100">
        <v>878</v>
      </c>
      <c r="P35" s="53"/>
      <c r="Q35" s="52">
        <f t="shared" si="12"/>
        <v>91.173416407061268</v>
      </c>
      <c r="R35" s="314"/>
      <c r="S35" s="311"/>
      <c r="T35" s="225"/>
      <c r="U35" s="232"/>
      <c r="V35" s="232"/>
      <c r="W35" s="244"/>
      <c r="X35" s="247"/>
    </row>
    <row r="36" spans="1:24" s="4" customFormat="1" ht="28.5" customHeight="1" thickBot="1" x14ac:dyDescent="0.3">
      <c r="A36" s="234"/>
      <c r="B36" s="44" t="str">
        <f t="shared" si="0"/>
        <v>ГБУЗ АО Володарская РБ</v>
      </c>
      <c r="C36" s="242"/>
      <c r="D36" s="19" t="str">
        <f t="shared" si="0"/>
        <v>ПМСП, не включенная в базовую программу ОМС</v>
      </c>
      <c r="E36" s="214" t="s">
        <v>139</v>
      </c>
      <c r="F36" s="44" t="str">
        <f t="shared" si="1"/>
        <v>амбулаторно</v>
      </c>
      <c r="G36" s="207" t="s">
        <v>164</v>
      </c>
      <c r="H3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6" s="214" t="s">
        <v>276</v>
      </c>
      <c r="J36" s="44" t="str">
        <f t="shared" si="3"/>
        <v>по профилю психиатрия-наркология</v>
      </c>
      <c r="K36" s="70" t="s">
        <v>130</v>
      </c>
      <c r="L36" s="69" t="s">
        <v>3</v>
      </c>
      <c r="M36" s="69" t="s">
        <v>5</v>
      </c>
      <c r="N36" s="103">
        <v>99</v>
      </c>
      <c r="O36" s="103">
        <v>99</v>
      </c>
      <c r="P36" s="51">
        <f t="shared" ref="P36" si="14">IF(AND(N36&lt;&gt;0,M36="Кач."),O36/N36*100,"")</f>
        <v>100</v>
      </c>
      <c r="Q36" s="51" t="str">
        <f t="shared" si="12"/>
        <v/>
      </c>
      <c r="R36" s="312">
        <f>IFERROR(AVERAGE(P36:P38),"")</f>
        <v>100</v>
      </c>
      <c r="S36" s="309">
        <f>AVERAGE(Q36:Q38)</f>
        <v>85.032941511615832</v>
      </c>
      <c r="T36" s="274">
        <f>IFERROR((R36*0.7+S36*0.3)*2,S36*2)</f>
        <v>191.0197649069695</v>
      </c>
      <c r="U36" s="348" t="str">
        <f>IF(T36&lt;170,"ГЗ по услуге (работе) НЕ выполнено","")&amp;IF(AND(T36&gt;=170,T36&lt;=200),"ГЗ по услуге (работе) выполнено","")&amp;IF(T36&gt;200,"ГЗ по услуге (работе) ПЕРЕвыполнено","")</f>
        <v>ГЗ по услуге (работе) выполнено</v>
      </c>
      <c r="V36" s="348"/>
      <c r="W36" s="244"/>
      <c r="X36" s="247"/>
    </row>
    <row r="37" spans="1:24" s="4" customFormat="1" ht="53.25" customHeight="1" thickBot="1" x14ac:dyDescent="0.3">
      <c r="A37" s="234"/>
      <c r="B37" s="44" t="str">
        <f t="shared" si="0"/>
        <v>ГБУЗ АО Володарская РБ</v>
      </c>
      <c r="C37" s="242"/>
      <c r="D37" s="19" t="str">
        <f t="shared" si="0"/>
        <v>ПМСП, не включенная в базовую программу ОМС</v>
      </c>
      <c r="E37" s="214"/>
      <c r="F37" s="44" t="str">
        <f t="shared" si="1"/>
        <v>амбулаторно</v>
      </c>
      <c r="G37" s="207"/>
      <c r="H3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7" s="214"/>
      <c r="J37" s="44" t="str">
        <f t="shared" si="3"/>
        <v>по профилю психиатрия-наркология</v>
      </c>
      <c r="K37" s="71" t="s">
        <v>40</v>
      </c>
      <c r="L37" s="67" t="s">
        <v>120</v>
      </c>
      <c r="M37" s="68" t="s">
        <v>42</v>
      </c>
      <c r="N37" s="101">
        <v>3211</v>
      </c>
      <c r="O37" s="100">
        <v>2057</v>
      </c>
      <c r="P37" s="53"/>
      <c r="Q37" s="52">
        <f t="shared" si="12"/>
        <v>85.414720232534009</v>
      </c>
      <c r="R37" s="313"/>
      <c r="S37" s="310"/>
      <c r="T37" s="228"/>
      <c r="U37" s="231"/>
      <c r="V37" s="231"/>
      <c r="W37" s="244"/>
      <c r="X37" s="247"/>
    </row>
    <row r="38" spans="1:24" s="4" customFormat="1" ht="28.5" customHeight="1" thickBot="1" x14ac:dyDescent="0.3">
      <c r="A38" s="234"/>
      <c r="B38" s="44" t="str">
        <f t="shared" si="0"/>
        <v>ГБУЗ АО Володарская РБ</v>
      </c>
      <c r="C38" s="242"/>
      <c r="D38" s="19" t="str">
        <f t="shared" si="0"/>
        <v>ПМСП, не включенная в базовую программу ОМС</v>
      </c>
      <c r="E38" s="214"/>
      <c r="F38" s="44" t="str">
        <f t="shared" si="1"/>
        <v>амбулаторно</v>
      </c>
      <c r="G38" s="207"/>
      <c r="H3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8" s="214"/>
      <c r="J38" s="44" t="str">
        <f t="shared" si="3"/>
        <v>по профилю психиатрия-наркология</v>
      </c>
      <c r="K38" s="71" t="s">
        <v>135</v>
      </c>
      <c r="L38" s="67" t="s">
        <v>120</v>
      </c>
      <c r="M38" s="68" t="s">
        <v>42</v>
      </c>
      <c r="N38" s="101">
        <v>430</v>
      </c>
      <c r="O38" s="100">
        <v>273</v>
      </c>
      <c r="P38" s="53"/>
      <c r="Q38" s="52">
        <f t="shared" si="12"/>
        <v>84.651162790697668</v>
      </c>
      <c r="R38" s="314"/>
      <c r="S38" s="311"/>
      <c r="T38" s="225"/>
      <c r="U38" s="232"/>
      <c r="V38" s="232"/>
      <c r="W38" s="244"/>
      <c r="X38" s="247"/>
    </row>
    <row r="39" spans="1:24" s="4" customFormat="1" ht="28.5" customHeight="1" thickBot="1" x14ac:dyDescent="0.3">
      <c r="A39" s="234"/>
      <c r="B39" s="44" t="str">
        <f t="shared" si="0"/>
        <v>ГБУЗ АО Володарская РБ</v>
      </c>
      <c r="C39" s="242"/>
      <c r="D39" s="19" t="str">
        <f t="shared" si="0"/>
        <v>ПМСП, не включенная в базовую программу ОМС</v>
      </c>
      <c r="E39" s="230" t="s">
        <v>139</v>
      </c>
      <c r="F39" s="44" t="str">
        <f t="shared" si="1"/>
        <v>амбулаторно</v>
      </c>
      <c r="G39" s="222" t="s">
        <v>39</v>
      </c>
      <c r="H39" s="44" t="str">
        <f t="shared" si="2"/>
        <v>Первичная медико-санитарная помощь, в части диагностики и лечения</v>
      </c>
      <c r="I39" s="230" t="s">
        <v>248</v>
      </c>
      <c r="J39" s="44" t="str">
        <f t="shared" si="3"/>
        <v>Вакцинация</v>
      </c>
      <c r="K39" s="70" t="s">
        <v>130</v>
      </c>
      <c r="L39" s="69" t="s">
        <v>3</v>
      </c>
      <c r="M39" s="69" t="s">
        <v>5</v>
      </c>
      <c r="N39" s="103">
        <v>99</v>
      </c>
      <c r="O39" s="103">
        <v>99</v>
      </c>
      <c r="P39" s="125">
        <f t="shared" ref="P39:P41" si="15">IF(AND(N39&lt;&gt;0,M39="Кач."),O39/N39*100,"")</f>
        <v>100</v>
      </c>
      <c r="Q39" s="125" t="str">
        <f t="shared" ref="Q39:Q42" si="16">IF(AND(N39&lt;&gt;0,M39="объем"),(O39/N39*100)/$Y$2*12,"")</f>
        <v/>
      </c>
      <c r="R39" s="212">
        <f>IFERROR(AVERAGE(P39:P40),"")</f>
        <v>100</v>
      </c>
      <c r="S39" s="215">
        <f>AVERAGE(Q39:Q40)</f>
        <v>104.90196078431372</v>
      </c>
      <c r="T39" s="213">
        <f>IFERROR((R39*0.7+S39*0.3)*2,S39*2)</f>
        <v>202.94117647058823</v>
      </c>
      <c r="U39" s="207" t="str">
        <f>IF(T39&lt;170,"ГЗ по услуге (работе) НЕ выполнено","")&amp;IF(AND(T39&gt;=170,T39&lt;=200),"ГЗ по услуге (работе) выполнено","")&amp;IF(T39&gt;200,"ГЗ по услуге (работе) ПЕРЕвыполнено","")</f>
        <v>ГЗ по услуге (работе) ПЕРЕвыполнено</v>
      </c>
      <c r="V39" s="207"/>
      <c r="W39" s="244"/>
      <c r="X39" s="247"/>
    </row>
    <row r="40" spans="1:24" s="4" customFormat="1" ht="51.75" customHeight="1" thickBot="1" x14ac:dyDescent="0.3">
      <c r="A40" s="234"/>
      <c r="B40" s="44" t="str">
        <f>IF(A40="",B39,A40)</f>
        <v>ГБУЗ АО Володарская РБ</v>
      </c>
      <c r="C40" s="242"/>
      <c r="D40" s="19" t="str">
        <f>IF(C40="",D39,C40)</f>
        <v>ПМСП, не включенная в базовую программу ОМС</v>
      </c>
      <c r="E40" s="232"/>
      <c r="F40" s="44" t="str">
        <f>IF(E40="",F39,E40)</f>
        <v>амбулаторно</v>
      </c>
      <c r="G40" s="223"/>
      <c r="H40" s="44" t="str">
        <f>IF(G40="",H39,G40)</f>
        <v>Первичная медико-санитарная помощь, в части диагностики и лечения</v>
      </c>
      <c r="I40" s="232"/>
      <c r="J40" s="44" t="str">
        <f>IF(I40="",J39,I40)</f>
        <v>Вакцинация</v>
      </c>
      <c r="K40" s="71" t="s">
        <v>40</v>
      </c>
      <c r="L40" s="67" t="s">
        <v>120</v>
      </c>
      <c r="M40" s="68" t="s">
        <v>42</v>
      </c>
      <c r="N40" s="101">
        <v>680</v>
      </c>
      <c r="O40" s="100">
        <v>535</v>
      </c>
      <c r="P40" s="53"/>
      <c r="Q40" s="124">
        <f t="shared" si="16"/>
        <v>104.90196078431372</v>
      </c>
      <c r="R40" s="333"/>
      <c r="S40" s="327"/>
      <c r="T40" s="331"/>
      <c r="U40" s="281"/>
      <c r="V40" s="281"/>
      <c r="W40" s="244"/>
      <c r="X40" s="247"/>
    </row>
    <row r="41" spans="1:24" s="4" customFormat="1" ht="51.75" customHeight="1" thickBot="1" x14ac:dyDescent="0.3">
      <c r="A41" s="234"/>
      <c r="B41" s="44" t="str">
        <f t="shared" si="0"/>
        <v>ГБУЗ АО Володарская РБ</v>
      </c>
      <c r="C41" s="242"/>
      <c r="D41" s="19" t="str">
        <f t="shared" si="0"/>
        <v>ПМСП, не включенная в базовую программу ОМС</v>
      </c>
      <c r="E41" s="230" t="s">
        <v>139</v>
      </c>
      <c r="F41" s="44" t="str">
        <f t="shared" si="1"/>
        <v>амбулаторно</v>
      </c>
      <c r="G41" s="222" t="s">
        <v>39</v>
      </c>
      <c r="H41" s="44" t="str">
        <f t="shared" si="2"/>
        <v>Первичная медико-санитарная помощь, в части диагностики и лечения</v>
      </c>
      <c r="I41" s="230" t="s">
        <v>280</v>
      </c>
      <c r="J41" s="44" t="str">
        <f t="shared" si="3"/>
        <v>Рентгенология</v>
      </c>
      <c r="K41" s="70" t="s">
        <v>130</v>
      </c>
      <c r="L41" s="69" t="s">
        <v>3</v>
      </c>
      <c r="M41" s="69" t="s">
        <v>5</v>
      </c>
      <c r="N41" s="103">
        <v>99</v>
      </c>
      <c r="O41" s="103">
        <v>99</v>
      </c>
      <c r="P41" s="168">
        <f t="shared" si="15"/>
        <v>100</v>
      </c>
      <c r="Q41" s="167" t="str">
        <f t="shared" si="16"/>
        <v/>
      </c>
      <c r="R41" s="276">
        <f>IFERROR(AVERAGE(P41:P42),"")</f>
        <v>100</v>
      </c>
      <c r="S41" s="330">
        <f>AVERAGE(Q41:Q42)</f>
        <v>86.172650878533247</v>
      </c>
      <c r="T41" s="274">
        <f>IFERROR((R41*0.7+S41*0.3)*2,S41*2)</f>
        <v>191.70359052711996</v>
      </c>
      <c r="U41" s="275" t="str">
        <f>IF(T41&lt;170,"ГЗ по услуге (работе) НЕ выполнено","")&amp;IF(AND(T41&gt;=170,T41&lt;=200),"ГЗ по услуге (работе) выполнено","")&amp;IF(T41&gt;200,"ГЗ по услуге (работе) ПЕРЕвыполнено","")</f>
        <v>ГЗ по услуге (работе) выполнено</v>
      </c>
      <c r="V41" s="275"/>
      <c r="W41" s="244"/>
      <c r="X41" s="247"/>
    </row>
    <row r="42" spans="1:24" s="4" customFormat="1" ht="51.75" customHeight="1" thickBot="1" x14ac:dyDescent="0.3">
      <c r="A42" s="234"/>
      <c r="B42" s="44" t="str">
        <f>IF(A42="",B41,A42)</f>
        <v>ГБУЗ АО Володарская РБ</v>
      </c>
      <c r="C42" s="242"/>
      <c r="D42" s="19" t="str">
        <f>IF(C42="",D41,C42)</f>
        <v>ПМСП, не включенная в базовую программу ОМС</v>
      </c>
      <c r="E42" s="232"/>
      <c r="F42" s="44" t="str">
        <f>IF(E42="",F41,E42)</f>
        <v>амбулаторно</v>
      </c>
      <c r="G42" s="223"/>
      <c r="H42" s="44" t="str">
        <f>IF(G42="",H41,G42)</f>
        <v>Первичная медико-санитарная помощь, в части диагностики и лечения</v>
      </c>
      <c r="I42" s="232"/>
      <c r="J42" s="44" t="str">
        <f>IF(I42="",J41,I42)</f>
        <v>Рентгенология</v>
      </c>
      <c r="K42" s="71" t="s">
        <v>290</v>
      </c>
      <c r="L42" s="67" t="s">
        <v>120</v>
      </c>
      <c r="M42" s="68" t="s">
        <v>42</v>
      </c>
      <c r="N42" s="101">
        <v>2618</v>
      </c>
      <c r="O42" s="100">
        <v>1692</v>
      </c>
      <c r="P42" s="53"/>
      <c r="Q42" s="167">
        <f t="shared" si="16"/>
        <v>86.172650878533247</v>
      </c>
      <c r="R42" s="209"/>
      <c r="S42" s="211"/>
      <c r="T42" s="225"/>
      <c r="U42" s="223"/>
      <c r="V42" s="223"/>
      <c r="W42" s="244"/>
      <c r="X42" s="247"/>
    </row>
    <row r="43" spans="1:24" s="4" customFormat="1" ht="51.75" customHeight="1" thickBot="1" x14ac:dyDescent="0.3">
      <c r="A43" s="234"/>
      <c r="B43" s="44" t="str">
        <f>IF(A43="",B40,A43)</f>
        <v>ГБУЗ АО Володарская РБ</v>
      </c>
      <c r="C43" s="242"/>
      <c r="D43" s="19" t="str">
        <f>IF(C43="",D40,C43)</f>
        <v>ПМСП, не включенная в базовую программу ОМС</v>
      </c>
      <c r="E43" s="207" t="s">
        <v>144</v>
      </c>
      <c r="F43" s="44" t="str">
        <f>IF(E43="",F40,E43)</f>
        <v>Дневной стационар</v>
      </c>
      <c r="G43" s="207" t="s">
        <v>164</v>
      </c>
      <c r="H43" s="44" t="str">
        <f>IF(G43="",H40,G43)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3" s="207" t="s">
        <v>276</v>
      </c>
      <c r="J43" s="44" t="str">
        <f>IF(I43="",J40,I43)</f>
        <v>по профилю психиатрия-наркология</v>
      </c>
      <c r="K43" s="70" t="s">
        <v>130</v>
      </c>
      <c r="L43" s="70" t="s">
        <v>3</v>
      </c>
      <c r="M43" s="70" t="s">
        <v>5</v>
      </c>
      <c r="N43" s="103">
        <v>99</v>
      </c>
      <c r="O43" s="103">
        <v>99</v>
      </c>
      <c r="P43" s="57">
        <f t="shared" si="11"/>
        <v>100</v>
      </c>
      <c r="Q43" s="57" t="str">
        <f t="shared" si="12"/>
        <v/>
      </c>
      <c r="R43" s="212">
        <f>IFERROR(AVERAGE(P43:P44),"")</f>
        <v>100</v>
      </c>
      <c r="S43" s="215">
        <f>AVERAGE(Q43:Q44)</f>
        <v>34.364261168384871</v>
      </c>
      <c r="T43" s="213">
        <f>IFERROR((R43*0.7+S43*0.3)*2,S43*2)</f>
        <v>160.61855670103091</v>
      </c>
      <c r="U43" s="207" t="str">
        <f>IF(T43&lt;170,"ГЗ по услуге (работе) НЕ выполнено","")&amp;IF(AND(T43&gt;=170,T43&lt;=200),"ГЗ по услуге (работе) выполнено","")&amp;IF(T43&gt;200,"ГЗ по услуге (работе) ПЕРЕвыполнено","")</f>
        <v>ГЗ по услуге (работе) НЕ выполнено</v>
      </c>
      <c r="V43" s="207"/>
      <c r="W43" s="244"/>
      <c r="X43" s="247"/>
    </row>
    <row r="44" spans="1:24" s="4" customFormat="1" ht="51.75" customHeight="1" thickBot="1" x14ac:dyDescent="0.3">
      <c r="A44" s="234"/>
      <c r="B44" s="44" t="str">
        <f t="shared" si="0"/>
        <v>ГБУЗ АО Володарская РБ</v>
      </c>
      <c r="C44" s="242"/>
      <c r="D44" s="19" t="str">
        <f t="shared" si="0"/>
        <v>ПМСП, не включенная в базовую программу ОМС</v>
      </c>
      <c r="E44" s="207"/>
      <c r="F44" s="44" t="str">
        <f t="shared" si="1"/>
        <v>Дневной стационар</v>
      </c>
      <c r="G44" s="207"/>
      <c r="H4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4" s="207"/>
      <c r="J44" s="44" t="str">
        <f t="shared" si="3"/>
        <v>по профилю психиатрия-наркология</v>
      </c>
      <c r="K44" s="71" t="s">
        <v>146</v>
      </c>
      <c r="L44" s="72" t="s">
        <v>147</v>
      </c>
      <c r="M44" s="78" t="s">
        <v>42</v>
      </c>
      <c r="N44" s="101">
        <v>97</v>
      </c>
      <c r="O44" s="100">
        <v>25</v>
      </c>
      <c r="P44" s="58"/>
      <c r="Q44" s="59">
        <f t="shared" si="12"/>
        <v>34.364261168384871</v>
      </c>
      <c r="R44" s="333"/>
      <c r="S44" s="327"/>
      <c r="T44" s="331"/>
      <c r="U44" s="281"/>
      <c r="V44" s="281"/>
      <c r="W44" s="244"/>
      <c r="X44" s="247"/>
    </row>
    <row r="45" spans="1:24" s="4" customFormat="1" ht="28.5" customHeight="1" thickBot="1" x14ac:dyDescent="0.3">
      <c r="A45" s="234"/>
      <c r="B45" s="44" t="str">
        <f t="shared" si="0"/>
        <v>ГБУЗ АО Володарская РБ</v>
      </c>
      <c r="C45" s="242" t="s">
        <v>138</v>
      </c>
      <c r="D45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5" s="207" t="s">
        <v>139</v>
      </c>
      <c r="F45" s="44" t="str">
        <f t="shared" si="1"/>
        <v>амбулаторно</v>
      </c>
      <c r="G45" s="222" t="s">
        <v>138</v>
      </c>
      <c r="H45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5" s="222" t="s">
        <v>145</v>
      </c>
      <c r="J45" s="44" t="str">
        <f t="shared" si="3"/>
        <v xml:space="preserve">Не применяется </v>
      </c>
      <c r="K45" s="69" t="s">
        <v>130</v>
      </c>
      <c r="L45" s="69" t="s">
        <v>3</v>
      </c>
      <c r="M45" s="69" t="s">
        <v>5</v>
      </c>
      <c r="N45" s="103">
        <v>99</v>
      </c>
      <c r="O45" s="103">
        <v>99</v>
      </c>
      <c r="P45" s="51">
        <f>IF(AND(N45&lt;&gt;0,M45="Кач."),O45/N45*100,"")</f>
        <v>100</v>
      </c>
      <c r="Q45" s="57" t="str">
        <f t="shared" si="12"/>
        <v/>
      </c>
      <c r="R45" s="276">
        <f>IFERROR(AVERAGE(P45:P47),"")</f>
        <v>100</v>
      </c>
      <c r="S45" s="330">
        <f>AVERAGE(Q45:Q47)</f>
        <v>95.094017094017104</v>
      </c>
      <c r="T45" s="274">
        <f>IFERROR((R45*0.7+S45*0.3)*2,S45*2)</f>
        <v>197.05641025641026</v>
      </c>
      <c r="U45" s="275" t="str">
        <f>IF(T45&lt;170,"ГЗ по услуге (работе) НЕ выполнено","")&amp;IF(AND(T45&gt;=170,T45&lt;=200),"ГЗ по услуге (работе) выполнено","")&amp;IF(T45&gt;200,"ГЗ по услуге (работе) ПЕРЕвыполнено","")</f>
        <v>ГЗ по услуге (работе) выполнено</v>
      </c>
      <c r="V45" s="275"/>
      <c r="W45" s="244"/>
      <c r="X45" s="247"/>
    </row>
    <row r="46" spans="1:24" s="4" customFormat="1" ht="75.75" customHeight="1" thickBot="1" x14ac:dyDescent="0.3">
      <c r="A46" s="234"/>
      <c r="B46" s="44" t="str">
        <f t="shared" si="0"/>
        <v>ГБУЗ АО Володарская РБ</v>
      </c>
      <c r="C46" s="242"/>
      <c r="D46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6" s="207"/>
      <c r="F46" s="44" t="str">
        <f t="shared" si="1"/>
        <v>амбулаторно</v>
      </c>
      <c r="G46" s="229"/>
      <c r="H46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6" s="229"/>
      <c r="J46" s="44" t="str">
        <f t="shared" si="3"/>
        <v xml:space="preserve">Не применяется </v>
      </c>
      <c r="K46" s="66" t="s">
        <v>40</v>
      </c>
      <c r="L46" s="67" t="s">
        <v>120</v>
      </c>
      <c r="M46" s="68" t="s">
        <v>42</v>
      </c>
      <c r="N46" s="99">
        <v>1500</v>
      </c>
      <c r="O46" s="99">
        <v>1070</v>
      </c>
      <c r="P46" s="53"/>
      <c r="Q46" s="59">
        <f t="shared" ref="Q46" si="17">IF(AND(N46&lt;&gt;0,M46="объем"),(O46/N46*100)/$Y$2*12,"")</f>
        <v>95.111111111111128</v>
      </c>
      <c r="R46" s="208"/>
      <c r="S46" s="210"/>
      <c r="T46" s="228"/>
      <c r="U46" s="229"/>
      <c r="V46" s="229"/>
      <c r="W46" s="244"/>
      <c r="X46" s="247"/>
    </row>
    <row r="47" spans="1:24" s="4" customFormat="1" ht="28.5" customHeight="1" thickBot="1" x14ac:dyDescent="0.3">
      <c r="A47" s="234"/>
      <c r="B47" s="44" t="str">
        <f t="shared" si="0"/>
        <v>ГБУЗ АО Володарская РБ</v>
      </c>
      <c r="C47" s="242"/>
      <c r="D47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7" s="128" t="s">
        <v>50</v>
      </c>
      <c r="F47" s="44" t="str">
        <f t="shared" si="1"/>
        <v>Вне медицинской организации</v>
      </c>
      <c r="G47" s="223"/>
      <c r="H47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7" s="223"/>
      <c r="J47" s="44" t="str">
        <f t="shared" si="3"/>
        <v xml:space="preserve">Не применяется </v>
      </c>
      <c r="K47" s="71" t="s">
        <v>148</v>
      </c>
      <c r="L47" s="72" t="s">
        <v>41</v>
      </c>
      <c r="M47" s="68" t="s">
        <v>42</v>
      </c>
      <c r="N47" s="99">
        <v>1300</v>
      </c>
      <c r="O47" s="99">
        <v>927</v>
      </c>
      <c r="P47" s="53"/>
      <c r="Q47" s="52">
        <f>IF(AND(N47&lt;&gt;0,M47="объем"),(O47/N47*100)/$Y$2*12,"")</f>
        <v>95.07692307692308</v>
      </c>
      <c r="R47" s="328"/>
      <c r="S47" s="332"/>
      <c r="T47" s="349"/>
      <c r="U47" s="282"/>
      <c r="V47" s="282"/>
      <c r="W47" s="244"/>
      <c r="X47" s="247"/>
    </row>
    <row r="48" spans="1:24" s="4" customFormat="1" ht="28.5" customHeight="1" thickBot="1" x14ac:dyDescent="0.3">
      <c r="A48" s="234"/>
      <c r="B48" s="44" t="str">
        <f t="shared" si="0"/>
        <v>ГБУЗ АО Володарская РБ</v>
      </c>
      <c r="C48" s="242" t="s">
        <v>192</v>
      </c>
      <c r="D48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48" s="214" t="s">
        <v>47</v>
      </c>
      <c r="F48" s="44" t="str">
        <f t="shared" si="1"/>
        <v>Не предусмотрено</v>
      </c>
      <c r="G48" s="214" t="s">
        <v>47</v>
      </c>
      <c r="H48" s="44" t="str">
        <f t="shared" si="2"/>
        <v>Не предусмотрено</v>
      </c>
      <c r="I48" s="214" t="s">
        <v>47</v>
      </c>
      <c r="J48" s="44" t="str">
        <f t="shared" si="3"/>
        <v>Не предусмотрено</v>
      </c>
      <c r="K48" s="70" t="s">
        <v>57</v>
      </c>
      <c r="L48" s="69" t="s">
        <v>57</v>
      </c>
      <c r="M48" s="70"/>
      <c r="N48" s="103"/>
      <c r="O48" s="103"/>
      <c r="P48" s="51" t="str">
        <f t="shared" ref="P48" si="18">IF(AND(N48&lt;&gt;0,M48="Кач."),O48/N48*100,"")</f>
        <v/>
      </c>
      <c r="Q48" s="57"/>
      <c r="R48" s="212" t="str">
        <f>IFERROR(AVERAGE(P48:P49),"")</f>
        <v/>
      </c>
      <c r="S48" s="215">
        <f>AVERAGE(Q48:Q49)</f>
        <v>34.533333333333339</v>
      </c>
      <c r="T48" s="213">
        <f>IFERROR((R48*0.7+S48*0.3)*2,S48*2)</f>
        <v>69.066666666666677</v>
      </c>
      <c r="U48" s="214" t="str">
        <f>IF(T48&lt;170,"ГЗ по услуге (работе) НЕ выполнено","")&amp;IF(AND(T48&gt;=170,T48&lt;=200),"ГЗ по услуге (работе) выполнено","")&amp;IF(T48&gt;200,"ГЗ по услуге (работе) ПЕРЕвыполнено","")</f>
        <v>ГЗ по услуге (работе) НЕ выполнено</v>
      </c>
      <c r="V48" s="214"/>
      <c r="W48" s="244"/>
      <c r="X48" s="247"/>
    </row>
    <row r="49" spans="1:24" s="4" customFormat="1" ht="28.5" customHeight="1" thickBot="1" x14ac:dyDescent="0.3">
      <c r="A49" s="234"/>
      <c r="B49" s="44" t="str">
        <f t="shared" si="0"/>
        <v>ГБУЗ АО Володарская РБ</v>
      </c>
      <c r="C49" s="242"/>
      <c r="D49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49" s="214"/>
      <c r="F49" s="44" t="str">
        <f t="shared" si="1"/>
        <v>Не предусмотрено</v>
      </c>
      <c r="G49" s="214"/>
      <c r="H49" s="44" t="str">
        <f t="shared" si="2"/>
        <v>Не предусмотрено</v>
      </c>
      <c r="I49" s="214"/>
      <c r="J49" s="44" t="str">
        <f t="shared" si="3"/>
        <v>Не предусмотрено</v>
      </c>
      <c r="K49" s="71" t="s">
        <v>193</v>
      </c>
      <c r="L49" s="72" t="s">
        <v>58</v>
      </c>
      <c r="M49" s="68" t="s">
        <v>42</v>
      </c>
      <c r="N49" s="101">
        <v>1000</v>
      </c>
      <c r="O49" s="101">
        <v>259</v>
      </c>
      <c r="P49" s="53"/>
      <c r="Q49" s="52">
        <f>IF(AND(N49&lt;&gt;0,M49="объем"),(O49/N49*100)/$Y$2*12,"")</f>
        <v>34.533333333333339</v>
      </c>
      <c r="R49" s="212"/>
      <c r="S49" s="215"/>
      <c r="T49" s="213"/>
      <c r="U49" s="214"/>
      <c r="V49" s="214"/>
      <c r="W49" s="244"/>
      <c r="X49" s="247"/>
    </row>
    <row r="50" spans="1:24" s="4" customFormat="1" ht="28.5" customHeight="1" thickBot="1" x14ac:dyDescent="0.3">
      <c r="A50" s="234"/>
      <c r="B50" s="44" t="str">
        <f t="shared" si="0"/>
        <v>ГБУЗ АО Володарская РБ</v>
      </c>
      <c r="C50" s="219" t="s">
        <v>72</v>
      </c>
      <c r="D50" s="19" t="str">
        <f t="shared" si="0"/>
        <v>Паллиативная медицинская помощь</v>
      </c>
      <c r="E50" s="207" t="s">
        <v>140</v>
      </c>
      <c r="F50" s="44" t="str">
        <f t="shared" si="1"/>
        <v>стационар</v>
      </c>
      <c r="G50" s="207" t="s">
        <v>43</v>
      </c>
      <c r="H50" s="44" t="str">
        <f t="shared" si="2"/>
        <v>паллиативная медицинская помощь</v>
      </c>
      <c r="I50" s="207" t="s">
        <v>145</v>
      </c>
      <c r="J50" s="44" t="str">
        <f t="shared" si="3"/>
        <v xml:space="preserve">Не применяется </v>
      </c>
      <c r="K50" s="69" t="s">
        <v>130</v>
      </c>
      <c r="L50" s="69" t="s">
        <v>3</v>
      </c>
      <c r="M50" s="69" t="s">
        <v>5</v>
      </c>
      <c r="N50" s="103">
        <v>99</v>
      </c>
      <c r="O50" s="103">
        <v>99</v>
      </c>
      <c r="P50" s="51">
        <f t="shared" si="11"/>
        <v>100</v>
      </c>
      <c r="Q50" s="57"/>
      <c r="R50" s="212">
        <f>IFERROR(AVERAGE(P50:P51),"")</f>
        <v>100</v>
      </c>
      <c r="S50" s="215">
        <f>AVERAGE(Q50:Q51)</f>
        <v>95.219028552361877</v>
      </c>
      <c r="T50" s="213">
        <f>IFERROR((R50*0.7+S50*0.3)*2,S50*2)</f>
        <v>197.13141713141712</v>
      </c>
      <c r="U50" s="207" t="str">
        <f>IF(T50&lt;170,"ГЗ по услуге (работе) НЕ выполнено","")&amp;IF(AND(T50&gt;=170,T50&lt;=200),"ГЗ по услуге (работе) выполнено","")&amp;IF(T50&gt;200,"ГЗ по услуге (работе) ПЕРЕвыполнено","")</f>
        <v>ГЗ по услуге (работе) выполнено</v>
      </c>
      <c r="V50" s="214"/>
      <c r="W50" s="244"/>
      <c r="X50" s="247"/>
    </row>
    <row r="51" spans="1:24" s="4" customFormat="1" ht="28.5" customHeight="1" thickBot="1" x14ac:dyDescent="0.3">
      <c r="A51" s="234"/>
      <c r="B51" s="44" t="str">
        <f t="shared" si="0"/>
        <v>ГБУЗ АО Володарская РБ</v>
      </c>
      <c r="C51" s="220"/>
      <c r="D51" s="19" t="str">
        <f t="shared" si="0"/>
        <v>Паллиативная медицинская помощь</v>
      </c>
      <c r="E51" s="207"/>
      <c r="F51" s="44" t="str">
        <f t="shared" si="1"/>
        <v>стационар</v>
      </c>
      <c r="G51" s="207"/>
      <c r="H51" s="44" t="str">
        <f t="shared" si="2"/>
        <v>паллиативная медицинская помощь</v>
      </c>
      <c r="I51" s="207"/>
      <c r="J51" s="44" t="str">
        <f t="shared" si="3"/>
        <v xml:space="preserve">Не применяется </v>
      </c>
      <c r="K51" s="66" t="s">
        <v>136</v>
      </c>
      <c r="L51" s="67" t="s">
        <v>137</v>
      </c>
      <c r="M51" s="68" t="s">
        <v>42</v>
      </c>
      <c r="N51" s="100">
        <v>6993</v>
      </c>
      <c r="O51" s="100">
        <v>4994</v>
      </c>
      <c r="P51" s="53"/>
      <c r="Q51" s="52">
        <f>IF(AND(N51&lt;&gt;0,M51="объем"),(O51/N51*100)/$Y$2*12,"")</f>
        <v>95.219028552361877</v>
      </c>
      <c r="R51" s="212"/>
      <c r="S51" s="215"/>
      <c r="T51" s="213"/>
      <c r="U51" s="207"/>
      <c r="V51" s="214"/>
      <c r="W51" s="244"/>
      <c r="X51" s="247"/>
    </row>
    <row r="52" spans="1:24" s="4" customFormat="1" ht="28.5" customHeight="1" thickBot="1" x14ac:dyDescent="0.3">
      <c r="A52" s="234"/>
      <c r="B52" s="44" t="str">
        <f t="shared" si="0"/>
        <v>ГБУЗ АО Володарская РБ</v>
      </c>
      <c r="C52" s="220"/>
      <c r="D52" s="19" t="str">
        <f t="shared" si="0"/>
        <v>Паллиативная медицинская помощь</v>
      </c>
      <c r="E52" s="222" t="s">
        <v>251</v>
      </c>
      <c r="F52" s="44" t="str">
        <f t="shared" si="1"/>
        <v>амбулаторно на дому</v>
      </c>
      <c r="G52" s="222" t="s">
        <v>43</v>
      </c>
      <c r="H52" s="44" t="str">
        <f t="shared" si="2"/>
        <v>паллиативная медицинская помощь</v>
      </c>
      <c r="I52" s="222" t="s">
        <v>145</v>
      </c>
      <c r="J52" s="44" t="str">
        <f t="shared" si="3"/>
        <v xml:space="preserve">Не применяется </v>
      </c>
      <c r="K52" s="70" t="s">
        <v>130</v>
      </c>
      <c r="L52" s="69" t="s">
        <v>3</v>
      </c>
      <c r="M52" s="69" t="s">
        <v>5</v>
      </c>
      <c r="N52" s="103">
        <v>99</v>
      </c>
      <c r="O52" s="103">
        <v>99</v>
      </c>
      <c r="P52" s="51">
        <f t="shared" ref="P52" si="19">IF(AND(N52&lt;&gt;0,M52="Кач."),O52/N52*100,"")</f>
        <v>100</v>
      </c>
      <c r="Q52" s="57"/>
      <c r="R52" s="212">
        <f>IFERROR(AVERAGE(P52:P53),"")</f>
        <v>100</v>
      </c>
      <c r="S52" s="215">
        <f>AVERAGE(Q52:Q53)</f>
        <v>99.948480164863483</v>
      </c>
      <c r="T52" s="213">
        <f>IFERROR((R52*0.7+S52*0.3)*2,S52*2)</f>
        <v>199.96908809891809</v>
      </c>
      <c r="U52" s="207" t="str">
        <f>IF(T52&lt;170,"ГЗ по услуге (работе) НЕ выполнено","")&amp;IF(AND(T52&gt;=170,T52&lt;=200),"ГЗ по услуге (работе) выполнено","")&amp;IF(T52&gt;200,"ГЗ по услуге (работе) ПЕРЕвыполнено","")</f>
        <v>ГЗ по услуге (работе) выполнено</v>
      </c>
      <c r="V52" s="214"/>
      <c r="W52" s="244"/>
      <c r="X52" s="247"/>
    </row>
    <row r="53" spans="1:24" s="4" customFormat="1" ht="28.5" customHeight="1" thickBot="1" x14ac:dyDescent="0.3">
      <c r="A53" s="234"/>
      <c r="B53" s="44" t="str">
        <f t="shared" si="0"/>
        <v>ГБУЗ АО Володарская РБ</v>
      </c>
      <c r="C53" s="220"/>
      <c r="D53" s="19" t="str">
        <f t="shared" si="0"/>
        <v>Паллиативная медицинская помощь</v>
      </c>
      <c r="E53" s="223"/>
      <c r="F53" s="44" t="str">
        <f t="shared" si="1"/>
        <v>амбулаторно на дому</v>
      </c>
      <c r="G53" s="223"/>
      <c r="H53" s="44" t="str">
        <f t="shared" si="2"/>
        <v>паллиативная медицинская помощь</v>
      </c>
      <c r="I53" s="223"/>
      <c r="J53" s="44" t="str">
        <f t="shared" si="3"/>
        <v xml:space="preserve">Не применяется </v>
      </c>
      <c r="K53" s="71" t="s">
        <v>40</v>
      </c>
      <c r="L53" s="67" t="s">
        <v>120</v>
      </c>
      <c r="M53" s="68" t="s">
        <v>42</v>
      </c>
      <c r="N53" s="101">
        <v>647</v>
      </c>
      <c r="O53" s="101">
        <v>485</v>
      </c>
      <c r="P53" s="53"/>
      <c r="Q53" s="52">
        <f>IF(AND(N53&lt;&gt;0,M53="объем"),(O53/N53*100)/$Y$2*12,"")</f>
        <v>99.948480164863483</v>
      </c>
      <c r="R53" s="212"/>
      <c r="S53" s="215"/>
      <c r="T53" s="213"/>
      <c r="U53" s="207"/>
      <c r="V53" s="214"/>
      <c r="W53" s="244"/>
      <c r="X53" s="247"/>
    </row>
    <row r="54" spans="1:24" s="4" customFormat="1" ht="28.5" customHeight="1" thickBot="1" x14ac:dyDescent="0.3">
      <c r="A54" s="234"/>
      <c r="B54" s="44" t="str">
        <f t="shared" si="0"/>
        <v>ГБУЗ АО Володарская РБ</v>
      </c>
      <c r="C54" s="220"/>
      <c r="D54" s="19" t="str">
        <f t="shared" si="0"/>
        <v>Паллиативная медицинская помощь</v>
      </c>
      <c r="E54" s="222" t="s">
        <v>249</v>
      </c>
      <c r="F54" s="44" t="str">
        <f t="shared" si="1"/>
        <v>амбулаторно на дому выездными патронажными бригадами</v>
      </c>
      <c r="G54" s="222" t="s">
        <v>43</v>
      </c>
      <c r="H54" s="44" t="str">
        <f t="shared" si="2"/>
        <v>паллиативная медицинская помощь</v>
      </c>
      <c r="I54" s="222" t="s">
        <v>145</v>
      </c>
      <c r="J54" s="44" t="str">
        <f t="shared" si="3"/>
        <v xml:space="preserve">Не применяется </v>
      </c>
      <c r="K54" s="70" t="s">
        <v>130</v>
      </c>
      <c r="L54" s="69" t="s">
        <v>3</v>
      </c>
      <c r="M54" s="69" t="s">
        <v>5</v>
      </c>
      <c r="N54" s="103">
        <v>99</v>
      </c>
      <c r="O54" s="103">
        <v>99</v>
      </c>
      <c r="P54" s="125">
        <f t="shared" ref="P54" si="20">IF(AND(N54&lt;&gt;0,M54="Кач."),O54/N54*100,"")</f>
        <v>100</v>
      </c>
      <c r="Q54" s="122"/>
      <c r="R54" s="212">
        <f>IFERROR(AVERAGE(P54:P55),"")</f>
        <v>100</v>
      </c>
      <c r="S54" s="215">
        <f>AVERAGE(Q54:Q55)</f>
        <v>95.392953929539303</v>
      </c>
      <c r="T54" s="213">
        <f>IFERROR((R54*0.7+S54*0.3)*2,S54*2)</f>
        <v>197.23577235772359</v>
      </c>
      <c r="U54" s="207" t="str">
        <f>IF(T54&lt;170,"ГЗ по услуге (работе) НЕ выполнено","")&amp;IF(AND(T54&gt;=170,T54&lt;=200),"ГЗ по услуге (работе) выполнено","")&amp;IF(T54&gt;200,"ГЗ по услуге (работе) ПЕРЕвыполнено","")</f>
        <v>ГЗ по услуге (работе) выполнено</v>
      </c>
      <c r="V54" s="214"/>
      <c r="W54" s="244"/>
      <c r="X54" s="247"/>
    </row>
    <row r="55" spans="1:24" s="4" customFormat="1" ht="28.5" customHeight="1" thickBot="1" x14ac:dyDescent="0.3">
      <c r="A55" s="234"/>
      <c r="B55" s="44" t="str">
        <f t="shared" si="0"/>
        <v>ГБУЗ АО Володарская РБ</v>
      </c>
      <c r="C55" s="221"/>
      <c r="D55" s="19" t="str">
        <f t="shared" si="0"/>
        <v>Паллиативная медицинская помощь</v>
      </c>
      <c r="E55" s="223"/>
      <c r="F55" s="44" t="str">
        <f t="shared" si="1"/>
        <v>амбулаторно на дому выездными патронажными бригадами</v>
      </c>
      <c r="G55" s="223"/>
      <c r="H55" s="44" t="str">
        <f t="shared" si="2"/>
        <v>паллиативная медицинская помощь</v>
      </c>
      <c r="I55" s="223"/>
      <c r="J55" s="44" t="str">
        <f t="shared" si="3"/>
        <v xml:space="preserve">Не применяется </v>
      </c>
      <c r="K55" s="71" t="s">
        <v>40</v>
      </c>
      <c r="L55" s="67" t="s">
        <v>120</v>
      </c>
      <c r="M55" s="68" t="s">
        <v>42</v>
      </c>
      <c r="N55" s="101">
        <v>738</v>
      </c>
      <c r="O55" s="101">
        <v>528</v>
      </c>
      <c r="P55" s="53"/>
      <c r="Q55" s="124">
        <f>IF(AND(N55&lt;&gt;0,M55="объем"),(O55/N55*100)/$Y$2*12,"")</f>
        <v>95.392953929539303</v>
      </c>
      <c r="R55" s="212"/>
      <c r="S55" s="215"/>
      <c r="T55" s="213"/>
      <c r="U55" s="207"/>
      <c r="V55" s="214"/>
      <c r="W55" s="244"/>
      <c r="X55" s="247"/>
    </row>
    <row r="56" spans="1:24" s="4" customFormat="1" ht="28.5" customHeight="1" thickBot="1" x14ac:dyDescent="0.3">
      <c r="A56" s="234"/>
      <c r="B56" s="44" t="e">
        <f>IF(A56="",#REF!,A56)</f>
        <v>#REF!</v>
      </c>
      <c r="C56" s="206" t="s">
        <v>231</v>
      </c>
      <c r="D56" s="19" t="str">
        <f>IF(C56="",#REF!,C56)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6" s="207" t="s">
        <v>287</v>
      </c>
      <c r="F56" s="44" t="str">
        <f>IF(E56="",#REF!,E56)</f>
        <v>заключение договоров</v>
      </c>
      <c r="G56" s="207" t="s">
        <v>289</v>
      </c>
      <c r="H56" s="44" t="str">
        <f>IF(G56="",#REF!,G56)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6" s="207" t="s">
        <v>288</v>
      </c>
      <c r="J56" s="44" t="str">
        <f>IF(I56="",#REF!,I56)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6" s="73" t="s">
        <v>232</v>
      </c>
      <c r="L56" s="72" t="s">
        <v>3</v>
      </c>
      <c r="M56" s="69" t="s">
        <v>5</v>
      </c>
      <c r="N56" s="103">
        <v>100</v>
      </c>
      <c r="O56" s="103">
        <v>100</v>
      </c>
      <c r="P56" s="51">
        <f t="shared" ref="P56" si="21">IF(AND(N56&lt;&gt;0,M56="Кач."),O56/N56*100,"")</f>
        <v>100</v>
      </c>
      <c r="Q56" s="51"/>
      <c r="R56" s="212">
        <f>IFERROR(AVERAGE(P56:P57),"")</f>
        <v>100</v>
      </c>
      <c r="S56" s="215">
        <f>AVERAGE(Q56:Q57)</f>
        <v>100</v>
      </c>
      <c r="T56" s="213">
        <f>IFERROR((R56*0.7+S56*0.3)*2,S56*2)</f>
        <v>200</v>
      </c>
      <c r="U56" s="207" t="str">
        <f>IF(T56&lt;170,"ГЗ по услуге (работе) НЕ выполнено","")&amp;IF(AND(T56&gt;=170,T56&lt;=200),"ГЗ по услуге (работе) выполнено","")&amp;IF(T56&gt;200,"ГЗ по услуге (работе) ПЕРЕвыполнено","")</f>
        <v>ГЗ по услуге (работе) выполнено</v>
      </c>
      <c r="V56" s="214"/>
      <c r="W56" s="244"/>
      <c r="X56" s="247"/>
    </row>
    <row r="57" spans="1:24" s="4" customFormat="1" ht="28.5" customHeight="1" thickBot="1" x14ac:dyDescent="0.3">
      <c r="A57" s="235"/>
      <c r="B57" s="44" t="e">
        <f t="shared" si="0"/>
        <v>#REF!</v>
      </c>
      <c r="C57" s="206"/>
      <c r="D57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7" s="207"/>
      <c r="F57" s="44" t="str">
        <f t="shared" si="1"/>
        <v>заключение договоров</v>
      </c>
      <c r="G57" s="207"/>
      <c r="H57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7" s="207"/>
      <c r="J57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7" s="74" t="s">
        <v>240</v>
      </c>
      <c r="L57" s="72" t="s">
        <v>233</v>
      </c>
      <c r="M57" s="68" t="s">
        <v>42</v>
      </c>
      <c r="N57" s="101">
        <v>92.22</v>
      </c>
      <c r="O57" s="101">
        <v>92.22</v>
      </c>
      <c r="P57" s="53"/>
      <c r="Q57" s="55">
        <f>IF(AND(N57&lt;&gt;0,M57="объем"),(O57/N57*100),"")</f>
        <v>100</v>
      </c>
      <c r="R57" s="212"/>
      <c r="S57" s="215"/>
      <c r="T57" s="213"/>
      <c r="U57" s="207"/>
      <c r="V57" s="214"/>
      <c r="W57" s="245"/>
      <c r="X57" s="248"/>
    </row>
    <row r="58" spans="1:24" s="4" customFormat="1" ht="76.5" customHeight="1" thickBot="1" x14ac:dyDescent="0.3">
      <c r="A58" s="262" t="s">
        <v>23</v>
      </c>
      <c r="B58" s="44" t="str">
        <f t="shared" si="0"/>
        <v>ГБУЗ АО Енотаевская РБ</v>
      </c>
      <c r="C58" s="236" t="s">
        <v>121</v>
      </c>
      <c r="D58" s="19" t="str">
        <f t="shared" si="0"/>
        <v>ПМСП, не включенная в базовую программу ОМС</v>
      </c>
      <c r="E58" s="214" t="s">
        <v>139</v>
      </c>
      <c r="F58" s="44" t="str">
        <f t="shared" si="1"/>
        <v>амбулаторно</v>
      </c>
      <c r="G58" s="207" t="s">
        <v>134</v>
      </c>
      <c r="H5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8" s="214" t="s">
        <v>165</v>
      </c>
      <c r="J58" s="44" t="str">
        <f t="shared" si="3"/>
        <v>по профилю дерматовенерология (в части венерологии)</v>
      </c>
      <c r="K58" s="69" t="s">
        <v>130</v>
      </c>
      <c r="L58" s="69" t="s">
        <v>3</v>
      </c>
      <c r="M58" s="69" t="s">
        <v>5</v>
      </c>
      <c r="N58" s="103">
        <v>99</v>
      </c>
      <c r="O58" s="103">
        <v>99</v>
      </c>
      <c r="P58" s="51">
        <f t="shared" ref="P58:P81" si="22">IF(AND(N58&lt;&gt;0,M58="Кач."),O58/N58*100,"")</f>
        <v>100</v>
      </c>
      <c r="Q58" s="51"/>
      <c r="R58" s="212">
        <f>IFERROR(AVERAGE(P58:P60),"")</f>
        <v>100</v>
      </c>
      <c r="S58" s="215">
        <f>AVERAGE(Q58:Q60)</f>
        <v>100.27644869750134</v>
      </c>
      <c r="T58" s="213">
        <f>IFERROR((R58*0.7+S58*0.3)*2,S58*2)</f>
        <v>200.1658692185008</v>
      </c>
      <c r="U58" s="271" t="str">
        <f>IF(T58&lt;170,"ГЗ по услуге (работе) НЕ выполнено","")&amp;IF(AND(T58&gt;=170,T58&lt;=200),"ГЗ по услуге (работе) выполнено","")&amp;IF(T58&gt;200,"ГЗ по услуге (работе) ПЕРЕвыполнено","")</f>
        <v>ГЗ по услуге (работе) ПЕРЕвыполнено</v>
      </c>
      <c r="V58" s="214"/>
      <c r="W58" s="243">
        <f>AVERAGE(T58:T79)</f>
        <v>197.62186850853033</v>
      </c>
      <c r="X58" s="246" t="str">
        <f>IF(W58&lt;170,"ГЗ по учреждению не выполнено","")&amp;IF(AND(W58&gt;=170,W58&lt;=200),"ГЗ по учреждению выполнено","")&amp;IF(W58&gt;200,"ГЗ по учреждению перевыполнено","")</f>
        <v>ГЗ по учреждению выполнено</v>
      </c>
    </row>
    <row r="59" spans="1:24" s="4" customFormat="1" ht="39" customHeight="1" thickBot="1" x14ac:dyDescent="0.3">
      <c r="A59" s="263"/>
      <c r="B59" s="44" t="str">
        <f t="shared" si="0"/>
        <v>ГБУЗ АО Енотаевская РБ</v>
      </c>
      <c r="C59" s="237"/>
      <c r="D59" s="19" t="str">
        <f t="shared" si="0"/>
        <v>ПМСП, не включенная в базовую программу ОМС</v>
      </c>
      <c r="E59" s="214"/>
      <c r="F59" s="44" t="str">
        <f t="shared" si="1"/>
        <v>амбулаторно</v>
      </c>
      <c r="G59" s="207"/>
      <c r="H5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9" s="214"/>
      <c r="J59" s="44" t="str">
        <f t="shared" si="3"/>
        <v>по профилю дерматовенерология (в части венерологии)</v>
      </c>
      <c r="K59" s="66" t="s">
        <v>40</v>
      </c>
      <c r="L59" s="67" t="s">
        <v>120</v>
      </c>
      <c r="M59" s="68" t="s">
        <v>42</v>
      </c>
      <c r="N59" s="101">
        <v>190</v>
      </c>
      <c r="O59" s="101">
        <v>143</v>
      </c>
      <c r="P59" s="53"/>
      <c r="Q59" s="52">
        <f t="shared" ref="Q59:Q64" si="23">IF(AND(N59&lt;&gt;0,M59="объем"),(O59/N59*100)/$Y$2*12,"")</f>
        <v>100.35087719298247</v>
      </c>
      <c r="R59" s="212"/>
      <c r="S59" s="215"/>
      <c r="T59" s="213"/>
      <c r="U59" s="271"/>
      <c r="V59" s="214"/>
      <c r="W59" s="244"/>
      <c r="X59" s="247"/>
    </row>
    <row r="60" spans="1:24" s="4" customFormat="1" ht="28.5" customHeight="1" thickBot="1" x14ac:dyDescent="0.3">
      <c r="A60" s="263"/>
      <c r="B60" s="44" t="str">
        <f t="shared" si="0"/>
        <v>ГБУЗ АО Енотаевская РБ</v>
      </c>
      <c r="C60" s="237"/>
      <c r="D60" s="19" t="str">
        <f t="shared" si="0"/>
        <v>ПМСП, не включенная в базовую программу ОМС</v>
      </c>
      <c r="E60" s="214"/>
      <c r="F60" s="44" t="str">
        <f t="shared" si="1"/>
        <v>амбулаторно</v>
      </c>
      <c r="G60" s="207"/>
      <c r="H6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" s="214"/>
      <c r="J60" s="44" t="str">
        <f t="shared" si="3"/>
        <v>по профилю дерматовенерология (в части венерологии)</v>
      </c>
      <c r="K60" s="66" t="s">
        <v>135</v>
      </c>
      <c r="L60" s="67" t="s">
        <v>120</v>
      </c>
      <c r="M60" s="68" t="s">
        <v>42</v>
      </c>
      <c r="N60" s="101">
        <v>165</v>
      </c>
      <c r="O60" s="101">
        <v>124</v>
      </c>
      <c r="P60" s="53"/>
      <c r="Q60" s="52">
        <f t="shared" si="23"/>
        <v>100.20202020202019</v>
      </c>
      <c r="R60" s="212"/>
      <c r="S60" s="215"/>
      <c r="T60" s="213"/>
      <c r="U60" s="271"/>
      <c r="V60" s="214"/>
      <c r="W60" s="244"/>
      <c r="X60" s="247"/>
    </row>
    <row r="61" spans="1:24" s="4" customFormat="1" ht="28.5" customHeight="1" thickBot="1" x14ac:dyDescent="0.3">
      <c r="A61" s="263"/>
      <c r="B61" s="44" t="str">
        <f t="shared" si="0"/>
        <v>ГБУЗ АО Енотаевская РБ</v>
      </c>
      <c r="C61" s="237"/>
      <c r="D61" s="19" t="str">
        <f t="shared" si="0"/>
        <v>ПМСП, не включенная в базовую программу ОМС</v>
      </c>
      <c r="E61" s="214" t="s">
        <v>139</v>
      </c>
      <c r="F61" s="44" t="str">
        <f t="shared" si="1"/>
        <v>амбулаторно</v>
      </c>
      <c r="G61" s="207" t="s">
        <v>142</v>
      </c>
      <c r="H6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1" s="214" t="s">
        <v>141</v>
      </c>
      <c r="J61" s="44" t="str">
        <f t="shared" si="3"/>
        <v>по профилю Фтизиатрия</v>
      </c>
      <c r="K61" s="70" t="s">
        <v>130</v>
      </c>
      <c r="L61" s="69" t="s">
        <v>3</v>
      </c>
      <c r="M61" s="69" t="s">
        <v>5</v>
      </c>
      <c r="N61" s="103">
        <v>99</v>
      </c>
      <c r="O61" s="103">
        <v>99</v>
      </c>
      <c r="P61" s="51">
        <f t="shared" si="22"/>
        <v>100</v>
      </c>
      <c r="Q61" s="51"/>
      <c r="R61" s="212">
        <f>IFERROR(AVERAGE(P61:P63),"")</f>
        <v>100</v>
      </c>
      <c r="S61" s="215">
        <f>AVERAGE(Q61:Q63)</f>
        <v>64.963008692656146</v>
      </c>
      <c r="T61" s="213">
        <f>IFERROR((R61*0.7+S61*0.3)*2,S61*2)</f>
        <v>178.97780521559369</v>
      </c>
      <c r="U61" s="271" t="str">
        <f>IF(T61&lt;170,"ГЗ по услуге (работе) НЕ выполнено","")&amp;IF(AND(T61&gt;=170,T61&lt;=200),"ГЗ по услуге (работе) выполнено","")&amp;IF(T61&gt;200,"ГЗ по услуге (работе) ПЕРЕвыполнено","")</f>
        <v>ГЗ по услуге (работе) выполнено</v>
      </c>
      <c r="V61" s="214"/>
      <c r="W61" s="244"/>
      <c r="X61" s="247"/>
    </row>
    <row r="62" spans="1:24" s="4" customFormat="1" ht="67.5" customHeight="1" thickBot="1" x14ac:dyDescent="0.3">
      <c r="A62" s="263"/>
      <c r="B62" s="44" t="str">
        <f t="shared" si="0"/>
        <v>ГБУЗ АО Енотаевская РБ</v>
      </c>
      <c r="C62" s="237"/>
      <c r="D62" s="19" t="str">
        <f t="shared" si="0"/>
        <v>ПМСП, не включенная в базовую программу ОМС</v>
      </c>
      <c r="E62" s="214"/>
      <c r="F62" s="44" t="str">
        <f t="shared" si="1"/>
        <v>амбулаторно</v>
      </c>
      <c r="G62" s="207"/>
      <c r="H6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2" s="214"/>
      <c r="J62" s="44" t="str">
        <f t="shared" si="3"/>
        <v>по профилю Фтизиатрия</v>
      </c>
      <c r="K62" s="71" t="s">
        <v>40</v>
      </c>
      <c r="L62" s="67" t="s">
        <v>120</v>
      </c>
      <c r="M62" s="68" t="s">
        <v>42</v>
      </c>
      <c r="N62" s="101">
        <v>3987</v>
      </c>
      <c r="O62" s="100">
        <v>1893</v>
      </c>
      <c r="P62" s="53"/>
      <c r="Q62" s="52">
        <f t="shared" si="23"/>
        <v>63.305743666917486</v>
      </c>
      <c r="R62" s="212"/>
      <c r="S62" s="215"/>
      <c r="T62" s="213"/>
      <c r="U62" s="271"/>
      <c r="V62" s="214"/>
      <c r="W62" s="244"/>
      <c r="X62" s="247"/>
    </row>
    <row r="63" spans="1:24" s="4" customFormat="1" ht="28.5" customHeight="1" thickBot="1" x14ac:dyDescent="0.3">
      <c r="A63" s="263"/>
      <c r="B63" s="44" t="str">
        <f t="shared" si="0"/>
        <v>ГБУЗ АО Енотаевская РБ</v>
      </c>
      <c r="C63" s="237"/>
      <c r="D63" s="19" t="str">
        <f t="shared" si="0"/>
        <v>ПМСП, не включенная в базовую программу ОМС</v>
      </c>
      <c r="E63" s="214"/>
      <c r="F63" s="44" t="str">
        <f t="shared" si="1"/>
        <v>амбулаторно</v>
      </c>
      <c r="G63" s="207"/>
      <c r="H6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3" s="214"/>
      <c r="J63" s="44" t="str">
        <f t="shared" si="3"/>
        <v>по профилю Фтизиатрия</v>
      </c>
      <c r="K63" s="71" t="s">
        <v>135</v>
      </c>
      <c r="L63" s="67" t="s">
        <v>120</v>
      </c>
      <c r="M63" s="68" t="s">
        <v>42</v>
      </c>
      <c r="N63" s="101">
        <v>1437</v>
      </c>
      <c r="O63" s="100">
        <v>718</v>
      </c>
      <c r="P63" s="53"/>
      <c r="Q63" s="52">
        <f t="shared" si="23"/>
        <v>66.620273718394813</v>
      </c>
      <c r="R63" s="212"/>
      <c r="S63" s="215"/>
      <c r="T63" s="213"/>
      <c r="U63" s="271"/>
      <c r="V63" s="214"/>
      <c r="W63" s="244"/>
      <c r="X63" s="247"/>
    </row>
    <row r="64" spans="1:24" s="4" customFormat="1" ht="28.5" customHeight="1" thickBot="1" x14ac:dyDescent="0.3">
      <c r="A64" s="263"/>
      <c r="B64" s="44" t="str">
        <f t="shared" si="0"/>
        <v>ГБУЗ АО Енотаевская РБ</v>
      </c>
      <c r="C64" s="237"/>
      <c r="D64" s="19" t="str">
        <f t="shared" si="0"/>
        <v>ПМСП, не включенная в базовую программу ОМС</v>
      </c>
      <c r="E64" s="214" t="s">
        <v>139</v>
      </c>
      <c r="F64" s="44" t="str">
        <f t="shared" si="1"/>
        <v>амбулаторно</v>
      </c>
      <c r="G64" s="207" t="s">
        <v>164</v>
      </c>
      <c r="H6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4" s="214" t="s">
        <v>276</v>
      </c>
      <c r="J64" s="44" t="str">
        <f t="shared" si="3"/>
        <v>по профилю психиатрия-наркология</v>
      </c>
      <c r="K64" s="70" t="s">
        <v>130</v>
      </c>
      <c r="L64" s="69" t="s">
        <v>3</v>
      </c>
      <c r="M64" s="69" t="s">
        <v>5</v>
      </c>
      <c r="N64" s="103">
        <v>99</v>
      </c>
      <c r="O64" s="103">
        <v>99</v>
      </c>
      <c r="P64" s="51">
        <f t="shared" si="22"/>
        <v>100</v>
      </c>
      <c r="Q64" s="51" t="str">
        <f t="shared" si="23"/>
        <v/>
      </c>
      <c r="R64" s="212">
        <f>IFERROR(AVERAGE(P64:P66),"")</f>
        <v>100</v>
      </c>
      <c r="S64" s="215">
        <f>AVERAGE(Q64:Q66)</f>
        <v>99.990610328638496</v>
      </c>
      <c r="T64" s="213">
        <f>IFERROR((R64*0.7+S64*0.3)*2,S64*2)</f>
        <v>199.9943661971831</v>
      </c>
      <c r="U64" s="271" t="str">
        <f>IF(T64&lt;170,"ГЗ по услуге (работе) НЕ выполнено","")&amp;IF(AND(T64&gt;=170,T64&lt;=200),"ГЗ по услуге (работе) выполнено","")&amp;IF(T64&gt;200,"ГЗ по услуге (работе) ПЕРЕвыполнено","")</f>
        <v>ГЗ по услуге (работе) выполнено</v>
      </c>
      <c r="V64" s="214"/>
      <c r="W64" s="244"/>
      <c r="X64" s="247"/>
    </row>
    <row r="65" spans="1:24" s="4" customFormat="1" ht="47.25" customHeight="1" thickBot="1" x14ac:dyDescent="0.3">
      <c r="A65" s="263"/>
      <c r="B65" s="44" t="str">
        <f t="shared" si="0"/>
        <v>ГБУЗ АО Енотаевская РБ</v>
      </c>
      <c r="C65" s="237"/>
      <c r="D65" s="19" t="str">
        <f t="shared" si="0"/>
        <v>ПМСП, не включенная в базовую программу ОМС</v>
      </c>
      <c r="E65" s="214"/>
      <c r="F65" s="44" t="str">
        <f t="shared" si="1"/>
        <v>амбулаторно</v>
      </c>
      <c r="G65" s="207"/>
      <c r="H6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5" s="214"/>
      <c r="J65" s="44" t="str">
        <f t="shared" si="3"/>
        <v>по профилю психиатрия-наркология</v>
      </c>
      <c r="K65" s="71" t="s">
        <v>40</v>
      </c>
      <c r="L65" s="67" t="s">
        <v>120</v>
      </c>
      <c r="M65" s="68" t="s">
        <v>42</v>
      </c>
      <c r="N65" s="101">
        <v>1775</v>
      </c>
      <c r="O65" s="101">
        <v>1331</v>
      </c>
      <c r="P65" s="53"/>
      <c r="Q65" s="52">
        <f>IF(AND(N65&lt;&gt;0,M65="объем"),(O65/N65*100)/$Y$2*12,"")</f>
        <v>99.981220657276992</v>
      </c>
      <c r="R65" s="212"/>
      <c r="S65" s="215"/>
      <c r="T65" s="213"/>
      <c r="U65" s="271"/>
      <c r="V65" s="214"/>
      <c r="W65" s="244"/>
      <c r="X65" s="247"/>
    </row>
    <row r="66" spans="1:24" s="4" customFormat="1" ht="28.5" customHeight="1" thickBot="1" x14ac:dyDescent="0.3">
      <c r="A66" s="263"/>
      <c r="B66" s="44" t="str">
        <f t="shared" si="0"/>
        <v>ГБУЗ АО Енотаевская РБ</v>
      </c>
      <c r="C66" s="237"/>
      <c r="D66" s="19" t="str">
        <f t="shared" si="0"/>
        <v>ПМСП, не включенная в базовую программу ОМС</v>
      </c>
      <c r="E66" s="214"/>
      <c r="F66" s="44" t="str">
        <f t="shared" si="1"/>
        <v>амбулаторно</v>
      </c>
      <c r="G66" s="207"/>
      <c r="H6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6" s="214"/>
      <c r="J66" s="44" t="str">
        <f t="shared" si="3"/>
        <v>по профилю психиатрия-наркология</v>
      </c>
      <c r="K66" s="71" t="s">
        <v>135</v>
      </c>
      <c r="L66" s="67" t="s">
        <v>120</v>
      </c>
      <c r="M66" s="68" t="s">
        <v>42</v>
      </c>
      <c r="N66" s="101">
        <v>500</v>
      </c>
      <c r="O66" s="101">
        <v>375</v>
      </c>
      <c r="P66" s="53"/>
      <c r="Q66" s="52">
        <f>IF(AND(N66&lt;&gt;0,M66="объем"),(O66/N66*100)/$Y$2*12,"")</f>
        <v>100</v>
      </c>
      <c r="R66" s="212"/>
      <c r="S66" s="215"/>
      <c r="T66" s="213"/>
      <c r="U66" s="271"/>
      <c r="V66" s="214"/>
      <c r="W66" s="244"/>
      <c r="X66" s="247"/>
    </row>
    <row r="67" spans="1:24" s="4" customFormat="1" ht="28.5" customHeight="1" thickBot="1" x14ac:dyDescent="0.3">
      <c r="A67" s="263"/>
      <c r="B67" s="44" t="str">
        <f t="shared" si="0"/>
        <v>ГБУЗ АО Енотаевская РБ</v>
      </c>
      <c r="C67" s="237"/>
      <c r="D67" s="19" t="str">
        <f t="shared" si="0"/>
        <v>ПМСП, не включенная в базовую программу ОМС</v>
      </c>
      <c r="E67" s="222" t="s">
        <v>139</v>
      </c>
      <c r="F67" s="44" t="str">
        <f t="shared" si="1"/>
        <v>амбулаторно</v>
      </c>
      <c r="G67" s="230" t="s">
        <v>39</v>
      </c>
      <c r="H67" s="44" t="str">
        <f t="shared" si="2"/>
        <v>Первичная медико-санитарная помощь, в части диагностики и лечения</v>
      </c>
      <c r="I67" s="222" t="s">
        <v>248</v>
      </c>
      <c r="J67" s="44" t="str">
        <f t="shared" si="3"/>
        <v>Вакцинация</v>
      </c>
      <c r="K67" s="70" t="s">
        <v>130</v>
      </c>
      <c r="L67" s="69" t="s">
        <v>3</v>
      </c>
      <c r="M67" s="69" t="s">
        <v>5</v>
      </c>
      <c r="N67" s="103">
        <v>99</v>
      </c>
      <c r="O67" s="103">
        <v>99</v>
      </c>
      <c r="P67" s="129">
        <f t="shared" ref="P67" si="24">IF(AND(N67&lt;&gt;0,M67="Кач."),O67/N67*100,"")</f>
        <v>100</v>
      </c>
      <c r="Q67" s="129" t="str">
        <f t="shared" ref="Q67" si="25">IF(AND(N67&lt;&gt;0,M67="объем"),(O67/N67*100)/$Y$2*12,"")</f>
        <v/>
      </c>
      <c r="R67" s="212">
        <f>IFERROR(AVERAGE(P67:P68),"")</f>
        <v>100</v>
      </c>
      <c r="S67" s="215">
        <f>AVERAGE(Q67:Q68)</f>
        <v>99.047619047619065</v>
      </c>
      <c r="T67" s="213">
        <f>IFERROR((R67*0.7+S67*0.3)*2,S67*2)</f>
        <v>199.42857142857144</v>
      </c>
      <c r="U67" s="207" t="str">
        <f>IF(T67&lt;170,"ГЗ по услуге (работе) НЕ выполнено","")&amp;IF(AND(T67&gt;=170,T67&lt;=200),"ГЗ по услуге (работе) выполнено","")&amp;IF(T67&gt;200,"ГЗ по услуге (работе) ПЕРЕвыполнено","")</f>
        <v>ГЗ по услуге (работе) выполнено</v>
      </c>
      <c r="V67" s="323"/>
      <c r="W67" s="244"/>
      <c r="X67" s="247"/>
    </row>
    <row r="68" spans="1:24" s="4" customFormat="1" ht="46.5" customHeight="1" thickBot="1" x14ac:dyDescent="0.3">
      <c r="A68" s="263"/>
      <c r="B68" s="44" t="str">
        <f t="shared" si="0"/>
        <v>ГБУЗ АО Енотаевская РБ</v>
      </c>
      <c r="C68" s="238"/>
      <c r="D68" s="19" t="str">
        <f t="shared" si="0"/>
        <v>ПМСП, не включенная в базовую программу ОМС</v>
      </c>
      <c r="E68" s="223"/>
      <c r="F68" s="44" t="str">
        <f t="shared" si="1"/>
        <v>амбулаторно</v>
      </c>
      <c r="G68" s="232"/>
      <c r="H68" s="44" t="str">
        <f t="shared" si="2"/>
        <v>Первичная медико-санитарная помощь, в части диагностики и лечения</v>
      </c>
      <c r="I68" s="223"/>
      <c r="J68" s="44" t="str">
        <f t="shared" si="3"/>
        <v>Вакцинация</v>
      </c>
      <c r="K68" s="71" t="s">
        <v>40</v>
      </c>
      <c r="L68" s="67" t="s">
        <v>120</v>
      </c>
      <c r="M68" s="68" t="s">
        <v>42</v>
      </c>
      <c r="N68" s="101">
        <v>350</v>
      </c>
      <c r="O68" s="100">
        <v>260</v>
      </c>
      <c r="P68" s="53"/>
      <c r="Q68" s="130">
        <f>IF(AND(N68&lt;&gt;0,M68="объем"),(O68/N68*100)/$Y$2*12,"")</f>
        <v>99.047619047619065</v>
      </c>
      <c r="R68" s="212"/>
      <c r="S68" s="215"/>
      <c r="T68" s="213"/>
      <c r="U68" s="207"/>
      <c r="V68" s="323"/>
      <c r="W68" s="244"/>
      <c r="X68" s="247"/>
    </row>
    <row r="69" spans="1:24" s="4" customFormat="1" ht="51" customHeight="1" thickBot="1" x14ac:dyDescent="0.3">
      <c r="A69" s="263"/>
      <c r="B69" s="44" t="str">
        <f t="shared" si="0"/>
        <v>ГБУЗ АО Енотаевская РБ</v>
      </c>
      <c r="C69" s="236" t="s">
        <v>192</v>
      </c>
      <c r="D69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69" s="214" t="s">
        <v>47</v>
      </c>
      <c r="F69" s="44" t="str">
        <f t="shared" si="1"/>
        <v>Не предусмотрено</v>
      </c>
      <c r="G69" s="214" t="s">
        <v>47</v>
      </c>
      <c r="H69" s="44" t="str">
        <f t="shared" si="2"/>
        <v>Не предусмотрено</v>
      </c>
      <c r="I69" s="214" t="s">
        <v>47</v>
      </c>
      <c r="J69" s="44" t="str">
        <f t="shared" si="3"/>
        <v>Не предусмотрено</v>
      </c>
      <c r="K69" s="70" t="s">
        <v>57</v>
      </c>
      <c r="L69" s="69" t="s">
        <v>57</v>
      </c>
      <c r="M69" s="70"/>
      <c r="N69" s="103"/>
      <c r="O69" s="103"/>
      <c r="P69" s="51" t="str">
        <f t="shared" ref="P69" si="26">IF(AND(N69&lt;&gt;0,M69="Кач."),O69/N69*100,"")</f>
        <v/>
      </c>
      <c r="Q69" s="51"/>
      <c r="R69" s="212" t="str">
        <f>IFERROR(AVERAGE(P69:P70),"")</f>
        <v/>
      </c>
      <c r="S69" s="306">
        <f>AVERAGE(Q69:Q70)</f>
        <v>100</v>
      </c>
      <c r="T69" s="213">
        <f>IFERROR((R69*0.7+S69*0.3)*2,S69*2)</f>
        <v>200</v>
      </c>
      <c r="U69" s="214" t="str">
        <f>IF(T69&lt;170,"ГЗ по услуге (работе) НЕ выполнено","")&amp;IF(AND(T69&gt;=170,T69&lt;=200),"ГЗ по услуге (работе) выполнено","")&amp;IF(T69&gt;200,"ГЗ по услуге (работе) ПЕРЕвыполнено","")</f>
        <v>ГЗ по услуге (работе) выполнено</v>
      </c>
      <c r="V69" s="214"/>
      <c r="W69" s="244"/>
      <c r="X69" s="247"/>
    </row>
    <row r="70" spans="1:24" s="4" customFormat="1" ht="57.75" customHeight="1" thickBot="1" x14ac:dyDescent="0.3">
      <c r="A70" s="263"/>
      <c r="B70" s="44" t="str">
        <f t="shared" si="0"/>
        <v>ГБУЗ АО Енотаевская РБ</v>
      </c>
      <c r="C70" s="238"/>
      <c r="D70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0" s="214"/>
      <c r="F70" s="44" t="str">
        <f t="shared" si="1"/>
        <v>Не предусмотрено</v>
      </c>
      <c r="G70" s="214"/>
      <c r="H70" s="44" t="str">
        <f t="shared" si="2"/>
        <v>Не предусмотрено</v>
      </c>
      <c r="I70" s="214"/>
      <c r="J70" s="44" t="str">
        <f t="shared" si="3"/>
        <v>Не предусмотрено</v>
      </c>
      <c r="K70" s="71" t="s">
        <v>193</v>
      </c>
      <c r="L70" s="72" t="s">
        <v>58</v>
      </c>
      <c r="M70" s="68" t="s">
        <v>42</v>
      </c>
      <c r="N70" s="101">
        <v>300</v>
      </c>
      <c r="O70" s="101">
        <v>225</v>
      </c>
      <c r="P70" s="53"/>
      <c r="Q70" s="52">
        <f>IF(AND(N70&lt;&gt;0,M70="объем"),(O70/N70*100)/$Y$2*12,"")</f>
        <v>100</v>
      </c>
      <c r="R70" s="212"/>
      <c r="S70" s="306"/>
      <c r="T70" s="213"/>
      <c r="U70" s="214"/>
      <c r="V70" s="214"/>
      <c r="W70" s="244"/>
      <c r="X70" s="247"/>
    </row>
    <row r="71" spans="1:24" s="4" customFormat="1" ht="48" customHeight="1" thickBot="1" x14ac:dyDescent="0.3">
      <c r="A71" s="263"/>
      <c r="B71" s="44" t="str">
        <f t="shared" si="0"/>
        <v>ГБУЗ АО Енотаевская РБ</v>
      </c>
      <c r="C71" s="219" t="s">
        <v>138</v>
      </c>
      <c r="D7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1" s="207" t="s">
        <v>139</v>
      </c>
      <c r="F71" s="44" t="str">
        <f t="shared" si="1"/>
        <v>амбулаторно</v>
      </c>
      <c r="G71" s="222" t="s">
        <v>138</v>
      </c>
      <c r="H7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1" s="222" t="s">
        <v>145</v>
      </c>
      <c r="J71" s="44" t="str">
        <f t="shared" si="3"/>
        <v xml:space="preserve">Не применяется </v>
      </c>
      <c r="K71" s="69" t="s">
        <v>130</v>
      </c>
      <c r="L71" s="69" t="s">
        <v>3</v>
      </c>
      <c r="M71" s="69" t="s">
        <v>5</v>
      </c>
      <c r="N71" s="103">
        <v>99</v>
      </c>
      <c r="O71" s="103">
        <v>99</v>
      </c>
      <c r="P71" s="51">
        <f t="shared" si="22"/>
        <v>100</v>
      </c>
      <c r="Q71" s="51"/>
      <c r="R71" s="226">
        <f>IFERROR(AVERAGE(P71:P73),"")</f>
        <v>100</v>
      </c>
      <c r="S71" s="315">
        <f>AVERAGE(Q71:Q73)</f>
        <v>99.944729930341452</v>
      </c>
      <c r="T71" s="224">
        <f>IFERROR((R71*0.7+S71*0.3)*2,S71*2)</f>
        <v>199.96683795820488</v>
      </c>
      <c r="U71" s="222" t="str">
        <f t="shared" ref="U71" si="27">IF(T71&lt;170,"ГЗ по услуге (работе) НЕ выполнено","")&amp;IF(AND(T71&gt;=170,T71&lt;=200),"ГЗ по услуге (работе) выполнено","")&amp;IF(T71&gt;200,"ГЗ по услуге (работе) ПЕРЕвыполнено","")</f>
        <v>ГЗ по услуге (работе) выполнено</v>
      </c>
      <c r="V71" s="230"/>
      <c r="W71" s="244"/>
      <c r="X71" s="247"/>
    </row>
    <row r="72" spans="1:24" s="4" customFormat="1" ht="32.25" customHeight="1" thickBot="1" x14ac:dyDescent="0.3">
      <c r="A72" s="263"/>
      <c r="B72" s="44" t="str">
        <f t="shared" si="0"/>
        <v>ГБУЗ АО Енотаевская РБ</v>
      </c>
      <c r="C72" s="220"/>
      <c r="D7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2" s="207"/>
      <c r="F72" s="44" t="str">
        <f t="shared" si="1"/>
        <v>амбулаторно</v>
      </c>
      <c r="G72" s="229"/>
      <c r="H7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2" s="229"/>
      <c r="J72" s="44" t="str">
        <f t="shared" si="3"/>
        <v xml:space="preserve">Не применяется </v>
      </c>
      <c r="K72" s="66" t="s">
        <v>40</v>
      </c>
      <c r="L72" s="67" t="s">
        <v>120</v>
      </c>
      <c r="M72" s="68" t="s">
        <v>42</v>
      </c>
      <c r="N72" s="100">
        <v>1050</v>
      </c>
      <c r="O72" s="100">
        <v>786</v>
      </c>
      <c r="P72" s="53"/>
      <c r="Q72" s="52">
        <f>IF(AND(N72&lt;&gt;0,M72="объем"),(O72/N72*100)/$Y$2*12,"")</f>
        <v>99.809523809523824</v>
      </c>
      <c r="R72" s="208"/>
      <c r="S72" s="310"/>
      <c r="T72" s="228"/>
      <c r="U72" s="229"/>
      <c r="V72" s="231"/>
      <c r="W72" s="244"/>
      <c r="X72" s="247"/>
    </row>
    <row r="73" spans="1:24" s="4" customFormat="1" ht="28.5" customHeight="1" thickBot="1" x14ac:dyDescent="0.3">
      <c r="A73" s="263"/>
      <c r="B73" s="44" t="str">
        <f t="shared" si="0"/>
        <v>ГБУЗ АО Енотаевская РБ</v>
      </c>
      <c r="C73" s="221"/>
      <c r="D7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3" s="132" t="s">
        <v>50</v>
      </c>
      <c r="F73" s="44" t="str">
        <f t="shared" si="1"/>
        <v>Вне медицинской организации</v>
      </c>
      <c r="G73" s="223"/>
      <c r="H7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3" s="223"/>
      <c r="J73" s="44" t="str">
        <f t="shared" si="3"/>
        <v xml:space="preserve">Не применяется </v>
      </c>
      <c r="K73" s="71" t="s">
        <v>148</v>
      </c>
      <c r="L73" s="72" t="s">
        <v>41</v>
      </c>
      <c r="M73" s="68" t="s">
        <v>42</v>
      </c>
      <c r="N73" s="99">
        <v>834</v>
      </c>
      <c r="O73" s="99">
        <v>626</v>
      </c>
      <c r="P73" s="53"/>
      <c r="Q73" s="52">
        <f>IF(AND(N73&lt;&gt;0,M73="объем"),(O73/N73*100)/$Y$2*12,"")</f>
        <v>100.07993605115907</v>
      </c>
      <c r="R73" s="209"/>
      <c r="S73" s="311"/>
      <c r="T73" s="225"/>
      <c r="U73" s="223"/>
      <c r="V73" s="232"/>
      <c r="W73" s="244"/>
      <c r="X73" s="247"/>
    </row>
    <row r="74" spans="1:24" s="4" customFormat="1" ht="34.15" customHeight="1" thickBot="1" x14ac:dyDescent="0.3">
      <c r="A74" s="263"/>
      <c r="B74" s="44" t="e">
        <f>IF(A74="",#REF!,A74)</f>
        <v>#REF!</v>
      </c>
      <c r="C74" s="219" t="s">
        <v>72</v>
      </c>
      <c r="D74" s="19" t="str">
        <f>IF(C74="",#REF!,C74)</f>
        <v>Паллиативная медицинская помощь</v>
      </c>
      <c r="E74" s="222" t="s">
        <v>139</v>
      </c>
      <c r="F74" s="44" t="str">
        <f>IF(E74="",#REF!,E74)</f>
        <v>амбулаторно</v>
      </c>
      <c r="G74" s="222" t="s">
        <v>43</v>
      </c>
      <c r="H74" s="44" t="str">
        <f>IF(G74="",#REF!,G74)</f>
        <v>паллиативная медицинская помощь</v>
      </c>
      <c r="I74" s="222" t="s">
        <v>145</v>
      </c>
      <c r="J74" s="44" t="str">
        <f>IF(I74="",#REF!,I74)</f>
        <v xml:space="preserve">Не применяется </v>
      </c>
      <c r="K74" s="70" t="s">
        <v>130</v>
      </c>
      <c r="L74" s="69" t="s">
        <v>3</v>
      </c>
      <c r="M74" s="69" t="s">
        <v>5</v>
      </c>
      <c r="N74" s="103">
        <v>99</v>
      </c>
      <c r="O74" s="103">
        <v>99</v>
      </c>
      <c r="P74" s="51">
        <f t="shared" ref="P74:P75" si="28">IF(AND(N74&lt;&gt;0,M74="Кач."),O74/N74*100,"")</f>
        <v>100</v>
      </c>
      <c r="Q74" s="51"/>
      <c r="R74" s="212">
        <f>IFERROR(AVERAGE(P74:P75),"")</f>
        <v>100</v>
      </c>
      <c r="S74" s="215">
        <f>AVERAGE(Q74:Q75)</f>
        <v>100.18832391713747</v>
      </c>
      <c r="T74" s="213">
        <f>IFERROR((R74*0.7+S74*0.3)*2,S74*2)</f>
        <v>200.11299435028246</v>
      </c>
      <c r="U74" s="207" t="str">
        <f t="shared" ref="U74" si="29">IF(T74&lt;170,"ГЗ по услуге (работе) НЕ выполнено","")&amp;IF(AND(T74&gt;=170,T74&lt;=200),"ГЗ по услуге (работе) выполнено","")&amp;IF(T74&gt;200,"ГЗ по услуге (работе) ПЕРЕвыполнено","")</f>
        <v>ГЗ по услуге (работе) ПЕРЕвыполнено</v>
      </c>
      <c r="V74" s="207"/>
      <c r="W74" s="244"/>
      <c r="X74" s="247"/>
    </row>
    <row r="75" spans="1:24" s="4" customFormat="1" ht="34.15" customHeight="1" thickBot="1" x14ac:dyDescent="0.3">
      <c r="A75" s="263"/>
      <c r="B75" s="44" t="e">
        <f t="shared" si="0"/>
        <v>#REF!</v>
      </c>
      <c r="C75" s="220"/>
      <c r="D75" s="19" t="str">
        <f t="shared" si="0"/>
        <v>Паллиативная медицинская помощь</v>
      </c>
      <c r="E75" s="223"/>
      <c r="F75" s="44" t="str">
        <f t="shared" si="1"/>
        <v>амбулаторно</v>
      </c>
      <c r="G75" s="223"/>
      <c r="H75" s="44" t="str">
        <f t="shared" si="2"/>
        <v>паллиативная медицинская помощь</v>
      </c>
      <c r="I75" s="223"/>
      <c r="J75" s="44" t="str">
        <f t="shared" si="3"/>
        <v xml:space="preserve">Не применяется </v>
      </c>
      <c r="K75" s="71" t="s">
        <v>40</v>
      </c>
      <c r="L75" s="67" t="s">
        <v>120</v>
      </c>
      <c r="M75" s="68" t="s">
        <v>42</v>
      </c>
      <c r="N75" s="101">
        <v>354</v>
      </c>
      <c r="O75" s="101">
        <v>266</v>
      </c>
      <c r="P75" s="53" t="str">
        <f t="shared" si="28"/>
        <v/>
      </c>
      <c r="Q75" s="52">
        <f t="shared" ref="Q75" si="30">IF(AND(N75&lt;&gt;0,M75="объем"),(O75/N75*100)/$Y$2*12,"")</f>
        <v>100.18832391713747</v>
      </c>
      <c r="R75" s="212"/>
      <c r="S75" s="215"/>
      <c r="T75" s="213"/>
      <c r="U75" s="207"/>
      <c r="V75" s="207"/>
      <c r="W75" s="244"/>
      <c r="X75" s="247"/>
    </row>
    <row r="76" spans="1:24" s="4" customFormat="1" ht="28.5" customHeight="1" thickBot="1" x14ac:dyDescent="0.3">
      <c r="A76" s="263"/>
      <c r="B76" s="44" t="e">
        <f t="shared" si="0"/>
        <v>#REF!</v>
      </c>
      <c r="C76" s="220"/>
      <c r="D76" s="19" t="str">
        <f t="shared" si="0"/>
        <v>Паллиативная медицинская помощь</v>
      </c>
      <c r="E76" s="222" t="s">
        <v>249</v>
      </c>
      <c r="F76" s="44" t="str">
        <f t="shared" si="1"/>
        <v>амбулаторно на дому выездными патронажными бригадами</v>
      </c>
      <c r="G76" s="222" t="s">
        <v>43</v>
      </c>
      <c r="H76" s="44" t="str">
        <f t="shared" si="2"/>
        <v>паллиативная медицинская помощь</v>
      </c>
      <c r="I76" s="222" t="s">
        <v>145</v>
      </c>
      <c r="J76" s="44" t="str">
        <f t="shared" si="3"/>
        <v xml:space="preserve">Не применяется </v>
      </c>
      <c r="K76" s="70" t="s">
        <v>130</v>
      </c>
      <c r="L76" s="69" t="s">
        <v>3</v>
      </c>
      <c r="M76" s="69" t="s">
        <v>5</v>
      </c>
      <c r="N76" s="103">
        <v>99</v>
      </c>
      <c r="O76" s="103">
        <v>99</v>
      </c>
      <c r="P76" s="129">
        <f t="shared" ref="P76:P77" si="31">IF(AND(N76&lt;&gt;0,M76="Кач."),O76/N76*100,"")</f>
        <v>100</v>
      </c>
      <c r="Q76" s="129"/>
      <c r="R76" s="212">
        <f>IFERROR(AVERAGE(P76:P77),"")</f>
        <v>100</v>
      </c>
      <c r="S76" s="215">
        <f>AVERAGE(Q76:Q77)</f>
        <v>99.917287014061202</v>
      </c>
      <c r="T76" s="213">
        <f>IFERROR((R76*0.7+S76*0.3)*2,S76*2)</f>
        <v>199.9503722084367</v>
      </c>
      <c r="U76" s="207" t="str">
        <f t="shared" ref="U76" si="32">IF(T76&lt;170,"ГЗ по услуге (работе) НЕ выполнено","")&amp;IF(AND(T76&gt;=170,T76&lt;=200),"ГЗ по услуге (работе) выполнено","")&amp;IF(T76&gt;200,"ГЗ по услуге (работе) ПЕРЕвыполнено","")</f>
        <v>ГЗ по услуге (работе) выполнено</v>
      </c>
      <c r="V76" s="207"/>
      <c r="W76" s="244"/>
      <c r="X76" s="247"/>
    </row>
    <row r="77" spans="1:24" s="4" customFormat="1" ht="28.5" customHeight="1" thickBot="1" x14ac:dyDescent="0.3">
      <c r="A77" s="263"/>
      <c r="B77" s="44" t="e">
        <f t="shared" si="0"/>
        <v>#REF!</v>
      </c>
      <c r="C77" s="221"/>
      <c r="D77" s="19" t="str">
        <f t="shared" si="0"/>
        <v>Паллиативная медицинская помощь</v>
      </c>
      <c r="E77" s="223"/>
      <c r="F77" s="44" t="str">
        <f t="shared" si="1"/>
        <v>амбулаторно на дому выездными патронажными бригадами</v>
      </c>
      <c r="G77" s="223"/>
      <c r="H77" s="44" t="str">
        <f t="shared" si="2"/>
        <v>паллиативная медицинская помощь</v>
      </c>
      <c r="I77" s="223"/>
      <c r="J77" s="44" t="str">
        <f t="shared" si="3"/>
        <v xml:space="preserve">Не применяется </v>
      </c>
      <c r="K77" s="71" t="s">
        <v>40</v>
      </c>
      <c r="L77" s="67" t="s">
        <v>120</v>
      </c>
      <c r="M77" s="68" t="s">
        <v>42</v>
      </c>
      <c r="N77" s="101">
        <v>403</v>
      </c>
      <c r="O77" s="101">
        <v>302</v>
      </c>
      <c r="P77" s="53" t="str">
        <f t="shared" si="31"/>
        <v/>
      </c>
      <c r="Q77" s="130">
        <f t="shared" ref="Q77" si="33">IF(AND(N77&lt;&gt;0,M77="объем"),(O77/N77*100)/$Y$2*12,"")</f>
        <v>99.917287014061202</v>
      </c>
      <c r="R77" s="212"/>
      <c r="S77" s="215"/>
      <c r="T77" s="213"/>
      <c r="U77" s="207"/>
      <c r="V77" s="207"/>
      <c r="W77" s="244"/>
      <c r="X77" s="247"/>
    </row>
    <row r="78" spans="1:24" s="4" customFormat="1" ht="28.5" customHeight="1" thickBot="1" x14ac:dyDescent="0.3">
      <c r="A78" s="263"/>
      <c r="B78" s="44" t="e">
        <f>IF(A78="",#REF!,A78)</f>
        <v>#REF!</v>
      </c>
      <c r="C78" s="219" t="s">
        <v>231</v>
      </c>
      <c r="D78" s="19" t="str">
        <f>IF(C78="",#REF!,C78)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8" s="207" t="s">
        <v>287</v>
      </c>
      <c r="F78" s="44" t="str">
        <f>IF(E78="",#REF!,E78)</f>
        <v>заключение договоров</v>
      </c>
      <c r="G78" s="207" t="s">
        <v>289</v>
      </c>
      <c r="H78" s="44" t="str">
        <f>IF(G78="",#REF!,G78)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8" s="207" t="s">
        <v>288</v>
      </c>
      <c r="J78" s="44" t="str">
        <f>IF(I78="",#REF!,I78)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8" s="73" t="s">
        <v>232</v>
      </c>
      <c r="L78" s="67" t="s">
        <v>3</v>
      </c>
      <c r="M78" s="69" t="s">
        <v>5</v>
      </c>
      <c r="N78" s="103">
        <v>100</v>
      </c>
      <c r="O78" s="103">
        <v>100</v>
      </c>
      <c r="P78" s="51">
        <f>IF(AND(N78&lt;&gt;0,M78="Кач."),O78/N78*100,"")</f>
        <v>100</v>
      </c>
      <c r="Q78" s="51"/>
      <c r="R78" s="212">
        <f>IFERROR(AVERAGE(P78:P79),"")</f>
        <v>100</v>
      </c>
      <c r="S78" s="215">
        <f>AVERAGE(Q78:Q79)</f>
        <v>100</v>
      </c>
      <c r="T78" s="213">
        <f>IFERROR((R78*0.7+S78*0.3)*2,S78*2)</f>
        <v>200</v>
      </c>
      <c r="U78" s="207" t="str">
        <f t="shared" ref="U78" si="34">IF(T78&lt;170,"ГЗ по услуге (работе) НЕ выполнено","")&amp;IF(AND(T78&gt;=170,T78&lt;=200),"ГЗ по услуге (работе) выполнено","")&amp;IF(T78&gt;200,"ГЗ по услуге (работе) ПЕРЕвыполнено","")</f>
        <v>ГЗ по услуге (работе) выполнено</v>
      </c>
      <c r="V78" s="207"/>
      <c r="W78" s="244"/>
      <c r="X78" s="247"/>
    </row>
    <row r="79" spans="1:24" s="4" customFormat="1" ht="28.5" customHeight="1" thickBot="1" x14ac:dyDescent="0.3">
      <c r="A79" s="264"/>
      <c r="B79" s="44" t="e">
        <f t="shared" si="0"/>
        <v>#REF!</v>
      </c>
      <c r="C79" s="221"/>
      <c r="D79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9" s="207"/>
      <c r="F79" s="44" t="str">
        <f t="shared" si="1"/>
        <v>заключение договоров</v>
      </c>
      <c r="G79" s="207"/>
      <c r="H79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9" s="207"/>
      <c r="J79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9" s="74" t="s">
        <v>240</v>
      </c>
      <c r="L79" s="67" t="s">
        <v>233</v>
      </c>
      <c r="M79" s="68" t="s">
        <v>42</v>
      </c>
      <c r="N79" s="101">
        <v>11.64</v>
      </c>
      <c r="O79" s="101">
        <v>11.64</v>
      </c>
      <c r="P79" s="53" t="str">
        <f>IF(AND(N79&lt;&gt;0,M79="Кач."),O79/N79*100,"")</f>
        <v/>
      </c>
      <c r="Q79" s="55">
        <f>IF(AND(N79&lt;&gt;0,M79="объем"),(O79/N79*100),"")</f>
        <v>100</v>
      </c>
      <c r="R79" s="212"/>
      <c r="S79" s="215"/>
      <c r="T79" s="213"/>
      <c r="U79" s="207"/>
      <c r="V79" s="207"/>
      <c r="W79" s="245"/>
      <c r="X79" s="248"/>
    </row>
    <row r="80" spans="1:24" s="4" customFormat="1" ht="26.25" customHeight="1" thickBot="1" x14ac:dyDescent="0.3">
      <c r="A80" s="216" t="s">
        <v>242</v>
      </c>
      <c r="B80" s="44" t="str">
        <f t="shared" si="0"/>
        <v>ГБУЗ АО ГБ ЗАТО Знаменск</v>
      </c>
      <c r="C80" s="236" t="s">
        <v>121</v>
      </c>
      <c r="D80" s="19" t="str">
        <f t="shared" si="0"/>
        <v>ПМСП, не включенная в базовую программу ОМС</v>
      </c>
      <c r="E80" s="214" t="s">
        <v>139</v>
      </c>
      <c r="F80" s="44" t="str">
        <f t="shared" si="1"/>
        <v>амбулаторно</v>
      </c>
      <c r="G80" s="207" t="s">
        <v>142</v>
      </c>
      <c r="H8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0" s="214" t="s">
        <v>141</v>
      </c>
      <c r="J80" s="44" t="str">
        <f t="shared" si="3"/>
        <v>по профилю Фтизиатрия</v>
      </c>
      <c r="K80" s="70" t="s">
        <v>130</v>
      </c>
      <c r="L80" s="69" t="s">
        <v>3</v>
      </c>
      <c r="M80" s="69" t="s">
        <v>5</v>
      </c>
      <c r="N80" s="103">
        <v>99</v>
      </c>
      <c r="O80" s="103">
        <v>99</v>
      </c>
      <c r="P80" s="51">
        <f t="shared" si="22"/>
        <v>100</v>
      </c>
      <c r="Q80" s="51"/>
      <c r="R80" s="212">
        <f>IFERROR(AVERAGE(P80:P82),"")</f>
        <v>100</v>
      </c>
      <c r="S80" s="215">
        <f>AVERAGE(Q80:Q82)</f>
        <v>95.111370160432486</v>
      </c>
      <c r="T80" s="213">
        <f>IFERROR((R80*0.7+S80*0.3)*2,S80*2)</f>
        <v>197.0668220962595</v>
      </c>
      <c r="U80" s="207" t="str">
        <f>IF(T80&lt;170,"ГЗ по услуге (работе) НЕ выполнено","")&amp;IF(AND(T80&gt;=170,T80&lt;=200),"ГЗ по услуге (работе) выполнено","")&amp;IF(T80&gt;200,"ГЗ по услуге (работе) ПЕРЕвыполнено","")</f>
        <v>ГЗ по услуге (работе) выполнено</v>
      </c>
      <c r="V80" s="268"/>
      <c r="W80" s="243">
        <f>AVERAGE(T80:T105)</f>
        <v>200.26647011911055</v>
      </c>
      <c r="X80" s="246" t="str">
        <f t="shared" ref="X80" si="35">IF(W80&lt;170,"ГЗ по учреждению не выполнено","")&amp;IF(AND(W80&gt;=170,W80&lt;=200),"ГЗ по учреждению выполнено","")&amp;IF(W80&gt;200,"ГЗ по учреждению перевыполнено","")</f>
        <v>ГЗ по учреждению перевыполнено</v>
      </c>
    </row>
    <row r="81" spans="1:24" s="4" customFormat="1" ht="37.5" customHeight="1" thickBot="1" x14ac:dyDescent="0.3">
      <c r="A81" s="217"/>
      <c r="B81" s="44" t="str">
        <f t="shared" si="0"/>
        <v>ГБУЗ АО ГБ ЗАТО Знаменск</v>
      </c>
      <c r="C81" s="237"/>
      <c r="D81" s="19" t="str">
        <f t="shared" si="0"/>
        <v>ПМСП, не включенная в базовую программу ОМС</v>
      </c>
      <c r="E81" s="214"/>
      <c r="F81" s="44" t="str">
        <f t="shared" si="1"/>
        <v>амбулаторно</v>
      </c>
      <c r="G81" s="207"/>
      <c r="H8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1" s="214"/>
      <c r="J81" s="44" t="str">
        <f t="shared" si="3"/>
        <v>по профилю Фтизиатрия</v>
      </c>
      <c r="K81" s="71" t="s">
        <v>40</v>
      </c>
      <c r="L81" s="67" t="s">
        <v>120</v>
      </c>
      <c r="M81" s="68" t="s">
        <v>42</v>
      </c>
      <c r="N81" s="101">
        <v>5279</v>
      </c>
      <c r="O81" s="100">
        <v>3763</v>
      </c>
      <c r="P81" s="53" t="str">
        <f t="shared" si="22"/>
        <v/>
      </c>
      <c r="Q81" s="52">
        <f t="shared" ref="Q81:Q86" si="36">IF(AND(N81&lt;&gt;0,M81="объем"),(O81/N81*100)/$Y$2*12,"")</f>
        <v>95.043253141377789</v>
      </c>
      <c r="R81" s="212"/>
      <c r="S81" s="215"/>
      <c r="T81" s="213"/>
      <c r="U81" s="207"/>
      <c r="V81" s="268"/>
      <c r="W81" s="244"/>
      <c r="X81" s="247"/>
    </row>
    <row r="82" spans="1:24" s="4" customFormat="1" ht="67.5" customHeight="1" thickBot="1" x14ac:dyDescent="0.3">
      <c r="A82" s="217"/>
      <c r="B82" s="44" t="str">
        <f t="shared" si="0"/>
        <v>ГБУЗ АО ГБ ЗАТО Знаменск</v>
      </c>
      <c r="C82" s="237"/>
      <c r="D82" s="19" t="str">
        <f t="shared" si="0"/>
        <v>ПМСП, не включенная в базовую программу ОМС</v>
      </c>
      <c r="E82" s="214"/>
      <c r="F82" s="44" t="str">
        <f t="shared" si="1"/>
        <v>амбулаторно</v>
      </c>
      <c r="G82" s="207"/>
      <c r="H8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2" s="214"/>
      <c r="J82" s="44" t="str">
        <f t="shared" si="3"/>
        <v>по профилю Фтизиатрия</v>
      </c>
      <c r="K82" s="71" t="s">
        <v>135</v>
      </c>
      <c r="L82" s="67" t="s">
        <v>120</v>
      </c>
      <c r="M82" s="68" t="s">
        <v>42</v>
      </c>
      <c r="N82" s="101">
        <v>1300</v>
      </c>
      <c r="O82" s="100">
        <v>928</v>
      </c>
      <c r="P82" s="53"/>
      <c r="Q82" s="52">
        <f t="shared" si="36"/>
        <v>95.179487179487182</v>
      </c>
      <c r="R82" s="212"/>
      <c r="S82" s="215"/>
      <c r="T82" s="213"/>
      <c r="U82" s="207"/>
      <c r="V82" s="268"/>
      <c r="W82" s="244"/>
      <c r="X82" s="247"/>
    </row>
    <row r="83" spans="1:24" s="4" customFormat="1" ht="46.5" customHeight="1" thickBot="1" x14ac:dyDescent="0.3">
      <c r="A83" s="217"/>
      <c r="B83" s="44" t="str">
        <f t="shared" si="0"/>
        <v>ГБУЗ АО ГБ ЗАТО Знаменск</v>
      </c>
      <c r="C83" s="237"/>
      <c r="D83" s="19" t="str">
        <f t="shared" si="0"/>
        <v>ПМСП, не включенная в базовую программу ОМС</v>
      </c>
      <c r="E83" s="214" t="s">
        <v>139</v>
      </c>
      <c r="F83" s="44" t="str">
        <f t="shared" si="1"/>
        <v>амбулаторно</v>
      </c>
      <c r="G83" s="207" t="s">
        <v>164</v>
      </c>
      <c r="H8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3" s="214" t="s">
        <v>276</v>
      </c>
      <c r="J83" s="44" t="str">
        <f t="shared" si="3"/>
        <v>по профилю психиатрия-наркология</v>
      </c>
      <c r="K83" s="70" t="s">
        <v>130</v>
      </c>
      <c r="L83" s="69" t="s">
        <v>3</v>
      </c>
      <c r="M83" s="69" t="s">
        <v>5</v>
      </c>
      <c r="N83" s="103">
        <v>99</v>
      </c>
      <c r="O83" s="103">
        <v>99</v>
      </c>
      <c r="P83" s="51">
        <f t="shared" si="11"/>
        <v>100</v>
      </c>
      <c r="Q83" s="51" t="str">
        <f t="shared" si="36"/>
        <v/>
      </c>
      <c r="R83" s="212">
        <f>IFERROR(AVERAGE(P83:P85),"")</f>
        <v>100</v>
      </c>
      <c r="S83" s="215">
        <f>AVERAGE(Q83:Q85)</f>
        <v>95.167306309230582</v>
      </c>
      <c r="T83" s="213">
        <f>IFERROR((R83*0.7+S83*0.3)*2,S83*2)</f>
        <v>197.10038378553836</v>
      </c>
      <c r="U83" s="207" t="str">
        <f>IF(T83&lt;170,"ГЗ по услуге (работе) НЕ выполнено","")&amp;IF(AND(T83&gt;=170,T83&lt;=200),"ГЗ по услуге (работе) выполнено","")&amp;IF(T83&gt;200,"ГЗ по услуге (работе) ПЕРЕвыполнено","")</f>
        <v>ГЗ по услуге (работе) выполнено</v>
      </c>
      <c r="V83" s="207"/>
      <c r="W83" s="244"/>
      <c r="X83" s="247"/>
    </row>
    <row r="84" spans="1:24" s="4" customFormat="1" ht="76.5" customHeight="1" thickBot="1" x14ac:dyDescent="0.3">
      <c r="A84" s="217"/>
      <c r="B84" s="44" t="str">
        <f t="shared" si="0"/>
        <v>ГБУЗ АО ГБ ЗАТО Знаменск</v>
      </c>
      <c r="C84" s="237"/>
      <c r="D84" s="19" t="str">
        <f t="shared" si="0"/>
        <v>ПМСП, не включенная в базовую программу ОМС</v>
      </c>
      <c r="E84" s="214"/>
      <c r="F84" s="44" t="str">
        <f t="shared" si="1"/>
        <v>амбулаторно</v>
      </c>
      <c r="G84" s="207"/>
      <c r="H8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4" s="214"/>
      <c r="J84" s="44" t="str">
        <f t="shared" si="3"/>
        <v>по профилю психиатрия-наркология</v>
      </c>
      <c r="K84" s="71" t="s">
        <v>40</v>
      </c>
      <c r="L84" s="67" t="s">
        <v>120</v>
      </c>
      <c r="M84" s="68" t="s">
        <v>42</v>
      </c>
      <c r="N84" s="101">
        <v>4150</v>
      </c>
      <c r="O84" s="100">
        <v>2958</v>
      </c>
      <c r="P84" s="53"/>
      <c r="Q84" s="52">
        <f t="shared" si="36"/>
        <v>95.036144578313255</v>
      </c>
      <c r="R84" s="212"/>
      <c r="S84" s="215"/>
      <c r="T84" s="213"/>
      <c r="U84" s="207"/>
      <c r="V84" s="207"/>
      <c r="W84" s="244"/>
      <c r="X84" s="247"/>
    </row>
    <row r="85" spans="1:24" s="4" customFormat="1" ht="28.5" customHeight="1" thickBot="1" x14ac:dyDescent="0.3">
      <c r="A85" s="217"/>
      <c r="B85" s="44" t="str">
        <f t="shared" si="0"/>
        <v>ГБУЗ АО ГБ ЗАТО Знаменск</v>
      </c>
      <c r="C85" s="237"/>
      <c r="D85" s="19" t="str">
        <f t="shared" si="0"/>
        <v>ПМСП, не включенная в базовую программу ОМС</v>
      </c>
      <c r="E85" s="214"/>
      <c r="F85" s="44" t="str">
        <f t="shared" si="1"/>
        <v>амбулаторно</v>
      </c>
      <c r="G85" s="207"/>
      <c r="H8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5" s="214"/>
      <c r="J85" s="44" t="str">
        <f t="shared" si="3"/>
        <v>по профилю психиатрия-наркология</v>
      </c>
      <c r="K85" s="71" t="s">
        <v>135</v>
      </c>
      <c r="L85" s="67" t="s">
        <v>120</v>
      </c>
      <c r="M85" s="68" t="s">
        <v>42</v>
      </c>
      <c r="N85" s="101">
        <v>1262</v>
      </c>
      <c r="O85" s="100">
        <v>902</v>
      </c>
      <c r="P85" s="53"/>
      <c r="Q85" s="52">
        <f t="shared" si="36"/>
        <v>95.29846804014791</v>
      </c>
      <c r="R85" s="212"/>
      <c r="S85" s="215"/>
      <c r="T85" s="213"/>
      <c r="U85" s="207"/>
      <c r="V85" s="207"/>
      <c r="W85" s="244"/>
      <c r="X85" s="247"/>
    </row>
    <row r="86" spans="1:24" s="4" customFormat="1" ht="28.5" customHeight="1" thickBot="1" x14ac:dyDescent="0.3">
      <c r="A86" s="217"/>
      <c r="B86" s="44" t="str">
        <f t="shared" si="0"/>
        <v>ГБУЗ АО ГБ ЗАТО Знаменск</v>
      </c>
      <c r="C86" s="237"/>
      <c r="D86" s="19" t="str">
        <f t="shared" si="0"/>
        <v>ПМСП, не включенная в базовую программу ОМС</v>
      </c>
      <c r="E86" s="230" t="s">
        <v>252</v>
      </c>
      <c r="F86" s="44" t="str">
        <f t="shared" si="1"/>
        <v>дневной стационар</v>
      </c>
      <c r="G86" s="222" t="s">
        <v>164</v>
      </c>
      <c r="H8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6" s="230" t="s">
        <v>276</v>
      </c>
      <c r="J86" s="44" t="str">
        <f t="shared" si="3"/>
        <v>по профилю психиатрия-наркология</v>
      </c>
      <c r="K86" s="69" t="s">
        <v>130</v>
      </c>
      <c r="L86" s="69" t="s">
        <v>3</v>
      </c>
      <c r="M86" s="69" t="s">
        <v>5</v>
      </c>
      <c r="N86" s="103">
        <v>99</v>
      </c>
      <c r="O86" s="103">
        <v>99</v>
      </c>
      <c r="P86" s="125">
        <f t="shared" ref="P86" si="37">IF(AND(N86&lt;&gt;0,M86="Кач."),O86/N86*100,"")</f>
        <v>100</v>
      </c>
      <c r="Q86" s="125" t="str">
        <f t="shared" si="36"/>
        <v/>
      </c>
      <c r="R86" s="212">
        <f>IFERROR(AVERAGE(P86:P87),"")</f>
        <v>100</v>
      </c>
      <c r="S86" s="215">
        <f>AVERAGE(Q86:Q87)</f>
        <v>94.444444444444457</v>
      </c>
      <c r="T86" s="213">
        <f>IFERROR((R86*0.7+S86*0.3)*2,S86*2)</f>
        <v>196.66666666666669</v>
      </c>
      <c r="U86" s="207" t="str">
        <f t="shared" ref="U86" si="38">IF(T86&lt;170,"ГЗ по услуге (работе) НЕ выполнено","")&amp;IF(AND(T86&gt;=170,T86&lt;=200),"ГЗ по услуге (работе) выполнено","")&amp;IF(T86&gt;200,"ГЗ по услуге (работе) ПЕРЕвыполнено","")</f>
        <v>ГЗ по услуге (работе) выполнено</v>
      </c>
      <c r="V86" s="207"/>
      <c r="W86" s="244"/>
      <c r="X86" s="247"/>
    </row>
    <row r="87" spans="1:24" s="4" customFormat="1" ht="28.5" customHeight="1" thickBot="1" x14ac:dyDescent="0.3">
      <c r="A87" s="217"/>
      <c r="B87" s="44" t="str">
        <f t="shared" si="0"/>
        <v>ГБУЗ АО ГБ ЗАТО Знаменск</v>
      </c>
      <c r="C87" s="237"/>
      <c r="D87" s="19" t="str">
        <f t="shared" si="0"/>
        <v>ПМСП, не включенная в базовую программу ОМС</v>
      </c>
      <c r="E87" s="232"/>
      <c r="F87" s="44" t="str">
        <f t="shared" si="1"/>
        <v>дневной стационар</v>
      </c>
      <c r="G87" s="223"/>
      <c r="H8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7" s="232"/>
      <c r="J87" s="44" t="str">
        <f t="shared" si="3"/>
        <v>по профилю психиатрия-наркология</v>
      </c>
      <c r="K87" s="71" t="s">
        <v>146</v>
      </c>
      <c r="L87" s="72" t="s">
        <v>147</v>
      </c>
      <c r="M87" s="68" t="s">
        <v>42</v>
      </c>
      <c r="N87" s="99">
        <v>24</v>
      </c>
      <c r="O87" s="99">
        <v>17</v>
      </c>
      <c r="P87" s="53"/>
      <c r="Q87" s="124">
        <f>IF(AND(N87&lt;&gt;0,M87="объем"),(O87/N87*100)/$Y$2*12,"")</f>
        <v>94.444444444444457</v>
      </c>
      <c r="R87" s="212"/>
      <c r="S87" s="215"/>
      <c r="T87" s="213"/>
      <c r="U87" s="207"/>
      <c r="V87" s="207"/>
      <c r="W87" s="244"/>
      <c r="X87" s="247"/>
    </row>
    <row r="88" spans="1:24" s="4" customFormat="1" ht="28.5" customHeight="1" thickBot="1" x14ac:dyDescent="0.3">
      <c r="A88" s="217"/>
      <c r="B88" s="44" t="str">
        <f t="shared" si="0"/>
        <v>ГБУЗ АО ГБ ЗАТО Знаменск</v>
      </c>
      <c r="C88" s="237"/>
      <c r="D88" s="19" t="str">
        <f t="shared" si="0"/>
        <v>ПМСП, не включенная в базовую программу ОМС</v>
      </c>
      <c r="E88" s="214" t="s">
        <v>139</v>
      </c>
      <c r="F88" s="44" t="str">
        <f t="shared" si="1"/>
        <v>амбулаторно</v>
      </c>
      <c r="G88" s="207" t="s">
        <v>164</v>
      </c>
      <c r="H8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8" s="230" t="s">
        <v>165</v>
      </c>
      <c r="J88" s="44" t="str">
        <f t="shared" si="3"/>
        <v>по профилю дерматовенерология (в части венерологии)</v>
      </c>
      <c r="K88" s="70" t="s">
        <v>130</v>
      </c>
      <c r="L88" s="69" t="s">
        <v>3</v>
      </c>
      <c r="M88" s="69" t="s">
        <v>5</v>
      </c>
      <c r="N88" s="103">
        <v>99</v>
      </c>
      <c r="O88" s="103">
        <v>99</v>
      </c>
      <c r="P88" s="125">
        <f t="shared" ref="P88" si="39">IF(AND(N88&lt;&gt;0,M88="Кач."),O88/N88*100,"")</f>
        <v>100</v>
      </c>
      <c r="Q88" s="125" t="str">
        <f t="shared" ref="Q88:Q90" si="40">IF(AND(N88&lt;&gt;0,M88="объем"),(O88/N88*100)/$Y$2*12,"")</f>
        <v/>
      </c>
      <c r="R88" s="212">
        <f>IFERROR(AVERAGE(P88:P90),"")</f>
        <v>100</v>
      </c>
      <c r="S88" s="215">
        <f>AVERAGE(Q88:Q90)</f>
        <v>95.2086682427108</v>
      </c>
      <c r="T88" s="213">
        <f>IFERROR((R88*0.7+S88*0.3)*2,S88*2)</f>
        <v>197.12520094562649</v>
      </c>
      <c r="U88" s="207" t="str">
        <f>IF(T88&lt;170,"ГЗ по услуге (работе) НЕ выполнено","")&amp;IF(AND(T88&gt;=170,T88&lt;=200),"ГЗ по услуге (работе) выполнено","")&amp;IF(T88&gt;200,"ГЗ по услуге (работе) ПЕРЕвыполнено","")</f>
        <v>ГЗ по услуге (работе) выполнено</v>
      </c>
      <c r="V88" s="207"/>
      <c r="W88" s="244"/>
      <c r="X88" s="247"/>
    </row>
    <row r="89" spans="1:24" s="4" customFormat="1" ht="48" customHeight="1" thickBot="1" x14ac:dyDescent="0.3">
      <c r="A89" s="217"/>
      <c r="B89" s="44" t="str">
        <f t="shared" si="0"/>
        <v>ГБУЗ АО ГБ ЗАТО Знаменск</v>
      </c>
      <c r="C89" s="237"/>
      <c r="D89" s="19" t="str">
        <f t="shared" si="0"/>
        <v>ПМСП, не включенная в базовую программу ОМС</v>
      </c>
      <c r="E89" s="214"/>
      <c r="F89" s="44" t="str">
        <f t="shared" si="1"/>
        <v>амбулаторно</v>
      </c>
      <c r="G89" s="207"/>
      <c r="H8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9" s="231"/>
      <c r="J89" s="44" t="str">
        <f t="shared" si="3"/>
        <v>по профилю дерматовенерология (в части венерологии)</v>
      </c>
      <c r="K89" s="71" t="s">
        <v>40</v>
      </c>
      <c r="L89" s="67" t="s">
        <v>120</v>
      </c>
      <c r="M89" s="68" t="s">
        <v>42</v>
      </c>
      <c r="N89" s="101">
        <v>1000</v>
      </c>
      <c r="O89" s="100">
        <v>713</v>
      </c>
      <c r="P89" s="53"/>
      <c r="Q89" s="124">
        <f t="shared" si="40"/>
        <v>95.066666666666663</v>
      </c>
      <c r="R89" s="212"/>
      <c r="S89" s="215"/>
      <c r="T89" s="213"/>
      <c r="U89" s="207"/>
      <c r="V89" s="207"/>
      <c r="W89" s="244"/>
      <c r="X89" s="247"/>
    </row>
    <row r="90" spans="1:24" s="4" customFormat="1" ht="48" customHeight="1" thickBot="1" x14ac:dyDescent="0.3">
      <c r="A90" s="217"/>
      <c r="B90" s="44" t="str">
        <f t="shared" si="0"/>
        <v>ГБУЗ АО ГБ ЗАТО Знаменск</v>
      </c>
      <c r="C90" s="237"/>
      <c r="D90" s="19" t="str">
        <f t="shared" si="0"/>
        <v>ПМСП, не включенная в базовую программу ОМС</v>
      </c>
      <c r="E90" s="214"/>
      <c r="F90" s="44" t="str">
        <f t="shared" si="1"/>
        <v>амбулаторно</v>
      </c>
      <c r="G90" s="207"/>
      <c r="H9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0" s="232"/>
      <c r="J90" s="44" t="str">
        <f t="shared" si="3"/>
        <v>по профилю дерматовенерология (в части венерологии)</v>
      </c>
      <c r="K90" s="71" t="s">
        <v>135</v>
      </c>
      <c r="L90" s="67" t="s">
        <v>120</v>
      </c>
      <c r="M90" s="68" t="s">
        <v>42</v>
      </c>
      <c r="N90" s="101">
        <v>846</v>
      </c>
      <c r="O90" s="100">
        <v>605</v>
      </c>
      <c r="P90" s="53"/>
      <c r="Q90" s="124">
        <f t="shared" si="40"/>
        <v>95.350669818754938</v>
      </c>
      <c r="R90" s="212"/>
      <c r="S90" s="215"/>
      <c r="T90" s="213"/>
      <c r="U90" s="207"/>
      <c r="V90" s="207"/>
      <c r="W90" s="244"/>
      <c r="X90" s="247"/>
    </row>
    <row r="91" spans="1:24" s="4" customFormat="1" ht="48" customHeight="1" thickBot="1" x14ac:dyDescent="0.3">
      <c r="A91" s="217"/>
      <c r="B91" s="44" t="str">
        <f t="shared" si="0"/>
        <v>ГБУЗ АО ГБ ЗАТО Знаменск</v>
      </c>
      <c r="C91" s="237"/>
      <c r="D91" s="19" t="str">
        <f t="shared" si="0"/>
        <v>ПМСП, не включенная в базовую программу ОМС</v>
      </c>
      <c r="E91" s="230" t="s">
        <v>139</v>
      </c>
      <c r="F91" s="44" t="str">
        <f t="shared" si="1"/>
        <v>амбулаторно</v>
      </c>
      <c r="G91" s="222" t="s">
        <v>39</v>
      </c>
      <c r="H91" s="44" t="str">
        <f t="shared" si="2"/>
        <v>Первичная медико-санитарная помощь, в части диагностики и лечения</v>
      </c>
      <c r="I91" s="230" t="s">
        <v>248</v>
      </c>
      <c r="J91" s="44" t="str">
        <f t="shared" si="3"/>
        <v>Вакцинация</v>
      </c>
      <c r="K91" s="70" t="s">
        <v>130</v>
      </c>
      <c r="L91" s="69" t="s">
        <v>3</v>
      </c>
      <c r="M91" s="69" t="s">
        <v>5</v>
      </c>
      <c r="N91" s="103">
        <v>99</v>
      </c>
      <c r="O91" s="103">
        <v>99</v>
      </c>
      <c r="P91" s="125">
        <f t="shared" ref="P91" si="41">IF(AND(N91&lt;&gt;0,M91="Кач."),O91/N91*100,"")</f>
        <v>100</v>
      </c>
      <c r="Q91" s="125" t="str">
        <f t="shared" ref="Q91:Q92" si="42">IF(AND(N91&lt;&gt;0,M91="объем"),(O91/N91*100)/$Y$2*12,"")</f>
        <v/>
      </c>
      <c r="R91" s="212">
        <f>IFERROR(AVERAGE(P91:P92),"")</f>
        <v>100</v>
      </c>
      <c r="S91" s="215">
        <f>AVERAGE(Q91:Q92)</f>
        <v>141.55388471177946</v>
      </c>
      <c r="T91" s="213">
        <f>IFERROR((R91*0.7+S91*0.3)*2,S91*2)</f>
        <v>224.93233082706769</v>
      </c>
      <c r="U91" s="207" t="str">
        <f t="shared" ref="U91" si="43">IF(T91&lt;170,"ГЗ по услуге (работе) НЕ выполнено","")&amp;IF(AND(T91&gt;=170,T91&lt;=200),"ГЗ по услуге (работе) выполнено","")&amp;IF(T91&gt;200,"ГЗ по услуге (работе) ПЕРЕвыполнено","")</f>
        <v>ГЗ по услуге (работе) ПЕРЕвыполнено</v>
      </c>
      <c r="V91" s="207"/>
      <c r="W91" s="244"/>
      <c r="X91" s="247"/>
    </row>
    <row r="92" spans="1:24" s="4" customFormat="1" ht="48" customHeight="1" thickBot="1" x14ac:dyDescent="0.3">
      <c r="A92" s="217"/>
      <c r="B92" s="44" t="str">
        <f t="shared" si="0"/>
        <v>ГБУЗ АО ГБ ЗАТО Знаменск</v>
      </c>
      <c r="C92" s="238"/>
      <c r="D92" s="19" t="str">
        <f t="shared" si="0"/>
        <v>ПМСП, не включенная в базовую программу ОМС</v>
      </c>
      <c r="E92" s="232"/>
      <c r="F92" s="44" t="str">
        <f t="shared" si="1"/>
        <v>амбулаторно</v>
      </c>
      <c r="G92" s="223"/>
      <c r="H92" s="44" t="str">
        <f t="shared" si="2"/>
        <v>Первичная медико-санитарная помощь, в части диагностики и лечения</v>
      </c>
      <c r="I92" s="232"/>
      <c r="J92" s="44" t="str">
        <f t="shared" si="3"/>
        <v>Вакцинация</v>
      </c>
      <c r="K92" s="71" t="s">
        <v>40</v>
      </c>
      <c r="L92" s="67" t="s">
        <v>120</v>
      </c>
      <c r="M92" s="68" t="s">
        <v>42</v>
      </c>
      <c r="N92" s="101">
        <v>665</v>
      </c>
      <c r="O92" s="102">
        <v>706</v>
      </c>
      <c r="P92" s="53"/>
      <c r="Q92" s="124">
        <f t="shared" si="42"/>
        <v>141.55388471177946</v>
      </c>
      <c r="R92" s="212"/>
      <c r="S92" s="215"/>
      <c r="T92" s="213"/>
      <c r="U92" s="207"/>
      <c r="V92" s="207"/>
      <c r="W92" s="244"/>
      <c r="X92" s="247"/>
    </row>
    <row r="93" spans="1:24" s="4" customFormat="1" ht="48" customHeight="1" thickBot="1" x14ac:dyDescent="0.3">
      <c r="A93" s="217"/>
      <c r="B93" s="44" t="str">
        <f t="shared" si="0"/>
        <v>ГБУЗ АО ГБ ЗАТО Знаменск</v>
      </c>
      <c r="C93" s="242" t="s">
        <v>192</v>
      </c>
      <c r="D93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93" s="214" t="s">
        <v>47</v>
      </c>
      <c r="F93" s="44" t="str">
        <f t="shared" si="1"/>
        <v>Не предусмотрено</v>
      </c>
      <c r="G93" s="214" t="s">
        <v>47</v>
      </c>
      <c r="H93" s="44" t="str">
        <f t="shared" si="2"/>
        <v>Не предусмотрено</v>
      </c>
      <c r="I93" s="214" t="s">
        <v>47</v>
      </c>
      <c r="J93" s="44" t="str">
        <f t="shared" si="3"/>
        <v>Не предусмотрено</v>
      </c>
      <c r="K93" s="70" t="s">
        <v>57</v>
      </c>
      <c r="L93" s="69" t="s">
        <v>57</v>
      </c>
      <c r="M93" s="70"/>
      <c r="N93" s="103"/>
      <c r="O93" s="103"/>
      <c r="P93" s="51" t="str">
        <f t="shared" si="11"/>
        <v/>
      </c>
      <c r="Q93" s="51"/>
      <c r="R93" s="212" t="str">
        <f>IFERROR(AVERAGE(P93:P94),"")</f>
        <v/>
      </c>
      <c r="S93" s="215">
        <f>AVERAGE(Q93:Q94)</f>
        <v>98.106060606060595</v>
      </c>
      <c r="T93" s="213">
        <f>IFERROR((R93*0.7+S93*0.3)*2,S93*2)</f>
        <v>196.21212121212119</v>
      </c>
      <c r="U93" s="207" t="str">
        <f t="shared" ref="U93" si="44">IF(T93&lt;170,"ГЗ по услуге (работе) НЕ выполнено","")&amp;IF(AND(T93&gt;=170,T93&lt;=200),"ГЗ по услуге (работе) выполнено","")&amp;IF(T93&gt;200,"ГЗ по услуге (работе) ПЕРЕвыполнено","")</f>
        <v>ГЗ по услуге (работе) выполнено</v>
      </c>
      <c r="V93" s="207"/>
      <c r="W93" s="244"/>
      <c r="X93" s="247"/>
    </row>
    <row r="94" spans="1:24" s="4" customFormat="1" ht="48" customHeight="1" thickBot="1" x14ac:dyDescent="0.3">
      <c r="A94" s="217"/>
      <c r="B94" s="44" t="str">
        <f t="shared" si="0"/>
        <v>ГБУЗ АО ГБ ЗАТО Знаменск</v>
      </c>
      <c r="C94" s="242"/>
      <c r="D9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94" s="214"/>
      <c r="F94" s="44" t="str">
        <f t="shared" si="1"/>
        <v>Не предусмотрено</v>
      </c>
      <c r="G94" s="214"/>
      <c r="H94" s="44" t="str">
        <f t="shared" si="2"/>
        <v>Не предусмотрено</v>
      </c>
      <c r="I94" s="214"/>
      <c r="J94" s="44" t="str">
        <f t="shared" si="3"/>
        <v>Не предусмотрено</v>
      </c>
      <c r="K94" s="71" t="s">
        <v>193</v>
      </c>
      <c r="L94" s="72" t="s">
        <v>58</v>
      </c>
      <c r="M94" s="68" t="s">
        <v>42</v>
      </c>
      <c r="N94" s="101">
        <v>352</v>
      </c>
      <c r="O94" s="101">
        <v>259</v>
      </c>
      <c r="P94" s="53"/>
      <c r="Q94" s="52">
        <f>IF(AND(N94&lt;&gt;0,M94="объем"),(O94/N94*100)/$Y$2*12,"")</f>
        <v>98.106060606060595</v>
      </c>
      <c r="R94" s="212"/>
      <c r="S94" s="215"/>
      <c r="T94" s="213"/>
      <c r="U94" s="207"/>
      <c r="V94" s="207"/>
      <c r="W94" s="244"/>
      <c r="X94" s="247"/>
    </row>
    <row r="95" spans="1:24" s="4" customFormat="1" ht="48" customHeight="1" thickBot="1" x14ac:dyDescent="0.3">
      <c r="A95" s="217"/>
      <c r="B95" s="44" t="str">
        <f t="shared" si="0"/>
        <v>ГБУЗ АО ГБ ЗАТО Знаменск</v>
      </c>
      <c r="C95" s="242" t="s">
        <v>138</v>
      </c>
      <c r="D95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95" s="222" t="s">
        <v>139</v>
      </c>
      <c r="F95" s="44" t="str">
        <f t="shared" si="1"/>
        <v>амбулаторно</v>
      </c>
      <c r="G95" s="207" t="s">
        <v>138</v>
      </c>
      <c r="H95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95" s="207" t="s">
        <v>145</v>
      </c>
      <c r="J95" s="44" t="str">
        <f t="shared" si="3"/>
        <v xml:space="preserve">Не применяется </v>
      </c>
      <c r="K95" s="69" t="s">
        <v>130</v>
      </c>
      <c r="L95" s="69" t="s">
        <v>3</v>
      </c>
      <c r="M95" s="69" t="s">
        <v>5</v>
      </c>
      <c r="N95" s="103">
        <v>99</v>
      </c>
      <c r="O95" s="103">
        <v>99</v>
      </c>
      <c r="P95" s="51">
        <f t="shared" si="11"/>
        <v>100</v>
      </c>
      <c r="Q95" s="51"/>
      <c r="R95" s="212">
        <f>IFERROR(AVERAGE(P95:P97),"")</f>
        <v>100</v>
      </c>
      <c r="S95" s="215">
        <f>AVERAGE(Q95:Q97)</f>
        <v>95.605680433445414</v>
      </c>
      <c r="T95" s="213">
        <f>IFERROR((R95*0.7+S95*0.3)*2,S95*2)</f>
        <v>197.36340826006725</v>
      </c>
      <c r="U95" s="207" t="str">
        <f t="shared" ref="U95" si="45">IF(T95&lt;170,"ГЗ по услуге (работе) НЕ выполнено","")&amp;IF(AND(T95&gt;=170,T95&lt;=200),"ГЗ по услуге (работе) выполнено","")&amp;IF(T95&gt;200,"ГЗ по услуге (работе) ПЕРЕвыполнено","")</f>
        <v>ГЗ по услуге (работе) выполнено</v>
      </c>
      <c r="V95" s="207"/>
      <c r="W95" s="244"/>
      <c r="X95" s="247"/>
    </row>
    <row r="96" spans="1:24" s="4" customFormat="1" ht="48" customHeight="1" thickBot="1" x14ac:dyDescent="0.3">
      <c r="A96" s="217"/>
      <c r="B96" s="44" t="str">
        <f t="shared" ref="B96:B153" si="46">IF(A96="",B95,A96)</f>
        <v>ГБУЗ АО ГБ ЗАТО Знаменск</v>
      </c>
      <c r="C96" s="242"/>
      <c r="D96" s="19" t="str">
        <f t="shared" ref="D96:D153" si="47">IF(C96="",D95,C96)</f>
        <v>Медицинская помощь в экстренной форме незастрахованным гражданам в системе обязательного медицинского страхования</v>
      </c>
      <c r="E96" s="223"/>
      <c r="F96" s="44" t="str">
        <f t="shared" si="1"/>
        <v>амбулаторно</v>
      </c>
      <c r="G96" s="207"/>
      <c r="H96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96" s="207"/>
      <c r="J96" s="44" t="str">
        <f t="shared" si="3"/>
        <v xml:space="preserve">Не применяется </v>
      </c>
      <c r="K96" s="71" t="s">
        <v>40</v>
      </c>
      <c r="L96" s="67" t="s">
        <v>120</v>
      </c>
      <c r="M96" s="68" t="s">
        <v>42</v>
      </c>
      <c r="N96" s="101">
        <v>1786</v>
      </c>
      <c r="O96" s="100">
        <v>1274</v>
      </c>
      <c r="P96" s="53"/>
      <c r="Q96" s="124">
        <f t="shared" ref="Q96" si="48">IF(AND(N96&lt;&gt;0,M96="объем"),(O96/N96*100)/$Y$2*12,"")</f>
        <v>95.110115714818974</v>
      </c>
      <c r="R96" s="212"/>
      <c r="S96" s="215"/>
      <c r="T96" s="213"/>
      <c r="U96" s="207"/>
      <c r="V96" s="207"/>
      <c r="W96" s="244"/>
      <c r="X96" s="247"/>
    </row>
    <row r="97" spans="1:24" s="4" customFormat="1" ht="42.75" customHeight="1" thickBot="1" x14ac:dyDescent="0.3">
      <c r="A97" s="217"/>
      <c r="B97" s="44" t="str">
        <f t="shared" si="46"/>
        <v>ГБУЗ АО ГБ ЗАТО Знаменск</v>
      </c>
      <c r="C97" s="242"/>
      <c r="D97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97" s="183" t="s">
        <v>50</v>
      </c>
      <c r="F97" s="44" t="str">
        <f t="shared" si="1"/>
        <v>Вне медицинской организации</v>
      </c>
      <c r="G97" s="207"/>
      <c r="H97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97" s="207"/>
      <c r="J97" s="44" t="str">
        <f t="shared" si="3"/>
        <v xml:space="preserve">Не применяется </v>
      </c>
      <c r="K97" s="71" t="s">
        <v>148</v>
      </c>
      <c r="L97" s="72" t="s">
        <v>41</v>
      </c>
      <c r="M97" s="68" t="s">
        <v>42</v>
      </c>
      <c r="N97" s="99">
        <v>1633</v>
      </c>
      <c r="O97" s="99">
        <v>1177</v>
      </c>
      <c r="P97" s="53"/>
      <c r="Q97" s="52">
        <f>IF(AND(N97&lt;&gt;0,M97="объем"),(O97/N97*100)/$Y$2*12,"")</f>
        <v>96.101245152071854</v>
      </c>
      <c r="R97" s="212"/>
      <c r="S97" s="215"/>
      <c r="T97" s="213"/>
      <c r="U97" s="207"/>
      <c r="V97" s="207"/>
      <c r="W97" s="244"/>
      <c r="X97" s="247"/>
    </row>
    <row r="98" spans="1:24" s="4" customFormat="1" ht="36" customHeight="1" thickBot="1" x14ac:dyDescent="0.3">
      <c r="A98" s="217"/>
      <c r="B98" s="44" t="str">
        <f t="shared" si="46"/>
        <v>ГБУЗ АО ГБ ЗАТО Знаменск</v>
      </c>
      <c r="C98" s="219" t="s">
        <v>72</v>
      </c>
      <c r="D98" s="19" t="str">
        <f t="shared" si="47"/>
        <v>Паллиативная медицинская помощь</v>
      </c>
      <c r="E98" s="207" t="s">
        <v>292</v>
      </c>
      <c r="F98" s="44" t="str">
        <f t="shared" si="1"/>
        <v>стационар (ОСУ)</v>
      </c>
      <c r="G98" s="207" t="s">
        <v>43</v>
      </c>
      <c r="H98" s="44" t="str">
        <f t="shared" si="2"/>
        <v>паллиативная медицинская помощь</v>
      </c>
      <c r="I98" s="207" t="s">
        <v>145</v>
      </c>
      <c r="J98" s="44" t="str">
        <f t="shared" si="3"/>
        <v xml:space="preserve">Не применяется </v>
      </c>
      <c r="K98" s="69" t="s">
        <v>130</v>
      </c>
      <c r="L98" s="69" t="s">
        <v>3</v>
      </c>
      <c r="M98" s="69" t="s">
        <v>5</v>
      </c>
      <c r="N98" s="103">
        <v>99</v>
      </c>
      <c r="O98" s="103">
        <v>99</v>
      </c>
      <c r="P98" s="51">
        <f t="shared" si="11"/>
        <v>100</v>
      </c>
      <c r="Q98" s="51"/>
      <c r="R98" s="212">
        <f>IFERROR(AVERAGE(P98:P99),"")</f>
        <v>100</v>
      </c>
      <c r="S98" s="215">
        <f>AVERAGE(Q98:Q99)</f>
        <v>103.2967032967033</v>
      </c>
      <c r="T98" s="213">
        <f>IFERROR((R98*0.7+S98*0.3)*2,S98*2)</f>
        <v>201.97802197802199</v>
      </c>
      <c r="U98" s="207" t="str">
        <f t="shared" ref="U98" si="49">IF(T98&lt;170,"ГЗ по услуге (работе) НЕ выполнено","")&amp;IF(AND(T98&gt;=170,T98&lt;=200),"ГЗ по услуге (работе) выполнено","")&amp;IF(T98&gt;200,"ГЗ по услуге (работе) ПЕРЕвыполнено","")</f>
        <v>ГЗ по услуге (работе) ПЕРЕвыполнено</v>
      </c>
      <c r="V98" s="207"/>
      <c r="W98" s="244"/>
      <c r="X98" s="247"/>
    </row>
    <row r="99" spans="1:24" s="4" customFormat="1" ht="28.5" customHeight="1" thickBot="1" x14ac:dyDescent="0.3">
      <c r="A99" s="217"/>
      <c r="B99" s="44" t="str">
        <f t="shared" si="46"/>
        <v>ГБУЗ АО ГБ ЗАТО Знаменск</v>
      </c>
      <c r="C99" s="220"/>
      <c r="D99" s="19" t="str">
        <f t="shared" si="47"/>
        <v>Паллиативная медицинская помощь</v>
      </c>
      <c r="E99" s="207"/>
      <c r="F99" s="44" t="str">
        <f t="shared" si="1"/>
        <v>стационар (ОСУ)</v>
      </c>
      <c r="G99" s="207"/>
      <c r="H99" s="44" t="str">
        <f t="shared" si="2"/>
        <v>паллиативная медицинская помощь</v>
      </c>
      <c r="I99" s="207"/>
      <c r="J99" s="44" t="str">
        <f t="shared" si="3"/>
        <v xml:space="preserve">Не применяется </v>
      </c>
      <c r="K99" s="66" t="s">
        <v>136</v>
      </c>
      <c r="L99" s="67" t="s">
        <v>137</v>
      </c>
      <c r="M99" s="68" t="s">
        <v>42</v>
      </c>
      <c r="N99" s="100">
        <v>2730</v>
      </c>
      <c r="O99" s="100">
        <v>2115</v>
      </c>
      <c r="P99" s="53"/>
      <c r="Q99" s="52">
        <f t="shared" ref="Q99:Q111" si="50">IF(AND(N99&lt;&gt;0,M99="объем"),(O99/N99*100)/$Y$2*12,"")</f>
        <v>103.2967032967033</v>
      </c>
      <c r="R99" s="212"/>
      <c r="S99" s="215"/>
      <c r="T99" s="213"/>
      <c r="U99" s="207"/>
      <c r="V99" s="207"/>
      <c r="W99" s="244"/>
      <c r="X99" s="247"/>
    </row>
    <row r="100" spans="1:24" s="4" customFormat="1" ht="28.5" customHeight="1" thickBot="1" x14ac:dyDescent="0.3">
      <c r="A100" s="217"/>
      <c r="B100" s="44" t="str">
        <f t="shared" si="46"/>
        <v>ГБУЗ АО ГБ ЗАТО Знаменск</v>
      </c>
      <c r="C100" s="220"/>
      <c r="D100" s="19" t="str">
        <f t="shared" si="47"/>
        <v>Паллиативная медицинская помощь</v>
      </c>
      <c r="E100" s="222" t="s">
        <v>293</v>
      </c>
      <c r="F100" s="44" t="str">
        <f t="shared" si="1"/>
        <v xml:space="preserve">амбулаторно </v>
      </c>
      <c r="G100" s="207" t="s">
        <v>43</v>
      </c>
      <c r="H100" s="44" t="str">
        <f t="shared" si="2"/>
        <v>паллиативная медицинская помощь</v>
      </c>
      <c r="I100" s="207" t="s">
        <v>145</v>
      </c>
      <c r="J100" s="44" t="str">
        <f t="shared" si="3"/>
        <v xml:space="preserve">Не применяется </v>
      </c>
      <c r="K100" s="69" t="s">
        <v>130</v>
      </c>
      <c r="L100" s="69" t="s">
        <v>3</v>
      </c>
      <c r="M100" s="69" t="s">
        <v>5</v>
      </c>
      <c r="N100" s="103">
        <v>99</v>
      </c>
      <c r="O100" s="103">
        <v>99</v>
      </c>
      <c r="P100" s="125">
        <f t="shared" ref="P100" si="51">IF(AND(N100&lt;&gt;0,M100="Кач."),O100/N100*100,"")</f>
        <v>100</v>
      </c>
      <c r="Q100" s="125"/>
      <c r="R100" s="212">
        <f>IFERROR(AVERAGE(P100:P101),"")</f>
        <v>100</v>
      </c>
      <c r="S100" s="215">
        <f>AVERAGE(Q100:Q101)</f>
        <v>95.572263993316611</v>
      </c>
      <c r="T100" s="213">
        <f>IFERROR((R100*0.7+S100*0.3)*2,S100*2)</f>
        <v>197.34335839598998</v>
      </c>
      <c r="U100" s="207" t="str">
        <f t="shared" ref="U100" si="52">IF(T100&lt;170,"ГЗ по услуге (работе) НЕ выполнено","")&amp;IF(AND(T100&gt;=170,T100&lt;=200),"ГЗ по услуге (работе) выполнено","")&amp;IF(T100&gt;200,"ГЗ по услуге (работе) ПЕРЕвыполнено","")</f>
        <v>ГЗ по услуге (работе) выполнено</v>
      </c>
      <c r="V100" s="207"/>
      <c r="W100" s="244"/>
      <c r="X100" s="247"/>
    </row>
    <row r="101" spans="1:24" s="4" customFormat="1" ht="45.75" customHeight="1" thickBot="1" x14ac:dyDescent="0.3">
      <c r="A101" s="217"/>
      <c r="B101" s="44" t="str">
        <f t="shared" si="46"/>
        <v>ГБУЗ АО ГБ ЗАТО Знаменск</v>
      </c>
      <c r="C101" s="220"/>
      <c r="D101" s="19" t="str">
        <f t="shared" si="47"/>
        <v>Паллиативная медицинская помощь</v>
      </c>
      <c r="E101" s="223"/>
      <c r="F101" s="44" t="str">
        <f t="shared" si="1"/>
        <v xml:space="preserve">амбулаторно </v>
      </c>
      <c r="G101" s="207"/>
      <c r="H101" s="44" t="str">
        <f t="shared" si="2"/>
        <v>паллиативная медицинская помощь</v>
      </c>
      <c r="I101" s="207"/>
      <c r="J101" s="44" t="str">
        <f t="shared" si="3"/>
        <v xml:space="preserve">Не применяется </v>
      </c>
      <c r="K101" s="71" t="s">
        <v>40</v>
      </c>
      <c r="L101" s="67" t="s">
        <v>120</v>
      </c>
      <c r="M101" s="68" t="s">
        <v>42</v>
      </c>
      <c r="N101" s="101">
        <v>399</v>
      </c>
      <c r="O101" s="100">
        <v>286</v>
      </c>
      <c r="P101" s="53"/>
      <c r="Q101" s="124">
        <f t="shared" ref="Q101" si="53">IF(AND(N101&lt;&gt;0,M101="объем"),(O101/N101*100)/$Y$2*12,"")</f>
        <v>95.572263993316611</v>
      </c>
      <c r="R101" s="212"/>
      <c r="S101" s="215"/>
      <c r="T101" s="213"/>
      <c r="U101" s="207"/>
      <c r="V101" s="207"/>
      <c r="W101" s="244"/>
      <c r="X101" s="247"/>
    </row>
    <row r="102" spans="1:24" s="4" customFormat="1" ht="28.5" customHeight="1" thickBot="1" x14ac:dyDescent="0.3">
      <c r="A102" s="217"/>
      <c r="B102" s="44" t="str">
        <f t="shared" si="46"/>
        <v>ГБУЗ АО ГБ ЗАТО Знаменск</v>
      </c>
      <c r="C102" s="220"/>
      <c r="D102" s="19" t="str">
        <f t="shared" si="47"/>
        <v>Паллиативная медицинская помощь</v>
      </c>
      <c r="E102" s="222" t="s">
        <v>249</v>
      </c>
      <c r="F102" s="44" t="str">
        <f t="shared" si="1"/>
        <v>амбулаторно на дому выездными патронажными бригадами</v>
      </c>
      <c r="G102" s="207" t="s">
        <v>43</v>
      </c>
      <c r="H102" s="44" t="str">
        <f t="shared" si="2"/>
        <v>паллиативная медицинская помощь</v>
      </c>
      <c r="I102" s="207" t="s">
        <v>145</v>
      </c>
      <c r="J102" s="44" t="str">
        <f t="shared" si="3"/>
        <v xml:space="preserve">Не применяется </v>
      </c>
      <c r="K102" s="69" t="s">
        <v>130</v>
      </c>
      <c r="L102" s="69" t="s">
        <v>3</v>
      </c>
      <c r="M102" s="69" t="s">
        <v>5</v>
      </c>
      <c r="N102" s="103">
        <v>99</v>
      </c>
      <c r="O102" s="103">
        <v>99</v>
      </c>
      <c r="P102" s="125">
        <f t="shared" ref="P102" si="54">IF(AND(N102&lt;&gt;0,M102="Кач."),O102/N102*100,"")</f>
        <v>100</v>
      </c>
      <c r="Q102" s="125"/>
      <c r="R102" s="212">
        <f>IFERROR(AVERAGE(P102:P103),"")</f>
        <v>100</v>
      </c>
      <c r="S102" s="215">
        <f>AVERAGE(Q102:Q103)</f>
        <v>95.238095238095241</v>
      </c>
      <c r="T102" s="213">
        <f>IFERROR((R102*0.7+S102*0.3)*2,S102*2)</f>
        <v>197.14285714285714</v>
      </c>
      <c r="U102" s="207" t="str">
        <f t="shared" ref="U102" si="55">IF(T102&lt;170,"ГЗ по услуге (работе) НЕ выполнено","")&amp;IF(AND(T102&gt;=170,T102&lt;=200),"ГЗ по услуге (работе) выполнено","")&amp;IF(T102&gt;200,"ГЗ по услуге (работе) ПЕРЕвыполнено","")</f>
        <v>ГЗ по услуге (работе) выполнено</v>
      </c>
      <c r="V102" s="207"/>
      <c r="W102" s="244"/>
      <c r="X102" s="247"/>
    </row>
    <row r="103" spans="1:24" s="4" customFormat="1" ht="28.5" customHeight="1" thickBot="1" x14ac:dyDescent="0.3">
      <c r="A103" s="217"/>
      <c r="B103" s="44" t="str">
        <f t="shared" si="46"/>
        <v>ГБУЗ АО ГБ ЗАТО Знаменск</v>
      </c>
      <c r="C103" s="221"/>
      <c r="D103" s="19" t="str">
        <f t="shared" si="47"/>
        <v>Паллиативная медицинская помощь</v>
      </c>
      <c r="E103" s="223"/>
      <c r="F103" s="44" t="str">
        <f t="shared" si="1"/>
        <v>амбулаторно на дому выездными патронажными бригадами</v>
      </c>
      <c r="G103" s="207"/>
      <c r="H103" s="44" t="str">
        <f t="shared" si="2"/>
        <v>паллиативная медицинская помощь</v>
      </c>
      <c r="I103" s="207"/>
      <c r="J103" s="44" t="str">
        <f t="shared" si="3"/>
        <v xml:space="preserve">Не применяется </v>
      </c>
      <c r="K103" s="71" t="s">
        <v>40</v>
      </c>
      <c r="L103" s="67" t="s">
        <v>120</v>
      </c>
      <c r="M103" s="68" t="s">
        <v>42</v>
      </c>
      <c r="N103" s="101">
        <v>455</v>
      </c>
      <c r="O103" s="100">
        <v>325</v>
      </c>
      <c r="P103" s="53"/>
      <c r="Q103" s="124">
        <f t="shared" ref="Q103" si="56">IF(AND(N103&lt;&gt;0,M103="объем"),(O103/N103*100)/$Y$2*12,"")</f>
        <v>95.238095238095241</v>
      </c>
      <c r="R103" s="212"/>
      <c r="S103" s="215"/>
      <c r="T103" s="213"/>
      <c r="U103" s="207"/>
      <c r="V103" s="207"/>
      <c r="W103" s="244"/>
      <c r="X103" s="247"/>
    </row>
    <row r="104" spans="1:24" s="4" customFormat="1" ht="28.5" customHeight="1" thickBot="1" x14ac:dyDescent="0.3">
      <c r="A104" s="217"/>
      <c r="B104" s="44" t="e">
        <f>IF(A104="",#REF!,A104)</f>
        <v>#REF!</v>
      </c>
      <c r="C104" s="206" t="s">
        <v>231</v>
      </c>
      <c r="D104" s="19" t="str">
        <f>IF(C104="",#REF!,C104)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04" s="207" t="s">
        <v>287</v>
      </c>
      <c r="F104" s="44" t="str">
        <f>IF(E104="",#REF!,E104)</f>
        <v>заключение договоров</v>
      </c>
      <c r="G104" s="207" t="s">
        <v>289</v>
      </c>
      <c r="H104" s="44" t="str">
        <f>IF(G104="",#REF!,G104)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04" s="207" t="s">
        <v>288</v>
      </c>
      <c r="J104" s="44" t="str">
        <f>IF(I104="",#REF!,I104)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04" s="73" t="s">
        <v>232</v>
      </c>
      <c r="L104" s="72" t="s">
        <v>3</v>
      </c>
      <c r="M104" s="69" t="s">
        <v>5</v>
      </c>
      <c r="N104" s="103">
        <v>100</v>
      </c>
      <c r="O104" s="103">
        <v>100</v>
      </c>
      <c r="P104" s="51">
        <f t="shared" ref="P104" si="57">IF(AND(N104&lt;&gt;0,M104="Кач."),O104/N104*100,"")</f>
        <v>100</v>
      </c>
      <c r="Q104" s="51"/>
      <c r="R104" s="212">
        <f>IFERROR(AVERAGE(P104:P105),"")</f>
        <v>100</v>
      </c>
      <c r="S104" s="215">
        <f>AVERAGE(Q104:Q105)</f>
        <v>100</v>
      </c>
      <c r="T104" s="213">
        <f>IFERROR((R104*0.7+S104*0.3)*2,S104*2)</f>
        <v>200</v>
      </c>
      <c r="U104" s="207" t="str">
        <f>IF(T104&lt;170,"ГЗ по услуге (работе) НЕ выполнено","")&amp;IF(AND(T104&gt;=170,T104&lt;=200),"ГЗ по услуге (работе) выполнено","")&amp;IF(T104&gt;200,"ГЗ по услуге (работе) ПЕРЕвыполнено","")</f>
        <v>ГЗ по услуге (работе) выполнено</v>
      </c>
      <c r="V104" s="214"/>
      <c r="W104" s="244"/>
      <c r="X104" s="247"/>
    </row>
    <row r="105" spans="1:24" s="4" customFormat="1" ht="28.5" customHeight="1" thickBot="1" x14ac:dyDescent="0.3">
      <c r="A105" s="218"/>
      <c r="B105" s="44" t="e">
        <f t="shared" si="46"/>
        <v>#REF!</v>
      </c>
      <c r="C105" s="206"/>
      <c r="D105" s="19" t="str">
        <f t="shared" si="4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05" s="207"/>
      <c r="F105" s="44" t="str">
        <f t="shared" si="1"/>
        <v>заключение договоров</v>
      </c>
      <c r="G105" s="207"/>
      <c r="H105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05" s="207"/>
      <c r="J105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05" s="74" t="s">
        <v>240</v>
      </c>
      <c r="L105" s="72" t="s">
        <v>233</v>
      </c>
      <c r="M105" s="68" t="s">
        <v>42</v>
      </c>
      <c r="N105" s="101">
        <v>23.95</v>
      </c>
      <c r="O105" s="101">
        <v>23.95</v>
      </c>
      <c r="P105" s="53"/>
      <c r="Q105" s="55">
        <f>IF(AND(N105&lt;&gt;0,M105="объем"),(O105/N105*100),"")</f>
        <v>100</v>
      </c>
      <c r="R105" s="212"/>
      <c r="S105" s="215"/>
      <c r="T105" s="213"/>
      <c r="U105" s="207"/>
      <c r="V105" s="214"/>
      <c r="W105" s="245"/>
      <c r="X105" s="248"/>
    </row>
    <row r="106" spans="1:24" s="4" customFormat="1" ht="28.5" customHeight="1" thickBot="1" x14ac:dyDescent="0.3">
      <c r="A106" s="262" t="s">
        <v>24</v>
      </c>
      <c r="B106" s="44" t="str">
        <f t="shared" si="46"/>
        <v>ГБУЗ АО Икрянинская РБ</v>
      </c>
      <c r="C106" s="236" t="s">
        <v>121</v>
      </c>
      <c r="D106" s="19" t="str">
        <f t="shared" si="47"/>
        <v>ПМСП, не включенная в базовую программу ОМС</v>
      </c>
      <c r="E106" s="214" t="s">
        <v>139</v>
      </c>
      <c r="F106" s="44" t="str">
        <f t="shared" si="1"/>
        <v>амбулаторно</v>
      </c>
      <c r="G106" s="207" t="s">
        <v>134</v>
      </c>
      <c r="H10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06" s="214" t="s">
        <v>165</v>
      </c>
      <c r="J106" s="44" t="str">
        <f t="shared" si="3"/>
        <v>по профилю дерматовенерология (в части венерологии)</v>
      </c>
      <c r="K106" s="69" t="s">
        <v>130</v>
      </c>
      <c r="L106" s="69" t="s">
        <v>3</v>
      </c>
      <c r="M106" s="69" t="s">
        <v>5</v>
      </c>
      <c r="N106" s="103">
        <v>99</v>
      </c>
      <c r="O106" s="103">
        <v>99</v>
      </c>
      <c r="P106" s="51">
        <f t="shared" ref="P106" si="58">IF(AND(N106&lt;&gt;0,M106="Кач."),O106/N106*100,"")</f>
        <v>100</v>
      </c>
      <c r="Q106" s="51"/>
      <c r="R106" s="212">
        <f>IFERROR(AVERAGE(P106:P108),"")</f>
        <v>100</v>
      </c>
      <c r="S106" s="215">
        <f>AVERAGE(Q106:Q108)</f>
        <v>98.526315789473671</v>
      </c>
      <c r="T106" s="213">
        <f>IFERROR((R106*0.7+S106*0.3)*2,S106*2)</f>
        <v>199.1157894736842</v>
      </c>
      <c r="U106" s="207" t="str">
        <f>IF(T106&lt;170,"ГЗ по услуге (работе) НЕ выполнено","")&amp;IF(AND(T106&gt;=170,T106&lt;=200),"ГЗ по услуге (работе) выполнено","")&amp;IF(T106&gt;200,"ГЗ по услуге (работе) ПЕРЕвыполнено","")</f>
        <v>ГЗ по услуге (работе) выполнено</v>
      </c>
      <c r="V106" s="207"/>
      <c r="W106" s="243">
        <f>AVERAGE(T106:T133)</f>
        <v>199.31701504393186</v>
      </c>
      <c r="X106" s="246" t="str">
        <f>IF(W106&lt;170,"ГЗ по учреждению не выполнено","")&amp;IF(AND(W106&gt;=170,W106&lt;=200),"ГЗ по учреждению выполнено","")&amp;IF(W106&gt;200,"ГЗ по учреждению перевыполнено","")</f>
        <v>ГЗ по учреждению выполнено</v>
      </c>
    </row>
    <row r="107" spans="1:24" s="4" customFormat="1" ht="43.5" customHeight="1" thickBot="1" x14ac:dyDescent="0.3">
      <c r="A107" s="263"/>
      <c r="B107" s="44" t="str">
        <f t="shared" si="46"/>
        <v>ГБУЗ АО Икрянинская РБ</v>
      </c>
      <c r="C107" s="237"/>
      <c r="D107" s="19" t="str">
        <f t="shared" si="47"/>
        <v>ПМСП, не включенная в базовую программу ОМС</v>
      </c>
      <c r="E107" s="214"/>
      <c r="F107" s="44" t="str">
        <f t="shared" si="1"/>
        <v>амбулаторно</v>
      </c>
      <c r="G107" s="207"/>
      <c r="H10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07" s="214"/>
      <c r="J107" s="44" t="str">
        <f t="shared" si="3"/>
        <v>по профилю дерматовенерология (в части венерологии)</v>
      </c>
      <c r="K107" s="66" t="s">
        <v>40</v>
      </c>
      <c r="L107" s="67" t="s">
        <v>120</v>
      </c>
      <c r="M107" s="68" t="s">
        <v>42</v>
      </c>
      <c r="N107" s="101">
        <v>950</v>
      </c>
      <c r="O107" s="100">
        <v>701</v>
      </c>
      <c r="P107" s="53"/>
      <c r="Q107" s="52">
        <f t="shared" si="50"/>
        <v>98.385964912280684</v>
      </c>
      <c r="R107" s="212"/>
      <c r="S107" s="215"/>
      <c r="T107" s="213"/>
      <c r="U107" s="207"/>
      <c r="V107" s="207"/>
      <c r="W107" s="244"/>
      <c r="X107" s="247"/>
    </row>
    <row r="108" spans="1:24" s="4" customFormat="1" ht="78" customHeight="1" thickBot="1" x14ac:dyDescent="0.3">
      <c r="A108" s="263"/>
      <c r="B108" s="44" t="str">
        <f t="shared" si="46"/>
        <v>ГБУЗ АО Икрянинская РБ</v>
      </c>
      <c r="C108" s="237"/>
      <c r="D108" s="19" t="str">
        <f t="shared" si="47"/>
        <v>ПМСП, не включенная в базовую программу ОМС</v>
      </c>
      <c r="E108" s="214"/>
      <c r="F108" s="44" t="str">
        <f t="shared" si="1"/>
        <v>амбулаторно</v>
      </c>
      <c r="G108" s="207"/>
      <c r="H10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08" s="214"/>
      <c r="J108" s="44" t="str">
        <f t="shared" si="3"/>
        <v>по профилю дерматовенерология (в части венерологии)</v>
      </c>
      <c r="K108" s="66" t="s">
        <v>135</v>
      </c>
      <c r="L108" s="67" t="s">
        <v>120</v>
      </c>
      <c r="M108" s="68" t="s">
        <v>42</v>
      </c>
      <c r="N108" s="101">
        <v>850</v>
      </c>
      <c r="O108" s="100">
        <v>629</v>
      </c>
      <c r="P108" s="53"/>
      <c r="Q108" s="52">
        <f t="shared" si="50"/>
        <v>98.666666666666657</v>
      </c>
      <c r="R108" s="212"/>
      <c r="S108" s="215"/>
      <c r="T108" s="213"/>
      <c r="U108" s="207"/>
      <c r="V108" s="207"/>
      <c r="W108" s="244"/>
      <c r="X108" s="247"/>
    </row>
    <row r="109" spans="1:24" s="4" customFormat="1" ht="43.5" customHeight="1" thickBot="1" x14ac:dyDescent="0.3">
      <c r="A109" s="263"/>
      <c r="B109" s="44" t="str">
        <f t="shared" si="46"/>
        <v>ГБУЗ АО Икрянинская РБ</v>
      </c>
      <c r="C109" s="237"/>
      <c r="D109" s="19" t="str">
        <f t="shared" si="47"/>
        <v>ПМСП, не включенная в базовую программу ОМС</v>
      </c>
      <c r="E109" s="214" t="s">
        <v>139</v>
      </c>
      <c r="F109" s="44" t="str">
        <f t="shared" si="1"/>
        <v>амбулаторно</v>
      </c>
      <c r="G109" s="207" t="s">
        <v>142</v>
      </c>
      <c r="H10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09" s="214" t="s">
        <v>141</v>
      </c>
      <c r="J109" s="44" t="str">
        <f t="shared" si="3"/>
        <v>по профилю Фтизиатрия</v>
      </c>
      <c r="K109" s="70" t="s">
        <v>130</v>
      </c>
      <c r="L109" s="69" t="s">
        <v>3</v>
      </c>
      <c r="M109" s="69" t="s">
        <v>5</v>
      </c>
      <c r="N109" s="103">
        <v>99</v>
      </c>
      <c r="O109" s="103">
        <v>99</v>
      </c>
      <c r="P109" s="51">
        <f t="shared" ref="P109" si="59">IF(AND(N109&lt;&gt;0,M109="Кач."),O109/N109*100,"")</f>
        <v>100</v>
      </c>
      <c r="Q109" s="51"/>
      <c r="R109" s="212">
        <f>IFERROR(AVERAGE(P109:P111),"")</f>
        <v>100</v>
      </c>
      <c r="S109" s="215">
        <f>AVERAGE(Q109:Q111)</f>
        <v>98.57502007869499</v>
      </c>
      <c r="T109" s="213">
        <f>IFERROR((R109*0.7+S109*0.3)*2,S109*2)</f>
        <v>199.14501204721699</v>
      </c>
      <c r="U109" s="207" t="str">
        <f>IF(T109&lt;170,"ГЗ по услуге (работе) НЕ выполнено","")&amp;IF(AND(T109&gt;=170,T109&lt;=200),"ГЗ по услуге (работе) выполнено","")&amp;IF(T109&gt;200,"ГЗ по услуге (работе) ПЕРЕвыполнено","")</f>
        <v>ГЗ по услуге (работе) выполнено</v>
      </c>
      <c r="V109" s="207"/>
      <c r="W109" s="244"/>
      <c r="X109" s="247"/>
    </row>
    <row r="110" spans="1:24" s="4" customFormat="1" ht="28.5" customHeight="1" thickBot="1" x14ac:dyDescent="0.3">
      <c r="A110" s="263"/>
      <c r="B110" s="44" t="str">
        <f t="shared" si="46"/>
        <v>ГБУЗ АО Икрянинская РБ</v>
      </c>
      <c r="C110" s="237"/>
      <c r="D110" s="19" t="str">
        <f t="shared" si="47"/>
        <v>ПМСП, не включенная в базовую программу ОМС</v>
      </c>
      <c r="E110" s="214"/>
      <c r="F110" s="44" t="str">
        <f t="shared" si="1"/>
        <v>амбулаторно</v>
      </c>
      <c r="G110" s="207"/>
      <c r="H11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0" s="214"/>
      <c r="J110" s="44" t="str">
        <f t="shared" si="3"/>
        <v>по профилю Фтизиатрия</v>
      </c>
      <c r="K110" s="71" t="s">
        <v>40</v>
      </c>
      <c r="L110" s="67" t="s">
        <v>120</v>
      </c>
      <c r="M110" s="68" t="s">
        <v>42</v>
      </c>
      <c r="N110" s="101">
        <v>6520</v>
      </c>
      <c r="O110" s="101">
        <v>4855</v>
      </c>
      <c r="P110" s="53"/>
      <c r="Q110" s="52">
        <f t="shared" si="50"/>
        <v>99.28425357873212</v>
      </c>
      <c r="R110" s="212"/>
      <c r="S110" s="215"/>
      <c r="T110" s="213"/>
      <c r="U110" s="207"/>
      <c r="V110" s="207"/>
      <c r="W110" s="244"/>
      <c r="X110" s="247"/>
    </row>
    <row r="111" spans="1:24" s="4" customFormat="1" ht="28.5" customHeight="1" thickBot="1" x14ac:dyDescent="0.3">
      <c r="A111" s="263"/>
      <c r="B111" s="44" t="str">
        <f t="shared" si="46"/>
        <v>ГБУЗ АО Икрянинская РБ</v>
      </c>
      <c r="C111" s="237"/>
      <c r="D111" s="19" t="str">
        <f t="shared" si="47"/>
        <v>ПМСП, не включенная в базовую программу ОМС</v>
      </c>
      <c r="E111" s="214"/>
      <c r="F111" s="44" t="str">
        <f t="shared" si="1"/>
        <v>амбулаторно</v>
      </c>
      <c r="G111" s="207"/>
      <c r="H11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1" s="214"/>
      <c r="J111" s="44" t="str">
        <f t="shared" si="3"/>
        <v>по профилю Фтизиатрия</v>
      </c>
      <c r="K111" s="71" t="s">
        <v>135</v>
      </c>
      <c r="L111" s="67" t="s">
        <v>120</v>
      </c>
      <c r="M111" s="68" t="s">
        <v>42</v>
      </c>
      <c r="N111" s="101">
        <v>1515</v>
      </c>
      <c r="O111" s="101">
        <v>1112</v>
      </c>
      <c r="P111" s="53"/>
      <c r="Q111" s="52">
        <f t="shared" si="50"/>
        <v>97.865786578657875</v>
      </c>
      <c r="R111" s="212"/>
      <c r="S111" s="215"/>
      <c r="T111" s="213"/>
      <c r="U111" s="207"/>
      <c r="V111" s="207"/>
      <c r="W111" s="244"/>
      <c r="X111" s="247"/>
    </row>
    <row r="112" spans="1:24" s="4" customFormat="1" ht="76.5" customHeight="1" thickBot="1" x14ac:dyDescent="0.3">
      <c r="A112" s="263"/>
      <c r="B112" s="44" t="str">
        <f t="shared" si="46"/>
        <v>ГБУЗ АО Икрянинская РБ</v>
      </c>
      <c r="C112" s="237"/>
      <c r="D112" s="19" t="str">
        <f t="shared" si="47"/>
        <v>ПМСП, не включенная в базовую программу ОМС</v>
      </c>
      <c r="E112" s="214" t="s">
        <v>139</v>
      </c>
      <c r="F112" s="44" t="str">
        <f t="shared" ref="F112:F169" si="60">IF(E112="",F111,E112)</f>
        <v>амбулаторно</v>
      </c>
      <c r="G112" s="207" t="s">
        <v>164</v>
      </c>
      <c r="H112" s="44" t="str">
        <f t="shared" ref="H112:H169" si="61">IF(G112="",H111,G112)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2" s="214" t="s">
        <v>276</v>
      </c>
      <c r="J112" s="44" t="str">
        <f t="shared" ref="J112:J169" si="62">IF(I112="",J111,I112)</f>
        <v>по профилю психиатрия-наркология</v>
      </c>
      <c r="K112" s="70" t="s">
        <v>130</v>
      </c>
      <c r="L112" s="69" t="s">
        <v>3</v>
      </c>
      <c r="M112" s="69" t="s">
        <v>5</v>
      </c>
      <c r="N112" s="103">
        <v>99</v>
      </c>
      <c r="O112" s="103">
        <v>99</v>
      </c>
      <c r="P112" s="51">
        <f t="shared" ref="P112" si="63">IF(AND(N112&lt;&gt;0,M112="Кач."),O112/N112*100,"")</f>
        <v>100</v>
      </c>
      <c r="Q112" s="51"/>
      <c r="R112" s="212">
        <f>IFERROR(AVERAGE(P112:P114),"")</f>
        <v>100</v>
      </c>
      <c r="S112" s="215">
        <f>AVERAGE(Q112:Q114)</f>
        <v>98.813333333333333</v>
      </c>
      <c r="T112" s="213">
        <f>IFERROR((R112*0.7+S112*0.3)*2,S112*2)</f>
        <v>199.28800000000001</v>
      </c>
      <c r="U112" s="207" t="str">
        <f>IF(T112&lt;170,"ГЗ по услуге (работе) НЕ выполнено","")&amp;IF(AND(T112&gt;=170,T112&lt;=200),"ГЗ по услуге (работе) выполнено","")&amp;IF(T112&gt;200,"ГЗ по услуге (работе) ПЕРЕвыполнено","")</f>
        <v>ГЗ по услуге (работе) выполнено</v>
      </c>
      <c r="V112" s="207"/>
      <c r="W112" s="244"/>
      <c r="X112" s="247"/>
    </row>
    <row r="113" spans="1:24" s="4" customFormat="1" ht="28.5" customHeight="1" thickBot="1" x14ac:dyDescent="0.3">
      <c r="A113" s="263"/>
      <c r="B113" s="44" t="str">
        <f t="shared" si="46"/>
        <v>ГБУЗ АО Икрянинская РБ</v>
      </c>
      <c r="C113" s="237"/>
      <c r="D113" s="19" t="str">
        <f t="shared" si="47"/>
        <v>ПМСП, не включенная в базовую программу ОМС</v>
      </c>
      <c r="E113" s="214"/>
      <c r="F113" s="44" t="str">
        <f t="shared" si="60"/>
        <v>амбулаторно</v>
      </c>
      <c r="G113" s="207"/>
      <c r="H113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3" s="214"/>
      <c r="J113" s="44" t="str">
        <f t="shared" si="62"/>
        <v>по профилю психиатрия-наркология</v>
      </c>
      <c r="K113" s="71" t="s">
        <v>40</v>
      </c>
      <c r="L113" s="67" t="s">
        <v>120</v>
      </c>
      <c r="M113" s="68" t="s">
        <v>42</v>
      </c>
      <c r="N113" s="101">
        <v>5000</v>
      </c>
      <c r="O113" s="101">
        <v>3701</v>
      </c>
      <c r="P113" s="53"/>
      <c r="Q113" s="52">
        <f t="shared" ref="Q113:Q116" si="64">IF(AND(N113&lt;&gt;0,M113="объем"),(O113/N113*100)/$Y$2*12,"")</f>
        <v>98.693333333333328</v>
      </c>
      <c r="R113" s="212"/>
      <c r="S113" s="215"/>
      <c r="T113" s="213"/>
      <c r="U113" s="207"/>
      <c r="V113" s="207"/>
      <c r="W113" s="244"/>
      <c r="X113" s="247"/>
    </row>
    <row r="114" spans="1:24" s="4" customFormat="1" ht="28.5" customHeight="1" thickBot="1" x14ac:dyDescent="0.3">
      <c r="A114" s="263"/>
      <c r="B114" s="44" t="str">
        <f t="shared" si="46"/>
        <v>ГБУЗ АО Икрянинская РБ</v>
      </c>
      <c r="C114" s="237"/>
      <c r="D114" s="19" t="str">
        <f t="shared" si="47"/>
        <v>ПМСП, не включенная в базовую программу ОМС</v>
      </c>
      <c r="E114" s="214"/>
      <c r="F114" s="44" t="str">
        <f t="shared" si="60"/>
        <v>амбулаторно</v>
      </c>
      <c r="G114" s="207"/>
      <c r="H114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4" s="214"/>
      <c r="J114" s="44" t="str">
        <f t="shared" si="62"/>
        <v>по профилю психиатрия-наркология</v>
      </c>
      <c r="K114" s="71" t="s">
        <v>135</v>
      </c>
      <c r="L114" s="67" t="s">
        <v>120</v>
      </c>
      <c r="M114" s="68" t="s">
        <v>42</v>
      </c>
      <c r="N114" s="101">
        <v>1500</v>
      </c>
      <c r="O114" s="101">
        <v>1113</v>
      </c>
      <c r="P114" s="53"/>
      <c r="Q114" s="52">
        <f t="shared" si="64"/>
        <v>98.933333333333337</v>
      </c>
      <c r="R114" s="212"/>
      <c r="S114" s="215"/>
      <c r="T114" s="213"/>
      <c r="U114" s="207"/>
      <c r="V114" s="207"/>
      <c r="W114" s="244"/>
      <c r="X114" s="247"/>
    </row>
    <row r="115" spans="1:24" s="4" customFormat="1" ht="51.75" customHeight="1" thickBot="1" x14ac:dyDescent="0.3">
      <c r="A115" s="263"/>
      <c r="B115" s="44" t="str">
        <f t="shared" si="46"/>
        <v>ГБУЗ АО Икрянинская РБ</v>
      </c>
      <c r="C115" s="237"/>
      <c r="D115" s="19" t="str">
        <f t="shared" si="47"/>
        <v>ПМСП, не включенная в базовую программу ОМС</v>
      </c>
      <c r="E115" s="207" t="s">
        <v>144</v>
      </c>
      <c r="F115" s="44" t="str">
        <f t="shared" si="60"/>
        <v>Дневной стационар</v>
      </c>
      <c r="G115" s="214" t="s">
        <v>164</v>
      </c>
      <c r="H115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5" s="207" t="s">
        <v>276</v>
      </c>
      <c r="J115" s="44" t="str">
        <f t="shared" si="62"/>
        <v>по профилю психиатрия-наркология</v>
      </c>
      <c r="K115" s="69" t="s">
        <v>130</v>
      </c>
      <c r="L115" s="69" t="s">
        <v>3</v>
      </c>
      <c r="M115" s="69" t="s">
        <v>5</v>
      </c>
      <c r="N115" s="103">
        <v>99</v>
      </c>
      <c r="O115" s="103">
        <v>99</v>
      </c>
      <c r="P115" s="51">
        <f t="shared" ref="P115" si="65">IF(AND(N115&lt;&gt;0,M115="Кач."),O115/N115*100,"")</f>
        <v>100</v>
      </c>
      <c r="Q115" s="51" t="str">
        <f t="shared" si="64"/>
        <v/>
      </c>
      <c r="R115" s="212">
        <f>IFERROR(AVERAGE(P115:P116),"")</f>
        <v>100</v>
      </c>
      <c r="S115" s="215">
        <f>AVERAGE(Q115:Q116)</f>
        <v>100</v>
      </c>
      <c r="T115" s="213">
        <f>IFERROR((R115*0.7+S115*0.3)*2,S115*2)</f>
        <v>200</v>
      </c>
      <c r="U115" s="207" t="str">
        <f>IF(T115&lt;170,"ГЗ по услуге (работе) НЕ выполнено","")&amp;IF(AND(T115&gt;=170,T115&lt;=200),"ГЗ по услуге (работе) выполнено","")&amp;IF(T115&gt;200,"ГЗ по услуге (работе) ПЕРЕвыполнено","")</f>
        <v>ГЗ по услуге (работе) выполнено</v>
      </c>
      <c r="V115" s="222"/>
      <c r="W115" s="244"/>
      <c r="X115" s="247"/>
    </row>
    <row r="116" spans="1:24" s="4" customFormat="1" ht="28.5" customHeight="1" thickBot="1" x14ac:dyDescent="0.3">
      <c r="A116" s="263"/>
      <c r="B116" s="44" t="str">
        <f t="shared" si="46"/>
        <v>ГБУЗ АО Икрянинская РБ</v>
      </c>
      <c r="C116" s="237"/>
      <c r="D116" s="19" t="str">
        <f t="shared" si="47"/>
        <v>ПМСП, не включенная в базовую программу ОМС</v>
      </c>
      <c r="E116" s="207"/>
      <c r="F116" s="44" t="str">
        <f t="shared" si="60"/>
        <v>Дневной стационар</v>
      </c>
      <c r="G116" s="214"/>
      <c r="H116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6" s="207"/>
      <c r="J116" s="44" t="str">
        <f t="shared" si="62"/>
        <v>по профилю психиатрия-наркология</v>
      </c>
      <c r="K116" s="71" t="s">
        <v>146</v>
      </c>
      <c r="L116" s="72" t="s">
        <v>147</v>
      </c>
      <c r="M116" s="68" t="s">
        <v>42</v>
      </c>
      <c r="N116" s="101">
        <v>48</v>
      </c>
      <c r="O116" s="101">
        <v>36</v>
      </c>
      <c r="P116" s="53"/>
      <c r="Q116" s="52">
        <f t="shared" si="64"/>
        <v>100</v>
      </c>
      <c r="R116" s="212"/>
      <c r="S116" s="215"/>
      <c r="T116" s="213"/>
      <c r="U116" s="207"/>
      <c r="V116" s="223"/>
      <c r="W116" s="244"/>
      <c r="X116" s="247"/>
    </row>
    <row r="117" spans="1:24" s="4" customFormat="1" ht="28.5" customHeight="1" thickBot="1" x14ac:dyDescent="0.3">
      <c r="A117" s="263"/>
      <c r="B117" s="44" t="str">
        <f t="shared" si="46"/>
        <v>ГБУЗ АО Икрянинская РБ</v>
      </c>
      <c r="C117" s="237"/>
      <c r="D117" s="19" t="str">
        <f t="shared" si="47"/>
        <v>ПМСП, не включенная в базовую программу ОМС</v>
      </c>
      <c r="E117" s="222" t="s">
        <v>139</v>
      </c>
      <c r="F117" s="44" t="str">
        <f t="shared" si="60"/>
        <v>амбулаторно</v>
      </c>
      <c r="G117" s="230" t="s">
        <v>39</v>
      </c>
      <c r="H117" s="44" t="str">
        <f t="shared" si="61"/>
        <v>Первичная медико-санитарная помощь, в части диагностики и лечения</v>
      </c>
      <c r="I117" s="222" t="s">
        <v>248</v>
      </c>
      <c r="J117" s="44" t="str">
        <f t="shared" si="62"/>
        <v>Вакцинация</v>
      </c>
      <c r="K117" s="69" t="s">
        <v>130</v>
      </c>
      <c r="L117" s="69" t="s">
        <v>3</v>
      </c>
      <c r="M117" s="69" t="s">
        <v>5</v>
      </c>
      <c r="N117" s="103">
        <v>99</v>
      </c>
      <c r="O117" s="103">
        <v>99</v>
      </c>
      <c r="P117" s="125">
        <f t="shared" ref="P117" si="66">IF(AND(N117&lt;&gt;0,M117="Кач."),O117/N117*100,"")</f>
        <v>100</v>
      </c>
      <c r="Q117" s="125"/>
      <c r="R117" s="212">
        <f>IFERROR(AVERAGE(P117:P118),"")</f>
        <v>100</v>
      </c>
      <c r="S117" s="215">
        <f>AVERAGE(Q117:Q118)</f>
        <v>99.099099099099107</v>
      </c>
      <c r="T117" s="213">
        <f>IFERROR((R117*0.7+S117*0.3)*2,S117*2)</f>
        <v>199.45945945945945</v>
      </c>
      <c r="U117" s="207" t="str">
        <f>IF(T117&lt;170,"ГЗ по услуге (работе) НЕ выполнено","")&amp;IF(AND(T117&gt;=170,T117&lt;=200),"ГЗ по услуге (работе) выполнено","")&amp;IF(T117&gt;200,"ГЗ по услуге (работе) ПЕРЕвыполнено","")</f>
        <v>ГЗ по услуге (работе) выполнено</v>
      </c>
      <c r="V117" s="222"/>
      <c r="W117" s="244"/>
      <c r="X117" s="247"/>
    </row>
    <row r="118" spans="1:24" s="4" customFormat="1" ht="44.25" customHeight="1" thickBot="1" x14ac:dyDescent="0.3">
      <c r="A118" s="263"/>
      <c r="B118" s="44" t="str">
        <f t="shared" si="46"/>
        <v>ГБУЗ АО Икрянинская РБ</v>
      </c>
      <c r="C118" s="238"/>
      <c r="D118" s="19" t="str">
        <f t="shared" si="47"/>
        <v>ПМСП, не включенная в базовую программу ОМС</v>
      </c>
      <c r="E118" s="223"/>
      <c r="F118" s="44" t="str">
        <f t="shared" si="60"/>
        <v>амбулаторно</v>
      </c>
      <c r="G118" s="232"/>
      <c r="H118" s="44" t="str">
        <f t="shared" si="61"/>
        <v>Первичная медико-санитарная помощь, в части диагностики и лечения</v>
      </c>
      <c r="I118" s="223"/>
      <c r="J118" s="44" t="str">
        <f t="shared" si="62"/>
        <v>Вакцинация</v>
      </c>
      <c r="K118" s="71" t="s">
        <v>40</v>
      </c>
      <c r="L118" s="72" t="s">
        <v>147</v>
      </c>
      <c r="M118" s="68" t="s">
        <v>42</v>
      </c>
      <c r="N118" s="101">
        <v>592</v>
      </c>
      <c r="O118" s="101">
        <v>440</v>
      </c>
      <c r="P118" s="53"/>
      <c r="Q118" s="124">
        <f t="shared" ref="Q118" si="67">IF(AND(N118&lt;&gt;0,M118="объем"),(O118/N118*100)/$Y$2*12,"")</f>
        <v>99.099099099099107</v>
      </c>
      <c r="R118" s="212"/>
      <c r="S118" s="215"/>
      <c r="T118" s="213"/>
      <c r="U118" s="207"/>
      <c r="V118" s="223"/>
      <c r="W118" s="244"/>
      <c r="X118" s="247"/>
    </row>
    <row r="119" spans="1:24" s="4" customFormat="1" ht="28.5" customHeight="1" thickBot="1" x14ac:dyDescent="0.3">
      <c r="A119" s="263"/>
      <c r="B119" s="44" t="str">
        <f t="shared" si="46"/>
        <v>ГБУЗ АО Икрянинская РБ</v>
      </c>
      <c r="C119" s="219" t="s">
        <v>72</v>
      </c>
      <c r="D119" s="19" t="str">
        <f t="shared" si="47"/>
        <v>Паллиативная медицинская помощь</v>
      </c>
      <c r="E119" s="207" t="s">
        <v>140</v>
      </c>
      <c r="F119" s="44" t="str">
        <f t="shared" si="60"/>
        <v>стационар</v>
      </c>
      <c r="G119" s="207" t="s">
        <v>43</v>
      </c>
      <c r="H119" s="44" t="str">
        <f t="shared" si="61"/>
        <v>паллиативная медицинская помощь</v>
      </c>
      <c r="I119" s="207" t="s">
        <v>145</v>
      </c>
      <c r="J119" s="44" t="str">
        <f t="shared" si="62"/>
        <v xml:space="preserve">Не применяется </v>
      </c>
      <c r="K119" s="69" t="s">
        <v>130</v>
      </c>
      <c r="L119" s="69" t="s">
        <v>3</v>
      </c>
      <c r="M119" s="69" t="s">
        <v>5</v>
      </c>
      <c r="N119" s="103">
        <v>99</v>
      </c>
      <c r="O119" s="103">
        <v>99</v>
      </c>
      <c r="P119" s="51">
        <f>IF(AND(N119&lt;&gt;0,M119="Кач."),O119/N119*100,"")</f>
        <v>100</v>
      </c>
      <c r="Q119" s="51"/>
      <c r="R119" s="212">
        <f>IFERROR(AVERAGE(P119:P120),"")</f>
        <v>100</v>
      </c>
      <c r="S119" s="215">
        <f>AVERAGE(Q119:Q120)</f>
        <v>98.868098868098855</v>
      </c>
      <c r="T119" s="213">
        <f>IFERROR((R119*0.7+S119*0.3)*2,S119*2)</f>
        <v>199.32085932085931</v>
      </c>
      <c r="U119" s="207" t="str">
        <f>IF(T119&lt;170,"ГЗ по услуге (работе) НЕ выполнено","")&amp;IF(AND(T119&gt;=170,T119&lt;=200),"ГЗ по услуге (работе) выполнено","")&amp;IF(T119&gt;200,"ГЗ по услуге (работе) ПЕРЕвыполнено","")</f>
        <v>ГЗ по услуге (работе) выполнено</v>
      </c>
      <c r="V119" s="320"/>
      <c r="W119" s="244"/>
      <c r="X119" s="247"/>
    </row>
    <row r="120" spans="1:24" s="4" customFormat="1" ht="78.75" customHeight="1" thickBot="1" x14ac:dyDescent="0.3">
      <c r="A120" s="263"/>
      <c r="B120" s="44" t="str">
        <f t="shared" si="46"/>
        <v>ГБУЗ АО Икрянинская РБ</v>
      </c>
      <c r="C120" s="220"/>
      <c r="D120" s="19" t="str">
        <f t="shared" si="47"/>
        <v>Паллиативная медицинская помощь</v>
      </c>
      <c r="E120" s="207"/>
      <c r="F120" s="44" t="str">
        <f t="shared" si="60"/>
        <v>стационар</v>
      </c>
      <c r="G120" s="207"/>
      <c r="H120" s="44" t="str">
        <f t="shared" si="61"/>
        <v>паллиативная медицинская помощь</v>
      </c>
      <c r="I120" s="207"/>
      <c r="J120" s="44" t="str">
        <f t="shared" si="62"/>
        <v xml:space="preserve">Не применяется </v>
      </c>
      <c r="K120" s="71" t="s">
        <v>136</v>
      </c>
      <c r="L120" s="67" t="s">
        <v>137</v>
      </c>
      <c r="M120" s="68" t="s">
        <v>42</v>
      </c>
      <c r="N120" s="102">
        <v>10101</v>
      </c>
      <c r="O120" s="102">
        <v>7490</v>
      </c>
      <c r="P120" s="53"/>
      <c r="Q120" s="52">
        <f>IF(AND(N120&lt;&gt;0,M120="объем"),(O120/N120*100)/$Y$2*12,"")</f>
        <v>98.868098868098855</v>
      </c>
      <c r="R120" s="212"/>
      <c r="S120" s="215"/>
      <c r="T120" s="213"/>
      <c r="U120" s="207"/>
      <c r="V120" s="322"/>
      <c r="W120" s="244"/>
      <c r="X120" s="247"/>
    </row>
    <row r="121" spans="1:24" s="4" customFormat="1" ht="78.75" customHeight="1" thickBot="1" x14ac:dyDescent="0.3">
      <c r="A121" s="263"/>
      <c r="B121" s="44" t="str">
        <f t="shared" si="46"/>
        <v>ГБУЗ АО Икрянинская РБ</v>
      </c>
      <c r="C121" s="220"/>
      <c r="D121" s="19" t="str">
        <f t="shared" si="47"/>
        <v>Паллиативная медицинская помощь</v>
      </c>
      <c r="E121" s="222" t="s">
        <v>293</v>
      </c>
      <c r="F121" s="44" t="str">
        <f t="shared" si="60"/>
        <v xml:space="preserve">амбулаторно </v>
      </c>
      <c r="G121" s="222" t="s">
        <v>43</v>
      </c>
      <c r="H121" s="44" t="str">
        <f t="shared" si="61"/>
        <v>паллиативная медицинская помощь</v>
      </c>
      <c r="I121" s="222" t="s">
        <v>145</v>
      </c>
      <c r="J121" s="44" t="str">
        <f t="shared" si="62"/>
        <v xml:space="preserve">Не применяется </v>
      </c>
      <c r="K121" s="70" t="s">
        <v>130</v>
      </c>
      <c r="L121" s="69" t="s">
        <v>3</v>
      </c>
      <c r="M121" s="69" t="s">
        <v>5</v>
      </c>
      <c r="N121" s="103">
        <v>99</v>
      </c>
      <c r="O121" s="103">
        <v>99</v>
      </c>
      <c r="P121" s="51">
        <f>IF(AND(N121&lt;&gt;0,M121="Кач."),O121/N121*100,"")</f>
        <v>100</v>
      </c>
      <c r="Q121" s="51"/>
      <c r="R121" s="212">
        <f>IFERROR(AVERAGE(P121:P122),"")</f>
        <v>100</v>
      </c>
      <c r="S121" s="215">
        <f>AVERAGE(Q121:Q122)</f>
        <v>98.712004121586801</v>
      </c>
      <c r="T121" s="213">
        <f>IFERROR((R121*0.7+S121*0.3)*2,S121*2)</f>
        <v>199.22720247295209</v>
      </c>
      <c r="U121" s="207" t="str">
        <f>IF(T121&lt;170,"ГЗ по услуге (работе) НЕ выполнено","")&amp;IF(AND(T121&gt;=170,T121&lt;=200),"ГЗ по услуге (работе) выполнено","")&amp;IF(T121&gt;200,"ГЗ по услуге (работе) ПЕРЕвыполнено","")</f>
        <v>ГЗ по услуге (работе) выполнено</v>
      </c>
      <c r="V121" s="320"/>
      <c r="W121" s="244"/>
      <c r="X121" s="247"/>
    </row>
    <row r="122" spans="1:24" s="4" customFormat="1" ht="78.75" customHeight="1" thickBot="1" x14ac:dyDescent="0.3">
      <c r="A122" s="263"/>
      <c r="B122" s="44" t="str">
        <f t="shared" si="46"/>
        <v>ГБУЗ АО Икрянинская РБ</v>
      </c>
      <c r="C122" s="220"/>
      <c r="D122" s="19" t="str">
        <f t="shared" si="47"/>
        <v>Паллиативная медицинская помощь</v>
      </c>
      <c r="E122" s="223"/>
      <c r="F122" s="44" t="str">
        <f t="shared" si="60"/>
        <v xml:space="preserve">амбулаторно </v>
      </c>
      <c r="G122" s="223"/>
      <c r="H122" s="44" t="str">
        <f t="shared" si="61"/>
        <v>паллиативная медицинская помощь</v>
      </c>
      <c r="I122" s="223"/>
      <c r="J122" s="44" t="str">
        <f t="shared" si="62"/>
        <v xml:space="preserve">Не применяется </v>
      </c>
      <c r="K122" s="71" t="s">
        <v>40</v>
      </c>
      <c r="L122" s="67" t="s">
        <v>120</v>
      </c>
      <c r="M122" s="68" t="s">
        <v>42</v>
      </c>
      <c r="N122" s="101">
        <v>647</v>
      </c>
      <c r="O122" s="101">
        <v>479</v>
      </c>
      <c r="P122" s="53"/>
      <c r="Q122" s="52">
        <f>IF(AND(N122&lt;&gt;0,M122="объем"),(O122/N122*100)/$Y$2*12,"")</f>
        <v>98.712004121586801</v>
      </c>
      <c r="R122" s="212"/>
      <c r="S122" s="215"/>
      <c r="T122" s="213"/>
      <c r="U122" s="207"/>
      <c r="V122" s="322"/>
      <c r="W122" s="244"/>
      <c r="X122" s="247"/>
    </row>
    <row r="123" spans="1:24" s="4" customFormat="1" ht="28.5" customHeight="1" thickBot="1" x14ac:dyDescent="0.3">
      <c r="A123" s="263"/>
      <c r="B123" s="44" t="str">
        <f t="shared" si="46"/>
        <v>ГБУЗ АО Икрянинская РБ</v>
      </c>
      <c r="C123" s="220"/>
      <c r="D123" s="19" t="str">
        <f t="shared" si="47"/>
        <v>Паллиативная медицинская помощь</v>
      </c>
      <c r="E123" s="222" t="s">
        <v>249</v>
      </c>
      <c r="F123" s="44" t="str">
        <f t="shared" si="60"/>
        <v>амбулаторно на дому выездными патронажными бригадами</v>
      </c>
      <c r="G123" s="222" t="s">
        <v>43</v>
      </c>
      <c r="H123" s="44" t="str">
        <f t="shared" si="61"/>
        <v>паллиативная медицинская помощь</v>
      </c>
      <c r="I123" s="123"/>
      <c r="J123" s="44" t="str">
        <f t="shared" si="62"/>
        <v xml:space="preserve">Не применяется </v>
      </c>
      <c r="K123" s="70" t="s">
        <v>130</v>
      </c>
      <c r="L123" s="69" t="s">
        <v>3</v>
      </c>
      <c r="M123" s="69" t="s">
        <v>5</v>
      </c>
      <c r="N123" s="103">
        <v>99</v>
      </c>
      <c r="O123" s="103">
        <v>99</v>
      </c>
      <c r="P123" s="125">
        <f>IF(AND(N123&lt;&gt;0,M123="Кач."),O123/N123*100,"")</f>
        <v>100</v>
      </c>
      <c r="Q123" s="125"/>
      <c r="R123" s="212">
        <f>IFERROR(AVERAGE(P123:P124),"")</f>
        <v>100</v>
      </c>
      <c r="S123" s="215">
        <f>AVERAGE(Q123:Q124)</f>
        <v>98.644986449864504</v>
      </c>
      <c r="T123" s="213">
        <f>IFERROR((R123*0.7+S123*0.3)*2,S123*2)</f>
        <v>199.1869918699187</v>
      </c>
      <c r="U123" s="207" t="str">
        <f>IF(T123&lt;170,"ГЗ по услуге (работе) НЕ выполнено","")&amp;IF(AND(T123&gt;=170,T123&lt;=200),"ГЗ по услуге (работе) выполнено","")&amp;IF(T123&gt;200,"ГЗ по услуге (работе) ПЕРЕвыполнено","")</f>
        <v>ГЗ по услуге (работе) выполнено</v>
      </c>
      <c r="V123" s="320"/>
      <c r="W123" s="244"/>
      <c r="X123" s="247"/>
    </row>
    <row r="124" spans="1:24" s="4" customFormat="1" ht="28.5" customHeight="1" thickBot="1" x14ac:dyDescent="0.3">
      <c r="A124" s="263"/>
      <c r="B124" s="44" t="str">
        <f t="shared" si="46"/>
        <v>ГБУЗ АО Икрянинская РБ</v>
      </c>
      <c r="C124" s="221"/>
      <c r="D124" s="19" t="str">
        <f t="shared" si="47"/>
        <v>Паллиативная медицинская помощь</v>
      </c>
      <c r="E124" s="229"/>
      <c r="F124" s="44" t="str">
        <f t="shared" si="60"/>
        <v>амбулаторно на дому выездными патронажными бригадами</v>
      </c>
      <c r="G124" s="223"/>
      <c r="H124" s="44" t="str">
        <f t="shared" si="61"/>
        <v>паллиативная медицинская помощь</v>
      </c>
      <c r="I124" s="123"/>
      <c r="J124" s="44" t="str">
        <f t="shared" si="62"/>
        <v xml:space="preserve">Не применяется </v>
      </c>
      <c r="K124" s="71" t="s">
        <v>40</v>
      </c>
      <c r="L124" s="67" t="s">
        <v>120</v>
      </c>
      <c r="M124" s="68" t="s">
        <v>42</v>
      </c>
      <c r="N124" s="101">
        <v>738</v>
      </c>
      <c r="O124" s="101">
        <v>546</v>
      </c>
      <c r="P124" s="53"/>
      <c r="Q124" s="124">
        <f>IF(AND(N124&lt;&gt;0,M124="объем"),(O124/N124*100)/$Y$2*12,"")</f>
        <v>98.644986449864504</v>
      </c>
      <c r="R124" s="212"/>
      <c r="S124" s="215"/>
      <c r="T124" s="213"/>
      <c r="U124" s="207"/>
      <c r="V124" s="322"/>
      <c r="W124" s="244"/>
      <c r="X124" s="247"/>
    </row>
    <row r="125" spans="1:24" s="4" customFormat="1" ht="28.5" customHeight="1" thickBot="1" x14ac:dyDescent="0.3">
      <c r="A125" s="263"/>
      <c r="B125" s="44" t="e">
        <f>IF(A125="",#REF!,A125)</f>
        <v>#REF!</v>
      </c>
      <c r="C125" s="242" t="s">
        <v>192</v>
      </c>
      <c r="D125" s="19" t="str">
        <f>IF(C125="",#REF!,C125)</f>
        <v>Медицинское освидетельствование на состояние опьянения (алкогольного, наркотического или иного токсического)</v>
      </c>
      <c r="E125" s="214" t="s">
        <v>47</v>
      </c>
      <c r="F125" s="44" t="str">
        <f>IF(E125="",#REF!,E125)</f>
        <v>Не предусмотрено</v>
      </c>
      <c r="G125" s="214" t="s">
        <v>47</v>
      </c>
      <c r="H125" s="44" t="str">
        <f>IF(G125="",#REF!,G125)</f>
        <v>Не предусмотрено</v>
      </c>
      <c r="I125" s="214" t="s">
        <v>47</v>
      </c>
      <c r="J125" s="44" t="str">
        <f>IF(I125="",#REF!,I125)</f>
        <v>Не предусмотрено</v>
      </c>
      <c r="K125" s="70" t="s">
        <v>57</v>
      </c>
      <c r="L125" s="69" t="s">
        <v>57</v>
      </c>
      <c r="M125" s="70"/>
      <c r="N125" s="103"/>
      <c r="O125" s="103"/>
      <c r="P125" s="51" t="str">
        <f t="shared" ref="P125" si="68">IF(AND(N125&lt;&gt;0,M125="Кач."),O125/N125*100,"")</f>
        <v/>
      </c>
      <c r="Q125" s="51"/>
      <c r="R125" s="329" t="str">
        <f>IFERROR(AVERAGE(P125:P126),"")</f>
        <v/>
      </c>
      <c r="S125" s="306">
        <f>AVERAGE(Q125:Q126)</f>
        <v>98.695878977569123</v>
      </c>
      <c r="T125" s="213">
        <f>IFERROR((R125*0.7+S125*0.3)*2,S125*2)</f>
        <v>197.39175795513825</v>
      </c>
      <c r="U125" s="207" t="str">
        <f>IF(T125&lt;170,"ГЗ по услуге (работе) НЕ выполнено","")&amp;IF(AND(T125&gt;=170,T125&lt;=200),"ГЗ по услуге (работе) выполнено","")&amp;IF(T125&gt;200,"ГЗ по услуге (работе) ПЕРЕвыполнено","")</f>
        <v>ГЗ по услуге (работе) выполнено</v>
      </c>
      <c r="V125" s="207"/>
      <c r="W125" s="244"/>
      <c r="X125" s="247"/>
    </row>
    <row r="126" spans="1:24" s="4" customFormat="1" ht="28.5" customHeight="1" thickBot="1" x14ac:dyDescent="0.3">
      <c r="A126" s="263"/>
      <c r="B126" s="44" t="e">
        <f t="shared" si="46"/>
        <v>#REF!</v>
      </c>
      <c r="C126" s="242"/>
      <c r="D126" s="19" t="str">
        <f t="shared" si="47"/>
        <v>Медицинское освидетельствование на состояние опьянения (алкогольного, наркотического или иного токсического)</v>
      </c>
      <c r="E126" s="214"/>
      <c r="F126" s="44" t="str">
        <f t="shared" si="60"/>
        <v>Не предусмотрено</v>
      </c>
      <c r="G126" s="214"/>
      <c r="H126" s="44" t="str">
        <f t="shared" si="61"/>
        <v>Не предусмотрено</v>
      </c>
      <c r="I126" s="214"/>
      <c r="J126" s="44" t="str">
        <f t="shared" si="62"/>
        <v>Не предусмотрено</v>
      </c>
      <c r="K126" s="71" t="s">
        <v>193</v>
      </c>
      <c r="L126" s="72" t="s">
        <v>58</v>
      </c>
      <c r="M126" s="68" t="s">
        <v>42</v>
      </c>
      <c r="N126" s="101">
        <v>639</v>
      </c>
      <c r="O126" s="101">
        <v>473</v>
      </c>
      <c r="P126" s="53"/>
      <c r="Q126" s="52">
        <f t="shared" ref="Q126" si="69">IF(AND(N126&lt;&gt;0,M126="объем"),(O126/N126*100)/$Y$2*12,"")</f>
        <v>98.695878977569123</v>
      </c>
      <c r="R126" s="329"/>
      <c r="S126" s="306"/>
      <c r="T126" s="213"/>
      <c r="U126" s="207"/>
      <c r="V126" s="207"/>
      <c r="W126" s="244"/>
      <c r="X126" s="247"/>
    </row>
    <row r="127" spans="1:24" s="4" customFormat="1" ht="28.5" customHeight="1" thickBot="1" x14ac:dyDescent="0.3">
      <c r="A127" s="263"/>
      <c r="B127" s="44" t="e">
        <f t="shared" si="46"/>
        <v>#REF!</v>
      </c>
      <c r="C127" s="242" t="s">
        <v>138</v>
      </c>
      <c r="D127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27" s="222" t="s">
        <v>139</v>
      </c>
      <c r="F127" s="44" t="str">
        <f t="shared" si="60"/>
        <v>амбулаторно</v>
      </c>
      <c r="G127" s="207" t="s">
        <v>138</v>
      </c>
      <c r="H127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27" s="207" t="s">
        <v>145</v>
      </c>
      <c r="J127" s="44" t="str">
        <f t="shared" si="62"/>
        <v xml:space="preserve">Не применяется </v>
      </c>
      <c r="K127" s="69" t="s">
        <v>130</v>
      </c>
      <c r="L127" s="69" t="s">
        <v>3</v>
      </c>
      <c r="M127" s="69" t="s">
        <v>5</v>
      </c>
      <c r="N127" s="103">
        <v>99</v>
      </c>
      <c r="O127" s="103">
        <v>99</v>
      </c>
      <c r="P127" s="51">
        <f>IF(AND(N127&lt;&gt;0,M127="Кач."),O127/N127*100,"")</f>
        <v>100</v>
      </c>
      <c r="Q127" s="51"/>
      <c r="R127" s="212">
        <f>IFERROR(AVERAGE(P127:P129),"")</f>
        <v>100</v>
      </c>
      <c r="S127" s="215">
        <f>AVERAGE(Q127:Q129)</f>
        <v>98.438412203154797</v>
      </c>
      <c r="T127" s="213">
        <f>IFERROR((R127*0.7+S127*0.3)*2,S127*2)</f>
        <v>199.06304732189287</v>
      </c>
      <c r="U127" s="207" t="str">
        <f>IF(T127&lt;170,"ГЗ по услуге (работе) НЕ выполнено","")&amp;IF(AND(T127&gt;=170,T127&lt;=200),"ГЗ по услуге (работе) выполнено","")&amp;IF(T127&gt;200,"ГЗ по услуге (работе) ПЕРЕвыполнено","")</f>
        <v>ГЗ по услуге (работе) выполнено</v>
      </c>
      <c r="V127" s="320"/>
      <c r="W127" s="244"/>
      <c r="X127" s="247"/>
    </row>
    <row r="128" spans="1:24" s="4" customFormat="1" ht="38.25" customHeight="1" thickBot="1" x14ac:dyDescent="0.3">
      <c r="A128" s="263"/>
      <c r="B128" s="44" t="e">
        <f t="shared" si="46"/>
        <v>#REF!</v>
      </c>
      <c r="C128" s="242"/>
      <c r="D128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28" s="223"/>
      <c r="F128" s="44" t="str">
        <f t="shared" si="60"/>
        <v>амбулаторно</v>
      </c>
      <c r="G128" s="207"/>
      <c r="H128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28" s="207"/>
      <c r="J128" s="44" t="str">
        <f t="shared" si="62"/>
        <v xml:space="preserve">Не применяется </v>
      </c>
      <c r="K128" s="71" t="s">
        <v>40</v>
      </c>
      <c r="L128" s="67" t="s">
        <v>120</v>
      </c>
      <c r="M128" s="68" t="s">
        <v>42</v>
      </c>
      <c r="N128" s="101">
        <v>1923</v>
      </c>
      <c r="O128" s="101">
        <v>1419</v>
      </c>
      <c r="P128" s="53"/>
      <c r="Q128" s="124">
        <f>IF(AND(N128&lt;&gt;0,M128="объем"),(O128/N128*100)/$Y$2*12,"")</f>
        <v>98.387935517420701</v>
      </c>
      <c r="R128" s="212"/>
      <c r="S128" s="215"/>
      <c r="T128" s="213"/>
      <c r="U128" s="207"/>
      <c r="V128" s="321"/>
      <c r="W128" s="244"/>
      <c r="X128" s="247"/>
    </row>
    <row r="129" spans="1:24" s="4" customFormat="1" ht="28.5" customHeight="1" thickBot="1" x14ac:dyDescent="0.3">
      <c r="A129" s="263"/>
      <c r="B129" s="44" t="e">
        <f t="shared" si="46"/>
        <v>#REF!</v>
      </c>
      <c r="C129" s="242"/>
      <c r="D129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29" s="132" t="s">
        <v>50</v>
      </c>
      <c r="F129" s="44" t="str">
        <f t="shared" si="60"/>
        <v>Вне медицинской организации</v>
      </c>
      <c r="G129" s="207"/>
      <c r="H129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29" s="207"/>
      <c r="J129" s="44" t="str">
        <f t="shared" si="62"/>
        <v xml:space="preserve">Не применяется </v>
      </c>
      <c r="K129" s="71" t="s">
        <v>148</v>
      </c>
      <c r="L129" s="72" t="s">
        <v>41</v>
      </c>
      <c r="M129" s="68" t="s">
        <v>42</v>
      </c>
      <c r="N129" s="99">
        <v>1500</v>
      </c>
      <c r="O129" s="99">
        <v>1108</v>
      </c>
      <c r="P129" s="53"/>
      <c r="Q129" s="52">
        <f>IF(AND(N129&lt;&gt;0,M129="объем"),(O129/N129*100)/$Y$2*12,"")</f>
        <v>98.488888888888908</v>
      </c>
      <c r="R129" s="212"/>
      <c r="S129" s="215"/>
      <c r="T129" s="213"/>
      <c r="U129" s="207"/>
      <c r="V129" s="322"/>
      <c r="W129" s="244"/>
      <c r="X129" s="247"/>
    </row>
    <row r="130" spans="1:24" s="4" customFormat="1" ht="44.25" customHeight="1" thickBot="1" x14ac:dyDescent="0.3">
      <c r="A130" s="263"/>
      <c r="B130" s="44" t="e">
        <f t="shared" si="46"/>
        <v>#REF!</v>
      </c>
      <c r="C130" s="242" t="s">
        <v>126</v>
      </c>
      <c r="D130" s="19" t="str">
        <f t="shared" si="4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0" s="207" t="s">
        <v>140</v>
      </c>
      <c r="F130" s="44" t="str">
        <f t="shared" si="60"/>
        <v>стационар</v>
      </c>
      <c r="G130" s="207" t="s">
        <v>51</v>
      </c>
      <c r="H130" s="44" t="str">
        <f t="shared" si="61"/>
        <v>терапия</v>
      </c>
      <c r="I130" s="207" t="s">
        <v>145</v>
      </c>
      <c r="J130" s="44" t="str">
        <f t="shared" si="62"/>
        <v xml:space="preserve">Не применяется </v>
      </c>
      <c r="K130" s="69" t="s">
        <v>130</v>
      </c>
      <c r="L130" s="69" t="s">
        <v>3</v>
      </c>
      <c r="M130" s="69" t="s">
        <v>5</v>
      </c>
      <c r="N130" s="103">
        <v>99</v>
      </c>
      <c r="O130" s="103">
        <v>99</v>
      </c>
      <c r="P130" s="51">
        <f t="shared" ref="P130" si="70">IF(AND(N130&lt;&gt;0,M130="Кач."),O130/N130*100,"")</f>
        <v>100</v>
      </c>
      <c r="Q130" s="51"/>
      <c r="R130" s="212">
        <f>IFERROR(AVERAGE(P130:P131),"")</f>
        <v>100</v>
      </c>
      <c r="S130" s="215">
        <f>AVERAGE(Q130:Q131)</f>
        <v>101.01010101010101</v>
      </c>
      <c r="T130" s="213">
        <f>IFERROR((R130*0.7+S130*0.3)*2,S130*2)</f>
        <v>200.60606060606059</v>
      </c>
      <c r="U130" s="207" t="str">
        <f t="shared" ref="U130" si="71">IF(T130&lt;170,"ГЗ по услуге (работе) НЕ выполнено","")&amp;IF(AND(T130&gt;=170,T130&lt;=200),"ГЗ по услуге (работе) выполнено","")&amp;IF(T130&gt;200,"ГЗ по услуге (работе) ПЕРЕвыполнено","")</f>
        <v>ГЗ по услуге (работе) ПЕРЕвыполнено</v>
      </c>
      <c r="V130" s="214"/>
      <c r="W130" s="244"/>
      <c r="X130" s="247"/>
    </row>
    <row r="131" spans="1:24" s="4" customFormat="1" ht="28.5" customHeight="1" thickBot="1" x14ac:dyDescent="0.3">
      <c r="A131" s="263"/>
      <c r="B131" s="44" t="e">
        <f t="shared" si="46"/>
        <v>#REF!</v>
      </c>
      <c r="C131" s="242"/>
      <c r="D131" s="19" t="str">
        <f t="shared" si="4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1" s="207"/>
      <c r="F131" s="44" t="str">
        <f t="shared" si="60"/>
        <v>стационар</v>
      </c>
      <c r="G131" s="207"/>
      <c r="H131" s="44" t="str">
        <f t="shared" si="61"/>
        <v>терапия</v>
      </c>
      <c r="I131" s="207"/>
      <c r="J131" s="44" t="str">
        <f t="shared" si="62"/>
        <v xml:space="preserve">Не применяется </v>
      </c>
      <c r="K131" s="71" t="s">
        <v>172</v>
      </c>
      <c r="L131" s="72" t="s">
        <v>147</v>
      </c>
      <c r="M131" s="68" t="s">
        <v>42</v>
      </c>
      <c r="N131" s="101">
        <v>33</v>
      </c>
      <c r="O131" s="101">
        <v>25</v>
      </c>
      <c r="P131" s="53"/>
      <c r="Q131" s="52">
        <f>IF(AND(N131&lt;&gt;0,M131="объем"),(O131/N131*100)/$Y$2*12,"")</f>
        <v>101.01010101010101</v>
      </c>
      <c r="R131" s="212"/>
      <c r="S131" s="215"/>
      <c r="T131" s="213"/>
      <c r="U131" s="207"/>
      <c r="V131" s="214"/>
      <c r="W131" s="244"/>
      <c r="X131" s="247"/>
    </row>
    <row r="132" spans="1:24" s="4" customFormat="1" ht="28.5" customHeight="1" thickBot="1" x14ac:dyDescent="0.3">
      <c r="A132" s="263"/>
      <c r="B132" s="44" t="e">
        <f t="shared" si="46"/>
        <v>#REF!</v>
      </c>
      <c r="C132" s="206" t="s">
        <v>231</v>
      </c>
      <c r="D132" s="19" t="str">
        <f t="shared" si="4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32" s="207" t="s">
        <v>287</v>
      </c>
      <c r="F132" s="44" t="str">
        <f t="shared" si="60"/>
        <v>заключение договоров</v>
      </c>
      <c r="G132" s="207" t="s">
        <v>289</v>
      </c>
      <c r="H132" s="44" t="str">
        <f t="shared" si="6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32" s="207" t="s">
        <v>288</v>
      </c>
      <c r="J132" s="44" t="str">
        <f t="shared" si="6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32" s="73" t="s">
        <v>232</v>
      </c>
      <c r="L132" s="72" t="s">
        <v>3</v>
      </c>
      <c r="M132" s="69" t="s">
        <v>5</v>
      </c>
      <c r="N132" s="103">
        <v>100</v>
      </c>
      <c r="O132" s="103">
        <v>100</v>
      </c>
      <c r="P132" s="51">
        <f t="shared" ref="P132" si="72">IF(AND(N132&lt;&gt;0,M132="Кач."),O132/N132*100,"")</f>
        <v>100</v>
      </c>
      <c r="Q132" s="51"/>
      <c r="R132" s="212">
        <f>IFERROR(AVERAGE(P132:P133),"")</f>
        <v>100</v>
      </c>
      <c r="S132" s="215">
        <f>AVERAGE(Q132:Q133)</f>
        <v>100</v>
      </c>
      <c r="T132" s="213">
        <f>IFERROR((R132*0.7+S132*0.3)*2,S132*2)</f>
        <v>200</v>
      </c>
      <c r="U132" s="207" t="str">
        <f t="shared" ref="U132" si="73">IF(T132&lt;170,"ГЗ по услуге (работе) НЕ выполнено","")&amp;IF(AND(T132&gt;=170,T132&lt;=200),"ГЗ по услуге (работе) выполнено","")&amp;IF(T132&gt;200,"ГЗ по услуге (работе) ПЕРЕвыполнено","")</f>
        <v>ГЗ по услуге (работе) выполнено</v>
      </c>
      <c r="V132" s="214"/>
      <c r="W132" s="244"/>
      <c r="X132" s="247"/>
    </row>
    <row r="133" spans="1:24" s="4" customFormat="1" ht="45.75" customHeight="1" thickBot="1" x14ac:dyDescent="0.3">
      <c r="A133" s="264"/>
      <c r="B133" s="44" t="e">
        <f t="shared" si="46"/>
        <v>#REF!</v>
      </c>
      <c r="C133" s="206"/>
      <c r="D133" s="19" t="str">
        <f t="shared" si="4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33" s="207"/>
      <c r="F133" s="44" t="str">
        <f t="shared" si="60"/>
        <v>заключение договоров</v>
      </c>
      <c r="G133" s="207"/>
      <c r="H133" s="44" t="str">
        <f t="shared" si="6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33" s="207"/>
      <c r="J133" s="44" t="str">
        <f t="shared" si="6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33" s="74" t="s">
        <v>240</v>
      </c>
      <c r="L133" s="72" t="s">
        <v>233</v>
      </c>
      <c r="M133" s="68" t="s">
        <v>42</v>
      </c>
      <c r="N133" s="101">
        <v>25.74</v>
      </c>
      <c r="O133" s="101">
        <v>25.74</v>
      </c>
      <c r="P133" s="53"/>
      <c r="Q133" s="55">
        <f>IF(AND(N133&lt;&gt;0,M133="объем"),(O133/N133*100),"")</f>
        <v>100</v>
      </c>
      <c r="R133" s="212"/>
      <c r="S133" s="215"/>
      <c r="T133" s="213"/>
      <c r="U133" s="207"/>
      <c r="V133" s="214"/>
      <c r="W133" s="245"/>
      <c r="X133" s="248"/>
    </row>
    <row r="134" spans="1:24" s="4" customFormat="1" ht="28.5" customHeight="1" thickBot="1" x14ac:dyDescent="0.3">
      <c r="A134" s="216" t="s">
        <v>25</v>
      </c>
      <c r="B134" s="44" t="str">
        <f t="shared" si="46"/>
        <v>ГБУЗ АО Камызякская РБ</v>
      </c>
      <c r="C134" s="236" t="s">
        <v>121</v>
      </c>
      <c r="D134" s="19" t="str">
        <f t="shared" si="47"/>
        <v>ПМСП, не включенная в базовую программу ОМС</v>
      </c>
      <c r="E134" s="214" t="s">
        <v>139</v>
      </c>
      <c r="F134" s="44" t="str">
        <f t="shared" si="60"/>
        <v>амбулаторно</v>
      </c>
      <c r="G134" s="207" t="s">
        <v>134</v>
      </c>
      <c r="H134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34" s="214" t="s">
        <v>165</v>
      </c>
      <c r="J134" s="44" t="str">
        <f t="shared" si="62"/>
        <v>по профилю дерматовенерология (в части венерологии)</v>
      </c>
      <c r="K134" s="69" t="s">
        <v>130</v>
      </c>
      <c r="L134" s="69" t="s">
        <v>3</v>
      </c>
      <c r="M134" s="69" t="s">
        <v>5</v>
      </c>
      <c r="N134" s="103">
        <v>99</v>
      </c>
      <c r="O134" s="103">
        <v>100</v>
      </c>
      <c r="P134" s="51">
        <f t="shared" ref="P134" si="74">IF(AND(N134&lt;&gt;0,M134="Кач."),O134/N134*100,"")</f>
        <v>101.01010101010101</v>
      </c>
      <c r="Q134" s="51"/>
      <c r="R134" s="212">
        <f>IFERROR(AVERAGE(P134:P136),"")</f>
        <v>101.01010101010101</v>
      </c>
      <c r="S134" s="215">
        <f>AVERAGE(Q134:Q136)</f>
        <v>94.101470208097737</v>
      </c>
      <c r="T134" s="213">
        <f>IFERROR((R134*0.7+S134*0.3)*2,S134*2)</f>
        <v>197.87502353900004</v>
      </c>
      <c r="U134" s="207" t="str">
        <f>IF(T134&lt;170,"ГЗ по услуге (работе) НЕ выполнено","")&amp;IF(AND(T134&gt;=170,T134&lt;=200),"ГЗ по услуге (работе) выполнено","")&amp;IF(T134&gt;200,"ГЗ по услуге (работе) ПЕРЕвыполнено","")</f>
        <v>ГЗ по услуге (работе) выполнено</v>
      </c>
      <c r="V134" s="320"/>
      <c r="W134" s="243">
        <f>AVERAGE(T134:T155)</f>
        <v>206.14780785001881</v>
      </c>
      <c r="X134" s="246" t="str">
        <f>IF(W134&lt;170,"ГЗ по учреждению не выполнено","")&amp;IF(AND(W134&gt;=170,W134&lt;=200),"ГЗ по учреждению выполнено","")&amp;IF(W134&gt;200,"ГЗ по учреждению перевыполнено","")</f>
        <v>ГЗ по учреждению перевыполнено</v>
      </c>
    </row>
    <row r="135" spans="1:24" s="4" customFormat="1" ht="82.5" customHeight="1" thickBot="1" x14ac:dyDescent="0.3">
      <c r="A135" s="217"/>
      <c r="B135" s="44" t="str">
        <f t="shared" si="46"/>
        <v>ГБУЗ АО Камызякская РБ</v>
      </c>
      <c r="C135" s="237"/>
      <c r="D135" s="19" t="str">
        <f t="shared" si="47"/>
        <v>ПМСП, не включенная в базовую программу ОМС</v>
      </c>
      <c r="E135" s="214"/>
      <c r="F135" s="44" t="str">
        <f t="shared" si="60"/>
        <v>амбулаторно</v>
      </c>
      <c r="G135" s="207"/>
      <c r="H135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35" s="214"/>
      <c r="J135" s="44" t="str">
        <f t="shared" si="62"/>
        <v>по профилю дерматовенерология (в части венерологии)</v>
      </c>
      <c r="K135" s="66" t="s">
        <v>40</v>
      </c>
      <c r="L135" s="67" t="s">
        <v>120</v>
      </c>
      <c r="M135" s="68" t="s">
        <v>42</v>
      </c>
      <c r="N135" s="101">
        <v>1222</v>
      </c>
      <c r="O135" s="101">
        <v>879</v>
      </c>
      <c r="P135" s="53"/>
      <c r="Q135" s="52">
        <f>IF(AND(N135&lt;&gt;0,M135="объем"),(O135/N135*100)/$Y$2*12,"")</f>
        <v>95.908346972176744</v>
      </c>
      <c r="R135" s="212"/>
      <c r="S135" s="215"/>
      <c r="T135" s="213"/>
      <c r="U135" s="207"/>
      <c r="V135" s="321"/>
      <c r="W135" s="244"/>
      <c r="X135" s="247"/>
    </row>
    <row r="136" spans="1:24" s="4" customFormat="1" ht="78.75" customHeight="1" thickBot="1" x14ac:dyDescent="0.3">
      <c r="A136" s="217"/>
      <c r="B136" s="44" t="str">
        <f t="shared" si="46"/>
        <v>ГБУЗ АО Камызякская РБ</v>
      </c>
      <c r="C136" s="237"/>
      <c r="D136" s="19" t="str">
        <f t="shared" si="47"/>
        <v>ПМСП, не включенная в базовую программу ОМС</v>
      </c>
      <c r="E136" s="214"/>
      <c r="F136" s="44" t="str">
        <f t="shared" si="60"/>
        <v>амбулаторно</v>
      </c>
      <c r="G136" s="207"/>
      <c r="H136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36" s="214"/>
      <c r="J136" s="44" t="str">
        <f t="shared" si="62"/>
        <v>по профилю дерматовенерология (в части венерологии)</v>
      </c>
      <c r="K136" s="66" t="s">
        <v>135</v>
      </c>
      <c r="L136" s="67" t="s">
        <v>120</v>
      </c>
      <c r="M136" s="68" t="s">
        <v>42</v>
      </c>
      <c r="N136" s="101">
        <v>783</v>
      </c>
      <c r="O136" s="101">
        <v>542</v>
      </c>
      <c r="P136" s="53"/>
      <c r="Q136" s="52">
        <f>IF(AND(N136&lt;&gt;0,M136="объем"),(O136/N136*100)/$Y$2*12,"")</f>
        <v>92.294593444018744</v>
      </c>
      <c r="R136" s="212"/>
      <c r="S136" s="215"/>
      <c r="T136" s="213"/>
      <c r="U136" s="207"/>
      <c r="V136" s="322"/>
      <c r="W136" s="244"/>
      <c r="X136" s="247"/>
    </row>
    <row r="137" spans="1:24" s="4" customFormat="1" ht="64.5" customHeight="1" thickBot="1" x14ac:dyDescent="0.3">
      <c r="A137" s="217"/>
      <c r="B137" s="44" t="str">
        <f t="shared" si="46"/>
        <v>ГБУЗ АО Камызякская РБ</v>
      </c>
      <c r="C137" s="237"/>
      <c r="D137" s="19" t="str">
        <f t="shared" si="47"/>
        <v>ПМСП, не включенная в базовую программу ОМС</v>
      </c>
      <c r="E137" s="214" t="s">
        <v>139</v>
      </c>
      <c r="F137" s="44" t="str">
        <f t="shared" si="60"/>
        <v>амбулаторно</v>
      </c>
      <c r="G137" s="207" t="s">
        <v>142</v>
      </c>
      <c r="H137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37" s="214" t="s">
        <v>141</v>
      </c>
      <c r="J137" s="44" t="str">
        <f t="shared" si="62"/>
        <v>по профилю Фтизиатрия</v>
      </c>
      <c r="K137" s="70" t="s">
        <v>130</v>
      </c>
      <c r="L137" s="69" t="s">
        <v>3</v>
      </c>
      <c r="M137" s="69" t="s">
        <v>5</v>
      </c>
      <c r="N137" s="103">
        <v>99</v>
      </c>
      <c r="O137" s="103">
        <v>100</v>
      </c>
      <c r="P137" s="51">
        <f t="shared" ref="P137" si="75">IF(AND(N137&lt;&gt;0,M137="Кач."),O137/N137*100,"")</f>
        <v>101.01010101010101</v>
      </c>
      <c r="Q137" s="51"/>
      <c r="R137" s="212">
        <f>IFERROR(AVERAGE(P137:P139),"")</f>
        <v>101.01010101010101</v>
      </c>
      <c r="S137" s="215">
        <f>AVERAGE(Q137:Q139)</f>
        <v>106.52760124610593</v>
      </c>
      <c r="T137" s="213">
        <f>IFERROR((R137*0.7+S137*0.3)*2,S137*2)</f>
        <v>205.33070216180494</v>
      </c>
      <c r="U137" s="207" t="str">
        <f>IF(T137&lt;170,"ГЗ по услуге (работе) НЕ выполнено","")&amp;IF(AND(T137&gt;=170,T137&lt;=200),"ГЗ по услуге (работе) выполнено","")&amp;IF(T137&gt;200,"ГЗ по услуге (работе) ПЕРЕвыполнено","")</f>
        <v>ГЗ по услуге (работе) ПЕРЕвыполнено</v>
      </c>
      <c r="V137" s="320"/>
      <c r="W137" s="244"/>
      <c r="X137" s="247"/>
    </row>
    <row r="138" spans="1:24" s="4" customFormat="1" ht="28.5" customHeight="1" thickBot="1" x14ac:dyDescent="0.3">
      <c r="A138" s="217"/>
      <c r="B138" s="44" t="str">
        <f t="shared" si="46"/>
        <v>ГБУЗ АО Камызякская РБ</v>
      </c>
      <c r="C138" s="237"/>
      <c r="D138" s="19" t="str">
        <f t="shared" si="47"/>
        <v>ПМСП, не включенная в базовую программу ОМС</v>
      </c>
      <c r="E138" s="214"/>
      <c r="F138" s="44" t="str">
        <f t="shared" si="60"/>
        <v>амбулаторно</v>
      </c>
      <c r="G138" s="207"/>
      <c r="H138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38" s="214"/>
      <c r="J138" s="44" t="str">
        <f t="shared" si="62"/>
        <v>по профилю Фтизиатрия</v>
      </c>
      <c r="K138" s="71" t="s">
        <v>40</v>
      </c>
      <c r="L138" s="67" t="s">
        <v>120</v>
      </c>
      <c r="M138" s="68" t="s">
        <v>42</v>
      </c>
      <c r="N138" s="101">
        <v>5350</v>
      </c>
      <c r="O138" s="101">
        <v>3935</v>
      </c>
      <c r="P138" s="53"/>
      <c r="Q138" s="52">
        <f t="shared" ref="Q138:Q147" si="76">IF(AND(N138&lt;&gt;0,M138="объем"),(O138/N138*100)/$Y$2*12,"")</f>
        <v>98.068535825545183</v>
      </c>
      <c r="R138" s="212"/>
      <c r="S138" s="215"/>
      <c r="T138" s="213"/>
      <c r="U138" s="207"/>
      <c r="V138" s="321"/>
      <c r="W138" s="244"/>
      <c r="X138" s="247"/>
    </row>
    <row r="139" spans="1:24" s="4" customFormat="1" ht="28.5" customHeight="1" thickBot="1" x14ac:dyDescent="0.3">
      <c r="A139" s="217"/>
      <c r="B139" s="44" t="str">
        <f t="shared" si="46"/>
        <v>ГБУЗ АО Камызякская РБ</v>
      </c>
      <c r="C139" s="237"/>
      <c r="D139" s="19" t="str">
        <f t="shared" si="47"/>
        <v>ПМСП, не включенная в базовую программу ОМС</v>
      </c>
      <c r="E139" s="214"/>
      <c r="F139" s="44" t="str">
        <f t="shared" si="60"/>
        <v>амбулаторно</v>
      </c>
      <c r="G139" s="207"/>
      <c r="H139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39" s="214"/>
      <c r="J139" s="44" t="str">
        <f t="shared" si="62"/>
        <v>по профилю Фтизиатрия</v>
      </c>
      <c r="K139" s="71" t="s">
        <v>135</v>
      </c>
      <c r="L139" s="67" t="s">
        <v>120</v>
      </c>
      <c r="M139" s="68" t="s">
        <v>42</v>
      </c>
      <c r="N139" s="101">
        <v>1250</v>
      </c>
      <c r="O139" s="101">
        <v>1078</v>
      </c>
      <c r="P139" s="53"/>
      <c r="Q139" s="52">
        <f t="shared" si="76"/>
        <v>114.98666666666668</v>
      </c>
      <c r="R139" s="212"/>
      <c r="S139" s="215"/>
      <c r="T139" s="213"/>
      <c r="U139" s="207"/>
      <c r="V139" s="322"/>
      <c r="W139" s="244"/>
      <c r="X139" s="247"/>
    </row>
    <row r="140" spans="1:24" s="4" customFormat="1" ht="58.5" customHeight="1" thickBot="1" x14ac:dyDescent="0.3">
      <c r="A140" s="217"/>
      <c r="B140" s="44" t="str">
        <f t="shared" si="46"/>
        <v>ГБУЗ АО Камызякская РБ</v>
      </c>
      <c r="C140" s="237"/>
      <c r="D140" s="19" t="str">
        <f t="shared" si="47"/>
        <v>ПМСП, не включенная в базовую программу ОМС</v>
      </c>
      <c r="E140" s="214" t="s">
        <v>139</v>
      </c>
      <c r="F140" s="44" t="str">
        <f t="shared" si="60"/>
        <v>амбулаторно</v>
      </c>
      <c r="G140" s="207" t="s">
        <v>164</v>
      </c>
      <c r="H140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40" s="214" t="s">
        <v>276</v>
      </c>
      <c r="J140" s="44" t="str">
        <f t="shared" si="62"/>
        <v>по профилю психиатрия-наркология</v>
      </c>
      <c r="K140" s="70" t="s">
        <v>130</v>
      </c>
      <c r="L140" s="69" t="s">
        <v>3</v>
      </c>
      <c r="M140" s="69" t="s">
        <v>5</v>
      </c>
      <c r="N140" s="103">
        <v>99</v>
      </c>
      <c r="O140" s="103">
        <v>100</v>
      </c>
      <c r="P140" s="51">
        <f t="shared" ref="P140" si="77">IF(AND(N140&lt;&gt;0,M140="Кач."),O140/N140*100,"")</f>
        <v>101.01010101010101</v>
      </c>
      <c r="Q140" s="51" t="str">
        <f t="shared" si="76"/>
        <v/>
      </c>
      <c r="R140" s="212">
        <f>IFERROR(AVERAGE(P140:P142),"")</f>
        <v>101.01010101010101</v>
      </c>
      <c r="S140" s="215">
        <f>AVERAGE(Q140:Q142)</f>
        <v>96.026628625772716</v>
      </c>
      <c r="T140" s="213">
        <f>IFERROR((R140*0.7+S140*0.3)*2,S140*2)</f>
        <v>199.03011858960502</v>
      </c>
      <c r="U140" s="207" t="str">
        <f>IF(T140&lt;170,"ГЗ по услуге (работе) НЕ выполнено","")&amp;IF(AND(T140&gt;=170,T140&lt;=200),"ГЗ по услуге (работе) выполнено","")&amp;IF(T140&gt;200,"ГЗ по услуге (работе) ПЕРЕвыполнено","")</f>
        <v>ГЗ по услуге (работе) выполнено</v>
      </c>
      <c r="V140" s="320"/>
      <c r="W140" s="244"/>
      <c r="X140" s="247"/>
    </row>
    <row r="141" spans="1:24" s="4" customFormat="1" ht="28.5" customHeight="1" thickBot="1" x14ac:dyDescent="0.3">
      <c r="A141" s="217"/>
      <c r="B141" s="44" t="str">
        <f t="shared" si="46"/>
        <v>ГБУЗ АО Камызякская РБ</v>
      </c>
      <c r="C141" s="237"/>
      <c r="D141" s="19" t="str">
        <f t="shared" si="47"/>
        <v>ПМСП, не включенная в базовую программу ОМС</v>
      </c>
      <c r="E141" s="214"/>
      <c r="F141" s="44" t="str">
        <f t="shared" si="60"/>
        <v>амбулаторно</v>
      </c>
      <c r="G141" s="207"/>
      <c r="H141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41" s="214"/>
      <c r="J141" s="44" t="str">
        <f t="shared" si="62"/>
        <v>по профилю психиатрия-наркология</v>
      </c>
      <c r="K141" s="71" t="s">
        <v>40</v>
      </c>
      <c r="L141" s="67" t="s">
        <v>120</v>
      </c>
      <c r="M141" s="68" t="s">
        <v>42</v>
      </c>
      <c r="N141" s="101">
        <v>3505</v>
      </c>
      <c r="O141" s="101">
        <v>2525</v>
      </c>
      <c r="P141" s="53"/>
      <c r="Q141" s="52">
        <f t="shared" si="76"/>
        <v>96.053257251545432</v>
      </c>
      <c r="R141" s="212"/>
      <c r="S141" s="215"/>
      <c r="T141" s="213"/>
      <c r="U141" s="207"/>
      <c r="V141" s="321"/>
      <c r="W141" s="244"/>
      <c r="X141" s="247"/>
    </row>
    <row r="142" spans="1:24" s="4" customFormat="1" ht="28.5" customHeight="1" thickBot="1" x14ac:dyDescent="0.3">
      <c r="A142" s="217"/>
      <c r="B142" s="44" t="str">
        <f t="shared" si="46"/>
        <v>ГБУЗ АО Камызякская РБ</v>
      </c>
      <c r="C142" s="237"/>
      <c r="D142" s="19" t="str">
        <f t="shared" si="47"/>
        <v>ПМСП, не включенная в базовую программу ОМС</v>
      </c>
      <c r="E142" s="214"/>
      <c r="F142" s="44" t="str">
        <f t="shared" si="60"/>
        <v>амбулаторно</v>
      </c>
      <c r="G142" s="207"/>
      <c r="H142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42" s="214"/>
      <c r="J142" s="44" t="str">
        <f t="shared" si="62"/>
        <v>по профилю психиатрия-наркология</v>
      </c>
      <c r="K142" s="71" t="s">
        <v>135</v>
      </c>
      <c r="L142" s="67" t="s">
        <v>120</v>
      </c>
      <c r="M142" s="68" t="s">
        <v>42</v>
      </c>
      <c r="N142" s="101">
        <v>700</v>
      </c>
      <c r="O142" s="101">
        <v>504</v>
      </c>
      <c r="P142" s="53"/>
      <c r="Q142" s="52">
        <f t="shared" si="76"/>
        <v>96</v>
      </c>
      <c r="R142" s="212"/>
      <c r="S142" s="215"/>
      <c r="T142" s="213"/>
      <c r="U142" s="207"/>
      <c r="V142" s="322"/>
      <c r="W142" s="244"/>
      <c r="X142" s="247"/>
    </row>
    <row r="143" spans="1:24" s="4" customFormat="1" ht="45.75" customHeight="1" thickBot="1" x14ac:dyDescent="0.3">
      <c r="A143" s="217"/>
      <c r="B143" s="44" t="str">
        <f t="shared" si="46"/>
        <v>ГБУЗ АО Камызякская РБ</v>
      </c>
      <c r="C143" s="237"/>
      <c r="D143" s="19" t="str">
        <f t="shared" si="47"/>
        <v>ПМСП, не включенная в базовую программу ОМС</v>
      </c>
      <c r="E143" s="230" t="s">
        <v>139</v>
      </c>
      <c r="F143" s="44" t="str">
        <f t="shared" si="60"/>
        <v>амбулаторно</v>
      </c>
      <c r="G143" s="222" t="s">
        <v>39</v>
      </c>
      <c r="H143" s="44" t="str">
        <f t="shared" si="61"/>
        <v>Первичная медико-санитарная помощь, в части диагностики и лечения</v>
      </c>
      <c r="I143" s="230" t="s">
        <v>248</v>
      </c>
      <c r="J143" s="44" t="str">
        <f t="shared" si="62"/>
        <v>Вакцинация</v>
      </c>
      <c r="K143" s="69" t="s">
        <v>130</v>
      </c>
      <c r="L143" s="69" t="s">
        <v>3</v>
      </c>
      <c r="M143" s="69" t="s">
        <v>5</v>
      </c>
      <c r="N143" s="103">
        <v>99</v>
      </c>
      <c r="O143" s="103">
        <v>100</v>
      </c>
      <c r="P143" s="125">
        <f t="shared" ref="P143" si="78">IF(AND(N143&lt;&gt;0,M143="Кач."),O143/N143*100,"")</f>
        <v>101.01010101010101</v>
      </c>
      <c r="Q143" s="125" t="str">
        <f t="shared" si="76"/>
        <v/>
      </c>
      <c r="R143" s="212">
        <f>IFERROR(AVERAGE(P143:P144),"")</f>
        <v>101.01010101010101</v>
      </c>
      <c r="S143" s="215">
        <f>AVERAGE(Q143:Q144)</f>
        <v>98.666666666666657</v>
      </c>
      <c r="T143" s="213">
        <f>IFERROR((R143*0.7+S143*0.3)*2,S143*2)</f>
        <v>200.61414141414139</v>
      </c>
      <c r="U143" s="207" t="str">
        <f t="shared" ref="U143" si="79">IF(T143&lt;170,"ГЗ по услуге (работе) НЕ выполнено","")&amp;IF(AND(T143&gt;=170,T143&lt;=200),"ГЗ по услуге (работе) выполнено","")&amp;IF(T143&gt;200,"ГЗ по услуге (работе) ПЕРЕвыполнено","")</f>
        <v>ГЗ по услуге (работе) ПЕРЕвыполнено</v>
      </c>
      <c r="V143" s="214"/>
      <c r="W143" s="244"/>
      <c r="X143" s="247"/>
    </row>
    <row r="144" spans="1:24" s="4" customFormat="1" ht="28.5" customHeight="1" thickBot="1" x14ac:dyDescent="0.3">
      <c r="A144" s="217"/>
      <c r="B144" s="44" t="str">
        <f t="shared" si="46"/>
        <v>ГБУЗ АО Камызякская РБ</v>
      </c>
      <c r="C144" s="238"/>
      <c r="D144" s="19" t="str">
        <f t="shared" si="47"/>
        <v>ПМСП, не включенная в базовую программу ОМС</v>
      </c>
      <c r="E144" s="232"/>
      <c r="F144" s="44" t="str">
        <f t="shared" si="60"/>
        <v>амбулаторно</v>
      </c>
      <c r="G144" s="223"/>
      <c r="H144" s="44" t="str">
        <f t="shared" si="61"/>
        <v>Первичная медико-санитарная помощь, в части диагностики и лечения</v>
      </c>
      <c r="I144" s="232"/>
      <c r="J144" s="44" t="str">
        <f t="shared" si="62"/>
        <v>Вакцинация</v>
      </c>
      <c r="K144" s="66" t="s">
        <v>40</v>
      </c>
      <c r="L144" s="67" t="s">
        <v>120</v>
      </c>
      <c r="M144" s="68" t="s">
        <v>42</v>
      </c>
      <c r="N144" s="99">
        <v>500</v>
      </c>
      <c r="O144" s="99">
        <v>370</v>
      </c>
      <c r="P144" s="53"/>
      <c r="Q144" s="124">
        <f t="shared" si="76"/>
        <v>98.666666666666657</v>
      </c>
      <c r="R144" s="212"/>
      <c r="S144" s="215"/>
      <c r="T144" s="213"/>
      <c r="U144" s="207"/>
      <c r="V144" s="214"/>
      <c r="W144" s="244"/>
      <c r="X144" s="247"/>
    </row>
    <row r="145" spans="1:24" s="4" customFormat="1" ht="28.5" customHeight="1" thickBot="1" x14ac:dyDescent="0.3">
      <c r="A145" s="217"/>
      <c r="B145" s="44" t="str">
        <f t="shared" si="46"/>
        <v>ГБУЗ АО Камызякская РБ</v>
      </c>
      <c r="C145" s="242" t="s">
        <v>138</v>
      </c>
      <c r="D145" s="19" t="str">
        <f>IF(C145="",D144,C145)</f>
        <v>Медицинская помощь в экстренной форме незастрахованным гражданам в системе обязательного медицинского страхования</v>
      </c>
      <c r="E145" s="207" t="s">
        <v>139</v>
      </c>
      <c r="F145" s="44" t="str">
        <f t="shared" si="60"/>
        <v>амбулаторно</v>
      </c>
      <c r="G145" s="230" t="s">
        <v>138</v>
      </c>
      <c r="H145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45" s="222" t="s">
        <v>145</v>
      </c>
      <c r="J145" s="44" t="str">
        <f t="shared" si="62"/>
        <v xml:space="preserve">Не применяется </v>
      </c>
      <c r="K145" s="69" t="s">
        <v>130</v>
      </c>
      <c r="L145" s="69" t="s">
        <v>3</v>
      </c>
      <c r="M145" s="69" t="s">
        <v>5</v>
      </c>
      <c r="N145" s="103"/>
      <c r="O145" s="103">
        <v>100</v>
      </c>
      <c r="P145" s="51" t="str">
        <f t="shared" ref="P145" si="80">IF(AND(N145&lt;&gt;0,M145="Кач."),O145/N145*100,"")</f>
        <v/>
      </c>
      <c r="Q145" s="51" t="str">
        <f t="shared" si="76"/>
        <v/>
      </c>
      <c r="R145" s="226" t="str">
        <f>IFERROR(AVERAGE(P145:P147),"")</f>
        <v/>
      </c>
      <c r="S145" s="227">
        <f>AVERAGE(Q145:Q147)</f>
        <v>86.574999999999989</v>
      </c>
      <c r="T145" s="224">
        <f>IFERROR((R145*0.7+S145*0.3)*2,S145*2)</f>
        <v>173.14999999999998</v>
      </c>
      <c r="U145" s="222" t="str">
        <f t="shared" ref="U145" si="81">IF(T145&lt;170,"ГЗ по услуге (работе) НЕ выполнено","")&amp;IF(AND(T145&gt;=170,T145&lt;=200),"ГЗ по услуге (работе) выполнено","")&amp;IF(T145&gt;200,"ГЗ по услуге (работе) ПЕРЕвыполнено","")</f>
        <v>ГЗ по услуге (работе) выполнено</v>
      </c>
      <c r="V145" s="230"/>
      <c r="W145" s="244"/>
      <c r="X145" s="247"/>
    </row>
    <row r="146" spans="1:24" s="4" customFormat="1" ht="50.25" customHeight="1" thickBot="1" x14ac:dyDescent="0.3">
      <c r="A146" s="217"/>
      <c r="B146" s="44" t="str">
        <f t="shared" si="46"/>
        <v>ГБУЗ АО Камызякская РБ</v>
      </c>
      <c r="C146" s="242"/>
      <c r="D146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46" s="207"/>
      <c r="F146" s="44" t="str">
        <f t="shared" si="60"/>
        <v>амбулаторно</v>
      </c>
      <c r="G146" s="231"/>
      <c r="H146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46" s="229"/>
      <c r="J146" s="44" t="str">
        <f t="shared" si="62"/>
        <v xml:space="preserve">Не применяется </v>
      </c>
      <c r="K146" s="66" t="s">
        <v>40</v>
      </c>
      <c r="L146" s="67" t="s">
        <v>120</v>
      </c>
      <c r="M146" s="68" t="s">
        <v>42</v>
      </c>
      <c r="N146" s="99">
        <v>1600</v>
      </c>
      <c r="O146" s="101">
        <v>1121</v>
      </c>
      <c r="P146" s="53"/>
      <c r="Q146" s="52">
        <f t="shared" si="76"/>
        <v>93.416666666666671</v>
      </c>
      <c r="R146" s="208"/>
      <c r="S146" s="210"/>
      <c r="T146" s="228"/>
      <c r="U146" s="229"/>
      <c r="V146" s="231"/>
      <c r="W146" s="244"/>
      <c r="X146" s="247"/>
    </row>
    <row r="147" spans="1:24" s="4" customFormat="1" ht="50.25" customHeight="1" thickBot="1" x14ac:dyDescent="0.3">
      <c r="A147" s="217"/>
      <c r="B147" s="44" t="str">
        <f t="shared" si="46"/>
        <v>ГБУЗ АО Камызякская РБ</v>
      </c>
      <c r="C147" s="242"/>
      <c r="D147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47" s="126" t="s">
        <v>50</v>
      </c>
      <c r="F147" s="44" t="str">
        <f t="shared" si="60"/>
        <v>Вне медицинской организации</v>
      </c>
      <c r="G147" s="232"/>
      <c r="H147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47" s="223"/>
      <c r="J147" s="44" t="str">
        <f t="shared" si="62"/>
        <v xml:space="preserve">Не применяется </v>
      </c>
      <c r="K147" s="71" t="s">
        <v>148</v>
      </c>
      <c r="L147" s="72" t="s">
        <v>41</v>
      </c>
      <c r="M147" s="68" t="s">
        <v>42</v>
      </c>
      <c r="N147" s="99">
        <v>500</v>
      </c>
      <c r="O147" s="101">
        <v>299</v>
      </c>
      <c r="P147" s="53"/>
      <c r="Q147" s="52">
        <f t="shared" si="76"/>
        <v>79.73333333333332</v>
      </c>
      <c r="R147" s="209"/>
      <c r="S147" s="211"/>
      <c r="T147" s="225"/>
      <c r="U147" s="223"/>
      <c r="V147" s="232"/>
      <c r="W147" s="244"/>
      <c r="X147" s="247"/>
    </row>
    <row r="148" spans="1:24" s="4" customFormat="1" ht="50.25" customHeight="1" thickBot="1" x14ac:dyDescent="0.3">
      <c r="A148" s="217"/>
      <c r="B148" s="44" t="str">
        <f t="shared" si="46"/>
        <v>ГБУЗ АО Камызякская РБ</v>
      </c>
      <c r="C148" s="242" t="s">
        <v>192</v>
      </c>
      <c r="D148" s="19" t="str">
        <f t="shared" si="47"/>
        <v>Медицинское освидетельствование на состояние опьянения (алкогольного, наркотического или иного токсического)</v>
      </c>
      <c r="E148" s="214" t="s">
        <v>47</v>
      </c>
      <c r="F148" s="44" t="str">
        <f t="shared" si="60"/>
        <v>Не предусмотрено</v>
      </c>
      <c r="G148" s="214" t="s">
        <v>47</v>
      </c>
      <c r="H148" s="44" t="str">
        <f t="shared" si="61"/>
        <v>Не предусмотрено</v>
      </c>
      <c r="I148" s="214" t="s">
        <v>47</v>
      </c>
      <c r="J148" s="44" t="str">
        <f t="shared" si="62"/>
        <v>Не предусмотрено</v>
      </c>
      <c r="K148" s="70" t="s">
        <v>57</v>
      </c>
      <c r="L148" s="69" t="s">
        <v>57</v>
      </c>
      <c r="M148" s="70"/>
      <c r="N148" s="103"/>
      <c r="O148" s="103"/>
      <c r="P148" s="51" t="str">
        <f t="shared" ref="P148" si="82">IF(AND(N148&lt;&gt;0,M148="Кач."),O148/N148*100,"")</f>
        <v/>
      </c>
      <c r="Q148" s="51"/>
      <c r="R148" s="212" t="str">
        <f>IFERROR(AVERAGE(P148:P149),"")</f>
        <v/>
      </c>
      <c r="S148" s="215">
        <f>AVERAGE(Q148:Q149)</f>
        <v>150.66666666666663</v>
      </c>
      <c r="T148" s="213">
        <f>IFERROR((R148*0.7+S148*0.3)*2,S148*2)</f>
        <v>301.33333333333326</v>
      </c>
      <c r="U148" s="207" t="str">
        <f>IF(T148&lt;170,"ГЗ по услуге (работе) НЕ выполнено","")&amp;IF(AND(T148&gt;=170,T148&lt;=200),"ГЗ по услуге (работе) выполнено","")&amp;IF(T148&gt;200,"ГЗ по услуге (работе) ПЕРЕвыполнено","")</f>
        <v>ГЗ по услуге (работе) ПЕРЕвыполнено</v>
      </c>
      <c r="V148" s="214"/>
      <c r="W148" s="244"/>
      <c r="X148" s="247"/>
    </row>
    <row r="149" spans="1:24" s="4" customFormat="1" ht="28.5" customHeight="1" thickBot="1" x14ac:dyDescent="0.3">
      <c r="A149" s="217"/>
      <c r="B149" s="44" t="str">
        <f t="shared" si="46"/>
        <v>ГБУЗ АО Камызякская РБ</v>
      </c>
      <c r="C149" s="242"/>
      <c r="D149" s="19" t="str">
        <f t="shared" si="47"/>
        <v>Медицинское освидетельствование на состояние опьянения (алкогольного, наркотического или иного токсического)</v>
      </c>
      <c r="E149" s="214"/>
      <c r="F149" s="44" t="str">
        <f t="shared" si="60"/>
        <v>Не предусмотрено</v>
      </c>
      <c r="G149" s="214"/>
      <c r="H149" s="44" t="str">
        <f t="shared" si="61"/>
        <v>Не предусмотрено</v>
      </c>
      <c r="I149" s="214"/>
      <c r="J149" s="44" t="str">
        <f t="shared" si="62"/>
        <v>Не предусмотрено</v>
      </c>
      <c r="K149" s="71" t="s">
        <v>193</v>
      </c>
      <c r="L149" s="72" t="s">
        <v>58</v>
      </c>
      <c r="M149" s="68" t="s">
        <v>42</v>
      </c>
      <c r="N149" s="101">
        <v>300</v>
      </c>
      <c r="O149" s="101">
        <v>339</v>
      </c>
      <c r="P149" s="53"/>
      <c r="Q149" s="52">
        <f t="shared" ref="Q149:Q150" si="83">IF(AND(N149&lt;&gt;0,M149="объем"),(O149/N149*100)/$Y$2*12,"")</f>
        <v>150.66666666666663</v>
      </c>
      <c r="R149" s="212"/>
      <c r="S149" s="215"/>
      <c r="T149" s="213"/>
      <c r="U149" s="207"/>
      <c r="V149" s="214"/>
      <c r="W149" s="244"/>
      <c r="X149" s="247"/>
    </row>
    <row r="150" spans="1:24" s="4" customFormat="1" ht="28.5" customHeight="1" thickBot="1" x14ac:dyDescent="0.3">
      <c r="A150" s="217"/>
      <c r="B150" s="44" t="e">
        <f>IF(A150="",#REF!,A150)</f>
        <v>#REF!</v>
      </c>
      <c r="C150" s="219" t="s">
        <v>72</v>
      </c>
      <c r="D150" s="19" t="str">
        <f>IF(C150="",#REF!,C150)</f>
        <v>Паллиативная медицинская помощь</v>
      </c>
      <c r="E150" s="207" t="s">
        <v>293</v>
      </c>
      <c r="F150" s="44" t="str">
        <f>IF(E150="",#REF!,E150)</f>
        <v xml:space="preserve">амбулаторно </v>
      </c>
      <c r="G150" s="207" t="s">
        <v>43</v>
      </c>
      <c r="H150" s="44" t="str">
        <f>IF(G150="",#REF!,G150)</f>
        <v>паллиативная медицинская помощь</v>
      </c>
      <c r="I150" s="207" t="s">
        <v>145</v>
      </c>
      <c r="J150" s="44" t="str">
        <f>IF(I150="",#REF!,I150)</f>
        <v xml:space="preserve">Не применяется </v>
      </c>
      <c r="K150" s="70" t="s">
        <v>130</v>
      </c>
      <c r="L150" s="69" t="s">
        <v>3</v>
      </c>
      <c r="M150" s="69" t="s">
        <v>5</v>
      </c>
      <c r="N150" s="103">
        <v>99</v>
      </c>
      <c r="O150" s="103">
        <v>100</v>
      </c>
      <c r="P150" s="51">
        <f t="shared" ref="P150" si="84">IF(AND(N150&lt;&gt;0,M150="Кач."),O150/N150*100,"")</f>
        <v>101.01010101010101</v>
      </c>
      <c r="Q150" s="51" t="str">
        <f t="shared" si="83"/>
        <v/>
      </c>
      <c r="R150" s="212">
        <f>IFERROR(AVERAGE(P150:P151),"")</f>
        <v>101.01010101010101</v>
      </c>
      <c r="S150" s="215">
        <f>AVERAGE(Q150:Q151)</f>
        <v>85.32526475037821</v>
      </c>
      <c r="T150" s="213">
        <f>IFERROR((R150*0.7+S150*0.3)*2,S150*2)</f>
        <v>192.60930026436833</v>
      </c>
      <c r="U150" s="207" t="str">
        <f>IF(T150&lt;170,"ГЗ по услуге (работе) НЕ выполнено","")&amp;IF(AND(T150&gt;=170,T150&lt;=200),"ГЗ по услуге (работе) выполнено","")&amp;IF(T150&gt;200,"ГЗ по услуге (работе) ПЕРЕвыполнено","")</f>
        <v>ГЗ по услуге (работе) выполнено</v>
      </c>
      <c r="V150" s="214"/>
      <c r="W150" s="244"/>
      <c r="X150" s="247"/>
    </row>
    <row r="151" spans="1:24" s="4" customFormat="1" ht="39" customHeight="1" thickBot="1" x14ac:dyDescent="0.3">
      <c r="A151" s="217"/>
      <c r="B151" s="44" t="e">
        <f t="shared" si="46"/>
        <v>#REF!</v>
      </c>
      <c r="C151" s="220"/>
      <c r="D151" s="19" t="str">
        <f t="shared" si="47"/>
        <v>Паллиативная медицинская помощь</v>
      </c>
      <c r="E151" s="207"/>
      <c r="F151" s="44" t="str">
        <f t="shared" si="60"/>
        <v xml:space="preserve">амбулаторно </v>
      </c>
      <c r="G151" s="207"/>
      <c r="H151" s="44" t="str">
        <f t="shared" si="61"/>
        <v>паллиативная медицинская помощь</v>
      </c>
      <c r="I151" s="207"/>
      <c r="J151" s="44" t="str">
        <f t="shared" si="62"/>
        <v xml:space="preserve">Не применяется </v>
      </c>
      <c r="K151" s="71" t="s">
        <v>40</v>
      </c>
      <c r="L151" s="67" t="s">
        <v>120</v>
      </c>
      <c r="M151" s="68" t="s">
        <v>42</v>
      </c>
      <c r="N151" s="101">
        <v>661</v>
      </c>
      <c r="O151" s="101">
        <v>423</v>
      </c>
      <c r="P151" s="53"/>
      <c r="Q151" s="52">
        <f t="shared" ref="Q151:Q152" si="85">IF(AND(N151&lt;&gt;0,M151="объем"),(O151/N151*100)/$Y$2*12,"")</f>
        <v>85.32526475037821</v>
      </c>
      <c r="R151" s="212"/>
      <c r="S151" s="215"/>
      <c r="T151" s="213"/>
      <c r="U151" s="207"/>
      <c r="V151" s="214"/>
      <c r="W151" s="244"/>
      <c r="X151" s="247"/>
    </row>
    <row r="152" spans="1:24" s="4" customFormat="1" ht="28.5" customHeight="1" thickBot="1" x14ac:dyDescent="0.3">
      <c r="A152" s="217"/>
      <c r="B152" s="44" t="e">
        <f t="shared" si="46"/>
        <v>#REF!</v>
      </c>
      <c r="C152" s="220"/>
      <c r="D152" s="19" t="str">
        <f t="shared" si="47"/>
        <v>Паллиативная медицинская помощь</v>
      </c>
      <c r="E152" s="222" t="s">
        <v>249</v>
      </c>
      <c r="F152" s="44" t="str">
        <f t="shared" si="60"/>
        <v>амбулаторно на дому выездными патронажными бригадами</v>
      </c>
      <c r="G152" s="207" t="s">
        <v>43</v>
      </c>
      <c r="H152" s="44" t="str">
        <f t="shared" si="61"/>
        <v>паллиативная медицинская помощь</v>
      </c>
      <c r="I152" s="207" t="s">
        <v>145</v>
      </c>
      <c r="J152" s="44" t="str">
        <f t="shared" si="62"/>
        <v xml:space="preserve">Не применяется </v>
      </c>
      <c r="K152" s="70" t="s">
        <v>130</v>
      </c>
      <c r="L152" s="69" t="s">
        <v>3</v>
      </c>
      <c r="M152" s="69" t="s">
        <v>5</v>
      </c>
      <c r="N152" s="103">
        <v>99</v>
      </c>
      <c r="O152" s="103">
        <v>100</v>
      </c>
      <c r="P152" s="125">
        <f t="shared" ref="P152" si="86">IF(AND(N152&lt;&gt;0,M152="Кач."),O152/N152*100,"")</f>
        <v>101.01010101010101</v>
      </c>
      <c r="Q152" s="125" t="str">
        <f t="shared" si="85"/>
        <v/>
      </c>
      <c r="R152" s="212">
        <f>IFERROR(AVERAGE(P152:P153),"")</f>
        <v>101.01010101010101</v>
      </c>
      <c r="S152" s="215">
        <f>AVERAGE(Q152:Q153)</f>
        <v>73.289183222958059</v>
      </c>
      <c r="T152" s="213">
        <f>IFERROR((R152*0.7+S152*0.3)*2,S152*2)</f>
        <v>185.38765134791623</v>
      </c>
      <c r="U152" s="207" t="str">
        <f>IF(T152&lt;170,"ГЗ по услуге (работе) НЕ выполнено","")&amp;IF(AND(T152&gt;=170,T152&lt;=200),"ГЗ по услуге (работе) выполнено","")&amp;IF(T152&gt;200,"ГЗ по услуге (работе) ПЕРЕвыполнено","")</f>
        <v>ГЗ по услуге (работе) выполнено</v>
      </c>
      <c r="V152" s="214"/>
      <c r="W152" s="244"/>
      <c r="X152" s="247"/>
    </row>
    <row r="153" spans="1:24" s="4" customFormat="1" ht="62.25" customHeight="1" thickBot="1" x14ac:dyDescent="0.3">
      <c r="A153" s="217"/>
      <c r="B153" s="44" t="e">
        <f t="shared" si="46"/>
        <v>#REF!</v>
      </c>
      <c r="C153" s="221"/>
      <c r="D153" s="19" t="str">
        <f t="shared" si="47"/>
        <v>Паллиативная медицинская помощь</v>
      </c>
      <c r="E153" s="223"/>
      <c r="F153" s="44" t="str">
        <f t="shared" si="60"/>
        <v>амбулаторно на дому выездными патронажными бригадами</v>
      </c>
      <c r="G153" s="207"/>
      <c r="H153" s="44" t="str">
        <f t="shared" si="61"/>
        <v>паллиативная медицинская помощь</v>
      </c>
      <c r="I153" s="207"/>
      <c r="J153" s="44" t="str">
        <f t="shared" si="62"/>
        <v xml:space="preserve">Не применяется </v>
      </c>
      <c r="K153" s="71" t="s">
        <v>40</v>
      </c>
      <c r="L153" s="67" t="s">
        <v>120</v>
      </c>
      <c r="M153" s="68" t="s">
        <v>42</v>
      </c>
      <c r="N153" s="101">
        <v>755</v>
      </c>
      <c r="O153" s="101">
        <v>415</v>
      </c>
      <c r="P153" s="53"/>
      <c r="Q153" s="124">
        <f t="shared" ref="Q153:Q154" si="87">IF(AND(N153&lt;&gt;0,M153="объем"),(O153/N153*100)/$Y$2*12,"")</f>
        <v>73.289183222958059</v>
      </c>
      <c r="R153" s="212"/>
      <c r="S153" s="215"/>
      <c r="T153" s="213"/>
      <c r="U153" s="207"/>
      <c r="V153" s="214"/>
      <c r="W153" s="244"/>
      <c r="X153" s="247"/>
    </row>
    <row r="154" spans="1:24" s="4" customFormat="1" ht="28.5" customHeight="1" thickBot="1" x14ac:dyDescent="0.3">
      <c r="A154" s="217"/>
      <c r="B154" s="44" t="e">
        <f>IF(A154="",#REF!,A154)</f>
        <v>#REF!</v>
      </c>
      <c r="C154" s="206" t="s">
        <v>231</v>
      </c>
      <c r="D154" s="19" t="str">
        <f>IF(C154="",#REF!,C154)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54" s="207" t="s">
        <v>287</v>
      </c>
      <c r="F154" s="44" t="str">
        <f>IF(E154="",#REF!,E154)</f>
        <v>заключение договоров</v>
      </c>
      <c r="G154" s="207" t="s">
        <v>289</v>
      </c>
      <c r="H154" s="44" t="str">
        <f>IF(G154="",#REF!,G154)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54" s="207" t="s">
        <v>288</v>
      </c>
      <c r="J154" s="44" t="str">
        <f>IF(I154="",#REF!,I154)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54" s="73" t="s">
        <v>232</v>
      </c>
      <c r="L154" s="72" t="s">
        <v>3</v>
      </c>
      <c r="M154" s="69" t="s">
        <v>5</v>
      </c>
      <c r="N154" s="103">
        <v>100</v>
      </c>
      <c r="O154" s="103">
        <v>100</v>
      </c>
      <c r="P154" s="51">
        <f t="shared" ref="P154" si="88">IF(AND(N154&lt;&gt;0,M154="Кач."),O154/N154*100,"")</f>
        <v>100</v>
      </c>
      <c r="Q154" s="51" t="str">
        <f t="shared" si="87"/>
        <v/>
      </c>
      <c r="R154" s="212">
        <f>IFERROR(AVERAGE(P154:P155),"")</f>
        <v>100</v>
      </c>
      <c r="S154" s="215">
        <f>AVERAGE(Q154:Q155)</f>
        <v>100</v>
      </c>
      <c r="T154" s="213">
        <f>IFERROR((R154*0.7+S154*0.3)*2,S154*2)</f>
        <v>200</v>
      </c>
      <c r="U154" s="207" t="str">
        <f>IF(T154&lt;170,"ГЗ по услуге (работе) НЕ выполнено","")&amp;IF(AND(T154&gt;=170,T154&lt;=200),"ГЗ по услуге (работе) выполнено","")&amp;IF(T154&gt;200,"ГЗ по услуге (работе) ПЕРЕвыполнено","")</f>
        <v>ГЗ по услуге (работе) выполнено</v>
      </c>
      <c r="V154" s="214"/>
      <c r="W154" s="244"/>
      <c r="X154" s="247"/>
    </row>
    <row r="155" spans="1:24" s="4" customFormat="1" ht="39" customHeight="1" thickBot="1" x14ac:dyDescent="0.3">
      <c r="A155" s="218"/>
      <c r="B155" s="44" t="e">
        <f t="shared" ref="B155:B213" si="89">IF(A155="",B154,A155)</f>
        <v>#REF!</v>
      </c>
      <c r="C155" s="206"/>
      <c r="D155" s="19" t="str">
        <f t="shared" ref="D155:D213" si="90">IF(C155="",D154,C155)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55" s="207"/>
      <c r="F155" s="44" t="str">
        <f t="shared" si="60"/>
        <v>заключение договоров</v>
      </c>
      <c r="G155" s="207"/>
      <c r="H155" s="44" t="str">
        <f t="shared" si="6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55" s="207"/>
      <c r="J155" s="44" t="str">
        <f t="shared" si="6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55" s="74" t="s">
        <v>240</v>
      </c>
      <c r="L155" s="72" t="s">
        <v>233</v>
      </c>
      <c r="M155" s="68" t="s">
        <v>42</v>
      </c>
      <c r="N155" s="101">
        <v>37.57</v>
      </c>
      <c r="O155" s="101">
        <v>37.57</v>
      </c>
      <c r="P155" s="53"/>
      <c r="Q155" s="55">
        <f>IF(AND(N155&lt;&gt;0,M155="объем"),(O155/N155*100),"")</f>
        <v>100</v>
      </c>
      <c r="R155" s="212"/>
      <c r="S155" s="215"/>
      <c r="T155" s="213"/>
      <c r="U155" s="207"/>
      <c r="V155" s="214"/>
      <c r="W155" s="245"/>
      <c r="X155" s="248"/>
    </row>
    <row r="156" spans="1:24" s="4" customFormat="1" ht="28.5" customHeight="1" thickBot="1" x14ac:dyDescent="0.3">
      <c r="A156" s="233" t="s">
        <v>26</v>
      </c>
      <c r="B156" s="44" t="str">
        <f t="shared" si="89"/>
        <v>ГБУЗ АО Красноярская РБ</v>
      </c>
      <c r="C156" s="236" t="s">
        <v>121</v>
      </c>
      <c r="D156" s="19" t="str">
        <f t="shared" si="90"/>
        <v>ПМСП, не включенная в базовую программу ОМС</v>
      </c>
      <c r="E156" s="214" t="s">
        <v>139</v>
      </c>
      <c r="F156" s="44" t="str">
        <f t="shared" si="60"/>
        <v>амбулаторно</v>
      </c>
      <c r="G156" s="207" t="s">
        <v>134</v>
      </c>
      <c r="H156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56" s="214" t="s">
        <v>165</v>
      </c>
      <c r="J156" s="44" t="str">
        <f t="shared" si="62"/>
        <v>по профилю дерматовенерология (в части венерологии)</v>
      </c>
      <c r="K156" s="69" t="s">
        <v>130</v>
      </c>
      <c r="L156" s="69" t="s">
        <v>3</v>
      </c>
      <c r="M156" s="69" t="s">
        <v>5</v>
      </c>
      <c r="N156" s="103">
        <v>99</v>
      </c>
      <c r="O156" s="103">
        <v>99</v>
      </c>
      <c r="P156" s="51">
        <f t="shared" ref="P156" si="91">IF(AND(N156&lt;&gt;0,M156="Кач."),O156/N156*100,"")</f>
        <v>100</v>
      </c>
      <c r="Q156" s="51"/>
      <c r="R156" s="212">
        <f>IFERROR(AVERAGE(P156:P158),"")</f>
        <v>100</v>
      </c>
      <c r="S156" s="215">
        <f>AVERAGE(Q156:Q158)</f>
        <v>108.09661835748793</v>
      </c>
      <c r="T156" s="213">
        <f>IFERROR((R156*0.7+S156*0.3)*2,S156*2)</f>
        <v>204.85797101449276</v>
      </c>
      <c r="U156" s="207" t="str">
        <f>IF(T156&lt;170,"ГЗ по услуге (работе) НЕ выполнено","")&amp;IF(AND(T156&gt;=170,T156&lt;=200),"ГЗ по услуге (работе) выполнено","")&amp;IF(T156&gt;200,"ГЗ по услуге (работе) ПЕРЕвыполнено","")</f>
        <v>ГЗ по услуге (работе) ПЕРЕвыполнено</v>
      </c>
      <c r="V156" s="214"/>
      <c r="W156" s="243">
        <f>AVERAGE(T156:T177)</f>
        <v>187.67958222111918</v>
      </c>
      <c r="X156" s="246" t="str">
        <f>IF(W156&lt;170,"ГЗ по учреждению не выполнено","")&amp;IF(AND(W156&gt;=170,W156&lt;=200),"ГЗ по учреждению выполнено","")&amp;IF(W156&gt;200,"ГЗ по учреждению перевыполнено","")</f>
        <v>ГЗ по учреждению выполнено</v>
      </c>
    </row>
    <row r="157" spans="1:24" s="4" customFormat="1" ht="28.5" customHeight="1" thickBot="1" x14ac:dyDescent="0.3">
      <c r="A157" s="234"/>
      <c r="B157" s="44" t="str">
        <f t="shared" si="89"/>
        <v>ГБУЗ АО Красноярская РБ</v>
      </c>
      <c r="C157" s="237"/>
      <c r="D157" s="19" t="str">
        <f t="shared" si="90"/>
        <v>ПМСП, не включенная в базовую программу ОМС</v>
      </c>
      <c r="E157" s="214"/>
      <c r="F157" s="44" t="str">
        <f t="shared" si="60"/>
        <v>амбулаторно</v>
      </c>
      <c r="G157" s="207"/>
      <c r="H157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57" s="214"/>
      <c r="J157" s="44" t="str">
        <f t="shared" si="62"/>
        <v>по профилю дерматовенерология (в части венерологии)</v>
      </c>
      <c r="K157" s="66" t="s">
        <v>40</v>
      </c>
      <c r="L157" s="67" t="s">
        <v>120</v>
      </c>
      <c r="M157" s="68" t="s">
        <v>42</v>
      </c>
      <c r="N157" s="106">
        <v>1150</v>
      </c>
      <c r="O157" s="106">
        <v>1006</v>
      </c>
      <c r="P157" s="53"/>
      <c r="Q157" s="52">
        <f t="shared" ref="Q157:Q162" si="92">IF(AND(N157&lt;&gt;0,M157="объем"),(O157/N157*100)/$Y$2*12,"")</f>
        <v>116.6376811594203</v>
      </c>
      <c r="R157" s="212"/>
      <c r="S157" s="215"/>
      <c r="T157" s="213"/>
      <c r="U157" s="207"/>
      <c r="V157" s="214"/>
      <c r="W157" s="244"/>
      <c r="X157" s="247"/>
    </row>
    <row r="158" spans="1:24" s="4" customFormat="1" ht="77.25" customHeight="1" thickBot="1" x14ac:dyDescent="0.3">
      <c r="A158" s="234"/>
      <c r="B158" s="44" t="str">
        <f t="shared" si="89"/>
        <v>ГБУЗ АО Красноярская РБ</v>
      </c>
      <c r="C158" s="237"/>
      <c r="D158" s="19" t="str">
        <f t="shared" si="90"/>
        <v>ПМСП, не включенная в базовую программу ОМС</v>
      </c>
      <c r="E158" s="214"/>
      <c r="F158" s="44" t="str">
        <f t="shared" si="60"/>
        <v>амбулаторно</v>
      </c>
      <c r="G158" s="207"/>
      <c r="H158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58" s="214"/>
      <c r="J158" s="44" t="str">
        <f t="shared" si="62"/>
        <v>по профилю дерматовенерология (в части венерологии)</v>
      </c>
      <c r="K158" s="66" t="s">
        <v>135</v>
      </c>
      <c r="L158" s="67" t="s">
        <v>120</v>
      </c>
      <c r="M158" s="68" t="s">
        <v>42</v>
      </c>
      <c r="N158" s="101">
        <v>150</v>
      </c>
      <c r="O158" s="101">
        <v>112</v>
      </c>
      <c r="P158" s="53"/>
      <c r="Q158" s="52">
        <f t="shared" si="92"/>
        <v>99.555555555555571</v>
      </c>
      <c r="R158" s="212"/>
      <c r="S158" s="215"/>
      <c r="T158" s="213"/>
      <c r="U158" s="207"/>
      <c r="V158" s="214"/>
      <c r="W158" s="244"/>
      <c r="X158" s="247"/>
    </row>
    <row r="159" spans="1:24" s="4" customFormat="1" ht="28.5" customHeight="1" thickBot="1" x14ac:dyDescent="0.3">
      <c r="A159" s="234"/>
      <c r="B159" s="44" t="str">
        <f t="shared" si="89"/>
        <v>ГБУЗ АО Красноярская РБ</v>
      </c>
      <c r="C159" s="237"/>
      <c r="D159" s="19" t="str">
        <f t="shared" si="90"/>
        <v>ПМСП, не включенная в базовую программу ОМС</v>
      </c>
      <c r="E159" s="214" t="s">
        <v>139</v>
      </c>
      <c r="F159" s="44" t="str">
        <f t="shared" si="60"/>
        <v>амбулаторно</v>
      </c>
      <c r="G159" s="207" t="s">
        <v>142</v>
      </c>
      <c r="H159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59" s="214" t="s">
        <v>141</v>
      </c>
      <c r="J159" s="44" t="str">
        <f t="shared" si="62"/>
        <v>по профилю Фтизиатрия</v>
      </c>
      <c r="K159" s="70" t="s">
        <v>130</v>
      </c>
      <c r="L159" s="69" t="s">
        <v>3</v>
      </c>
      <c r="M159" s="69" t="s">
        <v>5</v>
      </c>
      <c r="N159" s="103">
        <v>99</v>
      </c>
      <c r="O159" s="103">
        <v>99</v>
      </c>
      <c r="P159" s="51">
        <f t="shared" ref="P159" si="93">IF(AND(N159&lt;&gt;0,M159="Кач."),O159/N159*100,"")</f>
        <v>100</v>
      </c>
      <c r="Q159" s="51"/>
      <c r="R159" s="212">
        <f>IFERROR(AVERAGE(P159:P161),"")</f>
        <v>100</v>
      </c>
      <c r="S159" s="215">
        <f>AVERAGE(Q159:Q161)</f>
        <v>90.786790188384117</v>
      </c>
      <c r="T159" s="213">
        <f>IFERROR((R159*0.7+S159*0.3)*2,S159*2)</f>
        <v>194.47207411303046</v>
      </c>
      <c r="U159" s="207" t="str">
        <f>IF(T159&lt;170,"ГЗ по услуге (работе) НЕ выполнено","")&amp;IF(AND(T159&gt;=170,T159&lt;=200),"ГЗ по услуге (работе) выполнено","")&amp;IF(T159&gt;200,"ГЗ по услуге (работе) ПЕРЕвыполнено","")</f>
        <v>ГЗ по услуге (работе) выполнено</v>
      </c>
      <c r="V159" s="214"/>
      <c r="W159" s="244"/>
      <c r="X159" s="247"/>
    </row>
    <row r="160" spans="1:24" s="4" customFormat="1" ht="28.5" customHeight="1" thickBot="1" x14ac:dyDescent="0.3">
      <c r="A160" s="234"/>
      <c r="B160" s="44" t="str">
        <f t="shared" si="89"/>
        <v>ГБУЗ АО Красноярская РБ</v>
      </c>
      <c r="C160" s="237"/>
      <c r="D160" s="19" t="str">
        <f t="shared" si="90"/>
        <v>ПМСП, не включенная в базовую программу ОМС</v>
      </c>
      <c r="E160" s="214"/>
      <c r="F160" s="44" t="str">
        <f t="shared" si="60"/>
        <v>амбулаторно</v>
      </c>
      <c r="G160" s="207"/>
      <c r="H160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60" s="214"/>
      <c r="J160" s="44" t="str">
        <f t="shared" si="62"/>
        <v>по профилю Фтизиатрия</v>
      </c>
      <c r="K160" s="71" t="s">
        <v>40</v>
      </c>
      <c r="L160" s="67" t="s">
        <v>120</v>
      </c>
      <c r="M160" s="68" t="s">
        <v>42</v>
      </c>
      <c r="N160" s="101">
        <v>7806</v>
      </c>
      <c r="O160" s="106">
        <v>5544</v>
      </c>
      <c r="P160" s="53"/>
      <c r="Q160" s="52">
        <f t="shared" si="92"/>
        <v>94.696387394312069</v>
      </c>
      <c r="R160" s="212"/>
      <c r="S160" s="215"/>
      <c r="T160" s="213"/>
      <c r="U160" s="207"/>
      <c r="V160" s="214"/>
      <c r="W160" s="244"/>
      <c r="X160" s="247"/>
    </row>
    <row r="161" spans="1:24" s="4" customFormat="1" ht="28.5" customHeight="1" thickBot="1" x14ac:dyDescent="0.3">
      <c r="A161" s="234"/>
      <c r="B161" s="44" t="str">
        <f t="shared" si="89"/>
        <v>ГБУЗ АО Красноярская РБ</v>
      </c>
      <c r="C161" s="237"/>
      <c r="D161" s="19" t="str">
        <f t="shared" si="90"/>
        <v>ПМСП, не включенная в базовую программу ОМС</v>
      </c>
      <c r="E161" s="214"/>
      <c r="F161" s="44" t="str">
        <f t="shared" si="60"/>
        <v>амбулаторно</v>
      </c>
      <c r="G161" s="207"/>
      <c r="H161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61" s="214"/>
      <c r="J161" s="44" t="str">
        <f t="shared" si="62"/>
        <v>по профилю Фтизиатрия</v>
      </c>
      <c r="K161" s="71" t="s">
        <v>135</v>
      </c>
      <c r="L161" s="67" t="s">
        <v>120</v>
      </c>
      <c r="M161" s="68" t="s">
        <v>42</v>
      </c>
      <c r="N161" s="101">
        <v>950</v>
      </c>
      <c r="O161" s="106">
        <v>619</v>
      </c>
      <c r="P161" s="53"/>
      <c r="Q161" s="52">
        <f t="shared" si="92"/>
        <v>86.877192982456151</v>
      </c>
      <c r="R161" s="212"/>
      <c r="S161" s="215"/>
      <c r="T161" s="213"/>
      <c r="U161" s="207"/>
      <c r="V161" s="214"/>
      <c r="W161" s="244"/>
      <c r="X161" s="247"/>
    </row>
    <row r="162" spans="1:24" s="4" customFormat="1" ht="63" customHeight="1" thickBot="1" x14ac:dyDescent="0.3">
      <c r="A162" s="234"/>
      <c r="B162" s="44" t="str">
        <f t="shared" si="89"/>
        <v>ГБУЗ АО Красноярская РБ</v>
      </c>
      <c r="C162" s="237"/>
      <c r="D162" s="19" t="str">
        <f t="shared" si="90"/>
        <v>ПМСП, не включенная в базовую программу ОМС</v>
      </c>
      <c r="E162" s="214" t="s">
        <v>139</v>
      </c>
      <c r="F162" s="44" t="str">
        <f t="shared" si="60"/>
        <v>амбулаторно</v>
      </c>
      <c r="G162" s="207" t="s">
        <v>164</v>
      </c>
      <c r="H162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62" s="214" t="s">
        <v>276</v>
      </c>
      <c r="J162" s="44" t="str">
        <f t="shared" si="62"/>
        <v>по профилю психиатрия-наркология</v>
      </c>
      <c r="K162" s="70" t="s">
        <v>130</v>
      </c>
      <c r="L162" s="69" t="s">
        <v>3</v>
      </c>
      <c r="M162" s="69" t="s">
        <v>5</v>
      </c>
      <c r="N162" s="103">
        <v>99</v>
      </c>
      <c r="O162" s="103">
        <v>99</v>
      </c>
      <c r="P162" s="51">
        <f t="shared" ref="P162" si="94">IF(AND(N162&lt;&gt;0,M162="Кач."),O162/N162*100,"")</f>
        <v>100</v>
      </c>
      <c r="Q162" s="51" t="str">
        <f t="shared" si="92"/>
        <v/>
      </c>
      <c r="R162" s="212">
        <f>IFERROR(AVERAGE(P162:P164),"")</f>
        <v>100</v>
      </c>
      <c r="S162" s="215">
        <f>AVERAGE(Q162:Q164)</f>
        <v>100.80645161290323</v>
      </c>
      <c r="T162" s="213">
        <f>IFERROR((R162*0.7+S162*0.3)*2,S162*2)</f>
        <v>200.48387096774195</v>
      </c>
      <c r="U162" s="207" t="str">
        <f>IF(T162&lt;170,"ГЗ по услуге (работе) НЕ выполнено","")&amp;IF(AND(T162&gt;=170,T162&lt;=200),"ГЗ по услуге (работе) выполнено","")&amp;IF(T162&gt;200,"ГЗ по услуге (работе) ПЕРЕвыполнено","")</f>
        <v>ГЗ по услуге (работе) ПЕРЕвыполнено</v>
      </c>
      <c r="V162" s="214"/>
      <c r="W162" s="244"/>
      <c r="X162" s="247"/>
    </row>
    <row r="163" spans="1:24" s="4" customFormat="1" ht="28.5" customHeight="1" thickBot="1" x14ac:dyDescent="0.3">
      <c r="A163" s="234"/>
      <c r="B163" s="44" t="str">
        <f t="shared" si="89"/>
        <v>ГБУЗ АО Красноярская РБ</v>
      </c>
      <c r="C163" s="237"/>
      <c r="D163" s="19" t="str">
        <f t="shared" si="90"/>
        <v>ПМСП, не включенная в базовую программу ОМС</v>
      </c>
      <c r="E163" s="214"/>
      <c r="F163" s="44" t="str">
        <f t="shared" si="60"/>
        <v>амбулаторно</v>
      </c>
      <c r="G163" s="207"/>
      <c r="H163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63" s="214"/>
      <c r="J163" s="44" t="str">
        <f t="shared" si="62"/>
        <v>по профилю психиатрия-наркология</v>
      </c>
      <c r="K163" s="71" t="s">
        <v>40</v>
      </c>
      <c r="L163" s="67" t="s">
        <v>120</v>
      </c>
      <c r="M163" s="68" t="s">
        <v>42</v>
      </c>
      <c r="N163" s="101">
        <v>3100</v>
      </c>
      <c r="O163" s="106">
        <v>2316</v>
      </c>
      <c r="P163" s="53"/>
      <c r="Q163" s="52">
        <f>IF(AND(N163&lt;&gt;0,M163="объем"),(O163/N163*100)/$Y$2*12,"")</f>
        <v>99.612903225806448</v>
      </c>
      <c r="R163" s="212"/>
      <c r="S163" s="215"/>
      <c r="T163" s="213"/>
      <c r="U163" s="207"/>
      <c r="V163" s="214"/>
      <c r="W163" s="244"/>
      <c r="X163" s="247"/>
    </row>
    <row r="164" spans="1:24" s="4" customFormat="1" ht="28.5" customHeight="1" thickBot="1" x14ac:dyDescent="0.3">
      <c r="A164" s="234"/>
      <c r="B164" s="44" t="str">
        <f t="shared" si="89"/>
        <v>ГБУЗ АО Красноярская РБ</v>
      </c>
      <c r="C164" s="237"/>
      <c r="D164" s="19" t="str">
        <f t="shared" si="90"/>
        <v>ПМСП, не включенная в базовую программу ОМС</v>
      </c>
      <c r="E164" s="214"/>
      <c r="F164" s="44" t="str">
        <f t="shared" si="60"/>
        <v>амбулаторно</v>
      </c>
      <c r="G164" s="207"/>
      <c r="H164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64" s="214"/>
      <c r="J164" s="44" t="str">
        <f t="shared" si="62"/>
        <v>по профилю психиатрия-наркология</v>
      </c>
      <c r="K164" s="71" t="s">
        <v>135</v>
      </c>
      <c r="L164" s="67" t="s">
        <v>120</v>
      </c>
      <c r="M164" s="68" t="s">
        <v>42</v>
      </c>
      <c r="N164" s="101">
        <v>600</v>
      </c>
      <c r="O164" s="106">
        <v>459</v>
      </c>
      <c r="P164" s="53"/>
      <c r="Q164" s="52">
        <f>IF(AND(N164&lt;&gt;0,M164="объем"),(O164/N164*100)/$Y$2*12,"")</f>
        <v>102</v>
      </c>
      <c r="R164" s="212"/>
      <c r="S164" s="215"/>
      <c r="T164" s="213"/>
      <c r="U164" s="207"/>
      <c r="V164" s="214"/>
      <c r="W164" s="244"/>
      <c r="X164" s="247"/>
    </row>
    <row r="165" spans="1:24" s="4" customFormat="1" ht="48" customHeight="1" thickBot="1" x14ac:dyDescent="0.3">
      <c r="A165" s="234"/>
      <c r="B165" s="44" t="str">
        <f t="shared" si="89"/>
        <v>ГБУЗ АО Красноярская РБ</v>
      </c>
      <c r="C165" s="237"/>
      <c r="D165" s="19" t="str">
        <f t="shared" si="90"/>
        <v>ПМСП, не включенная в базовую программу ОМС</v>
      </c>
      <c r="E165" s="230" t="s">
        <v>139</v>
      </c>
      <c r="F165" s="44" t="str">
        <f t="shared" si="60"/>
        <v>амбулаторно</v>
      </c>
      <c r="G165" s="222" t="s">
        <v>39</v>
      </c>
      <c r="H165" s="44" t="str">
        <f t="shared" si="61"/>
        <v>Первичная медико-санитарная помощь, в части диагностики и лечения</v>
      </c>
      <c r="I165" s="214" t="s">
        <v>248</v>
      </c>
      <c r="J165" s="44" t="str">
        <f t="shared" si="62"/>
        <v>Вакцинация</v>
      </c>
      <c r="K165" s="70" t="s">
        <v>130</v>
      </c>
      <c r="L165" s="69" t="s">
        <v>3</v>
      </c>
      <c r="M165" s="69" t="s">
        <v>5</v>
      </c>
      <c r="N165" s="103">
        <v>99</v>
      </c>
      <c r="O165" s="103">
        <v>99</v>
      </c>
      <c r="P165" s="125">
        <f t="shared" ref="P165" si="95">IF(AND(N165&lt;&gt;0,M165="Кач."),O165/N165*100,"")</f>
        <v>100</v>
      </c>
      <c r="Q165" s="125" t="str">
        <f t="shared" ref="Q165" si="96">IF(AND(N165&lt;&gt;0,M165="объем"),(O165/N165*100)/$Y$2*12,"")</f>
        <v/>
      </c>
      <c r="R165" s="329">
        <f>IFERROR(AVERAGE(P165:P166),"")</f>
        <v>100</v>
      </c>
      <c r="S165" s="306">
        <f>AVERAGE(Q165:Q166)</f>
        <v>94.787878787878796</v>
      </c>
      <c r="T165" s="213">
        <f>IFERROR((R165*0.7+S165*0.3)*2,S165*2)</f>
        <v>196.87272727272727</v>
      </c>
      <c r="U165" s="214" t="str">
        <f>IF(T165&lt;170,"ГЗ по услуге (работе) НЕ выполнено","")&amp;IF(AND(T165&gt;=170,T165&lt;=200),"ГЗ по услуге (работе) выполнено","")&amp;IF(T165&gt;200,"ГЗ по услуге (работе) ПЕРЕвыполнено","")</f>
        <v>ГЗ по услуге (работе) выполнено</v>
      </c>
      <c r="V165" s="323"/>
      <c r="W165" s="244"/>
      <c r="X165" s="247"/>
    </row>
    <row r="166" spans="1:24" s="4" customFormat="1" ht="28.5" customHeight="1" thickBot="1" x14ac:dyDescent="0.3">
      <c r="A166" s="234"/>
      <c r="B166" s="44" t="str">
        <f t="shared" si="89"/>
        <v>ГБУЗ АО Красноярская РБ</v>
      </c>
      <c r="C166" s="238"/>
      <c r="D166" s="19" t="str">
        <f t="shared" si="90"/>
        <v>ПМСП, не включенная в базовую программу ОМС</v>
      </c>
      <c r="E166" s="232"/>
      <c r="F166" s="44" t="str">
        <f t="shared" si="60"/>
        <v>амбулаторно</v>
      </c>
      <c r="G166" s="223"/>
      <c r="H166" s="44" t="str">
        <f t="shared" si="61"/>
        <v>Первичная медико-санитарная помощь, в части диагностики и лечения</v>
      </c>
      <c r="I166" s="214"/>
      <c r="J166" s="44" t="str">
        <f t="shared" si="62"/>
        <v>Вакцинация</v>
      </c>
      <c r="K166" s="71" t="s">
        <v>40</v>
      </c>
      <c r="L166" s="67" t="s">
        <v>120</v>
      </c>
      <c r="M166" s="68" t="s">
        <v>42</v>
      </c>
      <c r="N166" s="101">
        <v>550</v>
      </c>
      <c r="O166" s="106">
        <v>391</v>
      </c>
      <c r="P166" s="53"/>
      <c r="Q166" s="124">
        <f>IF(AND(N166&lt;&gt;0,M166="объем"),(O166/N166*100)/$Y$2*12,"")</f>
        <v>94.787878787878796</v>
      </c>
      <c r="R166" s="329"/>
      <c r="S166" s="306"/>
      <c r="T166" s="213"/>
      <c r="U166" s="214"/>
      <c r="V166" s="323"/>
      <c r="W166" s="244"/>
      <c r="X166" s="247"/>
    </row>
    <row r="167" spans="1:24" s="4" customFormat="1" ht="28.5" customHeight="1" thickBot="1" x14ac:dyDescent="0.3">
      <c r="A167" s="234"/>
      <c r="B167" s="44" t="str">
        <f t="shared" si="89"/>
        <v>ГБУЗ АО Красноярская РБ</v>
      </c>
      <c r="C167" s="242" t="s">
        <v>192</v>
      </c>
      <c r="D167" s="19" t="str">
        <f t="shared" si="90"/>
        <v>Медицинское освидетельствование на состояние опьянения (алкогольного, наркотического или иного токсического)</v>
      </c>
      <c r="E167" s="214" t="s">
        <v>47</v>
      </c>
      <c r="F167" s="44" t="str">
        <f t="shared" si="60"/>
        <v>Не предусмотрено</v>
      </c>
      <c r="G167" s="214" t="s">
        <v>47</v>
      </c>
      <c r="H167" s="44" t="str">
        <f t="shared" si="61"/>
        <v>Не предусмотрено</v>
      </c>
      <c r="I167" s="214" t="s">
        <v>47</v>
      </c>
      <c r="J167" s="44" t="str">
        <f t="shared" si="62"/>
        <v>Не предусмотрено</v>
      </c>
      <c r="K167" s="70" t="s">
        <v>57</v>
      </c>
      <c r="L167" s="69" t="s">
        <v>57</v>
      </c>
      <c r="M167" s="70"/>
      <c r="N167" s="103"/>
      <c r="O167" s="103"/>
      <c r="P167" s="51" t="str">
        <f t="shared" ref="P167" si="97">IF(AND(N167&lt;&gt;0,M167="Кач."),O167/N167*100,"")</f>
        <v/>
      </c>
      <c r="Q167" s="51"/>
      <c r="R167" s="329" t="str">
        <f>IFERROR(AVERAGE(P167:P168),"")</f>
        <v/>
      </c>
      <c r="S167" s="306">
        <f>AVERAGE(Q167:Q168)</f>
        <v>44.088888888888881</v>
      </c>
      <c r="T167" s="213">
        <f>IFERROR((R167*0.7+S167*0.3)*2,S167*2)</f>
        <v>88.177777777777763</v>
      </c>
      <c r="U167" s="214" t="str">
        <f>IF(T167&lt;170,"ГЗ по услуге (работе) НЕ выполнено","")&amp;IF(AND(T167&gt;=170,T167&lt;=200),"ГЗ по услуге (работе) выполнено","")&amp;IF(T167&gt;200,"ГЗ по услуге (работе) ПЕРЕвыполнено","")</f>
        <v>ГЗ по услуге (работе) НЕ выполнено</v>
      </c>
      <c r="V167" s="323"/>
      <c r="W167" s="244"/>
      <c r="X167" s="247"/>
    </row>
    <row r="168" spans="1:24" s="4" customFormat="1" ht="51.75" customHeight="1" thickBot="1" x14ac:dyDescent="0.3">
      <c r="A168" s="234"/>
      <c r="B168" s="44" t="str">
        <f t="shared" si="89"/>
        <v>ГБУЗ АО Красноярская РБ</v>
      </c>
      <c r="C168" s="242"/>
      <c r="D168" s="19" t="str">
        <f t="shared" si="90"/>
        <v>Медицинское освидетельствование на состояние опьянения (алкогольного, наркотического или иного токсического)</v>
      </c>
      <c r="E168" s="214"/>
      <c r="F168" s="44" t="str">
        <f t="shared" si="60"/>
        <v>Не предусмотрено</v>
      </c>
      <c r="G168" s="214"/>
      <c r="H168" s="44" t="str">
        <f t="shared" si="61"/>
        <v>Не предусмотрено</v>
      </c>
      <c r="I168" s="214"/>
      <c r="J168" s="44" t="str">
        <f t="shared" si="62"/>
        <v>Не предусмотрено</v>
      </c>
      <c r="K168" s="71" t="s">
        <v>193</v>
      </c>
      <c r="L168" s="72" t="s">
        <v>58</v>
      </c>
      <c r="M168" s="68" t="s">
        <v>42</v>
      </c>
      <c r="N168" s="101">
        <v>750</v>
      </c>
      <c r="O168" s="101">
        <v>248</v>
      </c>
      <c r="P168" s="53"/>
      <c r="Q168" s="52">
        <f t="shared" ref="Q168" si="98">IF(AND(N168&lt;&gt;0,M168="объем"),(O168/N168*100)/$Y$2*12,"")</f>
        <v>44.088888888888881</v>
      </c>
      <c r="R168" s="329"/>
      <c r="S168" s="306"/>
      <c r="T168" s="213"/>
      <c r="U168" s="214"/>
      <c r="V168" s="323"/>
      <c r="W168" s="244"/>
      <c r="X168" s="247"/>
    </row>
    <row r="169" spans="1:24" s="4" customFormat="1" ht="51.75" customHeight="1" thickBot="1" x14ac:dyDescent="0.3">
      <c r="A169" s="234"/>
      <c r="B169" s="44" t="str">
        <f t="shared" si="89"/>
        <v>ГБУЗ АО Красноярская РБ</v>
      </c>
      <c r="C169" s="242" t="s">
        <v>138</v>
      </c>
      <c r="D169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69" s="207" t="s">
        <v>139</v>
      </c>
      <c r="F169" s="44" t="str">
        <f t="shared" si="60"/>
        <v>амбулаторно</v>
      </c>
      <c r="G169" s="230" t="s">
        <v>138</v>
      </c>
      <c r="H169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69" s="222" t="s">
        <v>145</v>
      </c>
      <c r="J169" s="44" t="str">
        <f t="shared" si="62"/>
        <v xml:space="preserve">Не применяется </v>
      </c>
      <c r="K169" s="69" t="s">
        <v>130</v>
      </c>
      <c r="L169" s="69" t="s">
        <v>3</v>
      </c>
      <c r="M169" s="69" t="s">
        <v>5</v>
      </c>
      <c r="N169" s="103">
        <v>99</v>
      </c>
      <c r="O169" s="103">
        <v>99</v>
      </c>
      <c r="P169" s="51">
        <f t="shared" ref="P169" si="99">IF(AND(N169&lt;&gt;0,M169="Кач."),O169/N169*100,"")</f>
        <v>100</v>
      </c>
      <c r="Q169" s="51"/>
      <c r="R169" s="226">
        <f>IFERROR(AVERAGE(P169:P171),"")</f>
        <v>100</v>
      </c>
      <c r="S169" s="227">
        <f>AVERAGE(Q169:Q171)</f>
        <v>97.195853791598466</v>
      </c>
      <c r="T169" s="224">
        <f>IFERROR((R169*0.7+S169*0.3)*2,S169*2)</f>
        <v>198.31751227495909</v>
      </c>
      <c r="U169" s="222" t="str">
        <f>IF(T169&lt;170,"ГЗ по услуге (работе) НЕ выполнено","")&amp;IF(AND(T169&gt;=170,T169&lt;=200),"ГЗ по услуге (работе) выполнено","")&amp;IF(T169&gt;200,"ГЗ по услуге (работе) ПЕРЕвыполнено","")</f>
        <v>ГЗ по услуге (работе) выполнено</v>
      </c>
      <c r="V169" s="230"/>
      <c r="W169" s="244"/>
      <c r="X169" s="247"/>
    </row>
    <row r="170" spans="1:24" s="4" customFormat="1" ht="51.75" customHeight="1" thickBot="1" x14ac:dyDescent="0.3">
      <c r="A170" s="234"/>
      <c r="B170" s="44" t="str">
        <f t="shared" si="89"/>
        <v>ГБУЗ АО Красноярская РБ</v>
      </c>
      <c r="C170" s="242"/>
      <c r="D170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70" s="207"/>
      <c r="F170" s="44" t="str">
        <f t="shared" ref="F170:F229" si="100">IF(E170="",F169,E170)</f>
        <v>амбулаторно</v>
      </c>
      <c r="G170" s="231"/>
      <c r="H170" s="44" t="str">
        <f t="shared" ref="H170:H229" si="101">IF(G170="",H169,G170)</f>
        <v>Медицинская помощь в экстренной форме незастрахованным гражданам в системе обязательного медицинского страхования</v>
      </c>
      <c r="I170" s="229"/>
      <c r="J170" s="44" t="str">
        <f t="shared" ref="J170:J229" si="102">IF(I170="",J169,I170)</f>
        <v xml:space="preserve">Не применяется </v>
      </c>
      <c r="K170" s="66" t="s">
        <v>40</v>
      </c>
      <c r="L170" s="67" t="s">
        <v>120</v>
      </c>
      <c r="M170" s="68" t="s">
        <v>42</v>
      </c>
      <c r="N170" s="99">
        <v>1504</v>
      </c>
      <c r="O170" s="99">
        <v>1098</v>
      </c>
      <c r="P170" s="53"/>
      <c r="Q170" s="52">
        <f>IF(AND(N170&lt;&gt;0,M170="объем"),(O170/N170*100)/$Y$2*12,"")</f>
        <v>97.340425531914889</v>
      </c>
      <c r="R170" s="208"/>
      <c r="S170" s="210"/>
      <c r="T170" s="228"/>
      <c r="U170" s="229"/>
      <c r="V170" s="231"/>
      <c r="W170" s="244"/>
      <c r="X170" s="247"/>
    </row>
    <row r="171" spans="1:24" s="4" customFormat="1" ht="28.5" customHeight="1" thickBot="1" x14ac:dyDescent="0.3">
      <c r="A171" s="234"/>
      <c r="B171" s="44" t="str">
        <f t="shared" si="89"/>
        <v>ГБУЗ АО Красноярская РБ</v>
      </c>
      <c r="C171" s="242"/>
      <c r="D171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71" s="128" t="s">
        <v>50</v>
      </c>
      <c r="F171" s="44" t="str">
        <f t="shared" si="100"/>
        <v>Вне медицинской организации</v>
      </c>
      <c r="G171" s="232"/>
      <c r="H171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171" s="223"/>
      <c r="J171" s="44" t="str">
        <f t="shared" si="102"/>
        <v xml:space="preserve">Не применяется </v>
      </c>
      <c r="K171" s="71" t="s">
        <v>148</v>
      </c>
      <c r="L171" s="72" t="s">
        <v>41</v>
      </c>
      <c r="M171" s="68" t="s">
        <v>42</v>
      </c>
      <c r="N171" s="99">
        <v>1040</v>
      </c>
      <c r="O171" s="99">
        <v>757</v>
      </c>
      <c r="P171" s="53"/>
      <c r="Q171" s="52">
        <f>IF(AND(N171&lt;&gt;0,M171="объем"),(O171/N171*100)/$Y$2*12,"")</f>
        <v>97.051282051282044</v>
      </c>
      <c r="R171" s="209"/>
      <c r="S171" s="211"/>
      <c r="T171" s="225"/>
      <c r="U171" s="223"/>
      <c r="V171" s="232"/>
      <c r="W171" s="244"/>
      <c r="X171" s="247"/>
    </row>
    <row r="172" spans="1:24" s="4" customFormat="1" ht="45.75" customHeight="1" thickBot="1" x14ac:dyDescent="0.3">
      <c r="A172" s="234"/>
      <c r="B172" s="44" t="str">
        <f t="shared" si="89"/>
        <v>ГБУЗ АО Красноярская РБ</v>
      </c>
      <c r="C172" s="236" t="s">
        <v>72</v>
      </c>
      <c r="D172" s="19" t="str">
        <f t="shared" si="90"/>
        <v>Паллиативная медицинская помощь</v>
      </c>
      <c r="E172" s="222" t="s">
        <v>139</v>
      </c>
      <c r="F172" s="44" t="str">
        <f t="shared" si="100"/>
        <v>амбулаторно</v>
      </c>
      <c r="G172" s="222" t="s">
        <v>43</v>
      </c>
      <c r="H172" s="44" t="str">
        <f t="shared" si="101"/>
        <v>паллиативная медицинская помощь</v>
      </c>
      <c r="I172" s="222" t="s">
        <v>145</v>
      </c>
      <c r="J172" s="44" t="str">
        <f t="shared" si="102"/>
        <v xml:space="preserve">Не применяется </v>
      </c>
      <c r="K172" s="70" t="s">
        <v>130</v>
      </c>
      <c r="L172" s="69" t="s">
        <v>3</v>
      </c>
      <c r="M172" s="69" t="s">
        <v>5</v>
      </c>
      <c r="N172" s="103">
        <v>99</v>
      </c>
      <c r="O172" s="103">
        <v>99</v>
      </c>
      <c r="P172" s="51">
        <f t="shared" ref="P172" si="103">IF(AND(N172&lt;&gt;0,M172="Кач."),O172/N172*100,"")</f>
        <v>100</v>
      </c>
      <c r="Q172" s="51"/>
      <c r="R172" s="212">
        <f>IFERROR(AVERAGE(P172:P173),"")</f>
        <v>100</v>
      </c>
      <c r="S172" s="215">
        <f>AVERAGE(Q172:Q173)</f>
        <v>115</v>
      </c>
      <c r="T172" s="213">
        <f>IFERROR((R172*0.7+S172*0.3)*2,S172*2)</f>
        <v>209</v>
      </c>
      <c r="U172" s="207" t="str">
        <f>IF(T172&lt;170,"ГЗ по услуге (работе) НЕ выполнено","")&amp;IF(AND(T172&gt;=170,T172&lt;=200),"ГЗ по услуге (работе) выполнено","")&amp;IF(T172&gt;200,"ГЗ по услуге (работе) ПЕРЕвыполнено","")</f>
        <v>ГЗ по услуге (работе) ПЕРЕвыполнено</v>
      </c>
      <c r="V172" s="214"/>
      <c r="W172" s="244"/>
      <c r="X172" s="247"/>
    </row>
    <row r="173" spans="1:24" s="4" customFormat="1" ht="28.5" customHeight="1" thickBot="1" x14ac:dyDescent="0.3">
      <c r="A173" s="234"/>
      <c r="B173" s="44" t="str">
        <f t="shared" si="89"/>
        <v>ГБУЗ АО Красноярская РБ</v>
      </c>
      <c r="C173" s="237"/>
      <c r="D173" s="19" t="str">
        <f t="shared" si="90"/>
        <v>Паллиативная медицинская помощь</v>
      </c>
      <c r="E173" s="223"/>
      <c r="F173" s="44" t="str">
        <f t="shared" si="100"/>
        <v>амбулаторно</v>
      </c>
      <c r="G173" s="223"/>
      <c r="H173" s="44" t="str">
        <f t="shared" si="101"/>
        <v>паллиативная медицинская помощь</v>
      </c>
      <c r="I173" s="223"/>
      <c r="J173" s="44" t="str">
        <f t="shared" si="102"/>
        <v xml:space="preserve">Не применяется </v>
      </c>
      <c r="K173" s="71" t="s">
        <v>40</v>
      </c>
      <c r="L173" s="67" t="s">
        <v>120</v>
      </c>
      <c r="M173" s="68" t="s">
        <v>42</v>
      </c>
      <c r="N173" s="101">
        <v>480</v>
      </c>
      <c r="O173" s="101">
        <v>414</v>
      </c>
      <c r="P173" s="53"/>
      <c r="Q173" s="52">
        <f>IF(AND(N173&lt;&gt;0,M173="объем"),(O173/N173*100)/$Y$2*12,"")</f>
        <v>115</v>
      </c>
      <c r="R173" s="212"/>
      <c r="S173" s="215"/>
      <c r="T173" s="213"/>
      <c r="U173" s="207"/>
      <c r="V173" s="214"/>
      <c r="W173" s="244"/>
      <c r="X173" s="247"/>
    </row>
    <row r="174" spans="1:24" s="4" customFormat="1" ht="28.5" customHeight="1" thickBot="1" x14ac:dyDescent="0.3">
      <c r="A174" s="234"/>
      <c r="B174" s="44" t="str">
        <f t="shared" si="89"/>
        <v>ГБУЗ АО Красноярская РБ</v>
      </c>
      <c r="C174" s="237"/>
      <c r="D174" s="19" t="str">
        <f t="shared" si="90"/>
        <v>Паллиативная медицинская помощь</v>
      </c>
      <c r="E174" s="222" t="s">
        <v>249</v>
      </c>
      <c r="F174" s="44" t="str">
        <f t="shared" si="100"/>
        <v>амбулаторно на дому выездными патронажными бригадами</v>
      </c>
      <c r="G174" s="222" t="s">
        <v>43</v>
      </c>
      <c r="H174" s="44" t="str">
        <f t="shared" si="101"/>
        <v>паллиативная медицинская помощь</v>
      </c>
      <c r="I174" s="222" t="s">
        <v>145</v>
      </c>
      <c r="J174" s="44" t="str">
        <f t="shared" si="102"/>
        <v xml:space="preserve">Не применяется </v>
      </c>
      <c r="K174" s="70" t="s">
        <v>130</v>
      </c>
      <c r="L174" s="69" t="s">
        <v>3</v>
      </c>
      <c r="M174" s="69" t="s">
        <v>5</v>
      </c>
      <c r="N174" s="103">
        <v>99</v>
      </c>
      <c r="O174" s="103">
        <v>99</v>
      </c>
      <c r="P174" s="125">
        <f t="shared" ref="P174" si="104">IF(AND(N174&lt;&gt;0,M174="Кач."),O174/N174*100,"")</f>
        <v>100</v>
      </c>
      <c r="Q174" s="125"/>
      <c r="R174" s="212">
        <f>IFERROR(AVERAGE(P174:P175),"")</f>
        <v>100</v>
      </c>
      <c r="S174" s="215">
        <f>AVERAGE(Q174:Q175)</f>
        <v>94.890510948905103</v>
      </c>
      <c r="T174" s="213">
        <f>IFERROR((R174*0.7+S174*0.3)*2,S174*2)</f>
        <v>196.93430656934305</v>
      </c>
      <c r="U174" s="207" t="str">
        <f>IF(T174&lt;170,"ГЗ по услуге (работе) НЕ выполнено","")&amp;IF(AND(T174&gt;=170,T174&lt;=200),"ГЗ по услуге (работе) выполнено","")&amp;IF(T174&gt;200,"ГЗ по услуге (работе) ПЕРЕвыполнено","")</f>
        <v>ГЗ по услуге (работе) выполнено</v>
      </c>
      <c r="V174" s="214"/>
      <c r="W174" s="244"/>
      <c r="X174" s="247"/>
    </row>
    <row r="175" spans="1:24" s="4" customFormat="1" ht="28.5" customHeight="1" thickBot="1" x14ac:dyDescent="0.3">
      <c r="A175" s="234"/>
      <c r="B175" s="44" t="str">
        <f t="shared" si="89"/>
        <v>ГБУЗ АО Красноярская РБ</v>
      </c>
      <c r="C175" s="238"/>
      <c r="D175" s="19" t="str">
        <f t="shared" si="90"/>
        <v>Паллиативная медицинская помощь</v>
      </c>
      <c r="E175" s="223"/>
      <c r="F175" s="44" t="str">
        <f t="shared" si="100"/>
        <v>амбулаторно на дому выездными патронажными бригадами</v>
      </c>
      <c r="G175" s="223"/>
      <c r="H175" s="44" t="str">
        <f t="shared" si="101"/>
        <v>паллиативная медицинская помощь</v>
      </c>
      <c r="I175" s="223"/>
      <c r="J175" s="44" t="str">
        <f t="shared" si="102"/>
        <v xml:space="preserve">Не применяется </v>
      </c>
      <c r="K175" s="71" t="s">
        <v>40</v>
      </c>
      <c r="L175" s="67" t="s">
        <v>120</v>
      </c>
      <c r="M175" s="68" t="s">
        <v>42</v>
      </c>
      <c r="N175" s="101">
        <v>548</v>
      </c>
      <c r="O175" s="101">
        <v>390</v>
      </c>
      <c r="P175" s="53"/>
      <c r="Q175" s="124">
        <f>IF(AND(N175&lt;&gt;0,M175="объем"),(O175/N175*100)/$Y$2*12,"")</f>
        <v>94.890510948905103</v>
      </c>
      <c r="R175" s="212"/>
      <c r="S175" s="215"/>
      <c r="T175" s="213"/>
      <c r="U175" s="207"/>
      <c r="V175" s="214"/>
      <c r="W175" s="244"/>
      <c r="X175" s="247"/>
    </row>
    <row r="176" spans="1:24" s="4" customFormat="1" ht="28.5" customHeight="1" thickBot="1" x14ac:dyDescent="0.3">
      <c r="A176" s="234"/>
      <c r="B176" s="44" t="e">
        <f>IF(A176="",#REF!,A176)</f>
        <v>#REF!</v>
      </c>
      <c r="C176" s="206" t="s">
        <v>231</v>
      </c>
      <c r="D176" s="19" t="str">
        <f>IF(C176="",#REF!,C176)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76" s="207" t="s">
        <v>287</v>
      </c>
      <c r="F176" s="44" t="str">
        <f>IF(E176="",#REF!,E176)</f>
        <v>заключение договоров</v>
      </c>
      <c r="G176" s="207" t="s">
        <v>289</v>
      </c>
      <c r="H176" s="44" t="str">
        <f>IF(G176="",#REF!,G176)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76" s="207" t="s">
        <v>288</v>
      </c>
      <c r="J176" s="44" t="str">
        <f>IF(I176="",#REF!,I176)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76" s="73" t="s">
        <v>232</v>
      </c>
      <c r="L176" s="72" t="s">
        <v>3</v>
      </c>
      <c r="M176" s="69" t="s">
        <v>5</v>
      </c>
      <c r="N176" s="103">
        <v>100</v>
      </c>
      <c r="O176" s="103">
        <v>100</v>
      </c>
      <c r="P176" s="51">
        <f t="shared" ref="P176:P178" si="105">IF(AND(N176&lt;&gt;0,M176="Кач."),O176/N176*100,"")</f>
        <v>100</v>
      </c>
      <c r="Q176" s="51"/>
      <c r="R176" s="212">
        <f>IFERROR(AVERAGE(P176:P177),"")</f>
        <v>100</v>
      </c>
      <c r="S176" s="215">
        <f>AVERAGE(Q176:Q177)</f>
        <v>100</v>
      </c>
      <c r="T176" s="213">
        <f>IFERROR((R176*0.7+S176*0.3)*2,S176*2)</f>
        <v>200</v>
      </c>
      <c r="U176" s="207" t="str">
        <f>IF(T176&lt;170,"ГЗ по услуге (работе) НЕ выполнено","")&amp;IF(AND(T176&gt;=170,T176&lt;=200),"ГЗ по услуге (работе) выполнено","")&amp;IF(T176&gt;200,"ГЗ по услуге (работе) ПЕРЕвыполнено","")</f>
        <v>ГЗ по услуге (работе) выполнено</v>
      </c>
      <c r="V176" s="214"/>
      <c r="W176" s="244"/>
      <c r="X176" s="247"/>
    </row>
    <row r="177" spans="1:25" s="4" customFormat="1" ht="28.5" customHeight="1" thickBot="1" x14ac:dyDescent="0.3">
      <c r="A177" s="235"/>
      <c r="B177" s="44" t="e">
        <f t="shared" si="89"/>
        <v>#REF!</v>
      </c>
      <c r="C177" s="206"/>
      <c r="D177" s="19" t="str">
        <f t="shared" si="9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77" s="207"/>
      <c r="F177" s="44" t="str">
        <f t="shared" si="100"/>
        <v>заключение договоров</v>
      </c>
      <c r="G177" s="207"/>
      <c r="H177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77" s="207"/>
      <c r="J177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77" s="74" t="s">
        <v>240</v>
      </c>
      <c r="L177" s="72" t="s">
        <v>233</v>
      </c>
      <c r="M177" s="68" t="s">
        <v>42</v>
      </c>
      <c r="N177" s="101">
        <v>9.35</v>
      </c>
      <c r="O177" s="101">
        <v>9.35</v>
      </c>
      <c r="P177" s="53"/>
      <c r="Q177" s="55">
        <f>IF(AND(N177&lt;&gt;0,M177="объем"),(O177/N177*100),"")</f>
        <v>100</v>
      </c>
      <c r="R177" s="212"/>
      <c r="S177" s="215"/>
      <c r="T177" s="213"/>
      <c r="U177" s="207"/>
      <c r="V177" s="214"/>
      <c r="W177" s="245"/>
      <c r="X177" s="248"/>
    </row>
    <row r="178" spans="1:25" s="4" customFormat="1" ht="28.5" customHeight="1" thickBot="1" x14ac:dyDescent="0.3">
      <c r="A178" s="216" t="s">
        <v>149</v>
      </c>
      <c r="B178" s="44" t="str">
        <f t="shared" si="89"/>
        <v>ГБУЗ АО Лиманская  РБ</v>
      </c>
      <c r="C178" s="236" t="s">
        <v>121</v>
      </c>
      <c r="D178" s="19" t="str">
        <f t="shared" si="90"/>
        <v>ПМСП, не включенная в базовую программу ОМС</v>
      </c>
      <c r="E178" s="214" t="s">
        <v>139</v>
      </c>
      <c r="F178" s="44" t="str">
        <f t="shared" si="100"/>
        <v>амбулаторно</v>
      </c>
      <c r="G178" s="207" t="s">
        <v>134</v>
      </c>
      <c r="H178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8" s="214" t="s">
        <v>165</v>
      </c>
      <c r="J178" s="44" t="str">
        <f t="shared" si="102"/>
        <v>по профилю дерматовенерология (в части венерологии)</v>
      </c>
      <c r="K178" s="69" t="s">
        <v>130</v>
      </c>
      <c r="L178" s="69" t="s">
        <v>3</v>
      </c>
      <c r="M178" s="69" t="s">
        <v>5</v>
      </c>
      <c r="N178" s="103">
        <v>99</v>
      </c>
      <c r="O178" s="103">
        <v>98</v>
      </c>
      <c r="P178" s="51">
        <f t="shared" si="105"/>
        <v>98.98989898989899</v>
      </c>
      <c r="Q178" s="51"/>
      <c r="R178" s="212">
        <f>IFERROR(AVERAGE(P178:P180),"")</f>
        <v>98.98989898989899</v>
      </c>
      <c r="S178" s="215">
        <f>AVERAGE(Q178:Q180)</f>
        <v>100.28245828245829</v>
      </c>
      <c r="T178" s="213">
        <f>IFERROR((R178*0.7+S178*0.3)*2,S178*2)</f>
        <v>198.75533355533355</v>
      </c>
      <c r="U178" s="207" t="str">
        <f>IF(T178&lt;170,"ГЗ по услуге (работе) НЕ выполнено","")&amp;IF(AND(T178&gt;=170,T178&lt;=200),"ГЗ по услуге (работе) выполнено","")&amp;IF(T178&gt;200,"ГЗ по услуге (работе) ПЕРЕвыполнено","")</f>
        <v>ГЗ по услуге (работе) выполнено</v>
      </c>
      <c r="V178" s="214"/>
      <c r="W178" s="243">
        <f>AVERAGE(T178:T203)</f>
        <v>194.58555103742285</v>
      </c>
      <c r="X178" s="265" t="str">
        <f>IF(W178&lt;170,"ГЗ по учреждению не выполнено","")&amp;IF(AND(W178&gt;=170,W178&lt;=200),"ГЗ по учреждению выполнено","")&amp;IF(W178&gt;200,"ГЗ по учреждению перевыполнено","")</f>
        <v>ГЗ по учреждению выполнено</v>
      </c>
    </row>
    <row r="179" spans="1:25" s="4" customFormat="1" ht="28.5" customHeight="1" thickBot="1" x14ac:dyDescent="0.3">
      <c r="A179" s="217"/>
      <c r="B179" s="44" t="str">
        <f t="shared" si="89"/>
        <v>ГБУЗ АО Лиманская  РБ</v>
      </c>
      <c r="C179" s="237"/>
      <c r="D179" s="19" t="str">
        <f t="shared" si="90"/>
        <v>ПМСП, не включенная в базовую программу ОМС</v>
      </c>
      <c r="E179" s="214"/>
      <c r="F179" s="44" t="str">
        <f t="shared" si="100"/>
        <v>амбулаторно</v>
      </c>
      <c r="G179" s="207"/>
      <c r="H179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9" s="214"/>
      <c r="J179" s="44" t="str">
        <f t="shared" si="102"/>
        <v>по профилю дерматовенерология (в части венерологии)</v>
      </c>
      <c r="K179" s="66" t="s">
        <v>40</v>
      </c>
      <c r="L179" s="67" t="s">
        <v>120</v>
      </c>
      <c r="M179" s="68" t="s">
        <v>42</v>
      </c>
      <c r="N179" s="101">
        <v>1575</v>
      </c>
      <c r="O179" s="101">
        <v>1161</v>
      </c>
      <c r="P179" s="53"/>
      <c r="Q179" s="52">
        <f>IF(AND(N179&lt;&gt;0,M179="объем"),(O179/N179*100)/$Y$2*12,"")</f>
        <v>98.285714285714278</v>
      </c>
      <c r="R179" s="212"/>
      <c r="S179" s="215"/>
      <c r="T179" s="213"/>
      <c r="U179" s="207"/>
      <c r="V179" s="214"/>
      <c r="W179" s="244"/>
      <c r="X179" s="266"/>
    </row>
    <row r="180" spans="1:25" s="4" customFormat="1" ht="72.75" customHeight="1" thickBot="1" x14ac:dyDescent="0.3">
      <c r="A180" s="217"/>
      <c r="B180" s="44" t="str">
        <f t="shared" si="89"/>
        <v>ГБУЗ АО Лиманская  РБ</v>
      </c>
      <c r="C180" s="237"/>
      <c r="D180" s="19" t="str">
        <f t="shared" si="90"/>
        <v>ПМСП, не включенная в базовую программу ОМС</v>
      </c>
      <c r="E180" s="214"/>
      <c r="F180" s="44" t="str">
        <f t="shared" si="100"/>
        <v>амбулаторно</v>
      </c>
      <c r="G180" s="207"/>
      <c r="H180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80" s="214"/>
      <c r="J180" s="44" t="str">
        <f t="shared" si="102"/>
        <v>по профилю дерматовенерология (в части венерологии)</v>
      </c>
      <c r="K180" s="66" t="s">
        <v>135</v>
      </c>
      <c r="L180" s="67" t="s">
        <v>120</v>
      </c>
      <c r="M180" s="68" t="s">
        <v>42</v>
      </c>
      <c r="N180" s="101">
        <v>468</v>
      </c>
      <c r="O180" s="101">
        <v>359</v>
      </c>
      <c r="P180" s="53"/>
      <c r="Q180" s="52">
        <f>IF(AND(N180&lt;&gt;0,M180="объем"),(O180/N180*100)/$Y$2*12,"")</f>
        <v>102.27920227920229</v>
      </c>
      <c r="R180" s="212"/>
      <c r="S180" s="215"/>
      <c r="T180" s="213"/>
      <c r="U180" s="207"/>
      <c r="V180" s="214"/>
      <c r="W180" s="244"/>
      <c r="X180" s="266"/>
    </row>
    <row r="181" spans="1:25" s="4" customFormat="1" ht="68.25" customHeight="1" thickBot="1" x14ac:dyDescent="0.3">
      <c r="A181" s="217"/>
      <c r="B181" s="44" t="str">
        <f t="shared" si="89"/>
        <v>ГБУЗ АО Лиманская  РБ</v>
      </c>
      <c r="C181" s="237"/>
      <c r="D181" s="19" t="str">
        <f t="shared" si="90"/>
        <v>ПМСП, не включенная в базовую программу ОМС</v>
      </c>
      <c r="E181" s="214" t="s">
        <v>139</v>
      </c>
      <c r="F181" s="44" t="str">
        <f t="shared" si="100"/>
        <v>амбулаторно</v>
      </c>
      <c r="G181" s="207" t="s">
        <v>142</v>
      </c>
      <c r="H181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81" s="214" t="s">
        <v>141</v>
      </c>
      <c r="J181" s="44" t="str">
        <f t="shared" si="102"/>
        <v>по профилю Фтизиатрия</v>
      </c>
      <c r="K181" s="70" t="s">
        <v>130</v>
      </c>
      <c r="L181" s="69" t="s">
        <v>3</v>
      </c>
      <c r="M181" s="69" t="s">
        <v>5</v>
      </c>
      <c r="N181" s="103">
        <v>99</v>
      </c>
      <c r="O181" s="103">
        <v>98</v>
      </c>
      <c r="P181" s="51">
        <f t="shared" ref="P181" si="106">IF(AND(N181&lt;&gt;0,M181="Кач."),O181/N181*100,"")</f>
        <v>98.98989898989899</v>
      </c>
      <c r="Q181" s="51"/>
      <c r="R181" s="212">
        <f>IFERROR(AVERAGE(P181:P183),"")</f>
        <v>98.98989898989899</v>
      </c>
      <c r="S181" s="215">
        <f>AVERAGE(Q181:Q183)</f>
        <v>95.951515151515153</v>
      </c>
      <c r="T181" s="213">
        <f>IFERROR((R181*0.7+S181*0.3)*2,S181*2)</f>
        <v>196.15676767676766</v>
      </c>
      <c r="U181" s="207" t="str">
        <f>IF(T181&lt;170,"ГЗ по услуге (работе) НЕ выполнено","")&amp;IF(AND(T181&gt;=170,T181&lt;=200),"ГЗ по услуге (работе) выполнено","")&amp;IF(T181&gt;200,"ГЗ по услуге (работе) ПЕРЕвыполнено","")</f>
        <v>ГЗ по услуге (работе) выполнено</v>
      </c>
      <c r="V181" s="214"/>
      <c r="W181" s="244"/>
      <c r="X181" s="266"/>
    </row>
    <row r="182" spans="1:25" s="4" customFormat="1" ht="28.5" customHeight="1" thickBot="1" x14ac:dyDescent="0.3">
      <c r="A182" s="217"/>
      <c r="B182" s="44" t="str">
        <f t="shared" si="89"/>
        <v>ГБУЗ АО Лиманская  РБ</v>
      </c>
      <c r="C182" s="237"/>
      <c r="D182" s="19" t="str">
        <f t="shared" si="90"/>
        <v>ПМСП, не включенная в базовую программу ОМС</v>
      </c>
      <c r="E182" s="214"/>
      <c r="F182" s="44" t="str">
        <f t="shared" si="100"/>
        <v>амбулаторно</v>
      </c>
      <c r="G182" s="207"/>
      <c r="H182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82" s="214"/>
      <c r="J182" s="44" t="str">
        <f t="shared" si="102"/>
        <v>по профилю Фтизиатрия</v>
      </c>
      <c r="K182" s="71" t="s">
        <v>40</v>
      </c>
      <c r="L182" s="67" t="s">
        <v>120</v>
      </c>
      <c r="M182" s="68" t="s">
        <v>42</v>
      </c>
      <c r="N182" s="101">
        <v>1815</v>
      </c>
      <c r="O182" s="101">
        <v>1320</v>
      </c>
      <c r="P182" s="53"/>
      <c r="Q182" s="52">
        <f t="shared" ref="Q182:Q190" si="107">IF(AND(N182&lt;&gt;0,M182="объем"),(O182/N182*100)/$Y$2*12,"")</f>
        <v>96.969696969696969</v>
      </c>
      <c r="R182" s="212"/>
      <c r="S182" s="215"/>
      <c r="T182" s="213"/>
      <c r="U182" s="207"/>
      <c r="V182" s="214"/>
      <c r="W182" s="244"/>
      <c r="X182" s="266"/>
      <c r="Y182" s="14"/>
    </row>
    <row r="183" spans="1:25" s="4" customFormat="1" ht="28.5" customHeight="1" thickBot="1" x14ac:dyDescent="0.3">
      <c r="A183" s="217"/>
      <c r="B183" s="44" t="str">
        <f t="shared" si="89"/>
        <v>ГБУЗ АО Лиманская  РБ</v>
      </c>
      <c r="C183" s="237"/>
      <c r="D183" s="19" t="str">
        <f t="shared" si="90"/>
        <v>ПМСП, не включенная в базовую программу ОМС</v>
      </c>
      <c r="E183" s="214"/>
      <c r="F183" s="44" t="str">
        <f t="shared" si="100"/>
        <v>амбулаторно</v>
      </c>
      <c r="G183" s="207"/>
      <c r="H183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83" s="214"/>
      <c r="J183" s="44" t="str">
        <f t="shared" si="102"/>
        <v>по профилю Фтизиатрия</v>
      </c>
      <c r="K183" s="71" t="s">
        <v>135</v>
      </c>
      <c r="L183" s="67" t="s">
        <v>120</v>
      </c>
      <c r="M183" s="68" t="s">
        <v>42</v>
      </c>
      <c r="N183" s="101">
        <v>1000</v>
      </c>
      <c r="O183" s="101">
        <v>712</v>
      </c>
      <c r="P183" s="53"/>
      <c r="Q183" s="52">
        <f t="shared" si="107"/>
        <v>94.933333333333337</v>
      </c>
      <c r="R183" s="212"/>
      <c r="S183" s="215"/>
      <c r="T183" s="213"/>
      <c r="U183" s="207"/>
      <c r="V183" s="214"/>
      <c r="W183" s="244"/>
      <c r="X183" s="266"/>
    </row>
    <row r="184" spans="1:25" s="4" customFormat="1" ht="60" customHeight="1" thickBot="1" x14ac:dyDescent="0.3">
      <c r="A184" s="217"/>
      <c r="B184" s="44" t="str">
        <f t="shared" si="89"/>
        <v>ГБУЗ АО Лиманская  РБ</v>
      </c>
      <c r="C184" s="237"/>
      <c r="D184" s="19" t="str">
        <f t="shared" si="90"/>
        <v>ПМСП, не включенная в базовую программу ОМС</v>
      </c>
      <c r="E184" s="230" t="s">
        <v>139</v>
      </c>
      <c r="F184" s="44" t="str">
        <f t="shared" si="100"/>
        <v>амбулаторно</v>
      </c>
      <c r="G184" s="222" t="s">
        <v>164</v>
      </c>
      <c r="H184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84" s="230" t="s">
        <v>276</v>
      </c>
      <c r="J184" s="44" t="str">
        <f t="shared" si="102"/>
        <v>по профилю психиатрия-наркология</v>
      </c>
      <c r="K184" s="70" t="s">
        <v>130</v>
      </c>
      <c r="L184" s="69" t="s">
        <v>3</v>
      </c>
      <c r="M184" s="69" t="s">
        <v>5</v>
      </c>
      <c r="N184" s="103">
        <v>99</v>
      </c>
      <c r="O184" s="103">
        <v>98</v>
      </c>
      <c r="P184" s="51">
        <f t="shared" ref="P184" si="108">IF(AND(N184&lt;&gt;0,M184="Кач."),O184/N184*100,"")</f>
        <v>98.98989898989899</v>
      </c>
      <c r="Q184" s="51" t="str">
        <f t="shared" si="107"/>
        <v/>
      </c>
      <c r="R184" s="212">
        <f>IFERROR(AVERAGE(P184:P186),"")</f>
        <v>98.98989898989899</v>
      </c>
      <c r="S184" s="215">
        <f>AVERAGE(Q184:Q186)</f>
        <v>96.83017019202957</v>
      </c>
      <c r="T184" s="213">
        <f>IFERROR((R184*0.7+S184*0.3)*2,S184*2)</f>
        <v>196.68396070107633</v>
      </c>
      <c r="U184" s="207" t="str">
        <f>IF(T184&lt;170,"ГЗ по услуге (работе) НЕ выполнено","")&amp;IF(AND(T184&gt;=170,T184&lt;=200),"ГЗ по услуге (работе) выполнено","")&amp;IF(T184&gt;200,"ГЗ по услуге (работе) ПЕРЕвыполнено","")</f>
        <v>ГЗ по услуге (работе) выполнено</v>
      </c>
      <c r="V184" s="214"/>
      <c r="W184" s="244"/>
      <c r="X184" s="266"/>
    </row>
    <row r="185" spans="1:25" s="4" customFormat="1" ht="28.5" customHeight="1" thickBot="1" x14ac:dyDescent="0.3">
      <c r="A185" s="217"/>
      <c r="B185" s="44" t="str">
        <f t="shared" si="89"/>
        <v>ГБУЗ АО Лиманская  РБ</v>
      </c>
      <c r="C185" s="237"/>
      <c r="D185" s="19" t="str">
        <f t="shared" si="90"/>
        <v>ПМСП, не включенная в базовую программу ОМС</v>
      </c>
      <c r="E185" s="231"/>
      <c r="F185" s="44" t="str">
        <f t="shared" si="100"/>
        <v>амбулаторно</v>
      </c>
      <c r="G185" s="229"/>
      <c r="H185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85" s="231"/>
      <c r="J185" s="44" t="str">
        <f t="shared" si="102"/>
        <v>по профилю психиатрия-наркология</v>
      </c>
      <c r="K185" s="71" t="s">
        <v>40</v>
      </c>
      <c r="L185" s="67" t="s">
        <v>120</v>
      </c>
      <c r="M185" s="68" t="s">
        <v>42</v>
      </c>
      <c r="N185" s="101">
        <v>2126</v>
      </c>
      <c r="O185" s="101">
        <v>1542</v>
      </c>
      <c r="P185" s="53"/>
      <c r="Q185" s="52">
        <f t="shared" si="107"/>
        <v>96.707431796801515</v>
      </c>
      <c r="R185" s="212"/>
      <c r="S185" s="215"/>
      <c r="T185" s="213"/>
      <c r="U185" s="207"/>
      <c r="V185" s="214"/>
      <c r="W185" s="244"/>
      <c r="X185" s="266"/>
    </row>
    <row r="186" spans="1:25" s="4" customFormat="1" ht="28.5" customHeight="1" thickBot="1" x14ac:dyDescent="0.3">
      <c r="A186" s="217"/>
      <c r="B186" s="44" t="str">
        <f t="shared" si="89"/>
        <v>ГБУЗ АО Лиманская  РБ</v>
      </c>
      <c r="C186" s="237"/>
      <c r="D186" s="19" t="str">
        <f t="shared" si="90"/>
        <v>ПМСП, не включенная в базовую программу ОМС</v>
      </c>
      <c r="E186" s="231"/>
      <c r="F186" s="44" t="str">
        <f t="shared" si="100"/>
        <v>амбулаторно</v>
      </c>
      <c r="G186" s="229"/>
      <c r="H186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86" s="231"/>
      <c r="J186" s="44" t="str">
        <f t="shared" si="102"/>
        <v>по профилю психиатрия-наркология</v>
      </c>
      <c r="K186" s="71" t="s">
        <v>135</v>
      </c>
      <c r="L186" s="67" t="s">
        <v>120</v>
      </c>
      <c r="M186" s="68" t="s">
        <v>42</v>
      </c>
      <c r="N186" s="101">
        <v>722</v>
      </c>
      <c r="O186" s="101">
        <v>525</v>
      </c>
      <c r="P186" s="53"/>
      <c r="Q186" s="52">
        <f t="shared" si="107"/>
        <v>96.952908587257625</v>
      </c>
      <c r="R186" s="212"/>
      <c r="S186" s="215"/>
      <c r="T186" s="213"/>
      <c r="U186" s="207"/>
      <c r="V186" s="214"/>
      <c r="W186" s="244"/>
      <c r="X186" s="266"/>
    </row>
    <row r="187" spans="1:25" s="4" customFormat="1" ht="28.5" customHeight="1" thickBot="1" x14ac:dyDescent="0.3">
      <c r="A187" s="217"/>
      <c r="B187" s="44"/>
      <c r="C187" s="237"/>
      <c r="D187" s="19"/>
      <c r="E187" s="231"/>
      <c r="F187" s="44"/>
      <c r="G187" s="229"/>
      <c r="H187" s="44"/>
      <c r="I187" s="231"/>
      <c r="J187" s="44"/>
      <c r="K187" s="70" t="s">
        <v>130</v>
      </c>
      <c r="L187" s="69" t="s">
        <v>3</v>
      </c>
      <c r="M187" s="69" t="s">
        <v>5</v>
      </c>
      <c r="N187" s="103">
        <v>99</v>
      </c>
      <c r="O187" s="103">
        <v>98</v>
      </c>
      <c r="P187" s="53">
        <f t="shared" ref="P187" si="109">IF(AND(N187&lt;&gt;0,M187="Кач."),O187/N187*100,"")</f>
        <v>98.98989898989899</v>
      </c>
      <c r="Q187" s="185" t="str">
        <f>IF(AND(N187&lt;&gt;0,M187="объем"),(O187/N187*100)/$Y$2*12,"")</f>
        <v/>
      </c>
      <c r="R187" s="226">
        <f>IFERROR(AVERAGE(P187:P188),"")</f>
        <v>98.98989898989899</v>
      </c>
      <c r="S187" s="227">
        <f>AVERAGE(Q187:Q188)</f>
        <v>88.888888888888886</v>
      </c>
      <c r="T187" s="213">
        <f>IFERROR((R187*0.7+S187*0.3)*2,S187*2)</f>
        <v>191.91919191919192</v>
      </c>
      <c r="U187" s="222" t="str">
        <f>IF(T187&lt;170,"ГЗ по услуге (работе) НЕ выполнено","")&amp;IF(AND(T187&gt;=170,T187&lt;=200),"ГЗ по услуге (работе) выполнено","")&amp;IF(T187&gt;200,"ГЗ по услуге (работе) ПЕРЕвыполнено","")</f>
        <v>ГЗ по услуге (работе) выполнено</v>
      </c>
      <c r="V187" s="230"/>
      <c r="W187" s="244"/>
      <c r="X187" s="266"/>
    </row>
    <row r="188" spans="1:25" s="4" customFormat="1" ht="28.5" customHeight="1" thickBot="1" x14ac:dyDescent="0.3">
      <c r="A188" s="217"/>
      <c r="B188" s="44"/>
      <c r="C188" s="237"/>
      <c r="D188" s="19"/>
      <c r="E188" s="232"/>
      <c r="F188" s="44"/>
      <c r="G188" s="223"/>
      <c r="H188" s="44"/>
      <c r="I188" s="232"/>
      <c r="J188" s="44"/>
      <c r="K188" s="71" t="s">
        <v>146</v>
      </c>
      <c r="L188" s="67" t="s">
        <v>120</v>
      </c>
      <c r="M188" s="68" t="s">
        <v>42</v>
      </c>
      <c r="N188" s="101">
        <v>24</v>
      </c>
      <c r="O188" s="101">
        <v>16</v>
      </c>
      <c r="P188" s="53"/>
      <c r="Q188" s="185">
        <f>IF(AND(N188&lt;&gt;0,M188="объем"),(O188/N188*100)/$Y$2*12,"")</f>
        <v>88.888888888888886</v>
      </c>
      <c r="R188" s="209"/>
      <c r="S188" s="211"/>
      <c r="T188" s="213"/>
      <c r="U188" s="223"/>
      <c r="V188" s="232"/>
      <c r="W188" s="244"/>
      <c r="X188" s="266"/>
    </row>
    <row r="189" spans="1:25" s="4" customFormat="1" ht="51.75" customHeight="1" thickBot="1" x14ac:dyDescent="0.3">
      <c r="A189" s="217"/>
      <c r="B189" s="44" t="str">
        <f>IF(A189="",B186,A189)</f>
        <v>ГБУЗ АО Лиманская  РБ</v>
      </c>
      <c r="C189" s="237"/>
      <c r="D189" s="19" t="str">
        <f>IF(C189="",D186,C189)</f>
        <v>ПМСП, не включенная в базовую программу ОМС</v>
      </c>
      <c r="E189" s="230" t="s">
        <v>139</v>
      </c>
      <c r="F189" s="44" t="str">
        <f>IF(E189="",F186,E189)</f>
        <v>амбулаторно</v>
      </c>
      <c r="G189" s="222" t="s">
        <v>39</v>
      </c>
      <c r="H189" s="44" t="str">
        <f>IF(G189="",H186,G189)</f>
        <v>Первичная медико-санитарная помощь, в части диагностики и лечения</v>
      </c>
      <c r="I189" s="230" t="s">
        <v>248</v>
      </c>
      <c r="J189" s="44" t="str">
        <f>IF(I189="",J186,I189)</f>
        <v>Вакцинация</v>
      </c>
      <c r="K189" s="70" t="s">
        <v>130</v>
      </c>
      <c r="L189" s="69" t="s">
        <v>3</v>
      </c>
      <c r="M189" s="69" t="s">
        <v>5</v>
      </c>
      <c r="N189" s="103">
        <v>99</v>
      </c>
      <c r="O189" s="103">
        <v>98</v>
      </c>
      <c r="P189" s="129">
        <f t="shared" ref="P189" si="110">IF(AND(N189&lt;&gt;0,M189="Кач."),O189/N189*100,"")</f>
        <v>98.98989898989899</v>
      </c>
      <c r="Q189" s="129" t="str">
        <f t="shared" si="107"/>
        <v/>
      </c>
      <c r="R189" s="212">
        <f>IFERROR(AVERAGE(P189:P190),"")</f>
        <v>98.98989898989899</v>
      </c>
      <c r="S189" s="215">
        <f>AVERAGE(Q189:Q190)</f>
        <v>34.666666666666664</v>
      </c>
      <c r="T189" s="213">
        <f>IFERROR((R189*0.7+S189*0.3)*2,S189*2)</f>
        <v>159.38585858585856</v>
      </c>
      <c r="U189" s="207" t="str">
        <f>IF(T189&lt;170,"ГЗ по услуге (работе) НЕ выполнено","")&amp;IF(AND(T189&gt;=170,T189&lt;=200),"ГЗ по услуге (работе) выполнено","")&amp;IF(T189&gt;200,"ГЗ по услуге (работе) ПЕРЕвыполнено","")</f>
        <v>ГЗ по услуге (работе) НЕ выполнено</v>
      </c>
      <c r="V189" s="214"/>
      <c r="W189" s="244"/>
      <c r="X189" s="266"/>
    </row>
    <row r="190" spans="1:25" s="4" customFormat="1" ht="28.5" customHeight="1" thickBot="1" x14ac:dyDescent="0.3">
      <c r="A190" s="217"/>
      <c r="B190" s="44" t="str">
        <f t="shared" si="89"/>
        <v>ГБУЗ АО Лиманская  РБ</v>
      </c>
      <c r="C190" s="238"/>
      <c r="D190" s="19" t="str">
        <f t="shared" si="90"/>
        <v>ПМСП, не включенная в базовую программу ОМС</v>
      </c>
      <c r="E190" s="232"/>
      <c r="F190" s="44" t="str">
        <f t="shared" si="100"/>
        <v>амбулаторно</v>
      </c>
      <c r="G190" s="223"/>
      <c r="H190" s="44" t="str">
        <f t="shared" si="101"/>
        <v>Первичная медико-санитарная помощь, в части диагностики и лечения</v>
      </c>
      <c r="I190" s="232"/>
      <c r="J190" s="44" t="str">
        <f t="shared" si="102"/>
        <v>Вакцинация</v>
      </c>
      <c r="K190" s="71" t="s">
        <v>40</v>
      </c>
      <c r="L190" s="67" t="s">
        <v>120</v>
      </c>
      <c r="M190" s="68" t="s">
        <v>42</v>
      </c>
      <c r="N190" s="101">
        <v>100</v>
      </c>
      <c r="O190" s="101">
        <v>26</v>
      </c>
      <c r="P190" s="53"/>
      <c r="Q190" s="130">
        <f t="shared" si="107"/>
        <v>34.666666666666664</v>
      </c>
      <c r="R190" s="212"/>
      <c r="S190" s="215"/>
      <c r="T190" s="213"/>
      <c r="U190" s="207"/>
      <c r="V190" s="214"/>
      <c r="W190" s="244"/>
      <c r="X190" s="266"/>
    </row>
    <row r="191" spans="1:25" s="4" customFormat="1" ht="28.5" customHeight="1" thickBot="1" x14ac:dyDescent="0.3">
      <c r="A191" s="217"/>
      <c r="B191" s="44" t="str">
        <f t="shared" si="89"/>
        <v>ГБУЗ АО Лиманская  РБ</v>
      </c>
      <c r="C191" s="242" t="s">
        <v>192</v>
      </c>
      <c r="D191" s="19" t="str">
        <f t="shared" si="90"/>
        <v>Медицинское освидетельствование на состояние опьянения (алкогольного, наркотического или иного токсического)</v>
      </c>
      <c r="E191" s="214" t="s">
        <v>47</v>
      </c>
      <c r="F191" s="44" t="str">
        <f t="shared" si="100"/>
        <v>Не предусмотрено</v>
      </c>
      <c r="G191" s="214" t="s">
        <v>47</v>
      </c>
      <c r="H191" s="44" t="str">
        <f t="shared" si="101"/>
        <v>Не предусмотрено</v>
      </c>
      <c r="I191" s="214" t="s">
        <v>47</v>
      </c>
      <c r="J191" s="44" t="str">
        <f t="shared" si="102"/>
        <v>Не предусмотрено</v>
      </c>
      <c r="K191" s="70" t="s">
        <v>57</v>
      </c>
      <c r="L191" s="69" t="s">
        <v>57</v>
      </c>
      <c r="M191" s="70"/>
      <c r="N191" s="103"/>
      <c r="O191" s="103"/>
      <c r="P191" s="51" t="str">
        <f t="shared" ref="P191" si="111">IF(AND(N191&lt;&gt;0,M191="Кач."),O191/N191*100,"")</f>
        <v/>
      </c>
      <c r="Q191" s="51"/>
      <c r="R191" s="212" t="str">
        <f>IFERROR(AVERAGE(P191:P192),"")</f>
        <v/>
      </c>
      <c r="S191" s="215">
        <f>AVERAGE(Q191:Q192)</f>
        <v>104</v>
      </c>
      <c r="T191" s="213">
        <f>IFERROR((R191*0.7+S191*0.3)*2,S191*2)</f>
        <v>208</v>
      </c>
      <c r="U191" s="207" t="str">
        <f>IF(T191&lt;170,"ГЗ по услуге (работе) НЕ выполнено","")&amp;IF(AND(T191&gt;=170,T191&lt;=200),"ГЗ по услуге (работе) выполнено","")&amp;IF(T191&gt;200,"ГЗ по услуге (работе) ПЕРЕвыполнено","")</f>
        <v>ГЗ по услуге (работе) ПЕРЕвыполнено</v>
      </c>
      <c r="V191" s="214"/>
      <c r="W191" s="244"/>
      <c r="X191" s="266"/>
    </row>
    <row r="192" spans="1:25" s="4" customFormat="1" ht="53.25" customHeight="1" thickBot="1" x14ac:dyDescent="0.3">
      <c r="A192" s="217"/>
      <c r="B192" s="44" t="str">
        <f t="shared" si="89"/>
        <v>ГБУЗ АО Лиманская  РБ</v>
      </c>
      <c r="C192" s="242"/>
      <c r="D192" s="19" t="str">
        <f t="shared" si="90"/>
        <v>Медицинское освидетельствование на состояние опьянения (алкогольного, наркотического или иного токсического)</v>
      </c>
      <c r="E192" s="214"/>
      <c r="F192" s="44" t="str">
        <f t="shared" si="100"/>
        <v>Не предусмотрено</v>
      </c>
      <c r="G192" s="214"/>
      <c r="H192" s="44" t="str">
        <f t="shared" si="101"/>
        <v>Не предусмотрено</v>
      </c>
      <c r="I192" s="214"/>
      <c r="J192" s="44" t="str">
        <f t="shared" si="102"/>
        <v>Не предусмотрено</v>
      </c>
      <c r="K192" s="71" t="s">
        <v>193</v>
      </c>
      <c r="L192" s="72" t="s">
        <v>58</v>
      </c>
      <c r="M192" s="68" t="s">
        <v>42</v>
      </c>
      <c r="N192" s="101">
        <v>250</v>
      </c>
      <c r="O192" s="101">
        <v>195</v>
      </c>
      <c r="P192" s="53"/>
      <c r="Q192" s="52">
        <f>IF(AND(N192&lt;&gt;0,M192="объем"),(O192/N192*100)/$Y$2*12,"")</f>
        <v>104</v>
      </c>
      <c r="R192" s="212"/>
      <c r="S192" s="215"/>
      <c r="T192" s="213"/>
      <c r="U192" s="207"/>
      <c r="V192" s="214"/>
      <c r="W192" s="244"/>
      <c r="X192" s="266"/>
    </row>
    <row r="193" spans="1:24" s="4" customFormat="1" ht="53.25" customHeight="1" thickBot="1" x14ac:dyDescent="0.3">
      <c r="A193" s="217"/>
      <c r="B193" s="44" t="str">
        <f t="shared" si="89"/>
        <v>ГБУЗ АО Лиманская  РБ</v>
      </c>
      <c r="C193" s="236" t="s">
        <v>138</v>
      </c>
      <c r="D193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93" s="230" t="s">
        <v>139</v>
      </c>
      <c r="F193" s="44" t="str">
        <f t="shared" si="100"/>
        <v>амбулаторно</v>
      </c>
      <c r="G193" s="230" t="s">
        <v>138</v>
      </c>
      <c r="H193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193" s="230" t="s">
        <v>47</v>
      </c>
      <c r="J193" s="44" t="str">
        <f t="shared" si="102"/>
        <v>Не предусмотрено</v>
      </c>
      <c r="K193" s="69" t="s">
        <v>130</v>
      </c>
      <c r="L193" s="69" t="s">
        <v>3</v>
      </c>
      <c r="M193" s="69" t="s">
        <v>5</v>
      </c>
      <c r="N193" s="103">
        <v>99</v>
      </c>
      <c r="O193" s="103">
        <v>98</v>
      </c>
      <c r="P193" s="129">
        <f t="shared" ref="P193" si="112">IF(AND(N193&lt;&gt;0,M193="Кач."),O193/N193*100,"")</f>
        <v>98.98989898989899</v>
      </c>
      <c r="Q193" s="129" t="str">
        <f t="shared" ref="Q193:Q206" si="113">IF(AND(N193&lt;&gt;0,M193="объем"),(O193/N193*100)/$Y$2*12,"")</f>
        <v/>
      </c>
      <c r="R193" s="212">
        <f>IFERROR(AVERAGE(P193:P195),"")</f>
        <v>98.98989898989899</v>
      </c>
      <c r="S193" s="215">
        <f>AVERAGE(Q193:Q195)</f>
        <v>99.544795783926219</v>
      </c>
      <c r="T193" s="213">
        <f>IFERROR((R193*0.7+S193*0.3)*2,S193*2)</f>
        <v>198.31273605621431</v>
      </c>
      <c r="U193" s="207" t="str">
        <f>IF(T193&lt;170,"ГЗ по услуге (работе) НЕ выполнено","")&amp;IF(AND(T193&gt;=170,T193&lt;=200),"ГЗ по услуге (работе) выполнено","")&amp;IF(T193&gt;200,"ГЗ по услуге (работе) ПЕРЕвыполнено","")</f>
        <v>ГЗ по услуге (работе) выполнено</v>
      </c>
      <c r="V193" s="214"/>
      <c r="W193" s="244"/>
      <c r="X193" s="266"/>
    </row>
    <row r="194" spans="1:24" s="4" customFormat="1" ht="53.25" customHeight="1" thickBot="1" x14ac:dyDescent="0.3">
      <c r="A194" s="217"/>
      <c r="B194" s="44" t="str">
        <f t="shared" si="89"/>
        <v>ГБУЗ АО Лиманская  РБ</v>
      </c>
      <c r="C194" s="237"/>
      <c r="D194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94" s="232"/>
      <c r="F194" s="44" t="str">
        <f t="shared" si="100"/>
        <v>амбулаторно</v>
      </c>
      <c r="G194" s="231"/>
      <c r="H194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194" s="231"/>
      <c r="J194" s="44" t="str">
        <f t="shared" si="102"/>
        <v>Не предусмотрено</v>
      </c>
      <c r="K194" s="66" t="s">
        <v>40</v>
      </c>
      <c r="L194" s="67" t="s">
        <v>120</v>
      </c>
      <c r="M194" s="68" t="s">
        <v>42</v>
      </c>
      <c r="N194" s="101">
        <v>1840</v>
      </c>
      <c r="O194" s="101">
        <v>1339</v>
      </c>
      <c r="P194" s="53"/>
      <c r="Q194" s="130">
        <f>IF(AND(N194&lt;&gt;0,M194="объем"),(O194/N194*100)/$Y$2*12,"")</f>
        <v>97.028985507246375</v>
      </c>
      <c r="R194" s="212"/>
      <c r="S194" s="215"/>
      <c r="T194" s="213"/>
      <c r="U194" s="207"/>
      <c r="V194" s="214"/>
      <c r="W194" s="244"/>
      <c r="X194" s="266"/>
    </row>
    <row r="195" spans="1:24" s="4" customFormat="1" ht="28.5" customHeight="1" thickBot="1" x14ac:dyDescent="0.3">
      <c r="A195" s="217"/>
      <c r="B195" s="44" t="str">
        <f t="shared" si="89"/>
        <v>ГБУЗ АО Лиманская  РБ</v>
      </c>
      <c r="C195" s="238"/>
      <c r="D195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95" s="64" t="s">
        <v>50</v>
      </c>
      <c r="F195" s="44" t="str">
        <f t="shared" si="100"/>
        <v>Вне медицинской организации</v>
      </c>
      <c r="G195" s="232"/>
      <c r="H195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195" s="232"/>
      <c r="J195" s="44" t="str">
        <f t="shared" si="102"/>
        <v>Не предусмотрено</v>
      </c>
      <c r="K195" s="66" t="s">
        <v>148</v>
      </c>
      <c r="L195" s="67" t="s">
        <v>41</v>
      </c>
      <c r="M195" s="68" t="s">
        <v>42</v>
      </c>
      <c r="N195" s="101">
        <v>550</v>
      </c>
      <c r="O195" s="101">
        <v>421</v>
      </c>
      <c r="P195" s="53"/>
      <c r="Q195" s="130">
        <f>IF(AND(N195&lt;&gt;0,M195="объем"),(O195/N195*100)/$Y$2*12,"")</f>
        <v>102.06060606060606</v>
      </c>
      <c r="R195" s="212"/>
      <c r="S195" s="215"/>
      <c r="T195" s="213"/>
      <c r="U195" s="207"/>
      <c r="V195" s="214"/>
      <c r="W195" s="244"/>
      <c r="X195" s="266"/>
    </row>
    <row r="196" spans="1:24" s="4" customFormat="1" ht="50.25" customHeight="1" thickBot="1" x14ac:dyDescent="0.3">
      <c r="A196" s="217"/>
      <c r="B196" s="44" t="str">
        <f t="shared" si="89"/>
        <v>ГБУЗ АО Лиманская  РБ</v>
      </c>
      <c r="C196" s="242" t="s">
        <v>43</v>
      </c>
      <c r="D196" s="19" t="str">
        <f t="shared" si="90"/>
        <v>паллиативная медицинская помощь</v>
      </c>
      <c r="E196" s="230" t="s">
        <v>251</v>
      </c>
      <c r="F196" s="44" t="str">
        <f t="shared" si="100"/>
        <v>амбулаторно на дому</v>
      </c>
      <c r="G196" s="230" t="s">
        <v>43</v>
      </c>
      <c r="H196" s="44" t="str">
        <f t="shared" si="101"/>
        <v>паллиативная медицинская помощь</v>
      </c>
      <c r="I196" s="230" t="s">
        <v>145</v>
      </c>
      <c r="J196" s="44" t="str">
        <f t="shared" si="102"/>
        <v xml:space="preserve">Не применяется </v>
      </c>
      <c r="K196" s="70" t="s">
        <v>130</v>
      </c>
      <c r="L196" s="69" t="s">
        <v>3</v>
      </c>
      <c r="M196" s="69" t="s">
        <v>5</v>
      </c>
      <c r="N196" s="103">
        <v>99</v>
      </c>
      <c r="O196" s="103">
        <v>98</v>
      </c>
      <c r="P196" s="51">
        <f t="shared" ref="P196" si="114">IF(AND(N196&lt;&gt;0,M196="Кач."),O196/N196*100,"")</f>
        <v>98.98989898989899</v>
      </c>
      <c r="Q196" s="51" t="str">
        <f t="shared" si="113"/>
        <v/>
      </c>
      <c r="R196" s="212">
        <f>IFERROR(AVERAGE(P196:P197),"")</f>
        <v>98.98989898989899</v>
      </c>
      <c r="S196" s="215">
        <f>AVERAGE(Q196:Q197)</f>
        <v>95.638629283489095</v>
      </c>
      <c r="T196" s="213">
        <f>IFERROR((R196*0.7+S196*0.3)*2,S196*2)</f>
        <v>195.96903615595204</v>
      </c>
      <c r="U196" s="207" t="str">
        <f>IF(T196&lt;170,"ГЗ по услуге (работе) НЕ выполнено","")&amp;IF(AND(T196&gt;=170,T196&lt;=200),"ГЗ по услуге (работе) выполнено","")&amp;IF(T196&gt;200,"ГЗ по услуге (работе) ПЕРЕвыполнено","")</f>
        <v>ГЗ по услуге (работе) выполнено</v>
      </c>
      <c r="V196" s="214"/>
      <c r="W196" s="244"/>
      <c r="X196" s="266"/>
    </row>
    <row r="197" spans="1:24" s="4" customFormat="1" ht="25.5" customHeight="1" thickBot="1" x14ac:dyDescent="0.3">
      <c r="A197" s="217"/>
      <c r="B197" s="44" t="str">
        <f t="shared" si="89"/>
        <v>ГБУЗ АО Лиманская  РБ</v>
      </c>
      <c r="C197" s="242"/>
      <c r="D197" s="19" t="str">
        <f t="shared" si="90"/>
        <v>паллиативная медицинская помощь</v>
      </c>
      <c r="E197" s="232"/>
      <c r="F197" s="44" t="str">
        <f t="shared" si="100"/>
        <v>амбулаторно на дому</v>
      </c>
      <c r="G197" s="232"/>
      <c r="H197" s="44" t="str">
        <f t="shared" si="101"/>
        <v>паллиативная медицинская помощь</v>
      </c>
      <c r="I197" s="232"/>
      <c r="J197" s="44" t="str">
        <f t="shared" si="102"/>
        <v xml:space="preserve">Не применяется </v>
      </c>
      <c r="K197" s="71" t="s">
        <v>40</v>
      </c>
      <c r="L197" s="67" t="s">
        <v>120</v>
      </c>
      <c r="M197" s="68" t="s">
        <v>42</v>
      </c>
      <c r="N197" s="101">
        <v>428</v>
      </c>
      <c r="O197" s="101">
        <v>307</v>
      </c>
      <c r="P197" s="53"/>
      <c r="Q197" s="52">
        <f t="shared" ref="Q197:Q200" si="115">IF(AND(N197&lt;&gt;0,M197="объем"),(O197/N197*100)/$Y$2*12,"")</f>
        <v>95.638629283489095</v>
      </c>
      <c r="R197" s="212"/>
      <c r="S197" s="215"/>
      <c r="T197" s="213"/>
      <c r="U197" s="207"/>
      <c r="V197" s="214"/>
      <c r="W197" s="244"/>
      <c r="X197" s="266"/>
    </row>
    <row r="198" spans="1:24" s="4" customFormat="1" ht="28.5" customHeight="1" thickBot="1" x14ac:dyDescent="0.3">
      <c r="A198" s="217"/>
      <c r="B198" s="44" t="e">
        <f>IF(A198="",#REF!,A198)</f>
        <v>#REF!</v>
      </c>
      <c r="C198" s="242"/>
      <c r="D198" s="19" t="e">
        <f>IF(C198="",#REF!,C198)</f>
        <v>#REF!</v>
      </c>
      <c r="E198" s="230" t="s">
        <v>249</v>
      </c>
      <c r="F198" s="44" t="str">
        <f>IF(E198="",#REF!,E198)</f>
        <v>амбулаторно на дому выездными патронажными бригадами</v>
      </c>
      <c r="G198" s="230" t="s">
        <v>43</v>
      </c>
      <c r="H198" s="44" t="str">
        <f>IF(G198="",#REF!,G198)</f>
        <v>паллиативная медицинская помощь</v>
      </c>
      <c r="I198" s="230" t="s">
        <v>145</v>
      </c>
      <c r="J198" s="44" t="str">
        <f>IF(I198="",#REF!,I198)</f>
        <v xml:space="preserve">Не применяется </v>
      </c>
      <c r="K198" s="70" t="s">
        <v>130</v>
      </c>
      <c r="L198" s="69" t="s">
        <v>3</v>
      </c>
      <c r="M198" s="69" t="s">
        <v>5</v>
      </c>
      <c r="N198" s="103">
        <v>99</v>
      </c>
      <c r="O198" s="103">
        <v>98</v>
      </c>
      <c r="P198" s="129">
        <f t="shared" ref="P198" si="116">IF(AND(N198&lt;&gt;0,M198="Кач."),O198/N198*100,"")</f>
        <v>98.98989898989899</v>
      </c>
      <c r="Q198" s="129" t="str">
        <f t="shared" si="115"/>
        <v/>
      </c>
      <c r="R198" s="212">
        <f>IFERROR(AVERAGE(P198:P199),"")</f>
        <v>98.98989898989899</v>
      </c>
      <c r="S198" s="215">
        <f>AVERAGE(Q198:Q199)</f>
        <v>94.729637234770692</v>
      </c>
      <c r="T198" s="213">
        <f>IFERROR((R198*0.7+S198*0.3)*2,S198*2)</f>
        <v>195.42364092672099</v>
      </c>
      <c r="U198" s="207" t="str">
        <f>IF(T198&lt;170,"ГЗ по услуге (работе) НЕ выполнено","")&amp;IF(AND(T198&gt;=170,T198&lt;=200),"ГЗ по услуге (работе) выполнено","")&amp;IF(T198&gt;200,"ГЗ по услуге (работе) ПЕРЕвыполнено","")</f>
        <v>ГЗ по услуге (работе) выполнено</v>
      </c>
      <c r="V198" s="214"/>
      <c r="W198" s="244"/>
      <c r="X198" s="266"/>
    </row>
    <row r="199" spans="1:24" s="4" customFormat="1" ht="28.5" customHeight="1" thickBot="1" x14ac:dyDescent="0.3">
      <c r="A199" s="217"/>
      <c r="B199" s="44" t="e">
        <f t="shared" si="89"/>
        <v>#REF!</v>
      </c>
      <c r="C199" s="242"/>
      <c r="D199" s="19" t="e">
        <f t="shared" si="90"/>
        <v>#REF!</v>
      </c>
      <c r="E199" s="232"/>
      <c r="F199" s="44" t="str">
        <f t="shared" si="100"/>
        <v>амбулаторно на дому выездными патронажными бригадами</v>
      </c>
      <c r="G199" s="232"/>
      <c r="H199" s="44" t="str">
        <f t="shared" si="101"/>
        <v>паллиативная медицинская помощь</v>
      </c>
      <c r="I199" s="232"/>
      <c r="J199" s="44" t="str">
        <f t="shared" si="102"/>
        <v xml:space="preserve">Не применяется </v>
      </c>
      <c r="K199" s="71" t="s">
        <v>40</v>
      </c>
      <c r="L199" s="67" t="s">
        <v>120</v>
      </c>
      <c r="M199" s="68" t="s">
        <v>42</v>
      </c>
      <c r="N199" s="101">
        <v>487</v>
      </c>
      <c r="O199" s="101">
        <v>346</v>
      </c>
      <c r="P199" s="53"/>
      <c r="Q199" s="130">
        <f t="shared" ref="Q199" si="117">IF(AND(N199&lt;&gt;0,M199="объем"),(O199/N199*100)/$Y$2*12,"")</f>
        <v>94.729637234770692</v>
      </c>
      <c r="R199" s="212"/>
      <c r="S199" s="215"/>
      <c r="T199" s="213"/>
      <c r="U199" s="207"/>
      <c r="V199" s="214"/>
      <c r="W199" s="244"/>
      <c r="X199" s="266"/>
    </row>
    <row r="200" spans="1:24" s="4" customFormat="1" ht="28.5" customHeight="1" thickBot="1" x14ac:dyDescent="0.3">
      <c r="A200" s="217"/>
      <c r="B200" s="44" t="e">
        <f t="shared" si="89"/>
        <v>#REF!</v>
      </c>
      <c r="C200" s="242"/>
      <c r="D200" s="19" t="e">
        <f t="shared" si="90"/>
        <v>#REF!</v>
      </c>
      <c r="E200" s="207" t="s">
        <v>140</v>
      </c>
      <c r="F200" s="44" t="str">
        <f t="shared" si="100"/>
        <v>стационар</v>
      </c>
      <c r="G200" s="214" t="s">
        <v>43</v>
      </c>
      <c r="H200" s="44" t="str">
        <f t="shared" si="101"/>
        <v>паллиативная медицинская помощь</v>
      </c>
      <c r="I200" s="207" t="s">
        <v>145</v>
      </c>
      <c r="J200" s="44" t="str">
        <f t="shared" si="102"/>
        <v xml:space="preserve">Не применяется </v>
      </c>
      <c r="K200" s="70" t="s">
        <v>130</v>
      </c>
      <c r="L200" s="69" t="s">
        <v>3</v>
      </c>
      <c r="M200" s="69" t="s">
        <v>5</v>
      </c>
      <c r="N200" s="103">
        <v>99</v>
      </c>
      <c r="O200" s="103">
        <v>98</v>
      </c>
      <c r="P200" s="51">
        <f t="shared" ref="P200" si="118">IF(AND(N200&lt;&gt;0,M200="Кач."),O200/N200*100,"")</f>
        <v>98.98989898989899</v>
      </c>
      <c r="Q200" s="51" t="str">
        <f t="shared" si="115"/>
        <v/>
      </c>
      <c r="R200" s="212">
        <f>IFERROR(AVERAGE(P200:P201),"")</f>
        <v>98.98989898989899</v>
      </c>
      <c r="S200" s="215">
        <f>AVERAGE(Q200:Q201)</f>
        <v>102.0811287477954</v>
      </c>
      <c r="T200" s="213">
        <f>IFERROR((R200*0.7+S200*0.3)*2,S200*2)</f>
        <v>199.83453583453581</v>
      </c>
      <c r="U200" s="207" t="str">
        <f>IF(T200&lt;170,"ГЗ по услуге (работе) НЕ выполнено","")&amp;IF(AND(T200&gt;=170,T200&lt;=200),"ГЗ по услуге (работе) выполнено","")&amp;IF(T200&gt;200,"ГЗ по услуге (работе) ПЕРЕвыполнено","")</f>
        <v>ГЗ по услуге (работе) выполнено</v>
      </c>
      <c r="V200" s="214"/>
      <c r="W200" s="244"/>
      <c r="X200" s="266"/>
    </row>
    <row r="201" spans="1:24" s="4" customFormat="1" ht="39" customHeight="1" thickBot="1" x14ac:dyDescent="0.3">
      <c r="A201" s="217"/>
      <c r="B201" s="44" t="e">
        <f t="shared" si="89"/>
        <v>#REF!</v>
      </c>
      <c r="C201" s="242"/>
      <c r="D201" s="19" t="e">
        <f t="shared" si="90"/>
        <v>#REF!</v>
      </c>
      <c r="E201" s="207"/>
      <c r="F201" s="44" t="str">
        <f t="shared" si="100"/>
        <v>стационар</v>
      </c>
      <c r="G201" s="214"/>
      <c r="H201" s="44" t="str">
        <f t="shared" si="101"/>
        <v>паллиативная медицинская помощь</v>
      </c>
      <c r="I201" s="207"/>
      <c r="J201" s="44" t="str">
        <f t="shared" si="102"/>
        <v xml:space="preserve">Не применяется </v>
      </c>
      <c r="K201" s="66" t="s">
        <v>136</v>
      </c>
      <c r="L201" s="63" t="s">
        <v>137</v>
      </c>
      <c r="M201" s="68" t="s">
        <v>42</v>
      </c>
      <c r="N201" s="102">
        <v>1890</v>
      </c>
      <c r="O201" s="102">
        <v>1447</v>
      </c>
      <c r="P201" s="53"/>
      <c r="Q201" s="52">
        <f t="shared" si="113"/>
        <v>102.0811287477954</v>
      </c>
      <c r="R201" s="212"/>
      <c r="S201" s="215"/>
      <c r="T201" s="213"/>
      <c r="U201" s="207"/>
      <c r="V201" s="214"/>
      <c r="W201" s="244"/>
      <c r="X201" s="266"/>
    </row>
    <row r="202" spans="1:24" s="4" customFormat="1" ht="39" customHeight="1" thickBot="1" x14ac:dyDescent="0.3">
      <c r="A202" s="217"/>
      <c r="B202" s="44" t="e">
        <f t="shared" si="89"/>
        <v>#REF!</v>
      </c>
      <c r="C202" s="206" t="s">
        <v>231</v>
      </c>
      <c r="D202" s="19" t="str">
        <f t="shared" si="9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02" s="207" t="s">
        <v>287</v>
      </c>
      <c r="F202" s="44" t="str">
        <f t="shared" si="100"/>
        <v>заключение договоров</v>
      </c>
      <c r="G202" s="207" t="s">
        <v>289</v>
      </c>
      <c r="H202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02" s="207" t="s">
        <v>288</v>
      </c>
      <c r="J202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02" s="73" t="s">
        <v>232</v>
      </c>
      <c r="L202" s="72" t="s">
        <v>3</v>
      </c>
      <c r="M202" s="69" t="s">
        <v>5</v>
      </c>
      <c r="N202" s="103">
        <v>100</v>
      </c>
      <c r="O202" s="103">
        <v>100</v>
      </c>
      <c r="P202" s="51">
        <f t="shared" ref="P202" si="119">IF(AND(N202&lt;&gt;0,M202="Кач."),O202/N202*100,"")</f>
        <v>100</v>
      </c>
      <c r="Q202" s="51"/>
      <c r="R202" s="212">
        <f>IFERROR(AVERAGE(P202:P203),"")</f>
        <v>100</v>
      </c>
      <c r="S202" s="215">
        <f>AVERAGE(Q202:Q203)</f>
        <v>100</v>
      </c>
      <c r="T202" s="213">
        <f>IFERROR((R202*0.7+S202*0.3)*2,S202*2)</f>
        <v>200</v>
      </c>
      <c r="U202" s="207" t="str">
        <f>IF(T202&lt;170,"ГЗ по услуге (работе) НЕ выполнено","")&amp;IF(AND(T202&gt;=170,T202&lt;=200),"ГЗ по услуге (работе) выполнено","")&amp;IF(T202&gt;200,"ГЗ по услуге (работе) ПЕРЕвыполнено","")</f>
        <v>ГЗ по услуге (работе) выполнено</v>
      </c>
      <c r="V202" s="214"/>
      <c r="W202" s="244"/>
      <c r="X202" s="266"/>
    </row>
    <row r="203" spans="1:24" s="4" customFormat="1" ht="39" customHeight="1" thickBot="1" x14ac:dyDescent="0.3">
      <c r="A203" s="218"/>
      <c r="B203" s="44" t="e">
        <f t="shared" si="89"/>
        <v>#REF!</v>
      </c>
      <c r="C203" s="219"/>
      <c r="D203" s="19" t="str">
        <f t="shared" si="9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03" s="222"/>
      <c r="F203" s="44" t="str">
        <f t="shared" si="100"/>
        <v>заключение договоров</v>
      </c>
      <c r="G203" s="222"/>
      <c r="H203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03" s="222"/>
      <c r="J203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03" s="74" t="s">
        <v>240</v>
      </c>
      <c r="L203" s="79" t="s">
        <v>233</v>
      </c>
      <c r="M203" s="80" t="s">
        <v>42</v>
      </c>
      <c r="N203" s="107">
        <v>19.22</v>
      </c>
      <c r="O203" s="107">
        <v>19.22</v>
      </c>
      <c r="P203" s="60"/>
      <c r="Q203" s="61">
        <f>IF(AND(N203&lt;&gt;0,M203="объем"),(O203/N203*100),"")</f>
        <v>100</v>
      </c>
      <c r="R203" s="212"/>
      <c r="S203" s="215"/>
      <c r="T203" s="213"/>
      <c r="U203" s="207"/>
      <c r="V203" s="214"/>
      <c r="W203" s="245"/>
      <c r="X203" s="267"/>
    </row>
    <row r="204" spans="1:24" s="4" customFormat="1" ht="28.5" customHeight="1" thickBot="1" x14ac:dyDescent="0.3">
      <c r="A204" s="249" t="s">
        <v>27</v>
      </c>
      <c r="B204" s="44" t="str">
        <f t="shared" si="89"/>
        <v>ГБУЗ АО Наримановская РБ</v>
      </c>
      <c r="C204" s="242" t="s">
        <v>121</v>
      </c>
      <c r="D204" s="19" t="str">
        <f t="shared" si="90"/>
        <v>ПМСП, не включенная в базовую программу ОМС</v>
      </c>
      <c r="E204" s="214" t="s">
        <v>139</v>
      </c>
      <c r="F204" s="44" t="str">
        <f t="shared" si="100"/>
        <v>амбулаторно</v>
      </c>
      <c r="G204" s="207" t="s">
        <v>134</v>
      </c>
      <c r="H204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04" s="214" t="s">
        <v>165</v>
      </c>
      <c r="J204" s="44" t="str">
        <f t="shared" si="102"/>
        <v>по профилю дерматовенерология (в части венерологии)</v>
      </c>
      <c r="K204" s="69" t="s">
        <v>130</v>
      </c>
      <c r="L204" s="69" t="s">
        <v>3</v>
      </c>
      <c r="M204" s="69" t="s">
        <v>5</v>
      </c>
      <c r="N204" s="103">
        <v>99</v>
      </c>
      <c r="O204" s="103">
        <v>99</v>
      </c>
      <c r="P204" s="51">
        <f>IF(AND(N204&lt;&gt;0,M204="Кач."),O204/N204*100,"")</f>
        <v>100</v>
      </c>
      <c r="Q204" s="51"/>
      <c r="R204" s="212">
        <f>IFERROR(AVERAGE(P204:P206),"")</f>
        <v>100</v>
      </c>
      <c r="S204" s="215">
        <f>AVERAGE(Q204:Q206)</f>
        <v>100.41098787716281</v>
      </c>
      <c r="T204" s="213">
        <f>IFERROR((R204*0.7+S204*0.3)*2,S204*2)</f>
        <v>200.24659272629768</v>
      </c>
      <c r="U204" s="207" t="str">
        <f>IF(T204&lt;170,"ГЗ по услуге (работе) НЕ выполнено","")&amp;IF(AND(T204&gt;=170,T204&lt;=200),"ГЗ по услуге (работе) выполнено","")&amp;IF(T204&gt;200,"ГЗ по услуге (работе) ПЕРЕвыполнено","")</f>
        <v>ГЗ по услуге (работе) ПЕРЕвыполнено</v>
      </c>
      <c r="V204" s="214"/>
      <c r="W204" s="243">
        <f>AVERAGE(T204:T229)</f>
        <v>198.24280421168029</v>
      </c>
      <c r="X204" s="246" t="str">
        <f>IF(W204&lt;170,"ГЗ по учреждению не выполнено","")&amp;IF(AND(W204&gt;=170,W204&lt;=200),"ГЗ по учреждению выполнено","")&amp;IF(W204&gt;200,"ГЗ по учреждению перевыполнено","")</f>
        <v>ГЗ по учреждению выполнено</v>
      </c>
    </row>
    <row r="205" spans="1:24" s="4" customFormat="1" ht="28.5" customHeight="1" thickBot="1" x14ac:dyDescent="0.3">
      <c r="A205" s="250"/>
      <c r="B205" s="44" t="str">
        <f t="shared" si="89"/>
        <v>ГБУЗ АО Наримановская РБ</v>
      </c>
      <c r="C205" s="242"/>
      <c r="D205" s="19" t="str">
        <f t="shared" si="90"/>
        <v>ПМСП, не включенная в базовую программу ОМС</v>
      </c>
      <c r="E205" s="214"/>
      <c r="F205" s="44" t="str">
        <f t="shared" si="100"/>
        <v>амбулаторно</v>
      </c>
      <c r="G205" s="207"/>
      <c r="H205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05" s="214"/>
      <c r="J205" s="44" t="str">
        <f t="shared" si="102"/>
        <v>по профилю дерматовенерология (в части венерологии)</v>
      </c>
      <c r="K205" s="66" t="s">
        <v>40</v>
      </c>
      <c r="L205" s="67" t="s">
        <v>120</v>
      </c>
      <c r="M205" s="68" t="s">
        <v>42</v>
      </c>
      <c r="N205" s="106">
        <v>4207</v>
      </c>
      <c r="O205" s="106">
        <v>3202</v>
      </c>
      <c r="P205" s="53"/>
      <c r="Q205" s="52">
        <f t="shared" si="113"/>
        <v>101.48165755486887</v>
      </c>
      <c r="R205" s="212"/>
      <c r="S205" s="215"/>
      <c r="T205" s="213"/>
      <c r="U205" s="207"/>
      <c r="V205" s="214"/>
      <c r="W205" s="244"/>
      <c r="X205" s="247"/>
    </row>
    <row r="206" spans="1:24" s="4" customFormat="1" ht="65.25" customHeight="1" thickBot="1" x14ac:dyDescent="0.3">
      <c r="A206" s="250"/>
      <c r="B206" s="44" t="str">
        <f t="shared" si="89"/>
        <v>ГБУЗ АО Наримановская РБ</v>
      </c>
      <c r="C206" s="242"/>
      <c r="D206" s="19" t="str">
        <f t="shared" si="90"/>
        <v>ПМСП, не включенная в базовую программу ОМС</v>
      </c>
      <c r="E206" s="214"/>
      <c r="F206" s="44" t="str">
        <f t="shared" si="100"/>
        <v>амбулаторно</v>
      </c>
      <c r="G206" s="207"/>
      <c r="H206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06" s="214"/>
      <c r="J206" s="44" t="str">
        <f t="shared" si="102"/>
        <v>по профилю дерматовенерология (в части венерологии)</v>
      </c>
      <c r="K206" s="66" t="s">
        <v>135</v>
      </c>
      <c r="L206" s="67" t="s">
        <v>120</v>
      </c>
      <c r="M206" s="68" t="s">
        <v>42</v>
      </c>
      <c r="N206" s="101">
        <v>859</v>
      </c>
      <c r="O206" s="106">
        <v>640</v>
      </c>
      <c r="P206" s="53"/>
      <c r="Q206" s="52">
        <f t="shared" si="113"/>
        <v>99.340318199456746</v>
      </c>
      <c r="R206" s="212"/>
      <c r="S206" s="215"/>
      <c r="T206" s="213"/>
      <c r="U206" s="207"/>
      <c r="V206" s="214"/>
      <c r="W206" s="244"/>
      <c r="X206" s="247"/>
    </row>
    <row r="207" spans="1:24" s="4" customFormat="1" ht="50.25" customHeight="1" thickBot="1" x14ac:dyDescent="0.3">
      <c r="A207" s="250"/>
      <c r="B207" s="44" t="str">
        <f t="shared" si="89"/>
        <v>ГБУЗ АО Наримановская РБ</v>
      </c>
      <c r="C207" s="242"/>
      <c r="D207" s="19" t="str">
        <f t="shared" si="90"/>
        <v>ПМСП, не включенная в базовую программу ОМС</v>
      </c>
      <c r="E207" s="214" t="s">
        <v>139</v>
      </c>
      <c r="F207" s="44" t="str">
        <f t="shared" si="100"/>
        <v>амбулаторно</v>
      </c>
      <c r="G207" s="207" t="s">
        <v>142</v>
      </c>
      <c r="H207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7" s="214" t="s">
        <v>141</v>
      </c>
      <c r="J207" s="44" t="str">
        <f t="shared" si="102"/>
        <v>по профилю Фтизиатрия</v>
      </c>
      <c r="K207" s="70" t="s">
        <v>130</v>
      </c>
      <c r="L207" s="69" t="s">
        <v>3</v>
      </c>
      <c r="M207" s="69" t="s">
        <v>5</v>
      </c>
      <c r="N207" s="103">
        <v>99</v>
      </c>
      <c r="O207" s="103">
        <v>99</v>
      </c>
      <c r="P207" s="51">
        <f t="shared" ref="P207" si="120">IF(AND(N207&lt;&gt;0,M207="Кач."),O207/N207*100,"")</f>
        <v>100</v>
      </c>
      <c r="Q207" s="51"/>
      <c r="R207" s="212">
        <f>IFERROR(AVERAGE(P207:P209),"")</f>
        <v>100</v>
      </c>
      <c r="S207" s="215">
        <f>AVERAGE(Q207:Q209)</f>
        <v>95.020864015709378</v>
      </c>
      <c r="T207" s="213">
        <f>IFERROR((R207*0.7+S207*0.3)*2,S207*2)</f>
        <v>197.01251840942564</v>
      </c>
      <c r="U207" s="207" t="str">
        <f>IF(T207&lt;170,"ГЗ по услуге (работе) НЕ выполнено","")&amp;IF(AND(T207&gt;=170,T207&lt;=200),"ГЗ по услуге (работе) выполнено","")&amp;IF(T207&gt;200,"ГЗ по услуге (работе) ПЕРЕвыполнено","")</f>
        <v>ГЗ по услуге (работе) выполнено</v>
      </c>
      <c r="V207" s="214"/>
      <c r="W207" s="244"/>
      <c r="X207" s="247"/>
    </row>
    <row r="208" spans="1:24" s="4" customFormat="1" ht="28.5" customHeight="1" thickBot="1" x14ac:dyDescent="0.3">
      <c r="A208" s="250"/>
      <c r="B208" s="44" t="str">
        <f t="shared" si="89"/>
        <v>ГБУЗ АО Наримановская РБ</v>
      </c>
      <c r="C208" s="242"/>
      <c r="D208" s="19" t="str">
        <f t="shared" si="90"/>
        <v>ПМСП, не включенная в базовую программу ОМС</v>
      </c>
      <c r="E208" s="214"/>
      <c r="F208" s="44" t="str">
        <f t="shared" si="100"/>
        <v>амбулаторно</v>
      </c>
      <c r="G208" s="207"/>
      <c r="H208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8" s="214"/>
      <c r="J208" s="44" t="str">
        <f t="shared" si="102"/>
        <v>по профилю Фтизиатрия</v>
      </c>
      <c r="K208" s="71" t="s">
        <v>40</v>
      </c>
      <c r="L208" s="67" t="s">
        <v>120</v>
      </c>
      <c r="M208" s="68" t="s">
        <v>42</v>
      </c>
      <c r="N208" s="101">
        <v>4753</v>
      </c>
      <c r="O208" s="106">
        <v>3388</v>
      </c>
      <c r="P208" s="53"/>
      <c r="Q208" s="52">
        <f t="shared" ref="Q208:Q219" si="121">IF(AND(N208&lt;&gt;0,M208="объем"),(O208/N208*100)/$Y$2*12,"")</f>
        <v>95.041728031418756</v>
      </c>
      <c r="R208" s="212"/>
      <c r="S208" s="215"/>
      <c r="T208" s="213"/>
      <c r="U208" s="207"/>
      <c r="V208" s="214"/>
      <c r="W208" s="244"/>
      <c r="X208" s="247"/>
    </row>
    <row r="209" spans="1:24" s="4" customFormat="1" ht="28.5" customHeight="1" thickBot="1" x14ac:dyDescent="0.3">
      <c r="A209" s="250"/>
      <c r="B209" s="44" t="str">
        <f t="shared" si="89"/>
        <v>ГБУЗ АО Наримановская РБ</v>
      </c>
      <c r="C209" s="242"/>
      <c r="D209" s="19" t="str">
        <f t="shared" si="90"/>
        <v>ПМСП, не включенная в базовую программу ОМС</v>
      </c>
      <c r="E209" s="214"/>
      <c r="F209" s="44" t="str">
        <f t="shared" si="100"/>
        <v>амбулаторно</v>
      </c>
      <c r="G209" s="207"/>
      <c r="H209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9" s="214"/>
      <c r="J209" s="44" t="str">
        <f t="shared" si="102"/>
        <v>по профилю Фтизиатрия</v>
      </c>
      <c r="K209" s="71" t="s">
        <v>135</v>
      </c>
      <c r="L209" s="67" t="s">
        <v>120</v>
      </c>
      <c r="M209" s="68" t="s">
        <v>42</v>
      </c>
      <c r="N209" s="101">
        <v>960</v>
      </c>
      <c r="O209" s="106">
        <v>684</v>
      </c>
      <c r="P209" s="53"/>
      <c r="Q209" s="52">
        <f t="shared" si="121"/>
        <v>95</v>
      </c>
      <c r="R209" s="212"/>
      <c r="S209" s="215"/>
      <c r="T209" s="213"/>
      <c r="U209" s="207"/>
      <c r="V209" s="214"/>
      <c r="W209" s="244"/>
      <c r="X209" s="247"/>
    </row>
    <row r="210" spans="1:24" s="4" customFormat="1" ht="53.25" customHeight="1" thickBot="1" x14ac:dyDescent="0.3">
      <c r="A210" s="250"/>
      <c r="B210" s="44" t="str">
        <f t="shared" si="89"/>
        <v>ГБУЗ АО Наримановская РБ</v>
      </c>
      <c r="C210" s="242"/>
      <c r="D210" s="19" t="str">
        <f t="shared" si="90"/>
        <v>ПМСП, не включенная в базовую программу ОМС</v>
      </c>
      <c r="E210" s="214" t="s">
        <v>139</v>
      </c>
      <c r="F210" s="44" t="str">
        <f t="shared" si="100"/>
        <v>амбулаторно</v>
      </c>
      <c r="G210" s="207" t="s">
        <v>164</v>
      </c>
      <c r="H210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0" s="214" t="s">
        <v>276</v>
      </c>
      <c r="J210" s="44" t="str">
        <f t="shared" si="102"/>
        <v>по профилю психиатрия-наркология</v>
      </c>
      <c r="K210" s="70" t="s">
        <v>130</v>
      </c>
      <c r="L210" s="69" t="s">
        <v>3</v>
      </c>
      <c r="M210" s="69" t="s">
        <v>5</v>
      </c>
      <c r="N210" s="103">
        <v>99</v>
      </c>
      <c r="O210" s="103">
        <v>99</v>
      </c>
      <c r="P210" s="51">
        <f t="shared" ref="P210" si="122">IF(AND(N210&lt;&gt;0,M210="Кач."),O210/N210*100,"")</f>
        <v>100</v>
      </c>
      <c r="Q210" s="51" t="str">
        <f t="shared" si="121"/>
        <v/>
      </c>
      <c r="R210" s="212">
        <f>IFERROR(AVERAGE(P210:P212),"")</f>
        <v>100</v>
      </c>
      <c r="S210" s="215">
        <f>AVERAGE(Q210:Q212)</f>
        <v>100.27350092651636</v>
      </c>
      <c r="T210" s="213">
        <f>IFERROR((R210*0.7+S210*0.3)*2,S210*2)</f>
        <v>200.16410055590981</v>
      </c>
      <c r="U210" s="207" t="str">
        <f>IF(T210&lt;170,"ГЗ по услуге (работе) НЕ выполнено","")&amp;IF(AND(T210&gt;=170,T210&lt;=200),"ГЗ по услуге (работе) выполнено","")&amp;IF(T210&gt;200,"ГЗ по услуге (работе) ПЕРЕвыполнено","")</f>
        <v>ГЗ по услуге (работе) ПЕРЕвыполнено</v>
      </c>
      <c r="V210" s="214"/>
      <c r="W210" s="244"/>
      <c r="X210" s="247"/>
    </row>
    <row r="211" spans="1:24" s="4" customFormat="1" ht="28.5" customHeight="1" thickBot="1" x14ac:dyDescent="0.3">
      <c r="A211" s="250"/>
      <c r="B211" s="44" t="str">
        <f t="shared" si="89"/>
        <v>ГБУЗ АО Наримановская РБ</v>
      </c>
      <c r="C211" s="242"/>
      <c r="D211" s="19" t="str">
        <f t="shared" si="90"/>
        <v>ПМСП, не включенная в базовую программу ОМС</v>
      </c>
      <c r="E211" s="214"/>
      <c r="F211" s="44" t="str">
        <f t="shared" si="100"/>
        <v>амбулаторно</v>
      </c>
      <c r="G211" s="207"/>
      <c r="H211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1" s="214"/>
      <c r="J211" s="44" t="str">
        <f t="shared" si="102"/>
        <v>по профилю психиатрия-наркология</v>
      </c>
      <c r="K211" s="71" t="s">
        <v>40</v>
      </c>
      <c r="L211" s="67" t="s">
        <v>120</v>
      </c>
      <c r="M211" s="68" t="s">
        <v>42</v>
      </c>
      <c r="N211" s="101">
        <v>1828</v>
      </c>
      <c r="O211" s="106">
        <v>1368</v>
      </c>
      <c r="P211" s="53"/>
      <c r="Q211" s="52">
        <f t="shared" si="121"/>
        <v>99.781181619256017</v>
      </c>
      <c r="R211" s="212"/>
      <c r="S211" s="215"/>
      <c r="T211" s="213"/>
      <c r="U211" s="207"/>
      <c r="V211" s="214"/>
      <c r="W211" s="244"/>
      <c r="X211" s="247"/>
    </row>
    <row r="212" spans="1:24" s="4" customFormat="1" ht="28.5" customHeight="1" thickBot="1" x14ac:dyDescent="0.3">
      <c r="A212" s="250"/>
      <c r="B212" s="44" t="str">
        <f t="shared" si="89"/>
        <v>ГБУЗ АО Наримановская РБ</v>
      </c>
      <c r="C212" s="242"/>
      <c r="D212" s="19" t="str">
        <f t="shared" si="90"/>
        <v>ПМСП, не включенная в базовую программу ОМС</v>
      </c>
      <c r="E212" s="214"/>
      <c r="F212" s="44" t="str">
        <f t="shared" si="100"/>
        <v>амбулаторно</v>
      </c>
      <c r="G212" s="207"/>
      <c r="H212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2" s="214"/>
      <c r="J212" s="44" t="str">
        <f t="shared" si="102"/>
        <v>по профилю психиатрия-наркология</v>
      </c>
      <c r="K212" s="71" t="s">
        <v>135</v>
      </c>
      <c r="L212" s="67" t="s">
        <v>120</v>
      </c>
      <c r="M212" s="68" t="s">
        <v>42</v>
      </c>
      <c r="N212" s="101">
        <v>827</v>
      </c>
      <c r="O212" s="106">
        <v>625</v>
      </c>
      <c r="P212" s="53"/>
      <c r="Q212" s="52">
        <f t="shared" si="121"/>
        <v>100.76582023377671</v>
      </c>
      <c r="R212" s="212"/>
      <c r="S212" s="215"/>
      <c r="T212" s="213"/>
      <c r="U212" s="207"/>
      <c r="V212" s="214"/>
      <c r="W212" s="244"/>
      <c r="X212" s="247"/>
    </row>
    <row r="213" spans="1:24" s="4" customFormat="1" ht="43.5" customHeight="1" thickBot="1" x14ac:dyDescent="0.3">
      <c r="A213" s="250"/>
      <c r="B213" s="44" t="str">
        <f t="shared" si="89"/>
        <v>ГБУЗ АО Наримановская РБ</v>
      </c>
      <c r="C213" s="242"/>
      <c r="D213" s="19" t="str">
        <f t="shared" si="90"/>
        <v>ПМСП, не включенная в базовую программу ОМС</v>
      </c>
      <c r="E213" s="230" t="s">
        <v>139</v>
      </c>
      <c r="F213" s="44" t="str">
        <f t="shared" si="100"/>
        <v>амбулаторно</v>
      </c>
      <c r="G213" s="222" t="s">
        <v>39</v>
      </c>
      <c r="H213" s="44" t="str">
        <f t="shared" si="101"/>
        <v>Первичная медико-санитарная помощь, в части диагностики и лечения</v>
      </c>
      <c r="I213" s="230" t="s">
        <v>248</v>
      </c>
      <c r="J213" s="44" t="str">
        <f t="shared" si="102"/>
        <v>Вакцинация</v>
      </c>
      <c r="K213" s="70" t="s">
        <v>130</v>
      </c>
      <c r="L213" s="69" t="s">
        <v>3</v>
      </c>
      <c r="M213" s="69" t="s">
        <v>5</v>
      </c>
      <c r="N213" s="103">
        <v>99</v>
      </c>
      <c r="O213" s="103">
        <v>99</v>
      </c>
      <c r="P213" s="125">
        <f t="shared" ref="P213" si="123">IF(AND(N213&lt;&gt;0,M213="Кач."),O213/N213*100,"")</f>
        <v>100</v>
      </c>
      <c r="Q213" s="125" t="str">
        <f t="shared" ref="Q213:Q214" si="124">IF(AND(N213&lt;&gt;0,M213="объем"),(O213/N213*100)/$Y$2*12,"")</f>
        <v/>
      </c>
      <c r="R213" s="212">
        <f>IFERROR(AVERAGE(P213:P214),"")</f>
        <v>100</v>
      </c>
      <c r="S213" s="215">
        <f>AVERAGE(Q213:Q214)</f>
        <v>100.79999999999998</v>
      </c>
      <c r="T213" s="213">
        <f>IFERROR((R213*0.7+S213*0.3)*2,S213*2)</f>
        <v>200.48</v>
      </c>
      <c r="U213" s="207" t="str">
        <f t="shared" ref="U213" si="125">IF(T213&lt;170,"ГЗ по услуге (работе) НЕ выполнено","")&amp;IF(AND(T213&gt;=170,T213&lt;=200),"ГЗ по услуге (работе) выполнено","")&amp;IF(T213&gt;200,"ГЗ по услуге (работе) ПЕРЕвыполнено","")</f>
        <v>ГЗ по услуге (работе) ПЕРЕвыполнено</v>
      </c>
      <c r="V213" s="214"/>
      <c r="W213" s="244"/>
      <c r="X213" s="247"/>
    </row>
    <row r="214" spans="1:24" s="4" customFormat="1" ht="28.5" customHeight="1" thickBot="1" x14ac:dyDescent="0.3">
      <c r="A214" s="250"/>
      <c r="B214" s="44" t="str">
        <f t="shared" ref="B214:B273" si="126">IF(A214="",B213,A214)</f>
        <v>ГБУЗ АО Наримановская РБ</v>
      </c>
      <c r="C214" s="242"/>
      <c r="D214" s="19" t="str">
        <f t="shared" ref="D214:D273" si="127">IF(C214="",D213,C214)</f>
        <v>ПМСП, не включенная в базовую программу ОМС</v>
      </c>
      <c r="E214" s="232"/>
      <c r="F214" s="44" t="str">
        <f t="shared" si="100"/>
        <v>амбулаторно</v>
      </c>
      <c r="G214" s="223"/>
      <c r="H214" s="44" t="str">
        <f t="shared" si="101"/>
        <v>Первичная медико-санитарная помощь, в части диагностики и лечения</v>
      </c>
      <c r="I214" s="232"/>
      <c r="J214" s="44" t="str">
        <f t="shared" si="102"/>
        <v>Вакцинация</v>
      </c>
      <c r="K214" s="71" t="s">
        <v>40</v>
      </c>
      <c r="L214" s="67" t="s">
        <v>120</v>
      </c>
      <c r="M214" s="68" t="s">
        <v>42</v>
      </c>
      <c r="N214" s="101">
        <v>500</v>
      </c>
      <c r="O214" s="106">
        <v>378</v>
      </c>
      <c r="P214" s="53"/>
      <c r="Q214" s="124">
        <f t="shared" si="124"/>
        <v>100.79999999999998</v>
      </c>
      <c r="R214" s="212"/>
      <c r="S214" s="215"/>
      <c r="T214" s="213"/>
      <c r="U214" s="207"/>
      <c r="V214" s="214"/>
      <c r="W214" s="244"/>
      <c r="X214" s="247"/>
    </row>
    <row r="215" spans="1:24" s="4" customFormat="1" ht="28.5" customHeight="1" thickBot="1" x14ac:dyDescent="0.3">
      <c r="A215" s="250"/>
      <c r="B215" s="44" t="str">
        <f t="shared" si="126"/>
        <v>ГБУЗ АО Наримановская РБ</v>
      </c>
      <c r="C215" s="242"/>
      <c r="D215" s="19" t="str">
        <f t="shared" si="127"/>
        <v>ПМСП, не включенная в базовую программу ОМС</v>
      </c>
      <c r="E215" s="207" t="s">
        <v>144</v>
      </c>
      <c r="F215" s="44" t="str">
        <f t="shared" si="100"/>
        <v>Дневной стационар</v>
      </c>
      <c r="G215" s="214" t="s">
        <v>143</v>
      </c>
      <c r="H215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5" s="207" t="s">
        <v>276</v>
      </c>
      <c r="J215" s="44" t="str">
        <f t="shared" si="102"/>
        <v>по профилю психиатрия-наркология</v>
      </c>
      <c r="K215" s="69" t="s">
        <v>130</v>
      </c>
      <c r="L215" s="69" t="s">
        <v>3</v>
      </c>
      <c r="M215" s="69" t="s">
        <v>5</v>
      </c>
      <c r="N215" s="103">
        <v>99</v>
      </c>
      <c r="O215" s="103">
        <v>99</v>
      </c>
      <c r="P215" s="51">
        <f t="shared" ref="P215" si="128">IF(AND(N215&lt;&gt;0,M215="Кач."),O215/N215*100,"")</f>
        <v>100</v>
      </c>
      <c r="Q215" s="51" t="str">
        <f t="shared" si="121"/>
        <v/>
      </c>
      <c r="R215" s="212">
        <f>IFERROR(AVERAGE(P215:P216),"")</f>
        <v>100</v>
      </c>
      <c r="S215" s="215">
        <f>AVERAGE(Q215:Q216)</f>
        <v>100</v>
      </c>
      <c r="T215" s="213">
        <f>IFERROR((R215*0.7+S215*0.3)*2,S215*2)</f>
        <v>200</v>
      </c>
      <c r="U215" s="207" t="str">
        <f t="shared" ref="U215" si="129">IF(T215&lt;170,"ГЗ по услуге (работе) НЕ выполнено","")&amp;IF(AND(T215&gt;=170,T215&lt;=200),"ГЗ по услуге (работе) выполнено","")&amp;IF(T215&gt;200,"ГЗ по услуге (работе) ПЕРЕвыполнено","")</f>
        <v>ГЗ по услуге (работе) выполнено</v>
      </c>
      <c r="V215" s="214"/>
      <c r="W215" s="244"/>
      <c r="X215" s="247"/>
    </row>
    <row r="216" spans="1:24" s="4" customFormat="1" ht="45.75" customHeight="1" thickBot="1" x14ac:dyDescent="0.3">
      <c r="A216" s="250"/>
      <c r="B216" s="44" t="str">
        <f t="shared" si="126"/>
        <v>ГБУЗ АО Наримановская РБ</v>
      </c>
      <c r="C216" s="242"/>
      <c r="D216" s="19" t="str">
        <f t="shared" si="127"/>
        <v>ПМСП, не включенная в базовую программу ОМС</v>
      </c>
      <c r="E216" s="207"/>
      <c r="F216" s="44" t="str">
        <f t="shared" si="100"/>
        <v>Дневной стационар</v>
      </c>
      <c r="G216" s="214"/>
      <c r="H216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6" s="207"/>
      <c r="J216" s="44" t="str">
        <f t="shared" si="102"/>
        <v>по профилю психиатрия-наркология</v>
      </c>
      <c r="K216" s="71" t="s">
        <v>146</v>
      </c>
      <c r="L216" s="72" t="s">
        <v>147</v>
      </c>
      <c r="M216" s="68" t="s">
        <v>42</v>
      </c>
      <c r="N216" s="101">
        <v>24</v>
      </c>
      <c r="O216" s="106">
        <v>18</v>
      </c>
      <c r="P216" s="53"/>
      <c r="Q216" s="52">
        <f t="shared" si="121"/>
        <v>100</v>
      </c>
      <c r="R216" s="212"/>
      <c r="S216" s="215"/>
      <c r="T216" s="213"/>
      <c r="U216" s="207"/>
      <c r="V216" s="214"/>
      <c r="W216" s="244"/>
      <c r="X216" s="247"/>
    </row>
    <row r="217" spans="1:24" s="4" customFormat="1" ht="45.75" customHeight="1" thickBot="1" x14ac:dyDescent="0.3">
      <c r="A217" s="250"/>
      <c r="B217" s="44" t="str">
        <f t="shared" si="126"/>
        <v>ГБУЗ АО Наримановская РБ</v>
      </c>
      <c r="C217" s="206" t="s">
        <v>138</v>
      </c>
      <c r="D217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17" s="207" t="s">
        <v>50</v>
      </c>
      <c r="F217" s="44" t="str">
        <f t="shared" si="100"/>
        <v>Вне медицинской организации</v>
      </c>
      <c r="G217" s="207" t="s">
        <v>138</v>
      </c>
      <c r="H217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217" s="207" t="s">
        <v>145</v>
      </c>
      <c r="J217" s="44" t="str">
        <f t="shared" si="102"/>
        <v xml:space="preserve">Не применяется </v>
      </c>
      <c r="K217" s="69" t="s">
        <v>130</v>
      </c>
      <c r="L217" s="69" t="s">
        <v>3</v>
      </c>
      <c r="M217" s="69" t="s">
        <v>5</v>
      </c>
      <c r="N217" s="103">
        <v>99</v>
      </c>
      <c r="O217" s="103">
        <v>99</v>
      </c>
      <c r="P217" s="51">
        <f t="shared" ref="P217:P220" si="130">IF(AND(N217&lt;&gt;0,M217="Кач."),O217/N217*100,"")</f>
        <v>100</v>
      </c>
      <c r="Q217" s="51" t="str">
        <f t="shared" si="121"/>
        <v/>
      </c>
      <c r="R217" s="212">
        <f>IFERROR(AVERAGE(P217:P219),"")</f>
        <v>100</v>
      </c>
      <c r="S217" s="215">
        <f>AVERAGE(Q217:Q219)</f>
        <v>97.234613710533523</v>
      </c>
      <c r="T217" s="213">
        <f>IFERROR((R217*0.7+S217*0.3)*2,S217*2)</f>
        <v>198.34076822632011</v>
      </c>
      <c r="U217" s="207" t="str">
        <f t="shared" ref="U217:U220" si="131">IF(T217&lt;170,"ГЗ по услуге (работе) НЕ выполнено","")&amp;IF(AND(T217&gt;=170,T217&lt;=200),"ГЗ по услуге (работе) выполнено","")&amp;IF(T217&gt;200,"ГЗ по услуге (работе) ПЕРЕвыполнено","")</f>
        <v>ГЗ по услуге (работе) выполнено</v>
      </c>
      <c r="V217" s="214"/>
      <c r="W217" s="244"/>
      <c r="X217" s="247"/>
    </row>
    <row r="218" spans="1:24" s="4" customFormat="1" ht="45.75" customHeight="1" thickBot="1" x14ac:dyDescent="0.3">
      <c r="A218" s="250"/>
      <c r="B218" s="44" t="str">
        <f t="shared" si="126"/>
        <v>ГБУЗ АО Наримановская РБ</v>
      </c>
      <c r="C218" s="206"/>
      <c r="D218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18" s="207"/>
      <c r="F218" s="44" t="str">
        <f t="shared" si="100"/>
        <v>Вне медицинской организации</v>
      </c>
      <c r="G218" s="207"/>
      <c r="H218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218" s="207"/>
      <c r="J218" s="44" t="str">
        <f t="shared" si="102"/>
        <v xml:space="preserve">Не применяется </v>
      </c>
      <c r="K218" s="71" t="s">
        <v>40</v>
      </c>
      <c r="L218" s="67" t="s">
        <v>120</v>
      </c>
      <c r="M218" s="68" t="s">
        <v>42</v>
      </c>
      <c r="N218" s="101">
        <v>1833</v>
      </c>
      <c r="O218" s="101">
        <v>1350</v>
      </c>
      <c r="P218" s="53"/>
      <c r="Q218" s="124">
        <f t="shared" si="121"/>
        <v>98.199672667757767</v>
      </c>
      <c r="R218" s="212"/>
      <c r="S218" s="215"/>
      <c r="T218" s="213"/>
      <c r="U218" s="207"/>
      <c r="V218" s="214"/>
      <c r="W218" s="244"/>
      <c r="X218" s="247"/>
    </row>
    <row r="219" spans="1:24" s="4" customFormat="1" ht="28.5" customHeight="1" thickBot="1" x14ac:dyDescent="0.3">
      <c r="A219" s="250"/>
      <c r="B219" s="44" t="str">
        <f t="shared" si="126"/>
        <v>ГБУЗ АО Наримановская РБ</v>
      </c>
      <c r="C219" s="206"/>
      <c r="D219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19" s="207"/>
      <c r="F219" s="44" t="str">
        <f t="shared" si="100"/>
        <v>Вне медицинской организации</v>
      </c>
      <c r="G219" s="207"/>
      <c r="H219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219" s="207"/>
      <c r="J219" s="44" t="str">
        <f t="shared" si="102"/>
        <v xml:space="preserve">Не применяется </v>
      </c>
      <c r="K219" s="71" t="s">
        <v>148</v>
      </c>
      <c r="L219" s="72" t="s">
        <v>41</v>
      </c>
      <c r="M219" s="68" t="s">
        <v>42</v>
      </c>
      <c r="N219" s="99">
        <v>277</v>
      </c>
      <c r="O219" s="99">
        <v>200</v>
      </c>
      <c r="P219" s="53"/>
      <c r="Q219" s="52">
        <f t="shared" si="121"/>
        <v>96.269554753309279</v>
      </c>
      <c r="R219" s="212"/>
      <c r="S219" s="215"/>
      <c r="T219" s="213"/>
      <c r="U219" s="207"/>
      <c r="V219" s="214"/>
      <c r="W219" s="244"/>
      <c r="X219" s="247"/>
    </row>
    <row r="220" spans="1:24" s="4" customFormat="1" ht="90.75" customHeight="1" thickBot="1" x14ac:dyDescent="0.3">
      <c r="A220" s="250"/>
      <c r="B220" s="44" t="str">
        <f t="shared" si="126"/>
        <v>ГБУЗ АО Наримановская РБ</v>
      </c>
      <c r="C220" s="242" t="s">
        <v>192</v>
      </c>
      <c r="D220" s="19" t="str">
        <f t="shared" si="127"/>
        <v>Медицинское освидетельствование на состояние опьянения (алкогольного, наркотического или иного токсического)</v>
      </c>
      <c r="E220" s="214" t="s">
        <v>47</v>
      </c>
      <c r="F220" s="44" t="str">
        <f t="shared" si="100"/>
        <v>Не предусмотрено</v>
      </c>
      <c r="G220" s="214" t="s">
        <v>47</v>
      </c>
      <c r="H220" s="44" t="str">
        <f t="shared" si="101"/>
        <v>Не предусмотрено</v>
      </c>
      <c r="I220" s="214" t="s">
        <v>47</v>
      </c>
      <c r="J220" s="44" t="str">
        <f t="shared" si="102"/>
        <v>Не предусмотрено</v>
      </c>
      <c r="K220" s="70" t="s">
        <v>57</v>
      </c>
      <c r="L220" s="69" t="s">
        <v>57</v>
      </c>
      <c r="M220" s="70"/>
      <c r="N220" s="103"/>
      <c r="O220" s="103"/>
      <c r="P220" s="51" t="str">
        <f t="shared" si="130"/>
        <v/>
      </c>
      <c r="Q220" s="51"/>
      <c r="R220" s="212" t="str">
        <f>IFERROR(AVERAGE(P220:P221),"")</f>
        <v/>
      </c>
      <c r="S220" s="215">
        <f>AVERAGE(Q220:Q221)</f>
        <v>98.924731182795682</v>
      </c>
      <c r="T220" s="213">
        <f>IFERROR((R220*0.7+S220*0.3)*2,S220*2)</f>
        <v>197.84946236559136</v>
      </c>
      <c r="U220" s="207" t="str">
        <f t="shared" si="131"/>
        <v>ГЗ по услуге (работе) выполнено</v>
      </c>
      <c r="V220" s="323"/>
      <c r="W220" s="244"/>
      <c r="X220" s="247"/>
    </row>
    <row r="221" spans="1:24" s="4" customFormat="1" ht="28.5" customHeight="1" thickBot="1" x14ac:dyDescent="0.3">
      <c r="A221" s="250"/>
      <c r="B221" s="44" t="str">
        <f t="shared" si="126"/>
        <v>ГБУЗ АО Наримановская РБ</v>
      </c>
      <c r="C221" s="242"/>
      <c r="D221" s="19" t="str">
        <f t="shared" si="127"/>
        <v>Медицинское освидетельствование на состояние опьянения (алкогольного, наркотического или иного токсического)</v>
      </c>
      <c r="E221" s="214"/>
      <c r="F221" s="44" t="str">
        <f t="shared" si="100"/>
        <v>Не предусмотрено</v>
      </c>
      <c r="G221" s="214"/>
      <c r="H221" s="44" t="str">
        <f t="shared" si="101"/>
        <v>Не предусмотрено</v>
      </c>
      <c r="I221" s="214"/>
      <c r="J221" s="44" t="str">
        <f t="shared" si="102"/>
        <v>Не предусмотрено</v>
      </c>
      <c r="K221" s="71" t="s">
        <v>193</v>
      </c>
      <c r="L221" s="72" t="s">
        <v>58</v>
      </c>
      <c r="M221" s="68" t="s">
        <v>42</v>
      </c>
      <c r="N221" s="101">
        <v>186</v>
      </c>
      <c r="O221" s="101">
        <v>138</v>
      </c>
      <c r="P221" s="53"/>
      <c r="Q221" s="52">
        <f t="shared" ref="Q221" si="132">IF(AND(N221&lt;&gt;0,M221="объем"),(O221/N221*100)/$Y$2*12,"")</f>
        <v>98.924731182795682</v>
      </c>
      <c r="R221" s="212"/>
      <c r="S221" s="215"/>
      <c r="T221" s="213"/>
      <c r="U221" s="207"/>
      <c r="V221" s="323"/>
      <c r="W221" s="244"/>
      <c r="X221" s="247"/>
    </row>
    <row r="222" spans="1:24" s="4" customFormat="1" ht="28.5" customHeight="1" thickBot="1" x14ac:dyDescent="0.3">
      <c r="A222" s="250"/>
      <c r="B222" s="44" t="str">
        <f t="shared" si="126"/>
        <v>ГБУЗ АО Наримановская РБ</v>
      </c>
      <c r="C222" s="219" t="s">
        <v>72</v>
      </c>
      <c r="D222" s="19" t="str">
        <f t="shared" si="127"/>
        <v>Паллиативная медицинская помощь</v>
      </c>
      <c r="E222" s="207" t="s">
        <v>251</v>
      </c>
      <c r="F222" s="44" t="str">
        <f t="shared" si="100"/>
        <v>амбулаторно на дому</v>
      </c>
      <c r="G222" s="207" t="s">
        <v>43</v>
      </c>
      <c r="H222" s="44" t="str">
        <f t="shared" si="101"/>
        <v>паллиативная медицинская помощь</v>
      </c>
      <c r="I222" s="207" t="s">
        <v>145</v>
      </c>
      <c r="J222" s="44" t="str">
        <f t="shared" si="102"/>
        <v xml:space="preserve">Не применяется </v>
      </c>
      <c r="K222" s="70" t="s">
        <v>130</v>
      </c>
      <c r="L222" s="69" t="s">
        <v>3</v>
      </c>
      <c r="M222" s="69" t="s">
        <v>5</v>
      </c>
      <c r="N222" s="103">
        <v>99</v>
      </c>
      <c r="O222" s="103">
        <v>99</v>
      </c>
      <c r="P222" s="51">
        <f t="shared" ref="P222:P226" si="133">IF(AND(N222&lt;&gt;0,M222="Кач."),O222/N222*100,"")</f>
        <v>100</v>
      </c>
      <c r="Q222" s="51"/>
      <c r="R222" s="212">
        <f>IFERROR(AVERAGE(P222:P223),"")</f>
        <v>100</v>
      </c>
      <c r="S222" s="215">
        <f>AVERAGE(Q222:Q223)</f>
        <v>100.75872534142641</v>
      </c>
      <c r="T222" s="213">
        <f>IFERROR((R222*0.7+S222*0.3)*2,S222*2)</f>
        <v>200.45523520485585</v>
      </c>
      <c r="U222" s="207" t="str">
        <f>IF(T222&lt;170,"ГЗ по услуге (работе) НЕ выполнено","")&amp;IF(AND(T222&gt;=170,T222&lt;=200),"ГЗ по услуге (работе) выполнено","")&amp;IF(T222&gt;200,"ГЗ по услуге (работе) ПЕРЕвыполнено","")</f>
        <v>ГЗ по услуге (работе) ПЕРЕвыполнено</v>
      </c>
      <c r="V222" s="214"/>
      <c r="W222" s="244"/>
      <c r="X222" s="247"/>
    </row>
    <row r="223" spans="1:24" s="4" customFormat="1" ht="57" customHeight="1" thickBot="1" x14ac:dyDescent="0.3">
      <c r="A223" s="250"/>
      <c r="B223" s="44" t="str">
        <f t="shared" si="126"/>
        <v>ГБУЗ АО Наримановская РБ</v>
      </c>
      <c r="C223" s="220"/>
      <c r="D223" s="19" t="str">
        <f t="shared" si="127"/>
        <v>Паллиативная медицинская помощь</v>
      </c>
      <c r="E223" s="207"/>
      <c r="F223" s="44" t="str">
        <f t="shared" si="100"/>
        <v>амбулаторно на дому</v>
      </c>
      <c r="G223" s="207"/>
      <c r="H223" s="44" t="str">
        <f t="shared" si="101"/>
        <v>паллиативная медицинская помощь</v>
      </c>
      <c r="I223" s="207"/>
      <c r="J223" s="44" t="str">
        <f t="shared" si="102"/>
        <v xml:space="preserve">Не применяется </v>
      </c>
      <c r="K223" s="71" t="s">
        <v>40</v>
      </c>
      <c r="L223" s="67" t="s">
        <v>120</v>
      </c>
      <c r="M223" s="68" t="s">
        <v>42</v>
      </c>
      <c r="N223" s="101">
        <v>659</v>
      </c>
      <c r="O223" s="101">
        <v>498</v>
      </c>
      <c r="P223" s="53"/>
      <c r="Q223" s="52">
        <f t="shared" ref="Q223" si="134">IF(AND(N223&lt;&gt;0,M223="объем"),(O223/N223*100)/$Y$2*12,"")</f>
        <v>100.75872534142641</v>
      </c>
      <c r="R223" s="212"/>
      <c r="S223" s="215"/>
      <c r="T223" s="213"/>
      <c r="U223" s="207"/>
      <c r="V223" s="214"/>
      <c r="W223" s="244"/>
      <c r="X223" s="247"/>
    </row>
    <row r="224" spans="1:24" s="4" customFormat="1" ht="28.5" customHeight="1" thickBot="1" x14ac:dyDescent="0.3">
      <c r="A224" s="250"/>
      <c r="B224" s="44" t="str">
        <f t="shared" si="126"/>
        <v>ГБУЗ АО Наримановская РБ</v>
      </c>
      <c r="C224" s="220"/>
      <c r="D224" s="19" t="str">
        <f t="shared" si="127"/>
        <v>Паллиативная медицинская помощь</v>
      </c>
      <c r="E224" s="207" t="s">
        <v>249</v>
      </c>
      <c r="F224" s="44" t="str">
        <f t="shared" si="100"/>
        <v>амбулаторно на дому выездными патронажными бригадами</v>
      </c>
      <c r="G224" s="207" t="s">
        <v>43</v>
      </c>
      <c r="H224" s="44" t="str">
        <f t="shared" si="101"/>
        <v>паллиативная медицинская помощь</v>
      </c>
      <c r="I224" s="207" t="s">
        <v>145</v>
      </c>
      <c r="J224" s="44" t="str">
        <f t="shared" si="102"/>
        <v xml:space="preserve">Не применяется </v>
      </c>
      <c r="K224" s="70" t="s">
        <v>130</v>
      </c>
      <c r="L224" s="69" t="s">
        <v>3</v>
      </c>
      <c r="M224" s="69" t="s">
        <v>5</v>
      </c>
      <c r="N224" s="103">
        <v>99</v>
      </c>
      <c r="O224" s="103">
        <v>99</v>
      </c>
      <c r="P224" s="125">
        <f t="shared" ref="P224" si="135">IF(AND(N224&lt;&gt;0,M224="Кач."),O224/N224*100,"")</f>
        <v>100</v>
      </c>
      <c r="Q224" s="125"/>
      <c r="R224" s="212">
        <f>IFERROR(AVERAGE(P224:P225),"")</f>
        <v>100</v>
      </c>
      <c r="S224" s="215">
        <f>AVERAGE(Q224:Q225)</f>
        <v>101.06382978723403</v>
      </c>
      <c r="T224" s="213">
        <f>IFERROR((R224*0.7+S224*0.3)*2,S224*2)</f>
        <v>200.63829787234042</v>
      </c>
      <c r="U224" s="207" t="str">
        <f>IF(T224&lt;170,"ГЗ по услуге (работе) НЕ выполнено","")&amp;IF(AND(T224&gt;=170,T224&lt;=200),"ГЗ по услуге (работе) выполнено","")&amp;IF(T224&gt;200,"ГЗ по услуге (работе) ПЕРЕвыполнено","")</f>
        <v>ГЗ по услуге (работе) ПЕРЕвыполнено</v>
      </c>
      <c r="V224" s="214"/>
      <c r="W224" s="244"/>
      <c r="X224" s="247"/>
    </row>
    <row r="225" spans="1:24" s="4" customFormat="1" ht="58.5" customHeight="1" thickBot="1" x14ac:dyDescent="0.3">
      <c r="A225" s="250"/>
      <c r="B225" s="44" t="str">
        <f t="shared" si="126"/>
        <v>ГБУЗ АО Наримановская РБ</v>
      </c>
      <c r="C225" s="220"/>
      <c r="D225" s="19" t="str">
        <f t="shared" si="127"/>
        <v>Паллиативная медицинская помощь</v>
      </c>
      <c r="E225" s="207"/>
      <c r="F225" s="44" t="str">
        <f t="shared" si="100"/>
        <v>амбулаторно на дому выездными патронажными бригадами</v>
      </c>
      <c r="G225" s="207"/>
      <c r="H225" s="44" t="str">
        <f t="shared" si="101"/>
        <v>паллиативная медицинская помощь</v>
      </c>
      <c r="I225" s="207"/>
      <c r="J225" s="44" t="str">
        <f t="shared" si="102"/>
        <v xml:space="preserve">Не применяется </v>
      </c>
      <c r="K225" s="71" t="s">
        <v>40</v>
      </c>
      <c r="L225" s="67" t="s">
        <v>120</v>
      </c>
      <c r="M225" s="68" t="s">
        <v>42</v>
      </c>
      <c r="N225" s="101">
        <v>752</v>
      </c>
      <c r="O225" s="101">
        <v>570</v>
      </c>
      <c r="P225" s="53"/>
      <c r="Q225" s="124">
        <f t="shared" ref="Q225" si="136">IF(AND(N225&lt;&gt;0,M225="объем"),(O225/N225*100)/$Y$2*12,"")</f>
        <v>101.06382978723403</v>
      </c>
      <c r="R225" s="212"/>
      <c r="S225" s="215"/>
      <c r="T225" s="213"/>
      <c r="U225" s="207"/>
      <c r="V225" s="214"/>
      <c r="W225" s="244"/>
      <c r="X225" s="247"/>
    </row>
    <row r="226" spans="1:24" s="4" customFormat="1" ht="28.5" customHeight="1" thickBot="1" x14ac:dyDescent="0.3">
      <c r="A226" s="250"/>
      <c r="B226" s="44" t="e">
        <f>IF(A226="",#REF!,A226)</f>
        <v>#REF!</v>
      </c>
      <c r="C226" s="220"/>
      <c r="D226" s="19" t="e">
        <f>IF(C226="",#REF!,C226)</f>
        <v>#REF!</v>
      </c>
      <c r="E226" s="207" t="s">
        <v>140</v>
      </c>
      <c r="F226" s="44" t="str">
        <f>IF(E226="",#REF!,E226)</f>
        <v>стационар</v>
      </c>
      <c r="G226" s="214" t="s">
        <v>43</v>
      </c>
      <c r="H226" s="44" t="str">
        <f>IF(G226="",#REF!,G226)</f>
        <v>паллиативная медицинская помощь</v>
      </c>
      <c r="I226" s="207" t="s">
        <v>145</v>
      </c>
      <c r="J226" s="44" t="str">
        <f>IF(I226="",#REF!,I226)</f>
        <v xml:space="preserve">Не применяется </v>
      </c>
      <c r="K226" s="70" t="s">
        <v>130</v>
      </c>
      <c r="L226" s="69" t="s">
        <v>3</v>
      </c>
      <c r="M226" s="69" t="s">
        <v>5</v>
      </c>
      <c r="N226" s="103">
        <v>99</v>
      </c>
      <c r="O226" s="103">
        <v>99</v>
      </c>
      <c r="P226" s="51">
        <f t="shared" si="133"/>
        <v>100</v>
      </c>
      <c r="Q226" s="51"/>
      <c r="R226" s="212">
        <f>IFERROR(AVERAGE(P226:P227),"")</f>
        <v>100</v>
      </c>
      <c r="S226" s="215">
        <f>AVERAGE(Q226:Q227)</f>
        <v>75.806451612903231</v>
      </c>
      <c r="T226" s="213">
        <f>IFERROR((R226*0.7+S226*0.3)*2,S226*2)</f>
        <v>185.48387096774195</v>
      </c>
      <c r="U226" s="207" t="str">
        <f>IF(T226&lt;170,"ГЗ по услуге (работе) НЕ выполнено","")&amp;IF(AND(T226&gt;=170,T226&lt;=200),"ГЗ по услуге (работе) выполнено","")&amp;IF(T226&gt;200,"ГЗ по услуге (работе) ПЕРЕвыполнено","")</f>
        <v>ГЗ по услуге (работе) выполнено</v>
      </c>
      <c r="V226" s="214"/>
      <c r="W226" s="244"/>
      <c r="X226" s="247"/>
    </row>
    <row r="227" spans="1:24" s="4" customFormat="1" ht="28.5" customHeight="1" thickBot="1" x14ac:dyDescent="0.3">
      <c r="A227" s="250"/>
      <c r="B227" s="44" t="e">
        <f t="shared" si="126"/>
        <v>#REF!</v>
      </c>
      <c r="C227" s="221"/>
      <c r="D227" s="19" t="e">
        <f t="shared" si="127"/>
        <v>#REF!</v>
      </c>
      <c r="E227" s="207"/>
      <c r="F227" s="44" t="str">
        <f t="shared" si="100"/>
        <v>стационар</v>
      </c>
      <c r="G227" s="214"/>
      <c r="H227" s="44" t="str">
        <f t="shared" si="101"/>
        <v>паллиативная медицинская помощь</v>
      </c>
      <c r="I227" s="207"/>
      <c r="J227" s="44" t="str">
        <f t="shared" si="102"/>
        <v xml:space="preserve">Не применяется </v>
      </c>
      <c r="K227" s="66" t="s">
        <v>136</v>
      </c>
      <c r="L227" s="63" t="s">
        <v>137</v>
      </c>
      <c r="M227" s="68" t="s">
        <v>42</v>
      </c>
      <c r="N227" s="100">
        <v>10416</v>
      </c>
      <c r="O227" s="100">
        <v>5922</v>
      </c>
      <c r="P227" s="53"/>
      <c r="Q227" s="52">
        <f t="shared" ref="Q227:Q236" si="137">IF(AND(N227&lt;&gt;0,M227="объем"),(O227/N227*100)/$Y$2*12,"")</f>
        <v>75.806451612903231</v>
      </c>
      <c r="R227" s="212"/>
      <c r="S227" s="215"/>
      <c r="T227" s="213"/>
      <c r="U227" s="207"/>
      <c r="V227" s="214"/>
      <c r="W227" s="244"/>
      <c r="X227" s="247"/>
    </row>
    <row r="228" spans="1:24" s="4" customFormat="1" ht="28.5" customHeight="1" thickBot="1" x14ac:dyDescent="0.3">
      <c r="A228" s="250"/>
      <c r="B228" s="44" t="e">
        <f t="shared" si="126"/>
        <v>#REF!</v>
      </c>
      <c r="C228" s="206" t="s">
        <v>231</v>
      </c>
      <c r="D228" s="19" t="str">
        <f t="shared" si="1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28" s="207" t="s">
        <v>287</v>
      </c>
      <c r="F228" s="44" t="str">
        <f t="shared" si="100"/>
        <v>заключение договоров</v>
      </c>
      <c r="G228" s="207" t="s">
        <v>289</v>
      </c>
      <c r="H228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28" s="207" t="s">
        <v>288</v>
      </c>
      <c r="J228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28" s="73" t="s">
        <v>232</v>
      </c>
      <c r="L228" s="72" t="s">
        <v>3</v>
      </c>
      <c r="M228" s="69" t="s">
        <v>5</v>
      </c>
      <c r="N228" s="103">
        <v>100</v>
      </c>
      <c r="O228" s="103">
        <v>100</v>
      </c>
      <c r="P228" s="51">
        <f t="shared" ref="P228" si="138">IF(AND(N228&lt;&gt;0,M228="Кач."),O228/N228*100,"")</f>
        <v>100</v>
      </c>
      <c r="Q228" s="51"/>
      <c r="R228" s="212">
        <f>IFERROR(AVERAGE(P228:P229),"")</f>
        <v>100</v>
      </c>
      <c r="S228" s="215">
        <f>AVERAGE(Q228:Q229)</f>
        <v>100</v>
      </c>
      <c r="T228" s="213">
        <f>IFERROR((R228*0.7+S228*0.3)*2,S228*2)</f>
        <v>200</v>
      </c>
      <c r="U228" s="207" t="str">
        <f>IF(T228&lt;170,"ГЗ по услуге (работе) НЕ выполнено","")&amp;IF(AND(T228&gt;=170,T228&lt;=200),"ГЗ по услуге (работе) выполнено","")&amp;IF(T228&gt;200,"ГЗ по услуге (работе) ПЕРЕвыполнено","")</f>
        <v>ГЗ по услуге (работе) выполнено</v>
      </c>
      <c r="V228" s="214"/>
      <c r="W228" s="244"/>
      <c r="X228" s="247"/>
    </row>
    <row r="229" spans="1:24" s="4" customFormat="1" ht="44.25" customHeight="1" thickBot="1" x14ac:dyDescent="0.3">
      <c r="A229" s="251"/>
      <c r="B229" s="44" t="e">
        <f t="shared" si="126"/>
        <v>#REF!</v>
      </c>
      <c r="C229" s="206"/>
      <c r="D229" s="19" t="str">
        <f t="shared" si="1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29" s="207"/>
      <c r="F229" s="44" t="str">
        <f t="shared" si="100"/>
        <v>заключение договоров</v>
      </c>
      <c r="G229" s="207"/>
      <c r="H229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29" s="207"/>
      <c r="J229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29" s="81" t="s">
        <v>240</v>
      </c>
      <c r="L229" s="72" t="s">
        <v>233</v>
      </c>
      <c r="M229" s="68" t="s">
        <v>42</v>
      </c>
      <c r="N229" s="101">
        <v>11.81</v>
      </c>
      <c r="O229" s="101">
        <v>11.81</v>
      </c>
      <c r="P229" s="53"/>
      <c r="Q229" s="52">
        <f>IF(AND(N229&lt;&gt;0,M229="объем"),(O229/N229*100),"")</f>
        <v>100</v>
      </c>
      <c r="R229" s="212"/>
      <c r="S229" s="215"/>
      <c r="T229" s="213"/>
      <c r="U229" s="207"/>
      <c r="V229" s="214"/>
      <c r="W229" s="245"/>
      <c r="X229" s="248"/>
    </row>
    <row r="230" spans="1:24" s="4" customFormat="1" ht="28.5" customHeight="1" thickBot="1" x14ac:dyDescent="0.3">
      <c r="A230" s="216" t="s">
        <v>28</v>
      </c>
      <c r="B230" s="44" t="str">
        <f t="shared" si="126"/>
        <v>ГБУЗ АО Приволжская РБ</v>
      </c>
      <c r="C230" s="238" t="s">
        <v>121</v>
      </c>
      <c r="D230" s="19" t="str">
        <f t="shared" si="127"/>
        <v>ПМСП, не включенная в базовую программу ОМС</v>
      </c>
      <c r="E230" s="232" t="s">
        <v>139</v>
      </c>
      <c r="F230" s="44" t="str">
        <f t="shared" ref="F230:F289" si="139">IF(E230="",F229,E230)</f>
        <v>амбулаторно</v>
      </c>
      <c r="G230" s="223" t="s">
        <v>134</v>
      </c>
      <c r="H230" s="44" t="str">
        <f t="shared" ref="H230:H289" si="140">IF(G230="",H229,G230)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30" s="232" t="s">
        <v>165</v>
      </c>
      <c r="J230" s="44" t="str">
        <f t="shared" ref="J230:J289" si="141">IF(I230="",J229,I230)</f>
        <v>по профилю дерматовенерология (в части венерологии)</v>
      </c>
      <c r="K230" s="77" t="s">
        <v>130</v>
      </c>
      <c r="L230" s="77" t="s">
        <v>3</v>
      </c>
      <c r="M230" s="77" t="s">
        <v>5</v>
      </c>
      <c r="N230" s="105">
        <v>99</v>
      </c>
      <c r="O230" s="105">
        <v>99</v>
      </c>
      <c r="P230" s="56">
        <f t="shared" ref="P230" si="142">IF(AND(N230&lt;&gt;0,M230="Кач."),O230/N230*100,"")</f>
        <v>100</v>
      </c>
      <c r="Q230" s="56"/>
      <c r="R230" s="212">
        <f>IFERROR(AVERAGE(P230:P232),"")</f>
        <v>100</v>
      </c>
      <c r="S230" s="215">
        <f>AVERAGE(Q230:Q232)</f>
        <v>97.09401709401709</v>
      </c>
      <c r="T230" s="213">
        <f>IFERROR((R230*0.7+S230*0.3)*2,S230*2)</f>
        <v>198.25641025641025</v>
      </c>
      <c r="U230" s="207" t="str">
        <f>IF(T230&lt;170,"ГЗ по услуге (работе) НЕ выполнено","")&amp;IF(AND(T230&gt;=170,T230&lt;=200),"ГЗ по услуге (работе) выполнено","")&amp;IF(T230&gt;200,"ГЗ по услуге (работе) ПЕРЕвыполнено","")</f>
        <v>ГЗ по услуге (работе) выполнено</v>
      </c>
      <c r="V230" s="214"/>
      <c r="W230" s="243">
        <f>AVERAGE(T230:T249)</f>
        <v>198.6723864634823</v>
      </c>
      <c r="X230" s="246" t="str">
        <f>IF(W230&lt;170,"ГЗ по учреждению не выполнено","")&amp;IF(AND(W230&gt;=170,W230&lt;=200),"ГЗ по учреждению выполнено","")&amp;IF(W230&gt;200,"ГЗ по учреждению перевыполнено","")</f>
        <v>ГЗ по учреждению выполнено</v>
      </c>
    </row>
    <row r="231" spans="1:24" s="4" customFormat="1" ht="28.5" customHeight="1" thickBot="1" x14ac:dyDescent="0.3">
      <c r="A231" s="217"/>
      <c r="B231" s="44" t="str">
        <f t="shared" si="126"/>
        <v>ГБУЗ АО Приволжская РБ</v>
      </c>
      <c r="C231" s="242"/>
      <c r="D231" s="19" t="str">
        <f t="shared" si="127"/>
        <v>ПМСП, не включенная в базовую программу ОМС</v>
      </c>
      <c r="E231" s="214"/>
      <c r="F231" s="44" t="str">
        <f t="shared" si="139"/>
        <v>амбулаторно</v>
      </c>
      <c r="G231" s="207"/>
      <c r="H231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31" s="214"/>
      <c r="J231" s="44" t="str">
        <f t="shared" si="141"/>
        <v>по профилю дерматовенерология (в части венерологии)</v>
      </c>
      <c r="K231" s="66" t="s">
        <v>40</v>
      </c>
      <c r="L231" s="67" t="s">
        <v>120</v>
      </c>
      <c r="M231" s="68" t="s">
        <v>42</v>
      </c>
      <c r="N231" s="106">
        <v>300</v>
      </c>
      <c r="O231" s="106">
        <v>220</v>
      </c>
      <c r="P231" s="53"/>
      <c r="Q231" s="52">
        <f t="shared" si="137"/>
        <v>97.777777777777771</v>
      </c>
      <c r="R231" s="212"/>
      <c r="S231" s="215"/>
      <c r="T231" s="213"/>
      <c r="U231" s="207"/>
      <c r="V231" s="214"/>
      <c r="W231" s="244"/>
      <c r="X231" s="247"/>
    </row>
    <row r="232" spans="1:24" s="4" customFormat="1" ht="82.5" customHeight="1" thickBot="1" x14ac:dyDescent="0.3">
      <c r="A232" s="217"/>
      <c r="B232" s="44" t="str">
        <f t="shared" si="126"/>
        <v>ГБУЗ АО Приволжская РБ</v>
      </c>
      <c r="C232" s="242"/>
      <c r="D232" s="19" t="str">
        <f t="shared" si="127"/>
        <v>ПМСП, не включенная в базовую программу ОМС</v>
      </c>
      <c r="E232" s="214"/>
      <c r="F232" s="44" t="str">
        <f t="shared" si="139"/>
        <v>амбулаторно</v>
      </c>
      <c r="G232" s="207"/>
      <c r="H232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32" s="214"/>
      <c r="J232" s="44" t="str">
        <f t="shared" si="141"/>
        <v>по профилю дерматовенерология (в части венерологии)</v>
      </c>
      <c r="K232" s="66" t="s">
        <v>135</v>
      </c>
      <c r="L232" s="67" t="s">
        <v>120</v>
      </c>
      <c r="M232" s="68" t="s">
        <v>42</v>
      </c>
      <c r="N232" s="101">
        <v>130</v>
      </c>
      <c r="O232" s="101">
        <v>94</v>
      </c>
      <c r="P232" s="53"/>
      <c r="Q232" s="52">
        <f t="shared" si="137"/>
        <v>96.410256410256409</v>
      </c>
      <c r="R232" s="212"/>
      <c r="S232" s="215"/>
      <c r="T232" s="213"/>
      <c r="U232" s="207"/>
      <c r="V232" s="214"/>
      <c r="W232" s="244"/>
      <c r="X232" s="247"/>
    </row>
    <row r="233" spans="1:24" s="4" customFormat="1" ht="45" customHeight="1" thickBot="1" x14ac:dyDescent="0.3">
      <c r="A233" s="217"/>
      <c r="B233" s="44" t="str">
        <f t="shared" si="126"/>
        <v>ГБУЗ АО Приволжская РБ</v>
      </c>
      <c r="C233" s="242"/>
      <c r="D233" s="19" t="str">
        <f t="shared" si="127"/>
        <v>ПМСП, не включенная в базовую программу ОМС</v>
      </c>
      <c r="E233" s="214" t="s">
        <v>139</v>
      </c>
      <c r="F233" s="44" t="str">
        <f t="shared" si="139"/>
        <v>амбулаторно</v>
      </c>
      <c r="G233" s="207" t="s">
        <v>142</v>
      </c>
      <c r="H233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33" s="214" t="s">
        <v>141</v>
      </c>
      <c r="J233" s="44" t="str">
        <f t="shared" si="141"/>
        <v>по профилю Фтизиатрия</v>
      </c>
      <c r="K233" s="70" t="s">
        <v>130</v>
      </c>
      <c r="L233" s="69" t="s">
        <v>3</v>
      </c>
      <c r="M233" s="69" t="s">
        <v>5</v>
      </c>
      <c r="N233" s="103">
        <v>99</v>
      </c>
      <c r="O233" s="103">
        <v>99</v>
      </c>
      <c r="P233" s="51">
        <f t="shared" ref="P233" si="143">IF(AND(N233&lt;&gt;0,M233="Кач."),O233/N233*100,"")</f>
        <v>100</v>
      </c>
      <c r="Q233" s="51"/>
      <c r="R233" s="212">
        <f>IFERROR(AVERAGE(P233:P235),"")</f>
        <v>100</v>
      </c>
      <c r="S233" s="215">
        <f>AVERAGE(Q233:Q235)</f>
        <v>96.747263138752501</v>
      </c>
      <c r="T233" s="213">
        <f>IFERROR((R233*0.7+S233*0.3)*2,S233*2)</f>
        <v>198.0483578832515</v>
      </c>
      <c r="U233" s="207" t="str">
        <f>IF(T233&lt;170,"ГЗ по услуге (работе) НЕ выполнено","")&amp;IF(AND(T233&gt;=170,T233&lt;=200),"ГЗ по услуге (работе) выполнено","")&amp;IF(T233&gt;200,"ГЗ по услуге (работе) ПЕРЕвыполнено","")</f>
        <v>ГЗ по услуге (работе) выполнено</v>
      </c>
      <c r="V233" s="214"/>
      <c r="W233" s="244"/>
      <c r="X233" s="247"/>
    </row>
    <row r="234" spans="1:24" s="14" customFormat="1" ht="28.5" customHeight="1" thickBot="1" x14ac:dyDescent="0.3">
      <c r="A234" s="217"/>
      <c r="B234" s="44" t="str">
        <f t="shared" si="126"/>
        <v>ГБУЗ АО Приволжская РБ</v>
      </c>
      <c r="C234" s="242"/>
      <c r="D234" s="19" t="str">
        <f t="shared" si="127"/>
        <v>ПМСП, не включенная в базовую программу ОМС</v>
      </c>
      <c r="E234" s="214"/>
      <c r="F234" s="44" t="str">
        <f t="shared" si="139"/>
        <v>амбулаторно</v>
      </c>
      <c r="G234" s="207"/>
      <c r="H234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34" s="214"/>
      <c r="J234" s="44" t="str">
        <f t="shared" si="141"/>
        <v>по профилю Фтизиатрия</v>
      </c>
      <c r="K234" s="71" t="s">
        <v>40</v>
      </c>
      <c r="L234" s="67" t="s">
        <v>120</v>
      </c>
      <c r="M234" s="68" t="s">
        <v>42</v>
      </c>
      <c r="N234" s="101">
        <v>6500</v>
      </c>
      <c r="O234" s="101">
        <v>4763</v>
      </c>
      <c r="P234" s="53"/>
      <c r="Q234" s="52">
        <f t="shared" si="137"/>
        <v>97.702564102564097</v>
      </c>
      <c r="R234" s="212"/>
      <c r="S234" s="215"/>
      <c r="T234" s="213"/>
      <c r="U234" s="207"/>
      <c r="V234" s="214"/>
      <c r="W234" s="244"/>
      <c r="X234" s="247"/>
    </row>
    <row r="235" spans="1:24" s="4" customFormat="1" ht="28.5" customHeight="1" thickBot="1" x14ac:dyDescent="0.3">
      <c r="A235" s="217"/>
      <c r="B235" s="44" t="str">
        <f t="shared" si="126"/>
        <v>ГБУЗ АО Приволжская РБ</v>
      </c>
      <c r="C235" s="242"/>
      <c r="D235" s="19" t="str">
        <f t="shared" si="127"/>
        <v>ПМСП, не включенная в базовую программу ОМС</v>
      </c>
      <c r="E235" s="214"/>
      <c r="F235" s="44" t="str">
        <f t="shared" si="139"/>
        <v>амбулаторно</v>
      </c>
      <c r="G235" s="207"/>
      <c r="H235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35" s="214"/>
      <c r="J235" s="44" t="str">
        <f t="shared" si="141"/>
        <v>по профилю Фтизиатрия</v>
      </c>
      <c r="K235" s="71" t="s">
        <v>135</v>
      </c>
      <c r="L235" s="67" t="s">
        <v>120</v>
      </c>
      <c r="M235" s="68" t="s">
        <v>42</v>
      </c>
      <c r="N235" s="101">
        <v>1410</v>
      </c>
      <c r="O235" s="101">
        <v>1013</v>
      </c>
      <c r="P235" s="53"/>
      <c r="Q235" s="52">
        <f t="shared" si="137"/>
        <v>95.791962174940906</v>
      </c>
      <c r="R235" s="212"/>
      <c r="S235" s="215"/>
      <c r="T235" s="213"/>
      <c r="U235" s="207"/>
      <c r="V235" s="214"/>
      <c r="W235" s="244"/>
      <c r="X235" s="247"/>
    </row>
    <row r="236" spans="1:24" s="4" customFormat="1" ht="68.25" customHeight="1" thickBot="1" x14ac:dyDescent="0.3">
      <c r="A236" s="217"/>
      <c r="B236" s="44" t="str">
        <f t="shared" si="126"/>
        <v>ГБУЗ АО Приволжская РБ</v>
      </c>
      <c r="C236" s="242"/>
      <c r="D236" s="19" t="str">
        <f t="shared" si="127"/>
        <v>ПМСП, не включенная в базовую программу ОМС</v>
      </c>
      <c r="E236" s="214" t="s">
        <v>139</v>
      </c>
      <c r="F236" s="44" t="str">
        <f t="shared" si="139"/>
        <v>амбулаторно</v>
      </c>
      <c r="G236" s="207" t="s">
        <v>164</v>
      </c>
      <c r="H236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6" s="214" t="s">
        <v>276</v>
      </c>
      <c r="J236" s="44" t="str">
        <f t="shared" si="141"/>
        <v>по профилю психиатрия-наркология</v>
      </c>
      <c r="K236" s="70" t="s">
        <v>130</v>
      </c>
      <c r="L236" s="69" t="s">
        <v>3</v>
      </c>
      <c r="M236" s="69" t="s">
        <v>5</v>
      </c>
      <c r="N236" s="103">
        <v>99</v>
      </c>
      <c r="O236" s="103">
        <v>99</v>
      </c>
      <c r="P236" s="51">
        <f t="shared" ref="P236" si="144">IF(AND(N236&lt;&gt;0,M236="Кач."),O236/N236*100,"")</f>
        <v>100</v>
      </c>
      <c r="Q236" s="51" t="str">
        <f t="shared" si="137"/>
        <v/>
      </c>
      <c r="R236" s="212">
        <f>IFERROR(AVERAGE(P236:P238),"")</f>
        <v>100</v>
      </c>
      <c r="S236" s="215">
        <f>AVERAGE(Q236:Q238)</f>
        <v>96.306451612903231</v>
      </c>
      <c r="T236" s="213">
        <f>IFERROR((R236*0.7+S236*0.3)*2,S236*2)</f>
        <v>197.78387096774193</v>
      </c>
      <c r="U236" s="207" t="str">
        <f>IF(T236&lt;170,"ГЗ по услуге (работе) НЕ выполнено","")&amp;IF(AND(T236&gt;=170,T236&lt;=200),"ГЗ по услуге (работе) выполнено","")&amp;IF(T236&gt;200,"ГЗ по услуге (работе) ПЕРЕвыполнено","")</f>
        <v>ГЗ по услуге (работе) выполнено</v>
      </c>
      <c r="V236" s="214"/>
      <c r="W236" s="244"/>
      <c r="X236" s="247"/>
    </row>
    <row r="237" spans="1:24" s="4" customFormat="1" ht="28.5" customHeight="1" thickBot="1" x14ac:dyDescent="0.3">
      <c r="A237" s="217"/>
      <c r="B237" s="44" t="str">
        <f t="shared" si="126"/>
        <v>ГБУЗ АО Приволжская РБ</v>
      </c>
      <c r="C237" s="242"/>
      <c r="D237" s="19" t="str">
        <f t="shared" si="127"/>
        <v>ПМСП, не включенная в базовую программу ОМС</v>
      </c>
      <c r="E237" s="214"/>
      <c r="F237" s="44" t="str">
        <f t="shared" si="139"/>
        <v>амбулаторно</v>
      </c>
      <c r="G237" s="207"/>
      <c r="H237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7" s="214"/>
      <c r="J237" s="44" t="str">
        <f t="shared" si="141"/>
        <v>по профилю психиатрия-наркология</v>
      </c>
      <c r="K237" s="71" t="s">
        <v>40</v>
      </c>
      <c r="L237" s="67" t="s">
        <v>120</v>
      </c>
      <c r="M237" s="68" t="s">
        <v>42</v>
      </c>
      <c r="N237" s="101">
        <v>3100</v>
      </c>
      <c r="O237" s="101">
        <v>2254</v>
      </c>
      <c r="P237" s="53"/>
      <c r="Q237" s="52">
        <f>IF(AND(N237&lt;&gt;0,M237="объем"),(O237/N237*100)/$Y$2*12,"")</f>
        <v>96.946236559139777</v>
      </c>
      <c r="R237" s="212"/>
      <c r="S237" s="215"/>
      <c r="T237" s="213"/>
      <c r="U237" s="207"/>
      <c r="V237" s="214"/>
      <c r="W237" s="244"/>
      <c r="X237" s="247"/>
    </row>
    <row r="238" spans="1:24" s="4" customFormat="1" ht="28.5" customHeight="1" thickBot="1" x14ac:dyDescent="0.3">
      <c r="A238" s="217"/>
      <c r="B238" s="44" t="str">
        <f t="shared" si="126"/>
        <v>ГБУЗ АО Приволжская РБ</v>
      </c>
      <c r="C238" s="242"/>
      <c r="D238" s="19" t="str">
        <f t="shared" si="127"/>
        <v>ПМСП, не включенная в базовую программу ОМС</v>
      </c>
      <c r="E238" s="214"/>
      <c r="F238" s="44" t="str">
        <f t="shared" si="139"/>
        <v>амбулаторно</v>
      </c>
      <c r="G238" s="207"/>
      <c r="H238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8" s="214"/>
      <c r="J238" s="44" t="str">
        <f t="shared" si="141"/>
        <v>по профилю психиатрия-наркология</v>
      </c>
      <c r="K238" s="71" t="s">
        <v>135</v>
      </c>
      <c r="L238" s="67" t="s">
        <v>120</v>
      </c>
      <c r="M238" s="68" t="s">
        <v>42</v>
      </c>
      <c r="N238" s="101">
        <v>400</v>
      </c>
      <c r="O238" s="101">
        <v>287</v>
      </c>
      <c r="P238" s="53"/>
      <c r="Q238" s="52">
        <f>IF(AND(N238&lt;&gt;0,M238="объем"),(O238/N238*100)/$Y$2*12,"")</f>
        <v>95.666666666666671</v>
      </c>
      <c r="R238" s="212"/>
      <c r="S238" s="215"/>
      <c r="T238" s="213"/>
      <c r="U238" s="207"/>
      <c r="V238" s="214"/>
      <c r="W238" s="244"/>
      <c r="X238" s="247"/>
    </row>
    <row r="239" spans="1:24" s="4" customFormat="1" ht="46.5" customHeight="1" thickBot="1" x14ac:dyDescent="0.3">
      <c r="A239" s="217"/>
      <c r="B239" s="44" t="str">
        <f t="shared" si="126"/>
        <v>ГБУЗ АО Приволжская РБ</v>
      </c>
      <c r="C239" s="242"/>
      <c r="D239" s="19" t="str">
        <f t="shared" si="127"/>
        <v>ПМСП, не включенная в базовую программу ОМС</v>
      </c>
      <c r="E239" s="230" t="s">
        <v>139</v>
      </c>
      <c r="F239" s="44" t="str">
        <f t="shared" si="139"/>
        <v>амбулаторно</v>
      </c>
      <c r="G239" s="222" t="s">
        <v>39</v>
      </c>
      <c r="H239" s="44" t="str">
        <f t="shared" si="140"/>
        <v>Первичная медико-санитарная помощь, в части диагностики и лечения</v>
      </c>
      <c r="I239" s="230" t="s">
        <v>248</v>
      </c>
      <c r="J239" s="44" t="str">
        <f t="shared" si="141"/>
        <v>Вакцинация</v>
      </c>
      <c r="K239" s="70" t="s">
        <v>130</v>
      </c>
      <c r="L239" s="69" t="s">
        <v>3</v>
      </c>
      <c r="M239" s="69" t="s">
        <v>5</v>
      </c>
      <c r="N239" s="103">
        <v>99</v>
      </c>
      <c r="O239" s="103">
        <v>99</v>
      </c>
      <c r="P239" s="119">
        <f t="shared" ref="P239" si="145">IF(AND(N239&lt;&gt;0,M239="Кач."),O239/N239*100,"")</f>
        <v>100</v>
      </c>
      <c r="Q239" s="119" t="str">
        <f t="shared" ref="Q239" si="146">IF(AND(N239&lt;&gt;0,M239="объем"),(O239/N239*100)/$Y$2*12,"")</f>
        <v/>
      </c>
      <c r="R239" s="212">
        <f>IFERROR(AVERAGE(P239:P240),"")</f>
        <v>100</v>
      </c>
      <c r="S239" s="215">
        <f>AVERAGE(Q239:Q240)</f>
        <v>97.399527186761219</v>
      </c>
      <c r="T239" s="213">
        <f>IFERROR((R239*0.7+S239*0.3)*2,S239*2)</f>
        <v>198.43971631205673</v>
      </c>
      <c r="U239" s="207" t="str">
        <f>IF(T239&lt;170,"ГЗ по услуге (работе) НЕ выполнено","")&amp;IF(AND(T239&gt;=170,T239&lt;=200),"ГЗ по услуге (работе) выполнено","")&amp;IF(T239&gt;200,"ГЗ по услуге (работе) ПЕРЕвыполнено","")</f>
        <v>ГЗ по услуге (работе) выполнено</v>
      </c>
      <c r="V239" s="214"/>
      <c r="W239" s="244"/>
      <c r="X239" s="247"/>
    </row>
    <row r="240" spans="1:24" s="4" customFormat="1" ht="28.5" customHeight="1" thickBot="1" x14ac:dyDescent="0.3">
      <c r="A240" s="217"/>
      <c r="B240" s="44" t="str">
        <f t="shared" si="126"/>
        <v>ГБУЗ АО Приволжская РБ</v>
      </c>
      <c r="C240" s="242"/>
      <c r="D240" s="19" t="str">
        <f t="shared" si="127"/>
        <v>ПМСП, не включенная в базовую программу ОМС</v>
      </c>
      <c r="E240" s="232"/>
      <c r="F240" s="44" t="str">
        <f t="shared" si="139"/>
        <v>амбулаторно</v>
      </c>
      <c r="G240" s="223"/>
      <c r="H240" s="44" t="str">
        <f t="shared" si="140"/>
        <v>Первичная медико-санитарная помощь, в части диагностики и лечения</v>
      </c>
      <c r="I240" s="232"/>
      <c r="J240" s="44" t="str">
        <f t="shared" si="141"/>
        <v>Вакцинация</v>
      </c>
      <c r="K240" s="71" t="s">
        <v>40</v>
      </c>
      <c r="L240" s="67" t="s">
        <v>120</v>
      </c>
      <c r="M240" s="68" t="s">
        <v>42</v>
      </c>
      <c r="N240" s="101">
        <v>564</v>
      </c>
      <c r="O240" s="101">
        <v>412</v>
      </c>
      <c r="P240" s="53"/>
      <c r="Q240" s="120">
        <f>IF(AND(N240&lt;&gt;0,M240="объем"),(O240/N240*100)/$Y$2*12,"")</f>
        <v>97.399527186761219</v>
      </c>
      <c r="R240" s="212"/>
      <c r="S240" s="215"/>
      <c r="T240" s="213"/>
      <c r="U240" s="207"/>
      <c r="V240" s="214"/>
      <c r="W240" s="244"/>
      <c r="X240" s="247"/>
    </row>
    <row r="241" spans="1:24" s="4" customFormat="1" ht="28.5" customHeight="1" thickBot="1" x14ac:dyDescent="0.3">
      <c r="A241" s="217"/>
      <c r="B241" s="44" t="str">
        <f t="shared" si="126"/>
        <v>ГБУЗ АО Приволжская РБ</v>
      </c>
      <c r="C241" s="242"/>
      <c r="D241" s="19" t="str">
        <f t="shared" si="127"/>
        <v>ПМСП, не включенная в базовую программу ОМС</v>
      </c>
      <c r="E241" s="207" t="s">
        <v>144</v>
      </c>
      <c r="F241" s="44" t="str">
        <f t="shared" si="139"/>
        <v>Дневной стационар</v>
      </c>
      <c r="G241" s="214" t="s">
        <v>164</v>
      </c>
      <c r="H241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41" s="207" t="s">
        <v>276</v>
      </c>
      <c r="J241" s="44" t="str">
        <f t="shared" si="141"/>
        <v>по профилю психиатрия-наркология</v>
      </c>
      <c r="K241" s="69" t="s">
        <v>130</v>
      </c>
      <c r="L241" s="69" t="s">
        <v>3</v>
      </c>
      <c r="M241" s="69" t="s">
        <v>5</v>
      </c>
      <c r="N241" s="103">
        <v>99</v>
      </c>
      <c r="O241" s="103">
        <v>99</v>
      </c>
      <c r="P241" s="51">
        <f t="shared" ref="P241" si="147">IF(AND(N241&lt;&gt;0,M241="Кач."),O241/N241*100,"")</f>
        <v>100</v>
      </c>
      <c r="Q241" s="51" t="str">
        <f>IF(AND(N241&lt;&gt;0,M241="объем"),(O241/N241*100)/$Y$2*12,"")</f>
        <v/>
      </c>
      <c r="R241" s="212">
        <f>IFERROR(AVERAGE(P241:P242),"")</f>
        <v>100</v>
      </c>
      <c r="S241" s="215">
        <f>AVERAGE(Q241:Q242)</f>
        <v>99.663299663299668</v>
      </c>
      <c r="T241" s="213">
        <f>IFERROR((R241*0.7+S241*0.3)*2,S241*2)</f>
        <v>199.79797979797979</v>
      </c>
      <c r="U241" s="207" t="str">
        <f>IF(T241&lt;170,"ГЗ по услуге (работе) НЕ выполнено","")&amp;IF(AND(T241&gt;=170,T241&lt;=200),"ГЗ по услуге (работе) выполнено","")&amp;IF(T241&gt;200,"ГЗ по услуге (работе) ПЕРЕвыполнено","")</f>
        <v>ГЗ по услуге (работе) выполнено</v>
      </c>
      <c r="V241" s="214"/>
      <c r="W241" s="244"/>
      <c r="X241" s="247"/>
    </row>
    <row r="242" spans="1:24" s="4" customFormat="1" ht="48" customHeight="1" thickBot="1" x14ac:dyDescent="0.3">
      <c r="A242" s="217"/>
      <c r="B242" s="44" t="str">
        <f t="shared" si="126"/>
        <v>ГБУЗ АО Приволжская РБ</v>
      </c>
      <c r="C242" s="242"/>
      <c r="D242" s="19" t="str">
        <f t="shared" si="127"/>
        <v>ПМСП, не включенная в базовую программу ОМС</v>
      </c>
      <c r="E242" s="207"/>
      <c r="F242" s="44" t="str">
        <f t="shared" si="139"/>
        <v>Дневной стационар</v>
      </c>
      <c r="G242" s="214"/>
      <c r="H242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42" s="207"/>
      <c r="J242" s="44" t="str">
        <f t="shared" si="141"/>
        <v>по профилю психиатрия-наркология</v>
      </c>
      <c r="K242" s="71" t="s">
        <v>146</v>
      </c>
      <c r="L242" s="72" t="s">
        <v>147</v>
      </c>
      <c r="M242" s="68" t="s">
        <v>42</v>
      </c>
      <c r="N242" s="101">
        <v>99</v>
      </c>
      <c r="O242" s="101">
        <v>74</v>
      </c>
      <c r="P242" s="53"/>
      <c r="Q242" s="52">
        <f>IF(AND(N242&lt;&gt;0,M242="объем"),(O242/N242*100)/$Y$2*12,"")</f>
        <v>99.663299663299668</v>
      </c>
      <c r="R242" s="212"/>
      <c r="S242" s="215"/>
      <c r="T242" s="213"/>
      <c r="U242" s="207"/>
      <c r="V242" s="214"/>
      <c r="W242" s="244"/>
      <c r="X242" s="247"/>
    </row>
    <row r="243" spans="1:24" s="4" customFormat="1" ht="48" customHeight="1" thickBot="1" x14ac:dyDescent="0.3">
      <c r="A243" s="217"/>
      <c r="B243" s="44" t="str">
        <f t="shared" si="126"/>
        <v>ГБУЗ АО Приволжская РБ</v>
      </c>
      <c r="C243" s="242" t="s">
        <v>138</v>
      </c>
      <c r="D243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43" s="207" t="s">
        <v>139</v>
      </c>
      <c r="F243" s="44" t="str">
        <f t="shared" si="139"/>
        <v>амбулаторно</v>
      </c>
      <c r="G243" s="230" t="s">
        <v>138</v>
      </c>
      <c r="H243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43" s="222" t="s">
        <v>145</v>
      </c>
      <c r="J243" s="44" t="str">
        <f t="shared" si="141"/>
        <v xml:space="preserve">Не применяется </v>
      </c>
      <c r="K243" s="69" t="s">
        <v>130</v>
      </c>
      <c r="L243" s="69" t="s">
        <v>3</v>
      </c>
      <c r="M243" s="69" t="s">
        <v>5</v>
      </c>
      <c r="N243" s="103">
        <v>99</v>
      </c>
      <c r="O243" s="103">
        <v>99</v>
      </c>
      <c r="P243" s="51">
        <f t="shared" ref="P243" si="148">IF(AND(N243&lt;&gt;0,M243="Кач."),O243/N243*100,"")</f>
        <v>100</v>
      </c>
      <c r="Q243" s="51" t="str">
        <f t="shared" ref="Q243" si="149">IF(AND(N243&lt;&gt;0,M243="объем"),(O243/N243*100)/$Y$2*12,"")</f>
        <v/>
      </c>
      <c r="R243" s="226">
        <f>IFERROR(AVERAGE(P243:P245),"")</f>
        <v>100</v>
      </c>
      <c r="S243" s="227">
        <f>AVERAGE(Q243:Q245)</f>
        <v>98.22113953173637</v>
      </c>
      <c r="T243" s="224">
        <f>IFERROR((R243*0.7+S243*0.3)*2,S243*2)</f>
        <v>198.93268371904182</v>
      </c>
      <c r="U243" s="222" t="str">
        <f>IF(T243&lt;170,"ГЗ по услуге (работе) НЕ выполнено","")&amp;IF(AND(T243&gt;=170,T243&lt;=200),"ГЗ по услуге (работе) выполнено","")&amp;IF(T243&gt;200,"ГЗ по услуге (работе) ПЕРЕвыполнено","")</f>
        <v>ГЗ по услуге (работе) выполнено</v>
      </c>
      <c r="V243" s="230"/>
      <c r="W243" s="244"/>
      <c r="X243" s="247"/>
    </row>
    <row r="244" spans="1:24" s="4" customFormat="1" ht="48" customHeight="1" thickBot="1" x14ac:dyDescent="0.3">
      <c r="A244" s="217"/>
      <c r="B244" s="44" t="str">
        <f t="shared" si="126"/>
        <v>ГБУЗ АО Приволжская РБ</v>
      </c>
      <c r="C244" s="242"/>
      <c r="D244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44" s="207"/>
      <c r="F244" s="44" t="str">
        <f t="shared" si="139"/>
        <v>амбулаторно</v>
      </c>
      <c r="G244" s="231"/>
      <c r="H244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44" s="229"/>
      <c r="J244" s="44" t="str">
        <f t="shared" si="141"/>
        <v xml:space="preserve">Не применяется </v>
      </c>
      <c r="K244" s="66" t="s">
        <v>40</v>
      </c>
      <c r="L244" s="67" t="s">
        <v>120</v>
      </c>
      <c r="M244" s="68" t="s">
        <v>42</v>
      </c>
      <c r="N244" s="99">
        <v>2550</v>
      </c>
      <c r="O244" s="99">
        <v>1853</v>
      </c>
      <c r="P244" s="53"/>
      <c r="Q244" s="52">
        <f>IF(AND(N244&lt;&gt;0,M244="объем"),(O244/N244*100)/$Y$2*12,"")</f>
        <v>96.888888888888886</v>
      </c>
      <c r="R244" s="208"/>
      <c r="S244" s="210"/>
      <c r="T244" s="228"/>
      <c r="U244" s="229"/>
      <c r="V244" s="231"/>
      <c r="W244" s="244"/>
      <c r="X244" s="247"/>
    </row>
    <row r="245" spans="1:24" s="4" customFormat="1" ht="28.5" customHeight="1" thickBot="1" x14ac:dyDescent="0.3">
      <c r="A245" s="217"/>
      <c r="B245" s="44" t="str">
        <f t="shared" si="126"/>
        <v>ГБУЗ АО Приволжская РБ</v>
      </c>
      <c r="C245" s="242"/>
      <c r="D245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45" s="128" t="s">
        <v>50</v>
      </c>
      <c r="F245" s="44" t="str">
        <f t="shared" si="139"/>
        <v>Вне медицинской организации</v>
      </c>
      <c r="G245" s="232"/>
      <c r="H245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45" s="223"/>
      <c r="J245" s="44" t="str">
        <f t="shared" si="141"/>
        <v xml:space="preserve">Не применяется </v>
      </c>
      <c r="K245" s="71" t="s">
        <v>148</v>
      </c>
      <c r="L245" s="72" t="s">
        <v>41</v>
      </c>
      <c r="M245" s="68" t="s">
        <v>42</v>
      </c>
      <c r="N245" s="99">
        <v>1642</v>
      </c>
      <c r="O245" s="99">
        <v>1226</v>
      </c>
      <c r="P245" s="53"/>
      <c r="Q245" s="52">
        <f>IF(AND(N245&lt;&gt;0,M245="объем"),(O245/N245*100)/$Y$2*12,"")</f>
        <v>99.553390174583853</v>
      </c>
      <c r="R245" s="209"/>
      <c r="S245" s="211"/>
      <c r="T245" s="225"/>
      <c r="U245" s="223"/>
      <c r="V245" s="232"/>
      <c r="W245" s="244"/>
      <c r="X245" s="247"/>
    </row>
    <row r="246" spans="1:24" s="4" customFormat="1" ht="77.25" customHeight="1" thickBot="1" x14ac:dyDescent="0.3">
      <c r="A246" s="217"/>
      <c r="B246" s="44" t="str">
        <f t="shared" si="126"/>
        <v>ГБУЗ АО Приволжская РБ</v>
      </c>
      <c r="C246" s="236" t="s">
        <v>72</v>
      </c>
      <c r="D246" s="19" t="str">
        <f t="shared" si="127"/>
        <v>Паллиативная медицинская помощь</v>
      </c>
      <c r="E246" s="222" t="s">
        <v>251</v>
      </c>
      <c r="F246" s="44" t="str">
        <f t="shared" si="139"/>
        <v>амбулаторно на дому</v>
      </c>
      <c r="G246" s="222" t="s">
        <v>43</v>
      </c>
      <c r="H246" s="44" t="str">
        <f t="shared" si="140"/>
        <v>паллиативная медицинская помощь</v>
      </c>
      <c r="I246" s="222" t="s">
        <v>145</v>
      </c>
      <c r="J246" s="44" t="str">
        <f t="shared" si="141"/>
        <v xml:space="preserve">Не применяется </v>
      </c>
      <c r="K246" s="70" t="s">
        <v>130</v>
      </c>
      <c r="L246" s="69" t="s">
        <v>3</v>
      </c>
      <c r="M246" s="69" t="s">
        <v>5</v>
      </c>
      <c r="N246" s="103">
        <v>99</v>
      </c>
      <c r="O246" s="103">
        <v>99</v>
      </c>
      <c r="P246" s="51">
        <f t="shared" ref="P246" si="150">IF(AND(N246&lt;&gt;0,M246="Кач."),O246/N246*100,"")</f>
        <v>100</v>
      </c>
      <c r="Q246" s="51" t="str">
        <f>IF(AND(N246&lt;&gt;0,M246="объем"),(O246/N246*100)/$Y$2*12,"")</f>
        <v/>
      </c>
      <c r="R246" s="212">
        <f>IFERROR(AVERAGE(P246:P247),"")</f>
        <v>100</v>
      </c>
      <c r="S246" s="215">
        <f>AVERAGE(Q246:Q247)</f>
        <v>96.866787952294317</v>
      </c>
      <c r="T246" s="213">
        <f>IFERROR((R246*0.7+S246*0.3)*2,S246*2)</f>
        <v>198.12007277137658</v>
      </c>
      <c r="U246" s="207" t="str">
        <f>IF(T246&lt;170,"ГЗ по услуге (работе) НЕ выполнено","")&amp;IF(AND(T246&gt;=170,T246&lt;=200),"ГЗ по услуге (работе) выполнено","")&amp;IF(T246&gt;200,"ГЗ по услуге (работе) ПЕРЕвыполнено","")</f>
        <v>ГЗ по услуге (работе) выполнено</v>
      </c>
      <c r="V246" s="214"/>
      <c r="W246" s="244"/>
      <c r="X246" s="247"/>
    </row>
    <row r="247" spans="1:24" s="4" customFormat="1" ht="28.5" customHeight="1" thickBot="1" x14ac:dyDescent="0.3">
      <c r="A247" s="217"/>
      <c r="B247" s="44" t="str">
        <f t="shared" si="126"/>
        <v>ГБУЗ АО Приволжская РБ</v>
      </c>
      <c r="C247" s="238"/>
      <c r="D247" s="19" t="str">
        <f t="shared" si="127"/>
        <v>Паллиативная медицинская помощь</v>
      </c>
      <c r="E247" s="223"/>
      <c r="F247" s="44" t="str">
        <f t="shared" si="139"/>
        <v>амбулаторно на дому</v>
      </c>
      <c r="G247" s="223"/>
      <c r="H247" s="44" t="str">
        <f t="shared" si="140"/>
        <v>паллиативная медицинская помощь</v>
      </c>
      <c r="I247" s="223"/>
      <c r="J247" s="44" t="str">
        <f t="shared" si="141"/>
        <v xml:space="preserve">Не применяется </v>
      </c>
      <c r="K247" s="71" t="s">
        <v>40</v>
      </c>
      <c r="L247" s="67" t="s">
        <v>120</v>
      </c>
      <c r="M247" s="68" t="s">
        <v>42</v>
      </c>
      <c r="N247" s="101">
        <v>1649</v>
      </c>
      <c r="O247" s="101">
        <v>1198</v>
      </c>
      <c r="P247" s="53"/>
      <c r="Q247" s="52">
        <f t="shared" ref="Q247" si="151">IF(AND(N247&lt;&gt;0,M247="объем"),(O247/N247*100)/$Y$2*12,"")</f>
        <v>96.866787952294317</v>
      </c>
      <c r="R247" s="212"/>
      <c r="S247" s="215"/>
      <c r="T247" s="213"/>
      <c r="U247" s="207"/>
      <c r="V247" s="214"/>
      <c r="W247" s="244"/>
      <c r="X247" s="247"/>
    </row>
    <row r="248" spans="1:24" s="4" customFormat="1" ht="28.5" customHeight="1" thickBot="1" x14ac:dyDescent="0.3">
      <c r="A248" s="217"/>
      <c r="B248" s="44" t="e">
        <f>IF(A248="",#REF!,A248)</f>
        <v>#REF!</v>
      </c>
      <c r="C248" s="206" t="s">
        <v>231</v>
      </c>
      <c r="D248" s="19" t="str">
        <f>IF(C248="",#REF!,C248)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8" s="207" t="s">
        <v>287</v>
      </c>
      <c r="F248" s="44" t="str">
        <f>IF(E248="",#REF!,E248)</f>
        <v>заключение договоров</v>
      </c>
      <c r="G248" s="207" t="s">
        <v>289</v>
      </c>
      <c r="H248" s="44" t="str">
        <f>IF(G248="",#REF!,G248)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8" s="207" t="s">
        <v>288</v>
      </c>
      <c r="J248" s="44" t="str">
        <f>IF(I248="",#REF!,I248)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8" s="73" t="s">
        <v>232</v>
      </c>
      <c r="L248" s="72" t="s">
        <v>3</v>
      </c>
      <c r="M248" s="69" t="s">
        <v>5</v>
      </c>
      <c r="N248" s="103">
        <v>100</v>
      </c>
      <c r="O248" s="103">
        <v>100</v>
      </c>
      <c r="P248" s="51">
        <f t="shared" ref="P248" si="152">IF(AND(N248&lt;&gt;0,M248="Кач."),O248/N248*100,"")</f>
        <v>100</v>
      </c>
      <c r="Q248" s="51"/>
      <c r="R248" s="212">
        <f>IFERROR(AVERAGE(P248:P249),"")</f>
        <v>100</v>
      </c>
      <c r="S248" s="215">
        <f>AVERAGE(Q248:Q249)</f>
        <v>100</v>
      </c>
      <c r="T248" s="213">
        <f>IFERROR((R248*0.7+S248*0.3)*2,S248*2)</f>
        <v>200</v>
      </c>
      <c r="U248" s="207" t="str">
        <f>IF(T248&lt;170,"ГЗ по услуге (работе) НЕ выполнено","")&amp;IF(AND(T248&gt;=170,T248&lt;=200),"ГЗ по услуге (работе) выполнено","")&amp;IF(T248&gt;200,"ГЗ по услуге (работе) ПЕРЕвыполнено","")</f>
        <v>ГЗ по услуге (работе) выполнено</v>
      </c>
      <c r="V248" s="214"/>
      <c r="W248" s="244"/>
      <c r="X248" s="247"/>
    </row>
    <row r="249" spans="1:24" s="4" customFormat="1" ht="28.5" customHeight="1" thickBot="1" x14ac:dyDescent="0.3">
      <c r="A249" s="218"/>
      <c r="B249" s="44" t="e">
        <f t="shared" si="126"/>
        <v>#REF!</v>
      </c>
      <c r="C249" s="206"/>
      <c r="D249" s="19" t="str">
        <f t="shared" si="1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9" s="207"/>
      <c r="F249" s="44" t="str">
        <f t="shared" si="139"/>
        <v>заключение договоров</v>
      </c>
      <c r="G249" s="207"/>
      <c r="H249" s="44" t="str">
        <f t="shared" si="14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9" s="207"/>
      <c r="J249" s="44" t="str">
        <f t="shared" si="14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9" s="74" t="s">
        <v>240</v>
      </c>
      <c r="L249" s="72" t="s">
        <v>233</v>
      </c>
      <c r="M249" s="68" t="s">
        <v>42</v>
      </c>
      <c r="N249" s="101">
        <v>5.89</v>
      </c>
      <c r="O249" s="101">
        <v>5.89</v>
      </c>
      <c r="P249" s="53"/>
      <c r="Q249" s="55">
        <f>IF(AND(N249&lt;&gt;0,M249="объем"),(O249/N249*100),"")</f>
        <v>100</v>
      </c>
      <c r="R249" s="212"/>
      <c r="S249" s="215"/>
      <c r="T249" s="213"/>
      <c r="U249" s="207"/>
      <c r="V249" s="214"/>
      <c r="W249" s="245"/>
      <c r="X249" s="248"/>
    </row>
    <row r="250" spans="1:24" s="4" customFormat="1" ht="28.5" customHeight="1" thickBot="1" x14ac:dyDescent="0.3">
      <c r="A250" s="233" t="s">
        <v>99</v>
      </c>
      <c r="B250" s="44" t="str">
        <f t="shared" si="126"/>
        <v>ГБУЗ АО Харабалинская РБ</v>
      </c>
      <c r="C250" s="236" t="s">
        <v>121</v>
      </c>
      <c r="D250" s="19" t="str">
        <f t="shared" si="127"/>
        <v>ПМСП, не включенная в базовую программу ОМС</v>
      </c>
      <c r="E250" s="214" t="s">
        <v>139</v>
      </c>
      <c r="F250" s="44" t="str">
        <f t="shared" si="139"/>
        <v>амбулаторно</v>
      </c>
      <c r="G250" s="207" t="s">
        <v>134</v>
      </c>
      <c r="H250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0" s="214" t="s">
        <v>165</v>
      </c>
      <c r="J250" s="44" t="str">
        <f t="shared" si="141"/>
        <v>по профилю дерматовенерология (в части венерологии)</v>
      </c>
      <c r="K250" s="69" t="s">
        <v>130</v>
      </c>
      <c r="L250" s="69" t="s">
        <v>3</v>
      </c>
      <c r="M250" s="69" t="s">
        <v>5</v>
      </c>
      <c r="N250" s="103">
        <v>99</v>
      </c>
      <c r="O250" s="103">
        <v>99</v>
      </c>
      <c r="P250" s="51">
        <f>IF(AND(N250&lt;&gt;0,M250="Кач."),O250/N250*100,"")</f>
        <v>100</v>
      </c>
      <c r="Q250" s="51"/>
      <c r="R250" s="212">
        <f>IFERROR(AVERAGE(P250:P252),"")</f>
        <v>100</v>
      </c>
      <c r="S250" s="215">
        <f>AVERAGE(Q250:Q252)</f>
        <v>82.583624326743589</v>
      </c>
      <c r="T250" s="213">
        <f>IFERROR((R250*0.7+S250*0.3)*2,S250*2)</f>
        <v>189.55017459604616</v>
      </c>
      <c r="U250" s="207" t="str">
        <f>IF(T250&lt;170,"ГЗ по услуге (работе) НЕ выполнено","")&amp;IF(AND(T250&gt;=170,T250&lt;=200),"ГЗ по услуге (работе) выполнено","")&amp;IF(T250&gt;200,"ГЗ по услуге (работе) ПЕРЕвыполнено","")</f>
        <v>ГЗ по услуге (работе) выполнено</v>
      </c>
      <c r="V250" s="214"/>
      <c r="W250" s="243">
        <f>AVERAGE(T250:T276)</f>
        <v>195.09562720247052</v>
      </c>
      <c r="X250" s="246" t="str">
        <f>IF(W250&lt;170,"ГЗ по учреждению не выполнено","")&amp;IF(AND(W250&gt;=170,W250&lt;=200),"ГЗ по учреждению выполнено","")&amp;IF(W250&gt;200,"ГЗ по учреждению перевыполнено","")</f>
        <v>ГЗ по учреждению выполнено</v>
      </c>
    </row>
    <row r="251" spans="1:24" s="4" customFormat="1" ht="28.5" customHeight="1" thickBot="1" x14ac:dyDescent="0.3">
      <c r="A251" s="234"/>
      <c r="B251" s="44" t="str">
        <f t="shared" si="126"/>
        <v>ГБУЗ АО Харабалинская РБ</v>
      </c>
      <c r="C251" s="237"/>
      <c r="D251" s="19" t="str">
        <f t="shared" si="127"/>
        <v>ПМСП, не включенная в базовую программу ОМС</v>
      </c>
      <c r="E251" s="214"/>
      <c r="F251" s="44" t="str">
        <f t="shared" si="139"/>
        <v>амбулаторно</v>
      </c>
      <c r="G251" s="207"/>
      <c r="H251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1" s="214"/>
      <c r="J251" s="44" t="str">
        <f t="shared" si="141"/>
        <v>по профилю дерматовенерология (в части венерологии)</v>
      </c>
      <c r="K251" s="66" t="s">
        <v>40</v>
      </c>
      <c r="L251" s="67" t="s">
        <v>120</v>
      </c>
      <c r="M251" s="68" t="s">
        <v>42</v>
      </c>
      <c r="N251" s="106">
        <v>1526</v>
      </c>
      <c r="O251" s="101">
        <v>1114</v>
      </c>
      <c r="P251" s="53"/>
      <c r="Q251" s="52">
        <f>IF(AND(N251&lt;&gt;0,M251="объем"),(O251/N251*100)/$Y$2*12,"")</f>
        <v>97.335080821319337</v>
      </c>
      <c r="R251" s="212"/>
      <c r="S251" s="215"/>
      <c r="T251" s="213"/>
      <c r="U251" s="207"/>
      <c r="V251" s="214"/>
      <c r="W251" s="244"/>
      <c r="X251" s="247"/>
    </row>
    <row r="252" spans="1:24" s="4" customFormat="1" ht="28.5" customHeight="1" thickBot="1" x14ac:dyDescent="0.3">
      <c r="A252" s="234"/>
      <c r="B252" s="44" t="str">
        <f t="shared" si="126"/>
        <v>ГБУЗ АО Харабалинская РБ</v>
      </c>
      <c r="C252" s="237"/>
      <c r="D252" s="19" t="str">
        <f t="shared" si="127"/>
        <v>ПМСП, не включенная в базовую программу ОМС</v>
      </c>
      <c r="E252" s="214"/>
      <c r="F252" s="44" t="str">
        <f t="shared" si="139"/>
        <v>амбулаторно</v>
      </c>
      <c r="G252" s="207"/>
      <c r="H252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2" s="214"/>
      <c r="J252" s="44" t="str">
        <f t="shared" si="141"/>
        <v>по профилю дерматовенерология (в части венерологии)</v>
      </c>
      <c r="K252" s="66" t="s">
        <v>135</v>
      </c>
      <c r="L252" s="67" t="s">
        <v>120</v>
      </c>
      <c r="M252" s="68" t="s">
        <v>42</v>
      </c>
      <c r="N252" s="101">
        <v>572</v>
      </c>
      <c r="O252" s="101">
        <v>291</v>
      </c>
      <c r="P252" s="53"/>
      <c r="Q252" s="52">
        <f>IF(AND(N252&lt;&gt;0,M252="объем"),(O252/N252*100)/$Y$2*12,"")</f>
        <v>67.832167832167841</v>
      </c>
      <c r="R252" s="212"/>
      <c r="S252" s="215"/>
      <c r="T252" s="213"/>
      <c r="U252" s="207"/>
      <c r="V252" s="214"/>
      <c r="W252" s="244"/>
      <c r="X252" s="247"/>
    </row>
    <row r="253" spans="1:24" s="4" customFormat="1" ht="66.75" customHeight="1" thickBot="1" x14ac:dyDescent="0.3">
      <c r="A253" s="234"/>
      <c r="B253" s="44" t="str">
        <f t="shared" si="126"/>
        <v>ГБУЗ АО Харабалинская РБ</v>
      </c>
      <c r="C253" s="237"/>
      <c r="D253" s="19" t="str">
        <f t="shared" si="127"/>
        <v>ПМСП, не включенная в базовую программу ОМС</v>
      </c>
      <c r="E253" s="214" t="s">
        <v>139</v>
      </c>
      <c r="F253" s="44" t="str">
        <f t="shared" si="139"/>
        <v>амбулаторно</v>
      </c>
      <c r="G253" s="207" t="s">
        <v>142</v>
      </c>
      <c r="H253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3" s="214" t="s">
        <v>141</v>
      </c>
      <c r="J253" s="44" t="str">
        <f t="shared" si="141"/>
        <v>по профилю Фтизиатрия</v>
      </c>
      <c r="K253" s="70" t="s">
        <v>130</v>
      </c>
      <c r="L253" s="69" t="s">
        <v>3</v>
      </c>
      <c r="M253" s="69" t="s">
        <v>5</v>
      </c>
      <c r="N253" s="103">
        <v>99</v>
      </c>
      <c r="O253" s="103">
        <v>99</v>
      </c>
      <c r="P253" s="51">
        <f t="shared" ref="P253" si="153">IF(AND(N253&lt;&gt;0,M253="Кач."),O253/N253*100,"")</f>
        <v>100</v>
      </c>
      <c r="Q253" s="51"/>
      <c r="R253" s="212">
        <f>IFERROR(AVERAGE(P253:P255),"")</f>
        <v>100</v>
      </c>
      <c r="S253" s="215">
        <f>AVERAGE(Q253:Q255)</f>
        <v>156.54271694643927</v>
      </c>
      <c r="T253" s="213">
        <f>IFERROR((R253*0.7+S253*0.3)*2,S253*2)</f>
        <v>233.92563016786357</v>
      </c>
      <c r="U253" s="207" t="str">
        <f>IF(T253&lt;170,"ГЗ по услуге (работе) НЕ выполнено","")&amp;IF(AND(T253&gt;=170,T253&lt;=200),"ГЗ по услуге (работе) выполнено","")&amp;IF(T253&gt;200,"ГЗ по услуге (работе) ПЕРЕвыполнено","")</f>
        <v>ГЗ по услуге (работе) ПЕРЕвыполнено</v>
      </c>
      <c r="V253" s="214"/>
      <c r="W253" s="244"/>
      <c r="X253" s="247"/>
    </row>
    <row r="254" spans="1:24" s="14" customFormat="1" ht="28.5" customHeight="1" thickBot="1" x14ac:dyDescent="0.3">
      <c r="A254" s="234"/>
      <c r="B254" s="44" t="str">
        <f t="shared" si="126"/>
        <v>ГБУЗ АО Харабалинская РБ</v>
      </c>
      <c r="C254" s="237"/>
      <c r="D254" s="19" t="str">
        <f t="shared" si="127"/>
        <v>ПМСП, не включенная в базовую программу ОМС</v>
      </c>
      <c r="E254" s="214"/>
      <c r="F254" s="44" t="str">
        <f t="shared" si="139"/>
        <v>амбулаторно</v>
      </c>
      <c r="G254" s="207"/>
      <c r="H254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4" s="214"/>
      <c r="J254" s="44" t="str">
        <f t="shared" si="141"/>
        <v>по профилю Фтизиатрия</v>
      </c>
      <c r="K254" s="71" t="s">
        <v>40</v>
      </c>
      <c r="L254" s="67" t="s">
        <v>120</v>
      </c>
      <c r="M254" s="68" t="s">
        <v>42</v>
      </c>
      <c r="N254" s="101">
        <v>3796</v>
      </c>
      <c r="O254" s="101">
        <v>6139</v>
      </c>
      <c r="P254" s="53"/>
      <c r="Q254" s="52">
        <f t="shared" ref="Q254:Q263" si="154">IF(AND(N254&lt;&gt;0,M254="объем"),(O254/N254*100)/$Y$2*12,"")</f>
        <v>215.63048823322796</v>
      </c>
      <c r="R254" s="212"/>
      <c r="S254" s="215"/>
      <c r="T254" s="213"/>
      <c r="U254" s="207"/>
      <c r="V254" s="214"/>
      <c r="W254" s="244"/>
      <c r="X254" s="247"/>
    </row>
    <row r="255" spans="1:24" s="4" customFormat="1" ht="28.5" customHeight="1" thickBot="1" x14ac:dyDescent="0.3">
      <c r="A255" s="234"/>
      <c r="B255" s="44" t="str">
        <f t="shared" si="126"/>
        <v>ГБУЗ АО Харабалинская РБ</v>
      </c>
      <c r="C255" s="237"/>
      <c r="D255" s="19" t="str">
        <f t="shared" si="127"/>
        <v>ПМСП, не включенная в базовую программу ОМС</v>
      </c>
      <c r="E255" s="214"/>
      <c r="F255" s="44" t="str">
        <f t="shared" si="139"/>
        <v>амбулаторно</v>
      </c>
      <c r="G255" s="207"/>
      <c r="H255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5" s="214"/>
      <c r="J255" s="44" t="str">
        <f t="shared" si="141"/>
        <v>по профилю Фтизиатрия</v>
      </c>
      <c r="K255" s="71" t="s">
        <v>135</v>
      </c>
      <c r="L255" s="67" t="s">
        <v>120</v>
      </c>
      <c r="M255" s="68" t="s">
        <v>42</v>
      </c>
      <c r="N255" s="101">
        <v>2423</v>
      </c>
      <c r="O255" s="101">
        <v>1771</v>
      </c>
      <c r="P255" s="53"/>
      <c r="Q255" s="52">
        <f t="shared" si="154"/>
        <v>97.454945659650562</v>
      </c>
      <c r="R255" s="212"/>
      <c r="S255" s="215"/>
      <c r="T255" s="213"/>
      <c r="U255" s="207"/>
      <c r="V255" s="214"/>
      <c r="W255" s="244"/>
      <c r="X255" s="247"/>
    </row>
    <row r="256" spans="1:24" s="4" customFormat="1" ht="57.75" customHeight="1" thickBot="1" x14ac:dyDescent="0.3">
      <c r="A256" s="234"/>
      <c r="B256" s="44" t="str">
        <f t="shared" si="126"/>
        <v>ГБУЗ АО Харабалинская РБ</v>
      </c>
      <c r="C256" s="237"/>
      <c r="D256" s="19" t="str">
        <f t="shared" si="127"/>
        <v>ПМСП, не включенная в базовую программу ОМС</v>
      </c>
      <c r="E256" s="214" t="s">
        <v>139</v>
      </c>
      <c r="F256" s="44" t="str">
        <f t="shared" si="139"/>
        <v>амбулаторно</v>
      </c>
      <c r="G256" s="207" t="s">
        <v>164</v>
      </c>
      <c r="H256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6" s="214" t="s">
        <v>276</v>
      </c>
      <c r="J256" s="44" t="str">
        <f t="shared" si="141"/>
        <v>по профилю психиатрия-наркология</v>
      </c>
      <c r="K256" s="70" t="s">
        <v>130</v>
      </c>
      <c r="L256" s="69" t="s">
        <v>3</v>
      </c>
      <c r="M256" s="69" t="s">
        <v>5</v>
      </c>
      <c r="N256" s="103">
        <v>99</v>
      </c>
      <c r="O256" s="103">
        <v>99</v>
      </c>
      <c r="P256" s="51">
        <f t="shared" ref="P256" si="155">IF(AND(N256&lt;&gt;0,M256="Кач."),O256/N256*100,"")</f>
        <v>100</v>
      </c>
      <c r="Q256" s="51" t="str">
        <f t="shared" si="154"/>
        <v/>
      </c>
      <c r="R256" s="212">
        <f>IFERROR(AVERAGE(P256:P258),"")</f>
        <v>100</v>
      </c>
      <c r="S256" s="215">
        <f>AVERAGE(Q256:Q258)</f>
        <v>79.731619353253592</v>
      </c>
      <c r="T256" s="213">
        <f>IFERROR((R256*0.7+S256*0.3)*2,S256*2)</f>
        <v>187.83897161195216</v>
      </c>
      <c r="U256" s="207" t="str">
        <f>IF(T256&lt;170,"ГЗ по услуге (работе) НЕ выполнено","")&amp;IF(AND(T256&gt;=170,T256&lt;=200),"ГЗ по услуге (работе) выполнено","")&amp;IF(T256&gt;200,"ГЗ по услуге (работе) ПЕРЕвыполнено","")</f>
        <v>ГЗ по услуге (работе) выполнено</v>
      </c>
      <c r="V256" s="214"/>
      <c r="W256" s="244"/>
      <c r="X256" s="247"/>
    </row>
    <row r="257" spans="1:24" s="4" customFormat="1" ht="28.5" customHeight="1" thickBot="1" x14ac:dyDescent="0.3">
      <c r="A257" s="234"/>
      <c r="B257" s="44" t="str">
        <f t="shared" si="126"/>
        <v>ГБУЗ АО Харабалинская РБ</v>
      </c>
      <c r="C257" s="237"/>
      <c r="D257" s="19" t="str">
        <f t="shared" si="127"/>
        <v>ПМСП, не включенная в базовую программу ОМС</v>
      </c>
      <c r="E257" s="214"/>
      <c r="F257" s="44" t="str">
        <f t="shared" si="139"/>
        <v>амбулаторно</v>
      </c>
      <c r="G257" s="207"/>
      <c r="H257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7" s="214"/>
      <c r="J257" s="44" t="str">
        <f t="shared" si="141"/>
        <v>по профилю психиатрия-наркология</v>
      </c>
      <c r="K257" s="71" t="s">
        <v>40</v>
      </c>
      <c r="L257" s="67" t="s">
        <v>120</v>
      </c>
      <c r="M257" s="68" t="s">
        <v>42</v>
      </c>
      <c r="N257" s="101">
        <v>2365</v>
      </c>
      <c r="O257" s="101">
        <v>1685</v>
      </c>
      <c r="P257" s="53"/>
      <c r="Q257" s="52">
        <f t="shared" si="154"/>
        <v>94.996476391825212</v>
      </c>
      <c r="R257" s="212"/>
      <c r="S257" s="215"/>
      <c r="T257" s="213"/>
      <c r="U257" s="207"/>
      <c r="V257" s="214"/>
      <c r="W257" s="244"/>
      <c r="X257" s="247"/>
    </row>
    <row r="258" spans="1:24" s="4" customFormat="1" ht="28.5" customHeight="1" thickBot="1" x14ac:dyDescent="0.3">
      <c r="A258" s="234"/>
      <c r="B258" s="44" t="str">
        <f t="shared" si="126"/>
        <v>ГБУЗ АО Харабалинская РБ</v>
      </c>
      <c r="C258" s="237"/>
      <c r="D258" s="19" t="str">
        <f t="shared" si="127"/>
        <v>ПМСП, не включенная в базовую программу ОМС</v>
      </c>
      <c r="E258" s="214"/>
      <c r="F258" s="44" t="str">
        <f t="shared" si="139"/>
        <v>амбулаторно</v>
      </c>
      <c r="G258" s="207"/>
      <c r="H258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8" s="214"/>
      <c r="J258" s="44" t="str">
        <f t="shared" si="141"/>
        <v>по профилю психиатрия-наркология</v>
      </c>
      <c r="K258" s="71" t="s">
        <v>135</v>
      </c>
      <c r="L258" s="67" t="s">
        <v>120</v>
      </c>
      <c r="M258" s="68" t="s">
        <v>42</v>
      </c>
      <c r="N258" s="101">
        <v>697</v>
      </c>
      <c r="O258" s="101">
        <v>337</v>
      </c>
      <c r="P258" s="53"/>
      <c r="Q258" s="52">
        <f t="shared" si="154"/>
        <v>64.466762314681972</v>
      </c>
      <c r="R258" s="212"/>
      <c r="S258" s="215"/>
      <c r="T258" s="213"/>
      <c r="U258" s="207"/>
      <c r="V258" s="214"/>
      <c r="W258" s="244"/>
      <c r="X258" s="247"/>
    </row>
    <row r="259" spans="1:24" s="4" customFormat="1" ht="55.5" customHeight="1" thickBot="1" x14ac:dyDescent="0.3">
      <c r="A259" s="234"/>
      <c r="B259" s="44" t="str">
        <f t="shared" si="126"/>
        <v>ГБУЗ АО Харабалинская РБ</v>
      </c>
      <c r="C259" s="237"/>
      <c r="D259" s="19" t="str">
        <f t="shared" si="127"/>
        <v>ПМСП, не включенная в базовую программу ОМС</v>
      </c>
      <c r="E259" s="230" t="s">
        <v>139</v>
      </c>
      <c r="F259" s="44" t="str">
        <f t="shared" si="139"/>
        <v>амбулаторно</v>
      </c>
      <c r="G259" s="222" t="s">
        <v>39</v>
      </c>
      <c r="H259" s="44" t="str">
        <f t="shared" si="140"/>
        <v>Первичная медико-санитарная помощь, в части диагностики и лечения</v>
      </c>
      <c r="I259" s="230" t="s">
        <v>248</v>
      </c>
      <c r="J259" s="44" t="str">
        <f t="shared" si="141"/>
        <v>Вакцинация</v>
      </c>
      <c r="K259" s="70" t="s">
        <v>130</v>
      </c>
      <c r="L259" s="69" t="s">
        <v>3</v>
      </c>
      <c r="M259" s="69" t="s">
        <v>5</v>
      </c>
      <c r="N259" s="103">
        <v>99</v>
      </c>
      <c r="O259" s="103">
        <v>99</v>
      </c>
      <c r="P259" s="129">
        <f t="shared" ref="P259" si="156">IF(AND(N259&lt;&gt;0,M259="Кач."),O259/N259*100,"")</f>
        <v>100</v>
      </c>
      <c r="Q259" s="129" t="str">
        <f t="shared" ref="Q259:Q260" si="157">IF(AND(N259&lt;&gt;0,M259="объем"),(O259/N259*100)/$Y$2*12,"")</f>
        <v/>
      </c>
      <c r="R259" s="212">
        <f>IFERROR(AVERAGE(P259:P260),"")</f>
        <v>100</v>
      </c>
      <c r="S259" s="215">
        <f>AVERAGE(Q259:Q260)</f>
        <v>191.91919191919192</v>
      </c>
      <c r="T259" s="213">
        <f>IFERROR((R259*0.7+S259*0.3)*2,S259*2)</f>
        <v>255.15151515151513</v>
      </c>
      <c r="U259" s="207" t="str">
        <f>IF(T259&lt;170,"ГЗ по услуге (работе) НЕ выполнено","")&amp;IF(AND(T259&gt;=170,T259&lt;=200),"ГЗ по услуге (работе) выполнено","")&amp;IF(T259&gt;200,"ГЗ по услуге (работе) ПЕРЕвыполнено","")</f>
        <v>ГЗ по услуге (работе) ПЕРЕвыполнено</v>
      </c>
      <c r="V259" s="207"/>
      <c r="W259" s="244"/>
      <c r="X259" s="247"/>
    </row>
    <row r="260" spans="1:24" s="4" customFormat="1" ht="28.5" customHeight="1" thickBot="1" x14ac:dyDescent="0.3">
      <c r="A260" s="234"/>
      <c r="B260" s="44" t="str">
        <f t="shared" si="126"/>
        <v>ГБУЗ АО Харабалинская РБ</v>
      </c>
      <c r="C260" s="238"/>
      <c r="D260" s="19" t="str">
        <f t="shared" si="127"/>
        <v>ПМСП, не включенная в базовую программу ОМС</v>
      </c>
      <c r="E260" s="232"/>
      <c r="F260" s="44" t="str">
        <f t="shared" si="139"/>
        <v>амбулаторно</v>
      </c>
      <c r="G260" s="223"/>
      <c r="H260" s="44" t="str">
        <f t="shared" si="140"/>
        <v>Первичная медико-санитарная помощь, в части диагностики и лечения</v>
      </c>
      <c r="I260" s="232"/>
      <c r="J260" s="44" t="str">
        <f t="shared" si="141"/>
        <v>Вакцинация</v>
      </c>
      <c r="K260" s="71" t="s">
        <v>40</v>
      </c>
      <c r="L260" s="67" t="s">
        <v>120</v>
      </c>
      <c r="M260" s="68" t="s">
        <v>42</v>
      </c>
      <c r="N260" s="101">
        <v>330</v>
      </c>
      <c r="O260" s="101">
        <v>475</v>
      </c>
      <c r="P260" s="53"/>
      <c r="Q260" s="130">
        <f t="shared" si="157"/>
        <v>191.91919191919192</v>
      </c>
      <c r="R260" s="212"/>
      <c r="S260" s="215"/>
      <c r="T260" s="213"/>
      <c r="U260" s="207"/>
      <c r="V260" s="207"/>
      <c r="W260" s="244"/>
      <c r="X260" s="247"/>
    </row>
    <row r="261" spans="1:24" s="4" customFormat="1" ht="28.5" customHeight="1" thickBot="1" x14ac:dyDescent="0.3">
      <c r="A261" s="234"/>
      <c r="B261" s="44" t="str">
        <f t="shared" si="126"/>
        <v>ГБУЗ АО Харабалинская РБ</v>
      </c>
      <c r="C261" s="242" t="s">
        <v>138</v>
      </c>
      <c r="D261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61" s="222" t="s">
        <v>139</v>
      </c>
      <c r="F261" s="44" t="str">
        <f t="shared" si="139"/>
        <v>амбулаторно</v>
      </c>
      <c r="G261" s="207" t="s">
        <v>138</v>
      </c>
      <c r="H261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61" s="207" t="s">
        <v>145</v>
      </c>
      <c r="J261" s="44" t="str">
        <f t="shared" si="141"/>
        <v xml:space="preserve">Не применяется </v>
      </c>
      <c r="K261" s="69" t="s">
        <v>130</v>
      </c>
      <c r="L261" s="69" t="s">
        <v>3</v>
      </c>
      <c r="M261" s="69" t="s">
        <v>5</v>
      </c>
      <c r="N261" s="103">
        <v>99</v>
      </c>
      <c r="O261" s="103">
        <v>99</v>
      </c>
      <c r="P261" s="51">
        <f t="shared" ref="P261" si="158">IF(AND(N261&lt;&gt;0,M261="Кач."),O261/N261*100,"")</f>
        <v>100</v>
      </c>
      <c r="Q261" s="51" t="str">
        <f t="shared" si="154"/>
        <v/>
      </c>
      <c r="R261" s="212">
        <f>IFERROR(AVERAGE(P261:P263),"")</f>
        <v>100</v>
      </c>
      <c r="S261" s="215">
        <f>AVERAGE(Q261:Q263)</f>
        <v>99.347745044553562</v>
      </c>
      <c r="T261" s="213">
        <f>IFERROR((R261*0.7+S261*0.3)*2,S261*2)</f>
        <v>199.60864702673214</v>
      </c>
      <c r="U261" s="207" t="str">
        <f>IF(T261&lt;170,"ГЗ по услуге (работе) НЕ выполнено","")&amp;IF(AND(T261&gt;=170,T261&lt;=200),"ГЗ по услуге (работе) выполнено","")&amp;IF(T261&gt;200,"ГЗ по услуге (работе) ПЕРЕвыполнено","")</f>
        <v>ГЗ по услуге (работе) выполнено</v>
      </c>
      <c r="V261" s="268"/>
      <c r="W261" s="244"/>
      <c r="X261" s="247"/>
    </row>
    <row r="262" spans="1:24" s="4" customFormat="1" ht="44.25" customHeight="1" thickBot="1" x14ac:dyDescent="0.3">
      <c r="A262" s="234"/>
      <c r="B262" s="44" t="str">
        <f t="shared" si="126"/>
        <v>ГБУЗ АО Харабалинская РБ</v>
      </c>
      <c r="C262" s="242"/>
      <c r="D262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62" s="223"/>
      <c r="F262" s="44" t="str">
        <f t="shared" si="139"/>
        <v>амбулаторно</v>
      </c>
      <c r="G262" s="207"/>
      <c r="H262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62" s="207"/>
      <c r="J262" s="44" t="str">
        <f t="shared" si="141"/>
        <v xml:space="preserve">Не применяется </v>
      </c>
      <c r="K262" s="71" t="s">
        <v>40</v>
      </c>
      <c r="L262" s="67" t="s">
        <v>120</v>
      </c>
      <c r="M262" s="68" t="s">
        <v>42</v>
      </c>
      <c r="N262" s="101">
        <v>1833</v>
      </c>
      <c r="O262" s="101">
        <v>1492</v>
      </c>
      <c r="P262" s="53"/>
      <c r="Q262" s="130">
        <f>IF(AND(N262&lt;&gt;0,M262="объем"),(O262/N262*100)/$Y$2*12,"")</f>
        <v>108.52882342244044</v>
      </c>
      <c r="R262" s="212"/>
      <c r="S262" s="215"/>
      <c r="T262" s="213"/>
      <c r="U262" s="207"/>
      <c r="V262" s="268"/>
      <c r="W262" s="244"/>
      <c r="X262" s="247"/>
    </row>
    <row r="263" spans="1:24" s="4" customFormat="1" ht="44.25" customHeight="1" thickBot="1" x14ac:dyDescent="0.3">
      <c r="A263" s="234"/>
      <c r="B263" s="44" t="str">
        <f t="shared" si="126"/>
        <v>ГБУЗ АО Харабалинская РБ</v>
      </c>
      <c r="C263" s="242"/>
      <c r="D263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63" s="132" t="s">
        <v>50</v>
      </c>
      <c r="F263" s="44" t="str">
        <f t="shared" si="139"/>
        <v>Вне медицинской организации</v>
      </c>
      <c r="G263" s="207"/>
      <c r="H263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63" s="207"/>
      <c r="J263" s="44" t="str">
        <f t="shared" si="141"/>
        <v xml:space="preserve">Не применяется </v>
      </c>
      <c r="K263" s="71" t="s">
        <v>148</v>
      </c>
      <c r="L263" s="72" t="s">
        <v>41</v>
      </c>
      <c r="M263" s="68" t="s">
        <v>42</v>
      </c>
      <c r="N263" s="99">
        <v>800</v>
      </c>
      <c r="O263" s="101">
        <v>541</v>
      </c>
      <c r="P263" s="53"/>
      <c r="Q263" s="52">
        <f t="shared" si="154"/>
        <v>90.166666666666671</v>
      </c>
      <c r="R263" s="212"/>
      <c r="S263" s="215"/>
      <c r="T263" s="213"/>
      <c r="U263" s="207"/>
      <c r="V263" s="268"/>
      <c r="W263" s="244"/>
      <c r="X263" s="247"/>
    </row>
    <row r="264" spans="1:24" s="4" customFormat="1" ht="44.25" customHeight="1" thickBot="1" x14ac:dyDescent="0.3">
      <c r="A264" s="234"/>
      <c r="B264" s="44" t="str">
        <f t="shared" si="126"/>
        <v>ГБУЗ АО Харабалинская РБ</v>
      </c>
      <c r="C264" s="242" t="s">
        <v>192</v>
      </c>
      <c r="D264" s="19" t="str">
        <f t="shared" si="127"/>
        <v>Медицинское освидетельствование на состояние опьянения (алкогольного, наркотического или иного токсического)</v>
      </c>
      <c r="E264" s="214" t="s">
        <v>47</v>
      </c>
      <c r="F264" s="44" t="str">
        <f t="shared" si="139"/>
        <v>Не предусмотрено</v>
      </c>
      <c r="G264" s="214" t="s">
        <v>47</v>
      </c>
      <c r="H264" s="44" t="str">
        <f t="shared" si="140"/>
        <v>Не предусмотрено</v>
      </c>
      <c r="I264" s="214" t="s">
        <v>47</v>
      </c>
      <c r="J264" s="44" t="str">
        <f t="shared" si="141"/>
        <v>Не предусмотрено</v>
      </c>
      <c r="K264" s="82" t="s">
        <v>57</v>
      </c>
      <c r="L264" s="69" t="s">
        <v>57</v>
      </c>
      <c r="M264" s="70"/>
      <c r="N264" s="103"/>
      <c r="O264" s="103"/>
      <c r="P264" s="51" t="str">
        <f t="shared" ref="P264" si="159">IF(AND(N264&lt;&gt;0,M264="Кач."),O264/N264*100,"")</f>
        <v/>
      </c>
      <c r="Q264" s="51"/>
      <c r="R264" s="212" t="str">
        <f>IFERROR(AVERAGE(P264:P265),"")</f>
        <v/>
      </c>
      <c r="S264" s="215">
        <f>AVERAGE(Q264:Q265)</f>
        <v>77.5</v>
      </c>
      <c r="T264" s="213">
        <f>IFERROR((R264*0.7+S264*0.3)*2,S264*2)</f>
        <v>155</v>
      </c>
      <c r="U264" s="207" t="str">
        <f>IF(T264&lt;170,"ГЗ по услуге (работе) НЕ выполнено","")&amp;IF(AND(T264&gt;=170,T264&lt;=200),"ГЗ по услуге (работе) выполнено","")&amp;IF(T264&gt;200,"ГЗ по услуге (работе) ПЕРЕвыполнено","")</f>
        <v>ГЗ по услуге (работе) НЕ выполнено</v>
      </c>
      <c r="V264" s="207"/>
      <c r="W264" s="244"/>
      <c r="X264" s="247"/>
    </row>
    <row r="265" spans="1:24" s="4" customFormat="1" ht="28.5" customHeight="1" thickBot="1" x14ac:dyDescent="0.3">
      <c r="A265" s="234"/>
      <c r="B265" s="44" t="str">
        <f t="shared" si="126"/>
        <v>ГБУЗ АО Харабалинская РБ</v>
      </c>
      <c r="C265" s="242"/>
      <c r="D265" s="19" t="str">
        <f t="shared" si="127"/>
        <v>Медицинское освидетельствование на состояние опьянения (алкогольного, наркотического или иного токсического)</v>
      </c>
      <c r="E265" s="214"/>
      <c r="F265" s="44" t="str">
        <f t="shared" si="139"/>
        <v>Не предусмотрено</v>
      </c>
      <c r="G265" s="214"/>
      <c r="H265" s="44" t="str">
        <f t="shared" si="140"/>
        <v>Не предусмотрено</v>
      </c>
      <c r="I265" s="214"/>
      <c r="J265" s="44" t="str">
        <f t="shared" si="141"/>
        <v>Не предусмотрено</v>
      </c>
      <c r="K265" s="71" t="s">
        <v>193</v>
      </c>
      <c r="L265" s="72" t="s">
        <v>58</v>
      </c>
      <c r="M265" s="68" t="s">
        <v>42</v>
      </c>
      <c r="N265" s="101">
        <v>800</v>
      </c>
      <c r="O265" s="101">
        <v>465</v>
      </c>
      <c r="P265" s="53"/>
      <c r="Q265" s="52">
        <f t="shared" ref="Q265:Q266" si="160">IF(AND(N265&lt;&gt;0,M265="объем"),(O265/N265*100)/$Y$2*12,"")</f>
        <v>77.5</v>
      </c>
      <c r="R265" s="212"/>
      <c r="S265" s="215"/>
      <c r="T265" s="213"/>
      <c r="U265" s="207"/>
      <c r="V265" s="207"/>
      <c r="W265" s="244"/>
      <c r="X265" s="247"/>
    </row>
    <row r="266" spans="1:24" s="4" customFormat="1" ht="28.5" customHeight="1" thickBot="1" x14ac:dyDescent="0.3">
      <c r="A266" s="234"/>
      <c r="B266" s="44" t="str">
        <f t="shared" si="126"/>
        <v>ГБУЗ АО Харабалинская РБ</v>
      </c>
      <c r="C266" s="219" t="s">
        <v>72</v>
      </c>
      <c r="D266" s="19" t="str">
        <f t="shared" si="127"/>
        <v>Паллиативная медицинская помощь</v>
      </c>
      <c r="E266" s="207" t="s">
        <v>140</v>
      </c>
      <c r="F266" s="44" t="str">
        <f t="shared" si="139"/>
        <v>стационар</v>
      </c>
      <c r="G266" s="207" t="s">
        <v>43</v>
      </c>
      <c r="H266" s="44" t="str">
        <f t="shared" si="140"/>
        <v>паллиативная медицинская помощь</v>
      </c>
      <c r="I266" s="207" t="s">
        <v>145</v>
      </c>
      <c r="J266" s="44" t="str">
        <f t="shared" si="141"/>
        <v xml:space="preserve">Не применяется </v>
      </c>
      <c r="K266" s="69" t="s">
        <v>130</v>
      </c>
      <c r="L266" s="69" t="s">
        <v>3</v>
      </c>
      <c r="M266" s="69" t="s">
        <v>5</v>
      </c>
      <c r="N266" s="103">
        <v>99</v>
      </c>
      <c r="O266" s="103">
        <v>99</v>
      </c>
      <c r="P266" s="51">
        <f t="shared" ref="P266" si="161">IF(AND(N266&lt;&gt;0,M266="Кач."),O266/N266*100,"")</f>
        <v>100</v>
      </c>
      <c r="Q266" s="51" t="str">
        <f t="shared" si="160"/>
        <v/>
      </c>
      <c r="R266" s="212">
        <f>IFERROR(AVERAGE(P266:P267),"")</f>
        <v>100</v>
      </c>
      <c r="S266" s="215">
        <f>AVERAGE(Q266:Q267)</f>
        <v>75.307108350586603</v>
      </c>
      <c r="T266" s="213">
        <f>IFERROR((R266*0.7+S266*0.3)*2,S266*2)</f>
        <v>185.18426501035196</v>
      </c>
      <c r="U266" s="207" t="str">
        <f>IF(T266&lt;170,"ГЗ по услуге (работе) НЕ выполнено","")&amp;IF(AND(T266&gt;=170,T266&lt;=200),"ГЗ по услуге (работе) выполнено","")&amp;IF(T266&gt;200,"ГЗ по услуге (работе) ПЕРЕвыполнено","")</f>
        <v>ГЗ по услуге (работе) выполнено</v>
      </c>
      <c r="V266" s="207"/>
      <c r="W266" s="244"/>
      <c r="X266" s="247"/>
    </row>
    <row r="267" spans="1:24" s="4" customFormat="1" ht="51.75" customHeight="1" thickBot="1" x14ac:dyDescent="0.3">
      <c r="A267" s="234"/>
      <c r="B267" s="44" t="str">
        <f t="shared" si="126"/>
        <v>ГБУЗ АО Харабалинская РБ</v>
      </c>
      <c r="C267" s="220"/>
      <c r="D267" s="19" t="str">
        <f t="shared" si="127"/>
        <v>Паллиативная медицинская помощь</v>
      </c>
      <c r="E267" s="207"/>
      <c r="F267" s="44" t="str">
        <f t="shared" si="139"/>
        <v>стационар</v>
      </c>
      <c r="G267" s="207"/>
      <c r="H267" s="44" t="str">
        <f t="shared" si="140"/>
        <v>паллиативная медицинская помощь</v>
      </c>
      <c r="I267" s="207"/>
      <c r="J267" s="44" t="str">
        <f t="shared" si="141"/>
        <v xml:space="preserve">Не применяется </v>
      </c>
      <c r="K267" s="66" t="s">
        <v>136</v>
      </c>
      <c r="L267" s="67" t="s">
        <v>137</v>
      </c>
      <c r="M267" s="68" t="s">
        <v>42</v>
      </c>
      <c r="N267" s="100">
        <v>2415</v>
      </c>
      <c r="O267" s="101">
        <v>1364</v>
      </c>
      <c r="P267" s="53"/>
      <c r="Q267" s="52">
        <f>IF(AND(N267&lt;&gt;0,M267="объем"),(O267/N267*100)/$Y$2*12,"")</f>
        <v>75.307108350586603</v>
      </c>
      <c r="R267" s="212"/>
      <c r="S267" s="215"/>
      <c r="T267" s="213"/>
      <c r="U267" s="207"/>
      <c r="V267" s="207"/>
      <c r="W267" s="244"/>
      <c r="X267" s="247"/>
    </row>
    <row r="268" spans="1:24" s="4" customFormat="1" ht="28.5" customHeight="1" thickBot="1" x14ac:dyDescent="0.3">
      <c r="A268" s="234"/>
      <c r="B268" s="44" t="str">
        <f t="shared" si="126"/>
        <v>ГБУЗ АО Харабалинская РБ</v>
      </c>
      <c r="C268" s="220"/>
      <c r="D268" s="19" t="str">
        <f t="shared" si="127"/>
        <v>Паллиативная медицинская помощь</v>
      </c>
      <c r="E268" s="222" t="s">
        <v>251</v>
      </c>
      <c r="F268" s="44" t="str">
        <f t="shared" si="139"/>
        <v>амбулаторно на дому</v>
      </c>
      <c r="G268" s="207" t="s">
        <v>43</v>
      </c>
      <c r="H268" s="44" t="str">
        <f t="shared" si="140"/>
        <v>паллиативная медицинская помощь</v>
      </c>
      <c r="I268" s="207" t="s">
        <v>145</v>
      </c>
      <c r="J268" s="44" t="str">
        <f t="shared" si="141"/>
        <v xml:space="preserve">Не применяется </v>
      </c>
      <c r="K268" s="69" t="s">
        <v>130</v>
      </c>
      <c r="L268" s="69" t="s">
        <v>3</v>
      </c>
      <c r="M268" s="69" t="s">
        <v>5</v>
      </c>
      <c r="N268" s="103">
        <v>99</v>
      </c>
      <c r="O268" s="103">
        <v>99</v>
      </c>
      <c r="P268" s="129">
        <f t="shared" ref="P268" si="162">IF(AND(N268&lt;&gt;0,M268="Кач."),O268/N268*100,"")</f>
        <v>100</v>
      </c>
      <c r="Q268" s="129" t="str">
        <f t="shared" ref="Q268:Q269" si="163">IF(AND(N268&lt;&gt;0,M268="объем"),(O268/N268*100)/$Y$2*12,"")</f>
        <v/>
      </c>
      <c r="R268" s="212">
        <f>IFERROR(AVERAGE(P268:P269),"")</f>
        <v>100</v>
      </c>
      <c r="S268" s="215">
        <f>AVERAGE(Q268:Q269)</f>
        <v>108.57843137254903</v>
      </c>
      <c r="T268" s="213">
        <f>IFERROR((R268*0.7+S268*0.3)*2,S268*2)</f>
        <v>205.14705882352942</v>
      </c>
      <c r="U268" s="207" t="str">
        <f>IF(T268&lt;170,"ГЗ по услуге (работе) НЕ выполнено","")&amp;IF(AND(T268&gt;=170,T268&lt;=200),"ГЗ по услуге (работе) выполнено","")&amp;IF(T268&gt;200,"ГЗ по услуге (работе) ПЕРЕвыполнено","")</f>
        <v>ГЗ по услуге (работе) ПЕРЕвыполнено</v>
      </c>
      <c r="V268" s="207"/>
      <c r="W268" s="244"/>
      <c r="X268" s="247"/>
    </row>
    <row r="269" spans="1:24" s="4" customFormat="1" ht="39.75" customHeight="1" thickBot="1" x14ac:dyDescent="0.3">
      <c r="A269" s="234"/>
      <c r="B269" s="44" t="str">
        <f t="shared" si="126"/>
        <v>ГБУЗ АО Харабалинская РБ</v>
      </c>
      <c r="C269" s="220"/>
      <c r="D269" s="19" t="str">
        <f t="shared" si="127"/>
        <v>Паллиативная медицинская помощь</v>
      </c>
      <c r="E269" s="223"/>
      <c r="F269" s="44" t="str">
        <f t="shared" si="139"/>
        <v>амбулаторно на дому</v>
      </c>
      <c r="G269" s="207"/>
      <c r="H269" s="44" t="str">
        <f t="shared" si="140"/>
        <v>паллиативная медицинская помощь</v>
      </c>
      <c r="I269" s="207"/>
      <c r="J269" s="44" t="str">
        <f t="shared" si="141"/>
        <v xml:space="preserve">Не применяется </v>
      </c>
      <c r="K269" s="71" t="s">
        <v>40</v>
      </c>
      <c r="L269" s="67" t="s">
        <v>120</v>
      </c>
      <c r="M269" s="68" t="s">
        <v>42</v>
      </c>
      <c r="N269" s="101">
        <v>544</v>
      </c>
      <c r="O269" s="101">
        <v>443</v>
      </c>
      <c r="P269" s="53"/>
      <c r="Q269" s="130">
        <f t="shared" si="163"/>
        <v>108.57843137254903</v>
      </c>
      <c r="R269" s="212"/>
      <c r="S269" s="215"/>
      <c r="T269" s="213"/>
      <c r="U269" s="207"/>
      <c r="V269" s="207"/>
      <c r="W269" s="244"/>
      <c r="X269" s="247"/>
    </row>
    <row r="270" spans="1:24" s="4" customFormat="1" ht="28.5" customHeight="1" thickBot="1" x14ac:dyDescent="0.3">
      <c r="A270" s="234"/>
      <c r="B270" s="44" t="str">
        <f t="shared" si="126"/>
        <v>ГБУЗ АО Харабалинская РБ</v>
      </c>
      <c r="C270" s="220"/>
      <c r="D270" s="19" t="str">
        <f t="shared" si="127"/>
        <v>Паллиативная медицинская помощь</v>
      </c>
      <c r="E270" s="222" t="s">
        <v>249</v>
      </c>
      <c r="F270" s="44" t="str">
        <f t="shared" si="139"/>
        <v>амбулаторно на дому выездными патронажными бригадами</v>
      </c>
      <c r="G270" s="207" t="s">
        <v>43</v>
      </c>
      <c r="H270" s="44" t="str">
        <f t="shared" si="140"/>
        <v>паллиативная медицинская помощь</v>
      </c>
      <c r="I270" s="207" t="s">
        <v>145</v>
      </c>
      <c r="J270" s="44" t="str">
        <f t="shared" si="141"/>
        <v xml:space="preserve">Не применяется </v>
      </c>
      <c r="K270" s="69" t="s">
        <v>130</v>
      </c>
      <c r="L270" s="69" t="s">
        <v>3</v>
      </c>
      <c r="M270" s="69" t="s">
        <v>5</v>
      </c>
      <c r="N270" s="103">
        <v>99</v>
      </c>
      <c r="O270" s="103">
        <v>99</v>
      </c>
      <c r="P270" s="129">
        <f t="shared" ref="P270" si="164">IF(AND(N270&lt;&gt;0,M270="Кач."),O270/N270*100,"")</f>
        <v>100</v>
      </c>
      <c r="Q270" s="129" t="str">
        <f t="shared" ref="Q270:Q271" si="165">IF(AND(N270&lt;&gt;0,M270="объем"),(O270/N270*100)/$Y$2*12,"")</f>
        <v/>
      </c>
      <c r="R270" s="212">
        <f>IFERROR(AVERAGE(P270:P271),"")</f>
        <v>100</v>
      </c>
      <c r="S270" s="215">
        <f>AVERAGE(Q270:Q271)</f>
        <v>10.32258064516129</v>
      </c>
      <c r="T270" s="213">
        <f>IFERROR((R270*0.7+S270*0.3)*2,S270*2)</f>
        <v>146.19354838709677</v>
      </c>
      <c r="U270" s="207" t="str">
        <f>IF(T270&lt;170,"ГЗ по услуге (работе) НЕ выполнено","")&amp;IF(AND(T270&gt;=170,T270&lt;=200),"ГЗ по услуге (работе) выполнено","")&amp;IF(T270&gt;200,"ГЗ по услуге (работе) ПЕРЕвыполнено","")</f>
        <v>ГЗ по услуге (работе) НЕ выполнено</v>
      </c>
      <c r="V270" s="207"/>
      <c r="W270" s="244"/>
      <c r="X270" s="247"/>
    </row>
    <row r="271" spans="1:24" s="4" customFormat="1" ht="28.5" customHeight="1" thickBot="1" x14ac:dyDescent="0.3">
      <c r="A271" s="234"/>
      <c r="B271" s="44" t="str">
        <f>IF(A271="",B270,A271)</f>
        <v>ГБУЗ АО Харабалинская РБ</v>
      </c>
      <c r="C271" s="221"/>
      <c r="D271" s="19" t="str">
        <f>IF(C271="",D270,C271)</f>
        <v>Паллиативная медицинская помощь</v>
      </c>
      <c r="E271" s="223"/>
      <c r="F271" s="44" t="str">
        <f>IF(E271="",F270,E271)</f>
        <v>амбулаторно на дому выездными патронажными бригадами</v>
      </c>
      <c r="G271" s="207"/>
      <c r="H271" s="44" t="str">
        <f>IF(G271="",H270,G271)</f>
        <v>паллиативная медицинская помощь</v>
      </c>
      <c r="I271" s="207"/>
      <c r="J271" s="44" t="str">
        <f>IF(I271="",J270,I271)</f>
        <v xml:space="preserve">Не применяется </v>
      </c>
      <c r="K271" s="71" t="s">
        <v>40</v>
      </c>
      <c r="L271" s="67" t="s">
        <v>120</v>
      </c>
      <c r="M271" s="68" t="s">
        <v>42</v>
      </c>
      <c r="N271" s="101">
        <v>620</v>
      </c>
      <c r="O271" s="101">
        <v>48</v>
      </c>
      <c r="P271" s="53"/>
      <c r="Q271" s="130">
        <f t="shared" si="165"/>
        <v>10.32258064516129</v>
      </c>
      <c r="R271" s="212"/>
      <c r="S271" s="215"/>
      <c r="T271" s="213"/>
      <c r="U271" s="207"/>
      <c r="V271" s="207"/>
      <c r="W271" s="244"/>
      <c r="X271" s="247"/>
    </row>
    <row r="272" spans="1:24" s="4" customFormat="1" ht="28.5" customHeight="1" thickBot="1" x14ac:dyDescent="0.3">
      <c r="A272" s="234"/>
      <c r="B272" s="44" t="str">
        <f>IF(A272="",B271,A272)</f>
        <v>ГБУЗ АО Харабалинская РБ</v>
      </c>
      <c r="C272" s="206" t="s">
        <v>126</v>
      </c>
      <c r="D272" s="19" t="str">
        <f>IF(C272="",D271,C272)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72" s="222" t="s">
        <v>140</v>
      </c>
      <c r="F272" s="44" t="str">
        <f>IF(E272="",F271,E272)</f>
        <v>стационар</v>
      </c>
      <c r="G272" s="207" t="s">
        <v>51</v>
      </c>
      <c r="H272" s="44" t="str">
        <f>IF(G272="",H271,G272)</f>
        <v>терапия</v>
      </c>
      <c r="I272" s="222" t="s">
        <v>145</v>
      </c>
      <c r="J272" s="44" t="str">
        <f>IF(I272="",J271,I272)</f>
        <v xml:space="preserve">Не применяется </v>
      </c>
      <c r="K272" s="69" t="s">
        <v>130</v>
      </c>
      <c r="L272" s="69" t="s">
        <v>3</v>
      </c>
      <c r="M272" s="69" t="s">
        <v>5</v>
      </c>
      <c r="N272" s="103">
        <v>99</v>
      </c>
      <c r="O272" s="103">
        <v>99</v>
      </c>
      <c r="P272" s="51">
        <f t="shared" ref="P272" si="166">IF(AND(N272&lt;&gt;0,M272="Кач."),O272/N272*100,"")</f>
        <v>100</v>
      </c>
      <c r="Q272" s="51" t="str">
        <f>IF(AND(N272&lt;&gt;0,M272="объем"),(O272/N272*100)/$Y$2*12,"")</f>
        <v/>
      </c>
      <c r="R272" s="226">
        <f>IFERROR(AVERAGE(P272:P274),"")</f>
        <v>100</v>
      </c>
      <c r="S272" s="227">
        <f>AVERAGE(Q272:Q274)</f>
        <v>80.753480753480758</v>
      </c>
      <c r="T272" s="224">
        <f>IFERROR((R272*0.7+S272*0.3)*2,S272*2)</f>
        <v>188.45208845208845</v>
      </c>
      <c r="U272" s="222" t="str">
        <f>IF(T272&lt;170,"ГЗ по услуге (работе) НЕ выполнено","")&amp;IF(AND(T272&gt;=170,T272&lt;=200),"ГЗ по услуге (работе) выполнено","")&amp;IF(T272&gt;200,"ГЗ по услуге (работе) ПЕРЕвыполнено","")</f>
        <v>ГЗ по услуге (работе) выполнено</v>
      </c>
      <c r="V272" s="222"/>
      <c r="W272" s="244"/>
      <c r="X272" s="247"/>
    </row>
    <row r="273" spans="1:24" s="4" customFormat="1" ht="28.5" customHeight="1" thickBot="1" x14ac:dyDescent="0.3">
      <c r="A273" s="234"/>
      <c r="B273" s="44" t="str">
        <f t="shared" si="126"/>
        <v>ГБУЗ АО Харабалинская РБ</v>
      </c>
      <c r="C273" s="206"/>
      <c r="D273" s="19" t="str">
        <f t="shared" si="1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73" s="229"/>
      <c r="F273" s="44" t="str">
        <f t="shared" si="139"/>
        <v>стационар</v>
      </c>
      <c r="G273" s="207"/>
      <c r="H273" s="44" t="str">
        <f t="shared" si="140"/>
        <v>терапия</v>
      </c>
      <c r="I273" s="229"/>
      <c r="J273" s="44" t="str">
        <f t="shared" si="141"/>
        <v xml:space="preserve">Не применяется </v>
      </c>
      <c r="K273" s="71" t="s">
        <v>172</v>
      </c>
      <c r="L273" s="72" t="s">
        <v>147</v>
      </c>
      <c r="M273" s="68" t="s">
        <v>42</v>
      </c>
      <c r="N273" s="101">
        <v>33</v>
      </c>
      <c r="O273" s="101">
        <v>15</v>
      </c>
      <c r="P273" s="53"/>
      <c r="Q273" s="52">
        <f>IF(AND(N273&lt;&gt;0,M273="объем"),(O273/N273*100)/$Y$2*12,"")</f>
        <v>60.606060606060602</v>
      </c>
      <c r="R273" s="208"/>
      <c r="S273" s="210"/>
      <c r="T273" s="228"/>
      <c r="U273" s="229"/>
      <c r="V273" s="229"/>
      <c r="W273" s="244"/>
      <c r="X273" s="247"/>
    </row>
    <row r="274" spans="1:24" s="4" customFormat="1" ht="28.5" customHeight="1" thickBot="1" x14ac:dyDescent="0.3">
      <c r="A274" s="234"/>
      <c r="B274" s="44" t="str">
        <f t="shared" ref="B274:B339" si="167">IF(A274="",B273,A274)</f>
        <v>ГБУЗ АО Харабалинская РБ</v>
      </c>
      <c r="C274" s="206"/>
      <c r="D274" s="19" t="str">
        <f t="shared" ref="D274:D339" si="168">IF(C274="",D273,C274)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74" s="223"/>
      <c r="F274" s="44" t="str">
        <f t="shared" si="139"/>
        <v>стационар</v>
      </c>
      <c r="G274" s="133" t="s">
        <v>150</v>
      </c>
      <c r="H274" s="44" t="str">
        <f t="shared" si="140"/>
        <v>хирургия</v>
      </c>
      <c r="I274" s="223"/>
      <c r="J274" s="44" t="str">
        <f t="shared" si="141"/>
        <v xml:space="preserve">Не применяется </v>
      </c>
      <c r="K274" s="71" t="s">
        <v>172</v>
      </c>
      <c r="L274" s="72" t="s">
        <v>147</v>
      </c>
      <c r="M274" s="68" t="s">
        <v>42</v>
      </c>
      <c r="N274" s="101">
        <v>37</v>
      </c>
      <c r="O274" s="101">
        <v>28</v>
      </c>
      <c r="P274" s="53"/>
      <c r="Q274" s="52">
        <f t="shared" ref="Q274:Q283" si="169">IF(AND(N274&lt;&gt;0,M274="объем"),(O274/N274*100)/$Y$2*12,"")</f>
        <v>100.90090090090091</v>
      </c>
      <c r="R274" s="209"/>
      <c r="S274" s="211"/>
      <c r="T274" s="225"/>
      <c r="U274" s="223"/>
      <c r="V274" s="223"/>
      <c r="W274" s="244"/>
      <c r="X274" s="247"/>
    </row>
    <row r="275" spans="1:24" s="4" customFormat="1" ht="28.5" customHeight="1" thickBot="1" x14ac:dyDescent="0.3">
      <c r="A275" s="234"/>
      <c r="B275" s="44" t="str">
        <f t="shared" si="167"/>
        <v>ГБУЗ АО Харабалинская РБ</v>
      </c>
      <c r="C275" s="206" t="s">
        <v>231</v>
      </c>
      <c r="D275" s="19" t="str">
        <f t="shared" si="1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75" s="207" t="s">
        <v>287</v>
      </c>
      <c r="F275" s="44" t="str">
        <f t="shared" si="139"/>
        <v>заключение договоров</v>
      </c>
      <c r="G275" s="207" t="s">
        <v>289</v>
      </c>
      <c r="H275" s="44" t="str">
        <f t="shared" si="14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75" s="222" t="s">
        <v>288</v>
      </c>
      <c r="J275" s="44" t="str">
        <f t="shared" si="14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75" s="73" t="s">
        <v>232</v>
      </c>
      <c r="L275" s="72" t="s">
        <v>3</v>
      </c>
      <c r="M275" s="70" t="s">
        <v>5</v>
      </c>
      <c r="N275" s="103">
        <v>100</v>
      </c>
      <c r="O275" s="103">
        <v>100</v>
      </c>
      <c r="P275" s="51">
        <f t="shared" ref="P275" si="170">IF(AND(N275&lt;&gt;0,M275="Кач."),O275/N275*100,"")</f>
        <v>100</v>
      </c>
      <c r="Q275" s="52" t="str">
        <f t="shared" si="169"/>
        <v/>
      </c>
      <c r="R275" s="212">
        <f>IFERROR(AVERAGE(P275:P276),"")</f>
        <v>100</v>
      </c>
      <c r="S275" s="215">
        <f>AVERAGE(Q275:Q276)</f>
        <v>100</v>
      </c>
      <c r="T275" s="213">
        <f>IFERROR((R275*0.7+S275*0.3)*2,S275*2)</f>
        <v>200</v>
      </c>
      <c r="U275" s="207" t="str">
        <f>IF(T275&lt;170,"ГЗ по услуге (работе) НЕ выполнено","")&amp;IF(AND(T275&gt;=170,T275&lt;=200),"ГЗ по услуге (работе) выполнено","")&amp;IF(T275&gt;200,"ГЗ по услуге (работе) ПЕРЕвыполнено","")</f>
        <v>ГЗ по услуге (работе) выполнено</v>
      </c>
      <c r="V275" s="207"/>
      <c r="W275" s="244"/>
      <c r="X275" s="247"/>
    </row>
    <row r="276" spans="1:24" s="4" customFormat="1" ht="28.5" customHeight="1" thickBot="1" x14ac:dyDescent="0.3">
      <c r="A276" s="235"/>
      <c r="B276" s="44" t="str">
        <f t="shared" si="167"/>
        <v>ГБУЗ АО Харабалинская РБ</v>
      </c>
      <c r="C276" s="206"/>
      <c r="D276" s="19" t="str">
        <f t="shared" si="1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76" s="207"/>
      <c r="F276" s="44" t="str">
        <f t="shared" si="139"/>
        <v>заключение договоров</v>
      </c>
      <c r="G276" s="207"/>
      <c r="H276" s="44" t="str">
        <f t="shared" si="14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76" s="223"/>
      <c r="J276" s="44" t="str">
        <f t="shared" si="14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76" s="74" t="s">
        <v>240</v>
      </c>
      <c r="L276" s="72" t="s">
        <v>233</v>
      </c>
      <c r="M276" s="68" t="s">
        <v>42</v>
      </c>
      <c r="N276" s="101">
        <v>11.92</v>
      </c>
      <c r="O276" s="101">
        <v>11.92</v>
      </c>
      <c r="P276" s="53"/>
      <c r="Q276" s="55">
        <f>IF(AND(N276&lt;&gt;0,M276="объем"),(O276/N276*100),"")</f>
        <v>100</v>
      </c>
      <c r="R276" s="212"/>
      <c r="S276" s="215"/>
      <c r="T276" s="213"/>
      <c r="U276" s="207"/>
      <c r="V276" s="207"/>
      <c r="W276" s="245"/>
      <c r="X276" s="248"/>
    </row>
    <row r="277" spans="1:24" s="4" customFormat="1" ht="28.5" customHeight="1" thickBot="1" x14ac:dyDescent="0.3">
      <c r="A277" s="249" t="s">
        <v>100</v>
      </c>
      <c r="B277" s="44" t="str">
        <f t="shared" si="167"/>
        <v>ГБУЗ АО Черноярская РБ</v>
      </c>
      <c r="C277" s="236" t="s">
        <v>121</v>
      </c>
      <c r="D277" s="19" t="str">
        <f t="shared" si="168"/>
        <v>ПМСП, не включенная в базовую программу ОМС</v>
      </c>
      <c r="E277" s="214" t="s">
        <v>139</v>
      </c>
      <c r="F277" s="44" t="str">
        <f t="shared" si="139"/>
        <v>амбулаторно</v>
      </c>
      <c r="G277" s="207" t="s">
        <v>134</v>
      </c>
      <c r="H277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7" s="214" t="s">
        <v>165</v>
      </c>
      <c r="J277" s="44" t="str">
        <f t="shared" si="141"/>
        <v>по профилю дерматовенерология (в части венерологии)</v>
      </c>
      <c r="K277" s="69" t="s">
        <v>130</v>
      </c>
      <c r="L277" s="69" t="s">
        <v>3</v>
      </c>
      <c r="M277" s="69" t="s">
        <v>5</v>
      </c>
      <c r="N277" s="103">
        <v>99</v>
      </c>
      <c r="O277" s="103">
        <v>98</v>
      </c>
      <c r="P277" s="51">
        <f>IF(AND(N277&lt;&gt;0,M277="Кач."),O277/N277*100,"")</f>
        <v>98.98989898989899</v>
      </c>
      <c r="Q277" s="51" t="str">
        <f>IF(AND(N277&lt;&gt;0,M277="объем"),(O277/N277*100),"")</f>
        <v/>
      </c>
      <c r="R277" s="212">
        <f>IFERROR(AVERAGE(P277:P279),"")</f>
        <v>98.98989898989899</v>
      </c>
      <c r="S277" s="215">
        <f>AVERAGE(Q277:Q279)</f>
        <v>101.46464646464646</v>
      </c>
      <c r="T277" s="213">
        <f>IFERROR((R277*0.7+S277*0.3)*2,S277*2)</f>
        <v>199.46464646464645</v>
      </c>
      <c r="U277" s="207" t="str">
        <f>IF(T277&lt;170,"ГЗ по услуге (работе) НЕ выполнено","")&amp;IF(AND(T277&gt;=170,T277&lt;=200),"ГЗ по услуге (работе) выполнено","")&amp;IF(T277&gt;200,"ГЗ по услуге (работе) ПЕРЕвыполнено","")</f>
        <v>ГЗ по услуге (работе) выполнено</v>
      </c>
      <c r="V277" s="214"/>
      <c r="W277" s="243">
        <f>AVERAGE(T277:T300)</f>
        <v>198.56471615730686</v>
      </c>
      <c r="X277" s="246" t="str">
        <f>IF(W277&lt;170,"ГЗ по учреждению не выполнено","")&amp;IF(AND(W277&gt;=170,W277&lt;=200),"ГЗ по учреждению выполнено","")&amp;IF(W277&gt;200,"ГЗ по учреждению перевыполнено","")</f>
        <v>ГЗ по учреждению выполнено</v>
      </c>
    </row>
    <row r="278" spans="1:24" s="4" customFormat="1" ht="28.5" customHeight="1" thickBot="1" x14ac:dyDescent="0.3">
      <c r="A278" s="250"/>
      <c r="B278" s="44" t="str">
        <f t="shared" si="167"/>
        <v>ГБУЗ АО Черноярская РБ</v>
      </c>
      <c r="C278" s="237"/>
      <c r="D278" s="19" t="str">
        <f t="shared" si="168"/>
        <v>ПМСП, не включенная в базовую программу ОМС</v>
      </c>
      <c r="E278" s="214"/>
      <c r="F278" s="44" t="str">
        <f t="shared" si="139"/>
        <v>амбулаторно</v>
      </c>
      <c r="G278" s="207"/>
      <c r="H278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8" s="214"/>
      <c r="J278" s="44" t="str">
        <f t="shared" si="141"/>
        <v>по профилю дерматовенерология (в части венерологии)</v>
      </c>
      <c r="K278" s="66" t="s">
        <v>40</v>
      </c>
      <c r="L278" s="67" t="s">
        <v>120</v>
      </c>
      <c r="M278" s="68" t="s">
        <v>42</v>
      </c>
      <c r="N278" s="106">
        <v>2200</v>
      </c>
      <c r="O278" s="106">
        <v>1581</v>
      </c>
      <c r="P278" s="53"/>
      <c r="Q278" s="52">
        <f t="shared" si="169"/>
        <v>95.818181818181813</v>
      </c>
      <c r="R278" s="212"/>
      <c r="S278" s="215"/>
      <c r="T278" s="213"/>
      <c r="U278" s="207"/>
      <c r="V278" s="214"/>
      <c r="W278" s="244"/>
      <c r="X278" s="247"/>
    </row>
    <row r="279" spans="1:24" s="4" customFormat="1" ht="78" customHeight="1" thickBot="1" x14ac:dyDescent="0.3">
      <c r="A279" s="250"/>
      <c r="B279" s="44" t="str">
        <f t="shared" si="167"/>
        <v>ГБУЗ АО Черноярская РБ</v>
      </c>
      <c r="C279" s="237"/>
      <c r="D279" s="19" t="str">
        <f t="shared" si="168"/>
        <v>ПМСП, не включенная в базовую программу ОМС</v>
      </c>
      <c r="E279" s="214"/>
      <c r="F279" s="44" t="str">
        <f t="shared" si="139"/>
        <v>амбулаторно</v>
      </c>
      <c r="G279" s="207"/>
      <c r="H279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9" s="214"/>
      <c r="J279" s="44" t="str">
        <f t="shared" si="141"/>
        <v>по профилю дерматовенерология (в части венерологии)</v>
      </c>
      <c r="K279" s="66" t="s">
        <v>135</v>
      </c>
      <c r="L279" s="67" t="s">
        <v>120</v>
      </c>
      <c r="M279" s="68" t="s">
        <v>42</v>
      </c>
      <c r="N279" s="101">
        <v>300</v>
      </c>
      <c r="O279" s="106">
        <v>241</v>
      </c>
      <c r="P279" s="53"/>
      <c r="Q279" s="52">
        <f t="shared" si="169"/>
        <v>107.11111111111111</v>
      </c>
      <c r="R279" s="212"/>
      <c r="S279" s="215"/>
      <c r="T279" s="213"/>
      <c r="U279" s="207"/>
      <c r="V279" s="214"/>
      <c r="W279" s="244"/>
      <c r="X279" s="247"/>
    </row>
    <row r="280" spans="1:24" s="4" customFormat="1" ht="45.75" customHeight="1" thickBot="1" x14ac:dyDescent="0.3">
      <c r="A280" s="250"/>
      <c r="B280" s="44" t="str">
        <f t="shared" si="167"/>
        <v>ГБУЗ АО Черноярская РБ</v>
      </c>
      <c r="C280" s="237"/>
      <c r="D280" s="19" t="str">
        <f t="shared" si="168"/>
        <v>ПМСП, не включенная в базовую программу ОМС</v>
      </c>
      <c r="E280" s="214" t="s">
        <v>139</v>
      </c>
      <c r="F280" s="44" t="str">
        <f t="shared" si="139"/>
        <v>амбулаторно</v>
      </c>
      <c r="G280" s="207" t="s">
        <v>142</v>
      </c>
      <c r="H280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80" s="214" t="s">
        <v>141</v>
      </c>
      <c r="J280" s="44" t="str">
        <f t="shared" si="141"/>
        <v>по профилю Фтизиатрия</v>
      </c>
      <c r="K280" s="70" t="s">
        <v>130</v>
      </c>
      <c r="L280" s="69" t="s">
        <v>3</v>
      </c>
      <c r="M280" s="69" t="s">
        <v>5</v>
      </c>
      <c r="N280" s="103">
        <v>99</v>
      </c>
      <c r="O280" s="103">
        <v>98</v>
      </c>
      <c r="P280" s="51">
        <f t="shared" ref="P280" si="171">IF(AND(N280&lt;&gt;0,M280="Кач."),O280/N280*100,"")</f>
        <v>98.98989898989899</v>
      </c>
      <c r="Q280" s="51"/>
      <c r="R280" s="212">
        <f>IFERROR(AVERAGE(P280:P282),"")</f>
        <v>98.98989898989899</v>
      </c>
      <c r="S280" s="215">
        <f>AVERAGE(Q280:Q282)</f>
        <v>96.658929374718852</v>
      </c>
      <c r="T280" s="213">
        <f>IFERROR((R280*0.7+S280*0.3)*2,S280*2)</f>
        <v>196.58121621068989</v>
      </c>
      <c r="U280" s="207" t="str">
        <f>IF(T280&lt;170,"ГЗ по услуге (работе) НЕ выполнено","")&amp;IF(AND(T280&gt;=170,T280&lt;=200),"ГЗ по услуге (работе) выполнено","")&amp;IF(T280&gt;200,"ГЗ по услуге (работе) ПЕРЕвыполнено","")</f>
        <v>ГЗ по услуге (работе) выполнено</v>
      </c>
      <c r="V280" s="214"/>
      <c r="W280" s="244"/>
      <c r="X280" s="247"/>
    </row>
    <row r="281" spans="1:24" s="14" customFormat="1" ht="28.5" customHeight="1" thickBot="1" x14ac:dyDescent="0.3">
      <c r="A281" s="250"/>
      <c r="B281" s="44" t="str">
        <f t="shared" si="167"/>
        <v>ГБУЗ АО Черноярская РБ</v>
      </c>
      <c r="C281" s="237"/>
      <c r="D281" s="19" t="str">
        <f t="shared" si="168"/>
        <v>ПМСП, не включенная в базовую программу ОМС</v>
      </c>
      <c r="E281" s="214"/>
      <c r="F281" s="44" t="str">
        <f t="shared" si="139"/>
        <v>амбулаторно</v>
      </c>
      <c r="G281" s="207"/>
      <c r="H281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81" s="214"/>
      <c r="J281" s="44" t="str">
        <f t="shared" si="141"/>
        <v>по профилю Фтизиатрия</v>
      </c>
      <c r="K281" s="71" t="s">
        <v>40</v>
      </c>
      <c r="L281" s="67" t="s">
        <v>120</v>
      </c>
      <c r="M281" s="68" t="s">
        <v>42</v>
      </c>
      <c r="N281" s="101">
        <v>3705</v>
      </c>
      <c r="O281" s="106">
        <v>2640</v>
      </c>
      <c r="P281" s="53"/>
      <c r="Q281" s="52">
        <f t="shared" si="169"/>
        <v>95.006747638326587</v>
      </c>
      <c r="R281" s="212"/>
      <c r="S281" s="215"/>
      <c r="T281" s="213"/>
      <c r="U281" s="207"/>
      <c r="V281" s="214"/>
      <c r="W281" s="244"/>
      <c r="X281" s="247"/>
    </row>
    <row r="282" spans="1:24" s="4" customFormat="1" ht="28.5" customHeight="1" thickBot="1" x14ac:dyDescent="0.3">
      <c r="A282" s="250"/>
      <c r="B282" s="44" t="str">
        <f t="shared" si="167"/>
        <v>ГБУЗ АО Черноярская РБ</v>
      </c>
      <c r="C282" s="237"/>
      <c r="D282" s="19" t="str">
        <f t="shared" si="168"/>
        <v>ПМСП, не включенная в базовую программу ОМС</v>
      </c>
      <c r="E282" s="214"/>
      <c r="F282" s="44" t="str">
        <f t="shared" si="139"/>
        <v>амбулаторно</v>
      </c>
      <c r="G282" s="207"/>
      <c r="H282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82" s="214"/>
      <c r="J282" s="44" t="str">
        <f t="shared" si="141"/>
        <v>по профилю Фтизиатрия</v>
      </c>
      <c r="K282" s="71" t="s">
        <v>135</v>
      </c>
      <c r="L282" s="67" t="s">
        <v>120</v>
      </c>
      <c r="M282" s="68" t="s">
        <v>42</v>
      </c>
      <c r="N282" s="101">
        <v>750</v>
      </c>
      <c r="O282" s="106">
        <v>553</v>
      </c>
      <c r="P282" s="53"/>
      <c r="Q282" s="52">
        <f t="shared" si="169"/>
        <v>98.311111111111117</v>
      </c>
      <c r="R282" s="212"/>
      <c r="S282" s="215"/>
      <c r="T282" s="213"/>
      <c r="U282" s="207"/>
      <c r="V282" s="214"/>
      <c r="W282" s="244"/>
      <c r="X282" s="247"/>
    </row>
    <row r="283" spans="1:24" s="4" customFormat="1" ht="60" customHeight="1" thickBot="1" x14ac:dyDescent="0.3">
      <c r="A283" s="250"/>
      <c r="B283" s="44" t="str">
        <f t="shared" si="167"/>
        <v>ГБУЗ АО Черноярская РБ</v>
      </c>
      <c r="C283" s="237"/>
      <c r="D283" s="19" t="str">
        <f t="shared" si="168"/>
        <v>ПМСП, не включенная в базовую программу ОМС</v>
      </c>
      <c r="E283" s="214" t="s">
        <v>139</v>
      </c>
      <c r="F283" s="44" t="str">
        <f t="shared" si="139"/>
        <v>амбулаторно</v>
      </c>
      <c r="G283" s="207" t="s">
        <v>164</v>
      </c>
      <c r="H283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83" s="214" t="s">
        <v>276</v>
      </c>
      <c r="J283" s="44" t="str">
        <f t="shared" si="141"/>
        <v>по профилю психиатрия-наркология</v>
      </c>
      <c r="K283" s="70" t="s">
        <v>130</v>
      </c>
      <c r="L283" s="69" t="s">
        <v>3</v>
      </c>
      <c r="M283" s="69" t="s">
        <v>5</v>
      </c>
      <c r="N283" s="103">
        <v>99</v>
      </c>
      <c r="O283" s="103">
        <v>98</v>
      </c>
      <c r="P283" s="51">
        <f t="shared" ref="P283" si="172">IF(AND(N283&lt;&gt;0,M283="Кач."),O283/N283*100,"")</f>
        <v>98.98989898989899</v>
      </c>
      <c r="Q283" s="51" t="str">
        <f t="shared" si="169"/>
        <v/>
      </c>
      <c r="R283" s="212">
        <f>IFERROR(AVERAGE(P283:P285),"")</f>
        <v>98.98989898989899</v>
      </c>
      <c r="S283" s="215">
        <f>AVERAGE(Q283:Q285)</f>
        <v>89.444998338318385</v>
      </c>
      <c r="T283" s="213">
        <f>IFERROR((R283*0.7+S283*0.3)*2,S283*2)</f>
        <v>192.25285758884959</v>
      </c>
      <c r="U283" s="207" t="str">
        <f>IF(T283&lt;170,"ГЗ по услуге (работе) НЕ выполнено","")&amp;IF(AND(T283&gt;=170,T283&lt;=200),"ГЗ по услуге (работе) выполнено","")&amp;IF(T283&gt;200,"ГЗ по услуге (работе) ПЕРЕвыполнено","")</f>
        <v>ГЗ по услуге (работе) выполнено</v>
      </c>
      <c r="V283" s="214"/>
      <c r="W283" s="244"/>
      <c r="X283" s="247"/>
    </row>
    <row r="284" spans="1:24" s="4" customFormat="1" ht="28.5" customHeight="1" thickBot="1" x14ac:dyDescent="0.3">
      <c r="A284" s="250"/>
      <c r="B284" s="44" t="str">
        <f t="shared" si="167"/>
        <v>ГБУЗ АО Черноярская РБ</v>
      </c>
      <c r="C284" s="237"/>
      <c r="D284" s="19" t="str">
        <f t="shared" si="168"/>
        <v>ПМСП, не включенная в базовую программу ОМС</v>
      </c>
      <c r="E284" s="214"/>
      <c r="F284" s="44" t="str">
        <f t="shared" si="139"/>
        <v>амбулаторно</v>
      </c>
      <c r="G284" s="207"/>
      <c r="H284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84" s="214"/>
      <c r="J284" s="44" t="str">
        <f t="shared" si="141"/>
        <v>по профилю психиатрия-наркология</v>
      </c>
      <c r="K284" s="71" t="s">
        <v>40</v>
      </c>
      <c r="L284" s="67" t="s">
        <v>120</v>
      </c>
      <c r="M284" s="68" t="s">
        <v>42</v>
      </c>
      <c r="N284" s="101">
        <v>2950</v>
      </c>
      <c r="O284" s="106">
        <v>2240</v>
      </c>
      <c r="P284" s="53"/>
      <c r="Q284" s="52">
        <f t="shared" ref="Q284:Q289" si="173">IF(AND(N284&lt;&gt;0,M284="объем"),(O284/N284*100)/$Y$2*12,"")</f>
        <v>101.24293785310734</v>
      </c>
      <c r="R284" s="212"/>
      <c r="S284" s="215"/>
      <c r="T284" s="213"/>
      <c r="U284" s="207"/>
      <c r="V284" s="214"/>
      <c r="W284" s="244"/>
      <c r="X284" s="247"/>
    </row>
    <row r="285" spans="1:24" s="4" customFormat="1" ht="28.5" customHeight="1" thickBot="1" x14ac:dyDescent="0.3">
      <c r="A285" s="250"/>
      <c r="B285" s="44" t="str">
        <f t="shared" si="167"/>
        <v>ГБУЗ АО Черноярская РБ</v>
      </c>
      <c r="C285" s="237"/>
      <c r="D285" s="19" t="str">
        <f t="shared" si="168"/>
        <v>ПМСП, не включенная в базовую программу ОМС</v>
      </c>
      <c r="E285" s="214"/>
      <c r="F285" s="44" t="str">
        <f t="shared" si="139"/>
        <v>амбулаторно</v>
      </c>
      <c r="G285" s="207"/>
      <c r="H285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85" s="214"/>
      <c r="J285" s="44" t="str">
        <f t="shared" si="141"/>
        <v>по профилю психиатрия-наркология</v>
      </c>
      <c r="K285" s="71" t="s">
        <v>135</v>
      </c>
      <c r="L285" s="67" t="s">
        <v>120</v>
      </c>
      <c r="M285" s="68" t="s">
        <v>42</v>
      </c>
      <c r="N285" s="101">
        <v>170</v>
      </c>
      <c r="O285" s="106">
        <v>99</v>
      </c>
      <c r="P285" s="53"/>
      <c r="Q285" s="52">
        <f t="shared" si="173"/>
        <v>77.64705882352942</v>
      </c>
      <c r="R285" s="212"/>
      <c r="S285" s="215"/>
      <c r="T285" s="213"/>
      <c r="U285" s="207"/>
      <c r="V285" s="214"/>
      <c r="W285" s="244"/>
      <c r="X285" s="247"/>
    </row>
    <row r="286" spans="1:24" s="4" customFormat="1" ht="48" customHeight="1" thickBot="1" x14ac:dyDescent="0.3">
      <c r="A286" s="250"/>
      <c r="B286" s="44" t="str">
        <f t="shared" si="167"/>
        <v>ГБУЗ АО Черноярская РБ</v>
      </c>
      <c r="C286" s="237"/>
      <c r="D286" s="19" t="str">
        <f t="shared" si="168"/>
        <v>ПМСП, не включенная в базовую программу ОМС</v>
      </c>
      <c r="E286" s="230" t="s">
        <v>139</v>
      </c>
      <c r="F286" s="44" t="str">
        <f t="shared" si="139"/>
        <v>амбулаторно</v>
      </c>
      <c r="G286" s="222" t="s">
        <v>39</v>
      </c>
      <c r="H286" s="44" t="str">
        <f t="shared" si="140"/>
        <v>Первичная медико-санитарная помощь, в части диагностики и лечения</v>
      </c>
      <c r="I286" s="230" t="s">
        <v>248</v>
      </c>
      <c r="J286" s="44" t="str">
        <f t="shared" si="141"/>
        <v>Вакцинация</v>
      </c>
      <c r="K286" s="70" t="s">
        <v>130</v>
      </c>
      <c r="L286" s="69" t="s">
        <v>3</v>
      </c>
      <c r="M286" s="69" t="s">
        <v>5</v>
      </c>
      <c r="N286" s="103">
        <v>99</v>
      </c>
      <c r="O286" s="103">
        <v>99</v>
      </c>
      <c r="P286" s="119">
        <f t="shared" ref="P286" si="174">IF(AND(N286&lt;&gt;0,M286="Кач."),O286/N286*100,"")</f>
        <v>100</v>
      </c>
      <c r="Q286" s="119" t="str">
        <f t="shared" si="173"/>
        <v/>
      </c>
      <c r="R286" s="212">
        <f>IFERROR(AVERAGE(P286:P287),"")</f>
        <v>100</v>
      </c>
      <c r="S286" s="215">
        <f>AVERAGE(Q286:Q287)</f>
        <v>101.33333333333334</v>
      </c>
      <c r="T286" s="213">
        <f>IFERROR((R286*0.7+S286*0.3)*2,S286*2)</f>
        <v>200.8</v>
      </c>
      <c r="U286" s="207" t="str">
        <f>IF(T286&lt;170,"ГЗ по услуге (работе) НЕ выполнено","")&amp;IF(AND(T286&gt;=170,T286&lt;=200),"ГЗ по услуге (работе) выполнено","")&amp;IF(T286&gt;200,"ГЗ по услуге (работе) ПЕРЕвыполнено","")</f>
        <v>ГЗ по услуге (работе) ПЕРЕвыполнено</v>
      </c>
      <c r="V286" s="207"/>
      <c r="W286" s="244"/>
      <c r="X286" s="247"/>
    </row>
    <row r="287" spans="1:24" s="4" customFormat="1" ht="28.5" customHeight="1" thickBot="1" x14ac:dyDescent="0.3">
      <c r="A287" s="250"/>
      <c r="B287" s="44" t="str">
        <f t="shared" si="167"/>
        <v>ГБУЗ АО Черноярская РБ</v>
      </c>
      <c r="C287" s="238"/>
      <c r="D287" s="19" t="str">
        <f t="shared" si="168"/>
        <v>ПМСП, не включенная в базовую программу ОМС</v>
      </c>
      <c r="E287" s="232"/>
      <c r="F287" s="44" t="str">
        <f t="shared" si="139"/>
        <v>амбулаторно</v>
      </c>
      <c r="G287" s="223"/>
      <c r="H287" s="44" t="str">
        <f t="shared" si="140"/>
        <v>Первичная медико-санитарная помощь, в части диагностики и лечения</v>
      </c>
      <c r="I287" s="232"/>
      <c r="J287" s="44" t="str">
        <f t="shared" si="141"/>
        <v>Вакцинация</v>
      </c>
      <c r="K287" s="71" t="s">
        <v>40</v>
      </c>
      <c r="L287" s="67" t="s">
        <v>120</v>
      </c>
      <c r="M287" s="68" t="s">
        <v>42</v>
      </c>
      <c r="N287" s="101">
        <v>100</v>
      </c>
      <c r="O287" s="101">
        <v>76</v>
      </c>
      <c r="P287" s="101"/>
      <c r="Q287" s="120">
        <f t="shared" ref="Q287" si="175">IF(AND(N287&lt;&gt;0,M287="объем"),(O287/N287*100)/$Y$2*12,"")</f>
        <v>101.33333333333334</v>
      </c>
      <c r="R287" s="212"/>
      <c r="S287" s="215"/>
      <c r="T287" s="213"/>
      <c r="U287" s="207"/>
      <c r="V287" s="207"/>
      <c r="W287" s="244"/>
      <c r="X287" s="247"/>
    </row>
    <row r="288" spans="1:24" s="4" customFormat="1" ht="60.75" customHeight="1" thickBot="1" x14ac:dyDescent="0.3">
      <c r="A288" s="250"/>
      <c r="B288" s="44" t="e">
        <f>IF(A288="",#REF!,A288)</f>
        <v>#REF!</v>
      </c>
      <c r="C288" s="236" t="s">
        <v>138</v>
      </c>
      <c r="D288" s="19" t="str">
        <f>IF(C288="",#REF!,C288)</f>
        <v>Медицинская помощь в экстренной форме незастрахованным гражданам в системе обязательного медицинского страхования</v>
      </c>
      <c r="E288" s="207" t="s">
        <v>50</v>
      </c>
      <c r="F288" s="44" t="str">
        <f>IF(E288="",#REF!,E288)</f>
        <v>Вне медицинской организации</v>
      </c>
      <c r="G288" s="222" t="s">
        <v>138</v>
      </c>
      <c r="H288" s="44" t="str">
        <f>IF(G288="",#REF!,G288)</f>
        <v>Медицинская помощь в экстренной форме незастрахованным гражданам в системе обязательного медицинского страхования</v>
      </c>
      <c r="I288" s="222" t="s">
        <v>145</v>
      </c>
      <c r="J288" s="44" t="str">
        <f>IF(I288="",#REF!,I288)</f>
        <v xml:space="preserve">Не применяется </v>
      </c>
      <c r="K288" s="69" t="s">
        <v>130</v>
      </c>
      <c r="L288" s="69" t="s">
        <v>3</v>
      </c>
      <c r="M288" s="69" t="s">
        <v>5</v>
      </c>
      <c r="N288" s="103">
        <v>99</v>
      </c>
      <c r="O288" s="103">
        <v>99</v>
      </c>
      <c r="P288" s="51">
        <f t="shared" ref="P288" si="176">IF(AND(N288&lt;&gt;0,M288="Кач."),O288/N288*100,"")</f>
        <v>100</v>
      </c>
      <c r="Q288" s="51"/>
      <c r="R288" s="226">
        <f>IFERROR(AVERAGE(P288:P290),"")</f>
        <v>100</v>
      </c>
      <c r="S288" s="227">
        <f>AVERAGE(Q288:Q290)</f>
        <v>95.555546277430778</v>
      </c>
      <c r="T288" s="224">
        <f>IFERROR((R288*0.7+S288*0.3)*2,S288*2)</f>
        <v>197.33332776645847</v>
      </c>
      <c r="U288" s="222" t="str">
        <f>IF(T288&lt;170,"ГЗ по услуге (работе) НЕ выполнено","")&amp;IF(AND(T288&gt;=170,T288&lt;=200),"ГЗ по услуге (работе) выполнено","")&amp;IF(T288&gt;200,"ГЗ по услуге (работе) ПЕРЕвыполнено","")</f>
        <v>ГЗ по услуге (работе) выполнено</v>
      </c>
      <c r="V288" s="222"/>
      <c r="W288" s="244"/>
      <c r="X288" s="247"/>
    </row>
    <row r="289" spans="1:24" s="4" customFormat="1" ht="60.75" customHeight="1" thickBot="1" x14ac:dyDescent="0.3">
      <c r="A289" s="250"/>
      <c r="B289" s="44" t="e">
        <f t="shared" si="167"/>
        <v>#REF!</v>
      </c>
      <c r="C289" s="237"/>
      <c r="D289" s="19" t="str">
        <f t="shared" si="168"/>
        <v>Медицинская помощь в экстренной форме незастрахованным гражданам в системе обязательного медицинского страхования</v>
      </c>
      <c r="E289" s="207"/>
      <c r="F289" s="44" t="str">
        <f t="shared" si="139"/>
        <v>Вне медицинской организации</v>
      </c>
      <c r="G289" s="229"/>
      <c r="H289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89" s="229"/>
      <c r="J289" s="44" t="str">
        <f t="shared" si="141"/>
        <v xml:space="preserve">Не применяется </v>
      </c>
      <c r="K289" s="71" t="s">
        <v>148</v>
      </c>
      <c r="L289" s="72" t="s">
        <v>41</v>
      </c>
      <c r="M289" s="68" t="s">
        <v>42</v>
      </c>
      <c r="N289" s="99">
        <v>784</v>
      </c>
      <c r="O289" s="106">
        <v>563</v>
      </c>
      <c r="P289" s="53"/>
      <c r="Q289" s="52">
        <f t="shared" si="173"/>
        <v>95.748299319727892</v>
      </c>
      <c r="R289" s="208"/>
      <c r="S289" s="210"/>
      <c r="T289" s="228"/>
      <c r="U289" s="229"/>
      <c r="V289" s="229"/>
      <c r="W289" s="244"/>
      <c r="X289" s="247"/>
    </row>
    <row r="290" spans="1:24" s="4" customFormat="1" ht="82.5" customHeight="1" thickBot="1" x14ac:dyDescent="0.3">
      <c r="A290" s="250"/>
      <c r="B290" s="44" t="e">
        <f t="shared" si="167"/>
        <v>#REF!</v>
      </c>
      <c r="C290" s="238"/>
      <c r="D290" s="19" t="str">
        <f t="shared" si="168"/>
        <v>Медицинская помощь в экстренной форме незастрахованным гражданам в системе обязательного медицинского страхования</v>
      </c>
      <c r="E290" s="126" t="s">
        <v>139</v>
      </c>
      <c r="F290" s="44" t="str">
        <f t="shared" ref="F290:F355" si="177">IF(E290="",F289,E290)</f>
        <v>амбулаторно</v>
      </c>
      <c r="G290" s="223"/>
      <c r="H290" s="44" t="str">
        <f t="shared" ref="H290:H355" si="178">IF(G290="",H289,G290)</f>
        <v>Медицинская помощь в экстренной форме незастрахованным гражданам в системе обязательного медицинского страхования</v>
      </c>
      <c r="I290" s="223"/>
      <c r="J290" s="44" t="str">
        <f t="shared" ref="J290:J355" si="179">IF(I290="",J289,I290)</f>
        <v xml:space="preserve">Не применяется </v>
      </c>
      <c r="K290" s="66" t="s">
        <v>40</v>
      </c>
      <c r="L290" s="67" t="s">
        <v>120</v>
      </c>
      <c r="M290" s="68" t="s">
        <v>42</v>
      </c>
      <c r="N290" s="106">
        <v>1833</v>
      </c>
      <c r="O290" s="106">
        <v>1311</v>
      </c>
      <c r="P290" s="53"/>
      <c r="Q290" s="120">
        <f t="shared" ref="Q290" si="180">IF(AND(N290&lt;&gt;0,M290="объем"),(O290/N290*100)/$Y$2*12,"")</f>
        <v>95.362793235133665</v>
      </c>
      <c r="R290" s="209"/>
      <c r="S290" s="211"/>
      <c r="T290" s="225"/>
      <c r="U290" s="223"/>
      <c r="V290" s="223"/>
      <c r="W290" s="244"/>
      <c r="X290" s="247"/>
    </row>
    <row r="291" spans="1:24" s="4" customFormat="1" ht="28.5" customHeight="1" thickBot="1" x14ac:dyDescent="0.3">
      <c r="A291" s="250"/>
      <c r="B291" s="44" t="e">
        <f t="shared" si="167"/>
        <v>#REF!</v>
      </c>
      <c r="C291" s="242" t="s">
        <v>192</v>
      </c>
      <c r="D291" s="19" t="str">
        <f t="shared" si="168"/>
        <v>Медицинское освидетельствование на состояние опьянения (алкогольного, наркотического или иного токсического)</v>
      </c>
      <c r="E291" s="214" t="s">
        <v>47</v>
      </c>
      <c r="F291" s="44" t="str">
        <f t="shared" si="177"/>
        <v>Не предусмотрено</v>
      </c>
      <c r="G291" s="214" t="s">
        <v>47</v>
      </c>
      <c r="H291" s="44" t="str">
        <f t="shared" si="178"/>
        <v>Не предусмотрено</v>
      </c>
      <c r="I291" s="214" t="s">
        <v>47</v>
      </c>
      <c r="J291" s="44" t="str">
        <f t="shared" si="179"/>
        <v>Не предусмотрено</v>
      </c>
      <c r="K291" s="82" t="s">
        <v>57</v>
      </c>
      <c r="L291" s="69" t="s">
        <v>57</v>
      </c>
      <c r="M291" s="70"/>
      <c r="N291" s="103"/>
      <c r="O291" s="103"/>
      <c r="P291" s="51" t="str">
        <f>IF(AND(N291&lt;&gt;0,M291="Кач."),O291/N291*100,"")</f>
        <v/>
      </c>
      <c r="Q291" s="51"/>
      <c r="R291" s="212" t="str">
        <f>IFERROR(AVERAGE(P291:P292),"")</f>
        <v/>
      </c>
      <c r="S291" s="215">
        <f>AVERAGE(Q291:Q292)</f>
        <v>92</v>
      </c>
      <c r="T291" s="213">
        <f>IFERROR((R291*0.7+S291*0.3)*2,S291*2)</f>
        <v>184</v>
      </c>
      <c r="U291" s="207" t="str">
        <f>IF(T291&lt;170,"ГЗ по услуге (работе) НЕ выполнено","")&amp;IF(AND(T291&gt;=170,T291&lt;=200),"ГЗ по услуге (работе) выполнено","")&amp;IF(T291&gt;200,"ГЗ по услуге (работе) ПЕРЕвыполнено","")</f>
        <v>ГЗ по услуге (работе) выполнено</v>
      </c>
      <c r="V291" s="207"/>
      <c r="W291" s="244"/>
      <c r="X291" s="247"/>
    </row>
    <row r="292" spans="1:24" s="4" customFormat="1" ht="28.5" customHeight="1" thickBot="1" x14ac:dyDescent="0.3">
      <c r="A292" s="250"/>
      <c r="B292" s="44" t="e">
        <f t="shared" si="167"/>
        <v>#REF!</v>
      </c>
      <c r="C292" s="242"/>
      <c r="D292" s="19" t="str">
        <f t="shared" si="168"/>
        <v>Медицинское освидетельствование на состояние опьянения (алкогольного, наркотического или иного токсического)</v>
      </c>
      <c r="E292" s="214"/>
      <c r="F292" s="44" t="str">
        <f t="shared" si="177"/>
        <v>Не предусмотрено</v>
      </c>
      <c r="G292" s="214"/>
      <c r="H292" s="44" t="str">
        <f t="shared" si="178"/>
        <v>Не предусмотрено</v>
      </c>
      <c r="I292" s="214"/>
      <c r="J292" s="44" t="str">
        <f t="shared" si="179"/>
        <v>Не предусмотрено</v>
      </c>
      <c r="K292" s="71" t="s">
        <v>193</v>
      </c>
      <c r="L292" s="72" t="s">
        <v>58</v>
      </c>
      <c r="M292" s="68" t="s">
        <v>42</v>
      </c>
      <c r="N292" s="101">
        <v>200</v>
      </c>
      <c r="O292" s="101">
        <v>138</v>
      </c>
      <c r="P292" s="53"/>
      <c r="Q292" s="52">
        <f>IF(AND(N292&lt;&gt;0,M292="объем"),(O292/N292*100)/$Y$2*12,"")</f>
        <v>92</v>
      </c>
      <c r="R292" s="212"/>
      <c r="S292" s="215"/>
      <c r="T292" s="213"/>
      <c r="U292" s="207"/>
      <c r="V292" s="207"/>
      <c r="W292" s="244"/>
      <c r="X292" s="247"/>
    </row>
    <row r="293" spans="1:24" s="4" customFormat="1" ht="50.25" customHeight="1" thickBot="1" x14ac:dyDescent="0.3">
      <c r="A293" s="250"/>
      <c r="B293" s="44" t="e">
        <f t="shared" si="167"/>
        <v>#REF!</v>
      </c>
      <c r="C293" s="219" t="s">
        <v>72</v>
      </c>
      <c r="D293" s="19" t="str">
        <f t="shared" si="168"/>
        <v>Паллиативная медицинская помощь</v>
      </c>
      <c r="E293" s="207" t="s">
        <v>140</v>
      </c>
      <c r="F293" s="44" t="str">
        <f t="shared" si="177"/>
        <v>стационар</v>
      </c>
      <c r="G293" s="222" t="s">
        <v>43</v>
      </c>
      <c r="H293" s="44" t="str">
        <f t="shared" si="178"/>
        <v>паллиативная медицинская помощь</v>
      </c>
      <c r="I293" s="207" t="s">
        <v>145</v>
      </c>
      <c r="J293" s="44" t="str">
        <f t="shared" si="179"/>
        <v xml:space="preserve">Не применяется </v>
      </c>
      <c r="K293" s="69" t="s">
        <v>130</v>
      </c>
      <c r="L293" s="69" t="s">
        <v>3</v>
      </c>
      <c r="M293" s="69" t="s">
        <v>5</v>
      </c>
      <c r="N293" s="103">
        <v>99</v>
      </c>
      <c r="O293" s="103">
        <v>98</v>
      </c>
      <c r="P293" s="51">
        <f t="shared" ref="P293" si="181">IF(AND(N293&lt;&gt;0,M293="Кач."),O293/N293*100,"")</f>
        <v>98.98989898989899</v>
      </c>
      <c r="Q293" s="51"/>
      <c r="R293" s="212">
        <f>IFERROR(AVERAGE(P293:P294),"")</f>
        <v>98.98989898989899</v>
      </c>
      <c r="S293" s="215">
        <f>AVERAGE(Q293:Q294)</f>
        <v>138.64894795127353</v>
      </c>
      <c r="T293" s="213">
        <f>IFERROR((R293*0.7+S293*0.3)*2,S293*2)</f>
        <v>221.77522735662268</v>
      </c>
      <c r="U293" s="207" t="str">
        <f>IF(T293&lt;170,"ГЗ по услуге (работе) НЕ выполнено","")&amp;IF(AND(T293&gt;=170,T293&lt;=200),"ГЗ по услуге (работе) выполнено","")&amp;IF(T293&gt;200,"ГЗ по услуге (работе) ПЕРЕвыполнено","")</f>
        <v>ГЗ по услуге (работе) ПЕРЕвыполнено</v>
      </c>
      <c r="V293" s="207"/>
      <c r="W293" s="244"/>
      <c r="X293" s="247"/>
    </row>
    <row r="294" spans="1:24" s="4" customFormat="1" ht="50.25" customHeight="1" thickBot="1" x14ac:dyDescent="0.3">
      <c r="A294" s="250"/>
      <c r="B294" s="44" t="e">
        <f t="shared" si="167"/>
        <v>#REF!</v>
      </c>
      <c r="C294" s="220"/>
      <c r="D294" s="19" t="str">
        <f t="shared" si="168"/>
        <v>Паллиативная медицинская помощь</v>
      </c>
      <c r="E294" s="207"/>
      <c r="F294" s="44" t="str">
        <f t="shared" si="177"/>
        <v>стационар</v>
      </c>
      <c r="G294" s="229"/>
      <c r="H294" s="44" t="str">
        <f t="shared" si="178"/>
        <v>паллиативная медицинская помощь</v>
      </c>
      <c r="I294" s="207"/>
      <c r="J294" s="44" t="str">
        <f t="shared" si="179"/>
        <v xml:space="preserve">Не применяется </v>
      </c>
      <c r="K294" s="66" t="s">
        <v>136</v>
      </c>
      <c r="L294" s="67" t="s">
        <v>137</v>
      </c>
      <c r="M294" s="68" t="s">
        <v>42</v>
      </c>
      <c r="N294" s="100">
        <v>1806</v>
      </c>
      <c r="O294" s="106">
        <v>1878</v>
      </c>
      <c r="P294" s="53"/>
      <c r="Q294" s="52">
        <f>IF(AND(N294&lt;&gt;0,M294="объем"),(O294/N294*100)/$Y$2*12,"")</f>
        <v>138.64894795127353</v>
      </c>
      <c r="R294" s="212"/>
      <c r="S294" s="215"/>
      <c r="T294" s="213"/>
      <c r="U294" s="207"/>
      <c r="V294" s="207"/>
      <c r="W294" s="244"/>
      <c r="X294" s="247"/>
    </row>
    <row r="295" spans="1:24" s="4" customFormat="1" ht="28.5" customHeight="1" thickBot="1" x14ac:dyDescent="0.3">
      <c r="A295" s="250"/>
      <c r="B295" s="44" t="e">
        <f t="shared" si="167"/>
        <v>#REF!</v>
      </c>
      <c r="C295" s="220"/>
      <c r="D295" s="19" t="str">
        <f t="shared" si="168"/>
        <v>Паллиативная медицинская помощь</v>
      </c>
      <c r="E295" s="222" t="s">
        <v>250</v>
      </c>
      <c r="F295" s="44" t="str">
        <f t="shared" si="177"/>
        <v xml:space="preserve">амбулаторно на дому  </v>
      </c>
      <c r="G295" s="229"/>
      <c r="H295" s="44" t="str">
        <f t="shared" si="178"/>
        <v>паллиативная медицинская помощь</v>
      </c>
      <c r="I295" s="207" t="s">
        <v>145</v>
      </c>
      <c r="J295" s="44" t="str">
        <f t="shared" si="179"/>
        <v xml:space="preserve">Не применяется </v>
      </c>
      <c r="K295" s="70" t="s">
        <v>130</v>
      </c>
      <c r="L295" s="69" t="s">
        <v>3</v>
      </c>
      <c r="M295" s="69" t="s">
        <v>5</v>
      </c>
      <c r="N295" s="103">
        <v>99</v>
      </c>
      <c r="O295" s="103">
        <v>98</v>
      </c>
      <c r="P295" s="119">
        <f t="shared" ref="P295" si="182">IF(AND(N295&lt;&gt;0,M295="Кач."),O295/N295*100,"")</f>
        <v>98.98989898989899</v>
      </c>
      <c r="Q295" s="119" t="str">
        <f t="shared" ref="Q295:Q304" si="183">IF(AND(N295&lt;&gt;0,M295="объем"),(O295/N295*100)/$Y$2*12,"")</f>
        <v/>
      </c>
      <c r="R295" s="212">
        <f>IFERROR(AVERAGE(P295:P296),"")</f>
        <v>98.98989898989899</v>
      </c>
      <c r="S295" s="215">
        <f>AVERAGE(Q295:Q296)</f>
        <v>97.066666666666663</v>
      </c>
      <c r="T295" s="213">
        <f>IFERROR((R295*0.7+S295*0.3)*2,S295*2)</f>
        <v>196.82585858585855</v>
      </c>
      <c r="U295" s="207" t="str">
        <f>IF(T295&lt;170,"ГЗ по услуге (работе) НЕ выполнено","")&amp;IF(AND(T295&gt;=170,T295&lt;=200),"ГЗ по услуге (работе) выполнено","")&amp;IF(T295&gt;200,"ГЗ по услуге (работе) ПЕРЕвыполнено","")</f>
        <v>ГЗ по услуге (работе) выполнено</v>
      </c>
      <c r="V295" s="207"/>
      <c r="W295" s="244"/>
      <c r="X295" s="247"/>
    </row>
    <row r="296" spans="1:24" s="4" customFormat="1" ht="40.5" customHeight="1" thickBot="1" x14ac:dyDescent="0.3">
      <c r="A296" s="250"/>
      <c r="B296" s="44" t="e">
        <f t="shared" si="167"/>
        <v>#REF!</v>
      </c>
      <c r="C296" s="220"/>
      <c r="D296" s="19" t="str">
        <f t="shared" si="168"/>
        <v>Паллиативная медицинская помощь</v>
      </c>
      <c r="E296" s="223"/>
      <c r="F296" s="44" t="str">
        <f t="shared" si="177"/>
        <v xml:space="preserve">амбулаторно на дому  </v>
      </c>
      <c r="G296" s="229"/>
      <c r="H296" s="44" t="str">
        <f t="shared" si="178"/>
        <v>паллиативная медицинская помощь</v>
      </c>
      <c r="I296" s="207"/>
      <c r="J296" s="44" t="str">
        <f t="shared" si="179"/>
        <v xml:space="preserve">Не применяется </v>
      </c>
      <c r="K296" s="71" t="s">
        <v>40</v>
      </c>
      <c r="L296" s="67" t="s">
        <v>120</v>
      </c>
      <c r="M296" s="68" t="s">
        <v>42</v>
      </c>
      <c r="N296" s="101">
        <v>250</v>
      </c>
      <c r="O296" s="106">
        <v>182</v>
      </c>
      <c r="P296" s="53"/>
      <c r="Q296" s="120">
        <f t="shared" si="183"/>
        <v>97.066666666666663</v>
      </c>
      <c r="R296" s="212"/>
      <c r="S296" s="215"/>
      <c r="T296" s="213"/>
      <c r="U296" s="207"/>
      <c r="V296" s="207"/>
      <c r="W296" s="244"/>
      <c r="X296" s="247"/>
    </row>
    <row r="297" spans="1:24" s="4" customFormat="1" ht="28.5" customHeight="1" thickBot="1" x14ac:dyDescent="0.3">
      <c r="A297" s="250"/>
      <c r="B297" s="44" t="e">
        <f t="shared" si="167"/>
        <v>#REF!</v>
      </c>
      <c r="C297" s="220"/>
      <c r="D297" s="19" t="str">
        <f t="shared" si="168"/>
        <v>Паллиативная медицинская помощь</v>
      </c>
      <c r="E297" s="222" t="s">
        <v>249</v>
      </c>
      <c r="F297" s="44" t="str">
        <f t="shared" si="177"/>
        <v>амбулаторно на дому выездными патронажными бригадами</v>
      </c>
      <c r="G297" s="229"/>
      <c r="H297" s="44" t="str">
        <f t="shared" si="178"/>
        <v>паллиативная медицинская помощь</v>
      </c>
      <c r="I297" s="207" t="s">
        <v>145</v>
      </c>
      <c r="J297" s="44" t="str">
        <f t="shared" si="179"/>
        <v xml:space="preserve">Не применяется </v>
      </c>
      <c r="K297" s="70" t="s">
        <v>130</v>
      </c>
      <c r="L297" s="69" t="s">
        <v>3</v>
      </c>
      <c r="M297" s="69" t="s">
        <v>5</v>
      </c>
      <c r="N297" s="103">
        <v>99</v>
      </c>
      <c r="O297" s="103">
        <v>98</v>
      </c>
      <c r="P297" s="119">
        <f t="shared" ref="P297" si="184">IF(AND(N297&lt;&gt;0,M297="Кач."),O297/N297*100,"")</f>
        <v>98.98989898989899</v>
      </c>
      <c r="Q297" s="119" t="str">
        <f t="shared" si="183"/>
        <v/>
      </c>
      <c r="R297" s="212">
        <f>IFERROR(AVERAGE(P297:P298),"")</f>
        <v>98.98989898989899</v>
      </c>
      <c r="S297" s="215">
        <f>AVERAGE(Q297:Q298)</f>
        <v>96.713615023474176</v>
      </c>
      <c r="T297" s="213">
        <f>IFERROR((R297*0.7+S297*0.3)*2,S297*2)</f>
        <v>196.61402759994309</v>
      </c>
      <c r="U297" s="207" t="str">
        <f>IF(T297&lt;170,"ГЗ по услуге (работе) НЕ выполнено","")&amp;IF(AND(T297&gt;=170,T297&lt;=200),"ГЗ по услуге (работе) выполнено","")&amp;IF(T297&gt;200,"ГЗ по услуге (работе) ПЕРЕвыполнено","")</f>
        <v>ГЗ по услуге (работе) выполнено</v>
      </c>
      <c r="V297" s="207"/>
      <c r="W297" s="244"/>
      <c r="X297" s="247"/>
    </row>
    <row r="298" spans="1:24" s="15" customFormat="1" ht="28.5" customHeight="1" thickBot="1" x14ac:dyDescent="0.3">
      <c r="A298" s="250"/>
      <c r="B298" s="44" t="e">
        <f t="shared" si="167"/>
        <v>#REF!</v>
      </c>
      <c r="C298" s="220"/>
      <c r="D298" s="19" t="str">
        <f t="shared" si="168"/>
        <v>Паллиативная медицинская помощь</v>
      </c>
      <c r="E298" s="223"/>
      <c r="F298" s="44" t="str">
        <f t="shared" si="177"/>
        <v>амбулаторно на дому выездными патронажными бригадами</v>
      </c>
      <c r="G298" s="229"/>
      <c r="H298" s="44" t="str">
        <f t="shared" si="178"/>
        <v>паллиативная медицинская помощь</v>
      </c>
      <c r="I298" s="207"/>
      <c r="J298" s="44" t="str">
        <f t="shared" si="179"/>
        <v xml:space="preserve">Не применяется </v>
      </c>
      <c r="K298" s="71" t="s">
        <v>40</v>
      </c>
      <c r="L298" s="67" t="s">
        <v>120</v>
      </c>
      <c r="M298" s="68" t="s">
        <v>42</v>
      </c>
      <c r="N298" s="101">
        <v>284</v>
      </c>
      <c r="O298" s="106">
        <v>206</v>
      </c>
      <c r="P298" s="53"/>
      <c r="Q298" s="120">
        <f t="shared" si="183"/>
        <v>96.713615023474176</v>
      </c>
      <c r="R298" s="212"/>
      <c r="S298" s="215"/>
      <c r="T298" s="213"/>
      <c r="U298" s="207"/>
      <c r="V298" s="207"/>
      <c r="W298" s="244"/>
      <c r="X298" s="247"/>
    </row>
    <row r="299" spans="1:24" s="4" customFormat="1" ht="28.5" customHeight="1" thickBot="1" x14ac:dyDescent="0.3">
      <c r="A299" s="250"/>
      <c r="B299" s="44" t="e">
        <f>IF(A299="",B298,A299)</f>
        <v>#REF!</v>
      </c>
      <c r="C299" s="206" t="s">
        <v>231</v>
      </c>
      <c r="D299" s="19" t="str">
        <f>IF(C299="",D298,C299)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9" s="207" t="s">
        <v>287</v>
      </c>
      <c r="F299" s="44" t="str">
        <f>IF(E299="",F298,E299)</f>
        <v>заключение договоров</v>
      </c>
      <c r="G299" s="207" t="s">
        <v>289</v>
      </c>
      <c r="H299" s="44" t="str">
        <f>IF(G299="",H298,G299)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9" s="222" t="s">
        <v>288</v>
      </c>
      <c r="J299" s="44" t="str">
        <f>IF(I299="",J298,I299)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9" s="73" t="s">
        <v>232</v>
      </c>
      <c r="L299" s="72" t="s">
        <v>3</v>
      </c>
      <c r="M299" s="70" t="s">
        <v>5</v>
      </c>
      <c r="N299" s="103">
        <v>100</v>
      </c>
      <c r="O299" s="103">
        <v>100</v>
      </c>
      <c r="P299" s="51">
        <f t="shared" ref="P299" si="185">IF(AND(N299&lt;&gt;0,M299="Кач."),O299/N299*100,"")</f>
        <v>100</v>
      </c>
      <c r="Q299" s="51" t="str">
        <f t="shared" si="183"/>
        <v/>
      </c>
      <c r="R299" s="212">
        <f>IFERROR(AVERAGE(P299:P300),"")</f>
        <v>100</v>
      </c>
      <c r="S299" s="215">
        <f>AVERAGE(Q299:Q300)</f>
        <v>100</v>
      </c>
      <c r="T299" s="213">
        <f>IFERROR((R299*0.7+S299*0.3)*2,S299*2)</f>
        <v>200</v>
      </c>
      <c r="U299" s="207" t="str">
        <f>IF(T299&lt;170,"ГЗ по услуге (работе) НЕ выполнено","")&amp;IF(AND(T299&gt;=170,T299&lt;=200),"ГЗ по услуге (работе) выполнено","")&amp;IF(T299&gt;200,"ГЗ по услуге (работе) ПЕРЕвыполнено","")</f>
        <v>ГЗ по услуге (работе) выполнено</v>
      </c>
      <c r="V299" s="207"/>
      <c r="W299" s="244"/>
      <c r="X299" s="247"/>
    </row>
    <row r="300" spans="1:24" s="4" customFormat="1" ht="28.5" customHeight="1" thickBot="1" x14ac:dyDescent="0.3">
      <c r="A300" s="251"/>
      <c r="B300" s="44" t="e">
        <f t="shared" si="167"/>
        <v>#REF!</v>
      </c>
      <c r="C300" s="206"/>
      <c r="D300" s="19" t="str">
        <f t="shared" si="1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00" s="207"/>
      <c r="F300" s="44" t="str">
        <f t="shared" si="177"/>
        <v>заключение договоров</v>
      </c>
      <c r="G300" s="207"/>
      <c r="H300" s="44" t="str">
        <f t="shared" si="1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00" s="223"/>
      <c r="J300" s="44" t="str">
        <f t="shared" si="1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00" s="74" t="s">
        <v>240</v>
      </c>
      <c r="L300" s="72" t="s">
        <v>233</v>
      </c>
      <c r="M300" s="68" t="s">
        <v>42</v>
      </c>
      <c r="N300" s="102">
        <v>13.1</v>
      </c>
      <c r="O300" s="102">
        <v>13.1</v>
      </c>
      <c r="P300" s="53"/>
      <c r="Q300" s="55">
        <f>IF(AND(N300&lt;&gt;0,M300="объем"),(O300/N300*100),"")</f>
        <v>100</v>
      </c>
      <c r="R300" s="212"/>
      <c r="S300" s="215"/>
      <c r="T300" s="213"/>
      <c r="U300" s="207"/>
      <c r="V300" s="207"/>
      <c r="W300" s="245"/>
      <c r="X300" s="248"/>
    </row>
    <row r="301" spans="1:24" s="4" customFormat="1" ht="28.5" customHeight="1" thickBot="1" x14ac:dyDescent="0.3">
      <c r="A301" s="216" t="s">
        <v>6</v>
      </c>
      <c r="B301" s="44" t="str">
        <f t="shared" si="167"/>
        <v>ГБУЗ АО АМОКБ</v>
      </c>
      <c r="C301" s="219" t="s">
        <v>121</v>
      </c>
      <c r="D301" s="19" t="str">
        <f t="shared" si="168"/>
        <v>ПМСП, не включенная в базовую программу ОМС</v>
      </c>
      <c r="E301" s="222" t="s">
        <v>139</v>
      </c>
      <c r="F301" s="44" t="str">
        <f t="shared" si="177"/>
        <v>амбулаторно</v>
      </c>
      <c r="G301" s="222" t="s">
        <v>39</v>
      </c>
      <c r="H301" s="44" t="str">
        <f t="shared" si="178"/>
        <v>Первичная медико-санитарная помощь, в части диагностики и лечения</v>
      </c>
      <c r="I301" s="207" t="s">
        <v>67</v>
      </c>
      <c r="J301" s="44" t="str">
        <f t="shared" si="179"/>
        <v>профпатология</v>
      </c>
      <c r="K301" s="70" t="s">
        <v>130</v>
      </c>
      <c r="L301" s="70" t="s">
        <v>3</v>
      </c>
      <c r="M301" s="70" t="s">
        <v>5</v>
      </c>
      <c r="N301" s="103">
        <v>99</v>
      </c>
      <c r="O301" s="103">
        <v>99</v>
      </c>
      <c r="P301" s="51">
        <f>IF(AND(N301&lt;&gt;0,M301="Кач."),O301/N301*100,"")</f>
        <v>100</v>
      </c>
      <c r="Q301" s="57"/>
      <c r="R301" s="212">
        <f>IFERROR(AVERAGE(P301:P302),"")</f>
        <v>100</v>
      </c>
      <c r="S301" s="215">
        <f>AVERAGE(Q301:Q302)</f>
        <v>59.003115264797501</v>
      </c>
      <c r="T301" s="213">
        <f>IFERROR((R301*0.7+S301*0.3)*2,S301*2)</f>
        <v>175.4018691588785</v>
      </c>
      <c r="U301" s="207" t="str">
        <f>IF(T301&lt;170,"ГЗ по услуге (работе) НЕ выполнено","")&amp;IF(AND(T301&gt;=170,T301&lt;=200),"ГЗ по услуге (работе) выполнено","")&amp;IF(T301&gt;200,"ГЗ по услуге (работе) ПЕРЕвыполнено","")</f>
        <v>ГЗ по услуге (работе) выполнено</v>
      </c>
      <c r="V301" s="214"/>
      <c r="W301" s="243">
        <f>ROUND(AVERAGE(T301:T326),0)</f>
        <v>189</v>
      </c>
      <c r="X301" s="246" t="str">
        <f>IF(W301&lt;170,"ГЗ по учреждению не выполнено","")&amp;IF(AND(W301&gt;=170,W301&lt;=200),"ГЗ по учреждению выполнено","")&amp;IF(W301&gt;200,"ГЗ по учреждению перевыполнено","")</f>
        <v>ГЗ по учреждению выполнено</v>
      </c>
    </row>
    <row r="302" spans="1:24" s="4" customFormat="1" ht="28.5" customHeight="1" thickBot="1" x14ac:dyDescent="0.3">
      <c r="A302" s="217"/>
      <c r="B302" s="44" t="str">
        <f t="shared" si="167"/>
        <v>ГБУЗ АО АМОКБ</v>
      </c>
      <c r="C302" s="220"/>
      <c r="D302" s="19" t="str">
        <f t="shared" si="168"/>
        <v>ПМСП, не включенная в базовую программу ОМС</v>
      </c>
      <c r="E302" s="229"/>
      <c r="F302" s="44" t="str">
        <f t="shared" si="177"/>
        <v>амбулаторно</v>
      </c>
      <c r="G302" s="229"/>
      <c r="H302" s="44" t="str">
        <f t="shared" si="178"/>
        <v>Первичная медико-санитарная помощь, в части диагностики и лечения</v>
      </c>
      <c r="I302" s="207"/>
      <c r="J302" s="44" t="str">
        <f t="shared" si="179"/>
        <v>профпатология</v>
      </c>
      <c r="K302" s="71" t="s">
        <v>40</v>
      </c>
      <c r="L302" s="72" t="s">
        <v>120</v>
      </c>
      <c r="M302" s="78" t="s">
        <v>42</v>
      </c>
      <c r="N302" s="99">
        <v>4280</v>
      </c>
      <c r="O302" s="101">
        <v>1894</v>
      </c>
      <c r="P302" s="58"/>
      <c r="Q302" s="59">
        <f t="shared" si="183"/>
        <v>59.003115264797501</v>
      </c>
      <c r="R302" s="212"/>
      <c r="S302" s="215"/>
      <c r="T302" s="213"/>
      <c r="U302" s="207"/>
      <c r="V302" s="214"/>
      <c r="W302" s="244"/>
      <c r="X302" s="247"/>
    </row>
    <row r="303" spans="1:24" s="4" customFormat="1" ht="80.25" customHeight="1" thickBot="1" x14ac:dyDescent="0.3">
      <c r="A303" s="217"/>
      <c r="B303" s="44" t="str">
        <f t="shared" si="167"/>
        <v>ГБУЗ АО АМОКБ</v>
      </c>
      <c r="C303" s="220"/>
      <c r="D303" s="19" t="str">
        <f t="shared" si="168"/>
        <v>ПМСП, не включенная в базовую программу ОМС</v>
      </c>
      <c r="E303" s="229"/>
      <c r="F303" s="44" t="str">
        <f t="shared" si="177"/>
        <v>амбулаторно</v>
      </c>
      <c r="G303" s="229"/>
      <c r="H303" s="44" t="str">
        <f t="shared" si="178"/>
        <v>Первичная медико-санитарная помощь, в части диагностики и лечения</v>
      </c>
      <c r="I303" s="222" t="s">
        <v>65</v>
      </c>
      <c r="J303" s="44" t="str">
        <f t="shared" si="179"/>
        <v>психотерапия</v>
      </c>
      <c r="K303" s="70" t="s">
        <v>130</v>
      </c>
      <c r="L303" s="70" t="s">
        <v>3</v>
      </c>
      <c r="M303" s="70" t="s">
        <v>5</v>
      </c>
      <c r="N303" s="103">
        <v>99</v>
      </c>
      <c r="O303" s="103">
        <v>99</v>
      </c>
      <c r="P303" s="51">
        <f t="shared" ref="P303" si="186">IF(AND(N303&lt;&gt;0,M303="Кач."),O303/N303*100,"")</f>
        <v>100</v>
      </c>
      <c r="Q303" s="57"/>
      <c r="R303" s="226">
        <f>IFERROR(AVERAGE(P303:P304),"")</f>
        <v>100</v>
      </c>
      <c r="S303" s="227">
        <f>AVERAGE(Q303:Q304)</f>
        <v>0</v>
      </c>
      <c r="T303" s="224">
        <f>IFERROR((R303*0.7+S303*0.3)*2,S303*2)</f>
        <v>140</v>
      </c>
      <c r="U303" s="222" t="str">
        <f>IF(T303&lt;170,"ГЗ по услуге (работе) НЕ выполнено","")&amp;IF(AND(T303&gt;=170,T303&lt;=200),"ГЗ по услуге (работе) выполнено","")&amp;IF(T303&gt;200,"ГЗ по услуге (работе) ПЕРЕвыполнено","")</f>
        <v>ГЗ по услуге (работе) НЕ выполнено</v>
      </c>
      <c r="V303" s="222"/>
      <c r="W303" s="244"/>
      <c r="X303" s="247"/>
    </row>
    <row r="304" spans="1:24" s="4" customFormat="1" ht="28.5" customHeight="1" thickBot="1" x14ac:dyDescent="0.3">
      <c r="A304" s="217"/>
      <c r="B304" s="44" t="str">
        <f t="shared" si="167"/>
        <v>ГБУЗ АО АМОКБ</v>
      </c>
      <c r="C304" s="220"/>
      <c r="D304" s="19" t="str">
        <f t="shared" si="168"/>
        <v>ПМСП, не включенная в базовую программу ОМС</v>
      </c>
      <c r="E304" s="229"/>
      <c r="F304" s="44" t="str">
        <f t="shared" si="177"/>
        <v>амбулаторно</v>
      </c>
      <c r="G304" s="229"/>
      <c r="H304" s="44" t="str">
        <f t="shared" si="178"/>
        <v>Первичная медико-санитарная помощь, в части диагностики и лечения</v>
      </c>
      <c r="I304" s="229"/>
      <c r="J304" s="44" t="str">
        <f t="shared" si="179"/>
        <v>психотерапия</v>
      </c>
      <c r="K304" s="71" t="s">
        <v>40</v>
      </c>
      <c r="L304" s="72" t="s">
        <v>120</v>
      </c>
      <c r="M304" s="78" t="s">
        <v>42</v>
      </c>
      <c r="N304" s="99">
        <v>2600</v>
      </c>
      <c r="O304" s="101">
        <v>0</v>
      </c>
      <c r="P304" s="58"/>
      <c r="Q304" s="59">
        <f t="shared" si="183"/>
        <v>0</v>
      </c>
      <c r="R304" s="208"/>
      <c r="S304" s="210"/>
      <c r="T304" s="228"/>
      <c r="U304" s="229"/>
      <c r="V304" s="229"/>
      <c r="W304" s="244"/>
      <c r="X304" s="247"/>
    </row>
    <row r="305" spans="1:417" s="16" customFormat="1" ht="28.5" customHeight="1" thickBot="1" x14ac:dyDescent="0.3">
      <c r="A305" s="217"/>
      <c r="B305" s="44" t="str">
        <f t="shared" si="167"/>
        <v>ГБУЗ АО АМОКБ</v>
      </c>
      <c r="C305" s="220"/>
      <c r="D305" s="19" t="str">
        <f t="shared" si="168"/>
        <v>ПМСП, не включенная в базовую программу ОМС</v>
      </c>
      <c r="E305" s="229"/>
      <c r="F305" s="44" t="str">
        <f t="shared" si="177"/>
        <v>амбулаторно</v>
      </c>
      <c r="G305" s="229"/>
      <c r="H305" s="44" t="str">
        <f t="shared" si="178"/>
        <v>Первичная медико-санитарная помощь, в части диагностики и лечения</v>
      </c>
      <c r="I305" s="222" t="s">
        <v>248</v>
      </c>
      <c r="J305" s="44" t="str">
        <f t="shared" si="179"/>
        <v>Вакцинация</v>
      </c>
      <c r="K305" s="70" t="s">
        <v>130</v>
      </c>
      <c r="L305" s="70" t="s">
        <v>3</v>
      </c>
      <c r="M305" s="70" t="s">
        <v>5</v>
      </c>
      <c r="N305" s="103">
        <v>99</v>
      </c>
      <c r="O305" s="103">
        <v>99</v>
      </c>
      <c r="P305" s="119">
        <f>IF(AND(N305&lt;&gt;0,M305="Кач."),O305/N305*100,"")</f>
        <v>100</v>
      </c>
      <c r="Q305" s="116"/>
      <c r="R305" s="212">
        <f>IFERROR(AVERAGE(P305:P306),"")</f>
        <v>100</v>
      </c>
      <c r="S305" s="215">
        <f>AVERAGE(Q305:Q306)</f>
        <v>83.111111111111114</v>
      </c>
      <c r="T305" s="213">
        <f>IFERROR((R305*0.7+S305*0.3)*2,S305*2)</f>
        <v>189.86666666666667</v>
      </c>
      <c r="U305" s="207" t="str">
        <f>IF(T305&lt;170,"ГЗ по услуге (работе) НЕ выполнено","")&amp;IF(AND(T305&gt;=170,T305&lt;=200),"ГЗ по услуге (работе) выполнено","")&amp;IF(T305&gt;200,"ГЗ по услуге (работе) ПЕРЕвыполнено","")</f>
        <v>ГЗ по услуге (работе) выполнено</v>
      </c>
      <c r="V305" s="214"/>
      <c r="W305" s="244"/>
      <c r="X305" s="247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  <c r="HD305" s="4"/>
      <c r="HE305" s="4"/>
      <c r="HF305" s="4"/>
      <c r="HG305" s="4"/>
      <c r="HH305" s="4"/>
      <c r="HI305" s="4"/>
      <c r="HJ305" s="4"/>
      <c r="HK305" s="4"/>
      <c r="HL305" s="4"/>
      <c r="HM305" s="4"/>
      <c r="HN305" s="4"/>
      <c r="HO305" s="4"/>
      <c r="HP305" s="4"/>
      <c r="HQ305" s="4"/>
      <c r="HR305" s="4"/>
      <c r="HS305" s="4"/>
      <c r="HT305" s="4"/>
      <c r="HU305" s="4"/>
      <c r="HV305" s="4"/>
      <c r="HW305" s="4"/>
      <c r="HX305" s="4"/>
      <c r="HY305" s="4"/>
      <c r="HZ305" s="4"/>
      <c r="IA305" s="4"/>
      <c r="IB305" s="4"/>
      <c r="IC305" s="4"/>
      <c r="ID305" s="4"/>
      <c r="IE305" s="4"/>
      <c r="IF305" s="4"/>
      <c r="IG305" s="4"/>
      <c r="IH305" s="4"/>
      <c r="II305" s="4"/>
      <c r="IJ305" s="4"/>
      <c r="IK305" s="4"/>
      <c r="IL305" s="4"/>
      <c r="IM305" s="4"/>
      <c r="IN305" s="4"/>
      <c r="IO305" s="4"/>
      <c r="IP305" s="4"/>
      <c r="IQ305" s="4"/>
      <c r="IR305" s="4"/>
      <c r="IS305" s="4"/>
      <c r="IT305" s="4"/>
      <c r="IU305" s="4"/>
      <c r="IV305" s="4"/>
      <c r="IW305" s="4"/>
      <c r="IX305" s="4"/>
      <c r="IY305" s="4"/>
      <c r="IZ305" s="4"/>
      <c r="JA305" s="4"/>
      <c r="JB305" s="4"/>
      <c r="JC305" s="4"/>
      <c r="JD305" s="4"/>
      <c r="JE305" s="4"/>
      <c r="JF305" s="4"/>
      <c r="JG305" s="4"/>
      <c r="JH305" s="4"/>
      <c r="JI305" s="4"/>
      <c r="JJ305" s="4"/>
      <c r="JK305" s="4"/>
      <c r="JL305" s="4"/>
      <c r="JM305" s="4"/>
      <c r="JN305" s="4"/>
      <c r="JO305" s="4"/>
      <c r="JP305" s="4"/>
      <c r="JQ305" s="4"/>
      <c r="JR305" s="4"/>
      <c r="JS305" s="4"/>
      <c r="JT305" s="4"/>
      <c r="JU305" s="4"/>
      <c r="JV305" s="4"/>
      <c r="JW305" s="4"/>
      <c r="JX305" s="4"/>
      <c r="JY305" s="4"/>
      <c r="JZ305" s="4"/>
      <c r="KA305" s="4"/>
      <c r="KB305" s="4"/>
      <c r="KC305" s="4"/>
      <c r="KD305" s="4"/>
      <c r="KE305" s="4"/>
      <c r="KF305" s="4"/>
      <c r="KG305" s="4"/>
      <c r="KH305" s="4"/>
      <c r="KI305" s="4"/>
      <c r="KJ305" s="4"/>
      <c r="KK305" s="4"/>
      <c r="KL305" s="4"/>
      <c r="KM305" s="4"/>
      <c r="KN305" s="4"/>
      <c r="KO305" s="4"/>
      <c r="KP305" s="4"/>
      <c r="KQ305" s="4"/>
      <c r="KR305" s="4"/>
      <c r="KS305" s="4"/>
      <c r="KT305" s="4"/>
      <c r="KU305" s="4"/>
      <c r="KV305" s="4"/>
      <c r="KW305" s="4"/>
      <c r="KX305" s="4"/>
      <c r="KY305" s="4"/>
      <c r="KZ305" s="4"/>
      <c r="LA305" s="4"/>
      <c r="LB305" s="4"/>
      <c r="LC305" s="4"/>
      <c r="LD305" s="4"/>
      <c r="LE305" s="4"/>
      <c r="LF305" s="4"/>
      <c r="LG305" s="4"/>
      <c r="LH305" s="4"/>
      <c r="LI305" s="4"/>
      <c r="LJ305" s="4"/>
      <c r="LK305" s="4"/>
      <c r="LL305" s="4"/>
      <c r="LM305" s="4"/>
      <c r="LN305" s="4"/>
      <c r="LO305" s="4"/>
      <c r="LP305" s="4"/>
      <c r="LQ305" s="4"/>
      <c r="LR305" s="4"/>
      <c r="LS305" s="4"/>
      <c r="LT305" s="4"/>
      <c r="LU305" s="4"/>
      <c r="LV305" s="4"/>
      <c r="LW305" s="4"/>
      <c r="LX305" s="4"/>
      <c r="LY305" s="4"/>
      <c r="LZ305" s="4"/>
      <c r="MA305" s="4"/>
      <c r="MB305" s="4"/>
      <c r="MC305" s="4"/>
      <c r="MD305" s="4"/>
      <c r="ME305" s="4"/>
      <c r="MF305" s="4"/>
      <c r="MG305" s="4"/>
      <c r="MH305" s="4"/>
      <c r="MI305" s="4"/>
      <c r="MJ305" s="4"/>
      <c r="MK305" s="4"/>
      <c r="ML305" s="4"/>
      <c r="MM305" s="4"/>
      <c r="MN305" s="4"/>
      <c r="MO305" s="4"/>
      <c r="MP305" s="4"/>
      <c r="MQ305" s="4"/>
      <c r="MR305" s="4"/>
      <c r="MS305" s="4"/>
      <c r="MT305" s="4"/>
      <c r="MU305" s="4"/>
      <c r="MV305" s="4"/>
      <c r="MW305" s="4"/>
      <c r="MX305" s="4"/>
      <c r="MY305" s="4"/>
      <c r="MZ305" s="4"/>
      <c r="NA305" s="4"/>
      <c r="NB305" s="4"/>
      <c r="NC305" s="4"/>
      <c r="ND305" s="4"/>
      <c r="NE305" s="4"/>
      <c r="NF305" s="4"/>
      <c r="NG305" s="4"/>
      <c r="NH305" s="4"/>
      <c r="NI305" s="4"/>
      <c r="NJ305" s="4"/>
      <c r="NK305" s="4"/>
      <c r="NL305" s="4"/>
      <c r="NM305" s="4"/>
      <c r="NN305" s="4"/>
      <c r="NO305" s="4"/>
      <c r="NP305" s="4"/>
      <c r="NQ305" s="4"/>
      <c r="NR305" s="4"/>
      <c r="NS305" s="4"/>
      <c r="NT305" s="4"/>
      <c r="NU305" s="4"/>
      <c r="NV305" s="4"/>
      <c r="NW305" s="4"/>
      <c r="NX305" s="4"/>
      <c r="NY305" s="4"/>
      <c r="NZ305" s="4"/>
      <c r="OA305" s="4"/>
      <c r="OB305" s="4"/>
      <c r="OC305" s="4"/>
      <c r="OD305" s="4"/>
      <c r="OE305" s="4"/>
      <c r="OF305" s="4"/>
      <c r="OG305" s="4"/>
      <c r="OH305" s="4"/>
      <c r="OI305" s="4"/>
      <c r="OJ305" s="4"/>
      <c r="OK305" s="4"/>
      <c r="OL305" s="4"/>
      <c r="OM305" s="4"/>
      <c r="ON305" s="4"/>
      <c r="OO305" s="4"/>
      <c r="OP305" s="4"/>
      <c r="OQ305" s="4"/>
      <c r="OR305" s="4"/>
      <c r="OS305" s="4"/>
      <c r="OT305" s="4"/>
      <c r="OU305" s="4"/>
      <c r="OV305" s="4"/>
      <c r="OW305" s="4"/>
      <c r="OX305" s="4"/>
      <c r="OY305" s="4"/>
      <c r="OZ305" s="4"/>
      <c r="PA305" s="4"/>
    </row>
    <row r="306" spans="1:417" s="30" customFormat="1" ht="28.5" customHeight="1" thickBot="1" x14ac:dyDescent="0.3">
      <c r="A306" s="217"/>
      <c r="B306" s="44" t="str">
        <f t="shared" si="167"/>
        <v>ГБУЗ АО АМОКБ</v>
      </c>
      <c r="C306" s="220"/>
      <c r="D306" s="19" t="str">
        <f t="shared" si="168"/>
        <v>ПМСП, не включенная в базовую программу ОМС</v>
      </c>
      <c r="E306" s="229"/>
      <c r="F306" s="44" t="str">
        <f t="shared" si="177"/>
        <v>амбулаторно</v>
      </c>
      <c r="G306" s="229"/>
      <c r="H306" s="44" t="str">
        <f t="shared" si="178"/>
        <v>Первичная медико-санитарная помощь, в части диагностики и лечения</v>
      </c>
      <c r="I306" s="223"/>
      <c r="J306" s="44" t="str">
        <f t="shared" si="179"/>
        <v>Вакцинация</v>
      </c>
      <c r="K306" s="71" t="s">
        <v>40</v>
      </c>
      <c r="L306" s="72" t="s">
        <v>120</v>
      </c>
      <c r="M306" s="78" t="s">
        <v>42</v>
      </c>
      <c r="N306" s="99">
        <v>300</v>
      </c>
      <c r="O306" s="101">
        <v>187</v>
      </c>
      <c r="P306" s="121"/>
      <c r="Q306" s="117">
        <f>IF(AND(N306&lt;&gt;0,M306="объем"),(O306/N306*100)/$Y$2*12,"")</f>
        <v>83.111111111111114</v>
      </c>
      <c r="R306" s="212"/>
      <c r="S306" s="215"/>
      <c r="T306" s="213"/>
      <c r="U306" s="207"/>
      <c r="V306" s="214"/>
      <c r="W306" s="244"/>
      <c r="X306" s="247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/>
      <c r="CV306" s="14"/>
      <c r="CW306" s="14"/>
      <c r="CX306" s="14"/>
      <c r="CY306" s="14"/>
      <c r="CZ306" s="14"/>
      <c r="DA306" s="14"/>
      <c r="DB306" s="14"/>
      <c r="DC306" s="14"/>
      <c r="DD306" s="14"/>
      <c r="DE306" s="14"/>
      <c r="DF306" s="14"/>
      <c r="DG306" s="14"/>
      <c r="DH306" s="14"/>
      <c r="DI306" s="14"/>
      <c r="DJ306" s="14"/>
      <c r="DK306" s="14"/>
      <c r="DL306" s="14"/>
      <c r="DM306" s="14"/>
      <c r="DN306" s="14"/>
      <c r="DO306" s="14"/>
      <c r="DP306" s="14"/>
      <c r="DQ306" s="14"/>
      <c r="DR306" s="14"/>
      <c r="DS306" s="14"/>
      <c r="DT306" s="14"/>
      <c r="DU306" s="14"/>
      <c r="DV306" s="14"/>
      <c r="DW306" s="14"/>
      <c r="DX306" s="14"/>
      <c r="DY306" s="14"/>
      <c r="DZ306" s="14"/>
      <c r="EA306" s="14"/>
      <c r="EB306" s="14"/>
      <c r="EC306" s="14"/>
      <c r="ED306" s="14"/>
      <c r="EE306" s="14"/>
      <c r="EF306" s="14"/>
      <c r="EG306" s="14"/>
      <c r="EH306" s="14"/>
      <c r="EI306" s="14"/>
      <c r="EJ306" s="14"/>
      <c r="EK306" s="14"/>
      <c r="EL306" s="14"/>
      <c r="EM306" s="14"/>
      <c r="EN306" s="14"/>
      <c r="EO306" s="14"/>
      <c r="EP306" s="14"/>
      <c r="EQ306" s="14"/>
      <c r="ER306" s="14"/>
      <c r="ES306" s="14"/>
      <c r="ET306" s="14"/>
      <c r="EU306" s="14"/>
      <c r="EV306" s="14"/>
      <c r="EW306" s="14"/>
      <c r="EX306" s="14"/>
      <c r="EY306" s="14"/>
      <c r="EZ306" s="14"/>
      <c r="FA306" s="14"/>
      <c r="FB306" s="14"/>
      <c r="FC306" s="14"/>
      <c r="FD306" s="14"/>
      <c r="FE306" s="14"/>
      <c r="FF306" s="14"/>
      <c r="FG306" s="14"/>
      <c r="FH306" s="14"/>
      <c r="FI306" s="14"/>
      <c r="FJ306" s="14"/>
      <c r="FK306" s="14"/>
      <c r="FL306" s="14"/>
      <c r="FM306" s="14"/>
      <c r="FN306" s="14"/>
      <c r="FO306" s="14"/>
      <c r="FP306" s="14"/>
      <c r="FQ306" s="14"/>
      <c r="FR306" s="14"/>
      <c r="FS306" s="14"/>
      <c r="FT306" s="14"/>
      <c r="FU306" s="14"/>
      <c r="FV306" s="14"/>
      <c r="FW306" s="14"/>
      <c r="FX306" s="14"/>
      <c r="FY306" s="14"/>
      <c r="FZ306" s="14"/>
      <c r="GA306" s="14"/>
      <c r="GB306" s="14"/>
      <c r="GC306" s="14"/>
      <c r="GD306" s="14"/>
      <c r="GE306" s="14"/>
      <c r="GF306" s="14"/>
      <c r="GG306" s="14"/>
      <c r="GH306" s="14"/>
      <c r="GI306" s="14"/>
      <c r="GJ306" s="14"/>
      <c r="GK306" s="14"/>
      <c r="GL306" s="14"/>
      <c r="GM306" s="14"/>
      <c r="GN306" s="14"/>
      <c r="GO306" s="14"/>
      <c r="GP306" s="14"/>
      <c r="GQ306" s="14"/>
      <c r="GR306" s="14"/>
      <c r="GS306" s="14"/>
      <c r="GT306" s="14"/>
      <c r="GU306" s="14"/>
      <c r="GV306" s="14"/>
      <c r="GW306" s="14"/>
      <c r="GX306" s="14"/>
      <c r="GY306" s="14"/>
      <c r="GZ306" s="14"/>
      <c r="HA306" s="14"/>
      <c r="HB306" s="14"/>
      <c r="HC306" s="14"/>
      <c r="HD306" s="14"/>
      <c r="HE306" s="14"/>
      <c r="HF306" s="14"/>
      <c r="HG306" s="14"/>
      <c r="HH306" s="14"/>
      <c r="HI306" s="14"/>
      <c r="HJ306" s="14"/>
      <c r="HK306" s="14"/>
      <c r="HL306" s="14"/>
      <c r="HM306" s="14"/>
      <c r="HN306" s="14"/>
      <c r="HO306" s="14"/>
      <c r="HP306" s="14"/>
      <c r="HQ306" s="14"/>
      <c r="HR306" s="14"/>
      <c r="HS306" s="14"/>
      <c r="HT306" s="14"/>
      <c r="HU306" s="14"/>
      <c r="HV306" s="14"/>
      <c r="HW306" s="14"/>
      <c r="HX306" s="14"/>
      <c r="HY306" s="14"/>
      <c r="HZ306" s="14"/>
      <c r="IA306" s="14"/>
      <c r="IB306" s="14"/>
      <c r="IC306" s="14"/>
      <c r="ID306" s="14"/>
      <c r="IE306" s="14"/>
      <c r="IF306" s="14"/>
      <c r="IG306" s="14"/>
      <c r="IH306" s="14"/>
      <c r="II306" s="14"/>
      <c r="IJ306" s="14"/>
      <c r="IK306" s="14"/>
      <c r="IL306" s="14"/>
      <c r="IM306" s="14"/>
      <c r="IN306" s="14"/>
      <c r="IO306" s="14"/>
      <c r="IP306" s="14"/>
      <c r="IQ306" s="14"/>
      <c r="IR306" s="14"/>
      <c r="IS306" s="14"/>
      <c r="IT306" s="14"/>
      <c r="IU306" s="14"/>
      <c r="IV306" s="14"/>
      <c r="IW306" s="14"/>
      <c r="IX306" s="14"/>
      <c r="IY306" s="14"/>
      <c r="IZ306" s="14"/>
      <c r="JA306" s="14"/>
      <c r="JB306" s="14"/>
      <c r="JC306" s="14"/>
      <c r="JD306" s="14"/>
      <c r="JE306" s="14"/>
      <c r="JF306" s="14"/>
      <c r="JG306" s="14"/>
      <c r="JH306" s="14"/>
      <c r="JI306" s="14"/>
      <c r="JJ306" s="14"/>
      <c r="JK306" s="14"/>
      <c r="JL306" s="14"/>
      <c r="JM306" s="14"/>
      <c r="JN306" s="14"/>
      <c r="JO306" s="14"/>
      <c r="JP306" s="14"/>
      <c r="JQ306" s="14"/>
      <c r="JR306" s="14"/>
      <c r="JS306" s="14"/>
      <c r="JT306" s="14"/>
      <c r="JU306" s="14"/>
      <c r="JV306" s="14"/>
      <c r="JW306" s="14"/>
      <c r="JX306" s="14"/>
      <c r="JY306" s="14"/>
      <c r="JZ306" s="14"/>
      <c r="KA306" s="14"/>
      <c r="KB306" s="14"/>
      <c r="KC306" s="14"/>
      <c r="KD306" s="14"/>
      <c r="KE306" s="14"/>
      <c r="KF306" s="14"/>
      <c r="KG306" s="14"/>
      <c r="KH306" s="14"/>
      <c r="KI306" s="14"/>
      <c r="KJ306" s="14"/>
      <c r="KK306" s="14"/>
      <c r="KL306" s="14"/>
      <c r="KM306" s="14"/>
      <c r="KN306" s="14"/>
      <c r="KO306" s="14"/>
      <c r="KP306" s="14"/>
      <c r="KQ306" s="14"/>
      <c r="KR306" s="14"/>
      <c r="KS306" s="14"/>
      <c r="KT306" s="14"/>
      <c r="KU306" s="14"/>
      <c r="KV306" s="14"/>
      <c r="KW306" s="14"/>
      <c r="KX306" s="14"/>
      <c r="KY306" s="14"/>
      <c r="KZ306" s="14"/>
      <c r="LA306" s="14"/>
      <c r="LB306" s="14"/>
      <c r="LC306" s="14"/>
      <c r="LD306" s="14"/>
      <c r="LE306" s="14"/>
      <c r="LF306" s="14"/>
      <c r="LG306" s="14"/>
      <c r="LH306" s="14"/>
      <c r="LI306" s="14"/>
      <c r="LJ306" s="14"/>
      <c r="LK306" s="14"/>
      <c r="LL306" s="14"/>
      <c r="LM306" s="14"/>
      <c r="LN306" s="14"/>
      <c r="LO306" s="14"/>
      <c r="LP306" s="14"/>
      <c r="LQ306" s="14"/>
      <c r="LR306" s="14"/>
      <c r="LS306" s="14"/>
      <c r="LT306" s="14"/>
      <c r="LU306" s="14"/>
      <c r="LV306" s="14"/>
      <c r="LW306" s="14"/>
      <c r="LX306" s="14"/>
      <c r="LY306" s="14"/>
      <c r="LZ306" s="14"/>
      <c r="MA306" s="14"/>
      <c r="MB306" s="14"/>
      <c r="MC306" s="14"/>
      <c r="MD306" s="14"/>
      <c r="ME306" s="14"/>
      <c r="MF306" s="14"/>
      <c r="MG306" s="14"/>
      <c r="MH306" s="14"/>
      <c r="MI306" s="14"/>
      <c r="MJ306" s="14"/>
      <c r="MK306" s="14"/>
      <c r="ML306" s="14"/>
      <c r="MM306" s="14"/>
      <c r="MN306" s="14"/>
      <c r="MO306" s="14"/>
      <c r="MP306" s="14"/>
      <c r="MQ306" s="14"/>
      <c r="MR306" s="14"/>
      <c r="MS306" s="14"/>
      <c r="MT306" s="14"/>
      <c r="MU306" s="14"/>
      <c r="MV306" s="14"/>
      <c r="MW306" s="14"/>
      <c r="MX306" s="14"/>
      <c r="MY306" s="14"/>
      <c r="MZ306" s="14"/>
      <c r="NA306" s="14"/>
      <c r="NB306" s="14"/>
      <c r="NC306" s="14"/>
      <c r="ND306" s="14"/>
      <c r="NE306" s="14"/>
      <c r="NF306" s="14"/>
      <c r="NG306" s="14"/>
      <c r="NH306" s="14"/>
      <c r="NI306" s="14"/>
      <c r="NJ306" s="14"/>
      <c r="NK306" s="14"/>
      <c r="NL306" s="14"/>
      <c r="NM306" s="14"/>
      <c r="NN306" s="14"/>
      <c r="NO306" s="14"/>
      <c r="NP306" s="14"/>
      <c r="NQ306" s="14"/>
      <c r="NR306" s="14"/>
      <c r="NS306" s="14"/>
      <c r="NT306" s="14"/>
      <c r="NU306" s="14"/>
      <c r="NV306" s="14"/>
      <c r="NW306" s="14"/>
      <c r="NX306" s="14"/>
      <c r="NY306" s="14"/>
      <c r="NZ306" s="14"/>
      <c r="OA306" s="14"/>
      <c r="OB306" s="14"/>
      <c r="OC306" s="14"/>
      <c r="OD306" s="14"/>
      <c r="OE306" s="14"/>
      <c r="OF306" s="14"/>
      <c r="OG306" s="14"/>
      <c r="OH306" s="14"/>
      <c r="OI306" s="14"/>
      <c r="OJ306" s="14"/>
      <c r="OK306" s="14"/>
      <c r="OL306" s="14"/>
      <c r="OM306" s="14"/>
      <c r="ON306" s="14"/>
      <c r="OO306" s="14"/>
      <c r="OP306" s="14"/>
      <c r="OQ306" s="14"/>
      <c r="OR306" s="14"/>
      <c r="OS306" s="14"/>
      <c r="OT306" s="14"/>
      <c r="OU306" s="14"/>
      <c r="OV306" s="14"/>
      <c r="OW306" s="14"/>
      <c r="OX306" s="14"/>
      <c r="OY306" s="14"/>
      <c r="OZ306" s="14"/>
      <c r="PA306" s="14"/>
    </row>
    <row r="307" spans="1:417" s="16" customFormat="1" ht="28.5" customHeight="1" thickBot="1" x14ac:dyDescent="0.3">
      <c r="A307" s="217"/>
      <c r="B307" s="44"/>
      <c r="C307" s="220"/>
      <c r="D307" s="19"/>
      <c r="E307" s="229"/>
      <c r="F307" s="44"/>
      <c r="G307" s="229"/>
      <c r="H307" s="44"/>
      <c r="I307" s="307" t="s">
        <v>301</v>
      </c>
      <c r="J307" s="44"/>
      <c r="K307" s="70" t="s">
        <v>130</v>
      </c>
      <c r="L307" s="70" t="s">
        <v>3</v>
      </c>
      <c r="M307" s="70" t="s">
        <v>5</v>
      </c>
      <c r="N307" s="103">
        <v>99</v>
      </c>
      <c r="O307" s="103">
        <v>99</v>
      </c>
      <c r="P307" s="200">
        <f>IF(AND(N307&lt;&gt;0,M307="Кач."),O307/N307*100,"")</f>
        <v>100</v>
      </c>
      <c r="Q307" s="199"/>
      <c r="R307" s="226">
        <f>IFERROR(AVERAGE(P307:P308),"")</f>
        <v>100</v>
      </c>
      <c r="S307" s="227">
        <f>AVERAGE(Q307:Q308)</f>
        <v>64.786666666666676</v>
      </c>
      <c r="T307" s="224">
        <f>IFERROR((R307*0.7+S307*0.3)*2,S307*2)</f>
        <v>178.87200000000001</v>
      </c>
      <c r="U307" s="222" t="str">
        <f>IF(T307&lt;170,"ГЗ по услуге (работе) НЕ выполнено","")&amp;IF(AND(T307&gt;=170,T307&lt;=200),"ГЗ по услуге (работе) выполнено","")&amp;IF(T307&gt;200,"ГЗ по услуге (работе) ПЕРЕвыполнено","")</f>
        <v>ГЗ по услуге (работе) выполнено</v>
      </c>
      <c r="V307" s="230"/>
      <c r="W307" s="244"/>
      <c r="X307" s="247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/>
      <c r="GY307" s="4"/>
      <c r="GZ307" s="4"/>
      <c r="HA307" s="4"/>
      <c r="HB307" s="4"/>
      <c r="HC307" s="4"/>
      <c r="HD307" s="4"/>
      <c r="HE307" s="4"/>
      <c r="HF307" s="4"/>
      <c r="HG307" s="4"/>
      <c r="HH307" s="4"/>
      <c r="HI307" s="4"/>
      <c r="HJ307" s="4"/>
      <c r="HK307" s="4"/>
      <c r="HL307" s="4"/>
      <c r="HM307" s="4"/>
      <c r="HN307" s="4"/>
      <c r="HO307" s="4"/>
      <c r="HP307" s="4"/>
      <c r="HQ307" s="4"/>
      <c r="HR307" s="4"/>
      <c r="HS307" s="4"/>
      <c r="HT307" s="4"/>
      <c r="HU307" s="4"/>
      <c r="HV307" s="4"/>
      <c r="HW307" s="4"/>
      <c r="HX307" s="4"/>
      <c r="HY307" s="4"/>
      <c r="HZ307" s="4"/>
      <c r="IA307" s="4"/>
      <c r="IB307" s="4"/>
      <c r="IC307" s="4"/>
      <c r="ID307" s="4"/>
      <c r="IE307" s="4"/>
      <c r="IF307" s="4"/>
      <c r="IG307" s="4"/>
      <c r="IH307" s="4"/>
      <c r="II307" s="4"/>
      <c r="IJ307" s="4"/>
      <c r="IK307" s="4"/>
      <c r="IL307" s="4"/>
      <c r="IM307" s="4"/>
      <c r="IN307" s="4"/>
      <c r="IO307" s="4"/>
      <c r="IP307" s="4"/>
      <c r="IQ307" s="4"/>
      <c r="IR307" s="4"/>
      <c r="IS307" s="4"/>
      <c r="IT307" s="4"/>
      <c r="IU307" s="4"/>
      <c r="IV307" s="4"/>
      <c r="IW307" s="4"/>
      <c r="IX307" s="4"/>
      <c r="IY307" s="4"/>
      <c r="IZ307" s="4"/>
      <c r="JA307" s="4"/>
      <c r="JB307" s="4"/>
      <c r="JC307" s="4"/>
      <c r="JD307" s="4"/>
      <c r="JE307" s="4"/>
      <c r="JF307" s="4"/>
      <c r="JG307" s="4"/>
      <c r="JH307" s="4"/>
      <c r="JI307" s="4"/>
      <c r="JJ307" s="4"/>
      <c r="JK307" s="4"/>
      <c r="JL307" s="4"/>
      <c r="JM307" s="4"/>
      <c r="JN307" s="4"/>
      <c r="JO307" s="4"/>
      <c r="JP307" s="4"/>
      <c r="JQ307" s="4"/>
      <c r="JR307" s="4"/>
      <c r="JS307" s="4"/>
      <c r="JT307" s="4"/>
      <c r="JU307" s="4"/>
      <c r="JV307" s="4"/>
      <c r="JW307" s="4"/>
      <c r="JX307" s="4"/>
      <c r="JY307" s="4"/>
      <c r="JZ307" s="4"/>
      <c r="KA307" s="4"/>
      <c r="KB307" s="4"/>
      <c r="KC307" s="4"/>
      <c r="KD307" s="4"/>
      <c r="KE307" s="4"/>
      <c r="KF307" s="4"/>
      <c r="KG307" s="4"/>
      <c r="KH307" s="4"/>
      <c r="KI307" s="4"/>
      <c r="KJ307" s="4"/>
      <c r="KK307" s="4"/>
      <c r="KL307" s="4"/>
      <c r="KM307" s="4"/>
      <c r="KN307" s="4"/>
      <c r="KO307" s="4"/>
      <c r="KP307" s="4"/>
      <c r="KQ307" s="4"/>
      <c r="KR307" s="4"/>
      <c r="KS307" s="4"/>
      <c r="KT307" s="4"/>
      <c r="KU307" s="4"/>
      <c r="KV307" s="4"/>
      <c r="KW307" s="4"/>
      <c r="KX307" s="4"/>
      <c r="KY307" s="4"/>
      <c r="KZ307" s="4"/>
      <c r="LA307" s="4"/>
      <c r="LB307" s="4"/>
      <c r="LC307" s="4"/>
      <c r="LD307" s="4"/>
      <c r="LE307" s="4"/>
      <c r="LF307" s="4"/>
      <c r="LG307" s="4"/>
      <c r="LH307" s="4"/>
      <c r="LI307" s="4"/>
      <c r="LJ307" s="4"/>
      <c r="LK307" s="4"/>
      <c r="LL307" s="4"/>
      <c r="LM307" s="4"/>
      <c r="LN307" s="4"/>
      <c r="LO307" s="4"/>
      <c r="LP307" s="4"/>
      <c r="LQ307" s="4"/>
      <c r="LR307" s="4"/>
      <c r="LS307" s="4"/>
      <c r="LT307" s="4"/>
      <c r="LU307" s="4"/>
      <c r="LV307" s="4"/>
      <c r="LW307" s="4"/>
      <c r="LX307" s="4"/>
      <c r="LY307" s="4"/>
      <c r="LZ307" s="4"/>
      <c r="MA307" s="4"/>
      <c r="MB307" s="4"/>
      <c r="MC307" s="4"/>
      <c r="MD307" s="4"/>
      <c r="ME307" s="4"/>
      <c r="MF307" s="4"/>
      <c r="MG307" s="4"/>
      <c r="MH307" s="4"/>
      <c r="MI307" s="4"/>
      <c r="MJ307" s="4"/>
      <c r="MK307" s="4"/>
      <c r="ML307" s="4"/>
      <c r="MM307" s="4"/>
      <c r="MN307" s="4"/>
      <c r="MO307" s="4"/>
      <c r="MP307" s="4"/>
      <c r="MQ307" s="4"/>
      <c r="MR307" s="4"/>
      <c r="MS307" s="4"/>
      <c r="MT307" s="4"/>
      <c r="MU307" s="4"/>
      <c r="MV307" s="4"/>
      <c r="MW307" s="4"/>
      <c r="MX307" s="4"/>
      <c r="MY307" s="4"/>
      <c r="MZ307" s="4"/>
      <c r="NA307" s="4"/>
      <c r="NB307" s="4"/>
      <c r="NC307" s="4"/>
      <c r="ND307" s="4"/>
      <c r="NE307" s="4"/>
      <c r="NF307" s="4"/>
      <c r="NG307" s="4"/>
      <c r="NH307" s="4"/>
      <c r="NI307" s="4"/>
      <c r="NJ307" s="4"/>
      <c r="NK307" s="4"/>
      <c r="NL307" s="4"/>
      <c r="NM307" s="4"/>
      <c r="NN307" s="4"/>
      <c r="NO307" s="4"/>
      <c r="NP307" s="4"/>
      <c r="NQ307" s="4"/>
      <c r="NR307" s="4"/>
      <c r="NS307" s="4"/>
      <c r="NT307" s="4"/>
      <c r="NU307" s="4"/>
      <c r="NV307" s="4"/>
      <c r="NW307" s="4"/>
      <c r="NX307" s="4"/>
      <c r="NY307" s="4"/>
      <c r="NZ307" s="4"/>
      <c r="OA307" s="4"/>
      <c r="OB307" s="4"/>
      <c r="OC307" s="4"/>
      <c r="OD307" s="4"/>
      <c r="OE307" s="4"/>
      <c r="OF307" s="4"/>
      <c r="OG307" s="4"/>
      <c r="OH307" s="4"/>
      <c r="OI307" s="4"/>
      <c r="OJ307" s="4"/>
      <c r="OK307" s="4"/>
      <c r="OL307" s="4"/>
      <c r="OM307" s="4"/>
      <c r="ON307" s="4"/>
      <c r="OO307" s="4"/>
      <c r="OP307" s="4"/>
      <c r="OQ307" s="4"/>
      <c r="OR307" s="4"/>
      <c r="OS307" s="4"/>
      <c r="OT307" s="4"/>
      <c r="OU307" s="4"/>
      <c r="OV307" s="4"/>
      <c r="OW307" s="4"/>
      <c r="OX307" s="4"/>
      <c r="OY307" s="4"/>
      <c r="OZ307" s="4"/>
      <c r="PA307" s="4"/>
    </row>
    <row r="308" spans="1:417" s="16" customFormat="1" ht="28.5" customHeight="1" thickBot="1" x14ac:dyDescent="0.3">
      <c r="A308" s="217"/>
      <c r="B308" s="44"/>
      <c r="C308" s="221"/>
      <c r="D308" s="19"/>
      <c r="E308" s="223"/>
      <c r="F308" s="44"/>
      <c r="G308" s="223"/>
      <c r="H308" s="44"/>
      <c r="I308" s="308"/>
      <c r="J308" s="44"/>
      <c r="K308" s="175" t="s">
        <v>290</v>
      </c>
      <c r="L308" s="176" t="s">
        <v>41</v>
      </c>
      <c r="M308" s="177" t="s">
        <v>42</v>
      </c>
      <c r="N308" s="99">
        <v>7500</v>
      </c>
      <c r="O308" s="101">
        <v>4859</v>
      </c>
      <c r="P308" s="202" t="str">
        <f>IF(AND(N308&lt;&gt;0,M308="Кач."),O308/N308*100,"")</f>
        <v/>
      </c>
      <c r="Q308" s="201">
        <f>IF(AND(N308&lt;&gt;0,M308="объем"),(O308/N308*100),"")</f>
        <v>64.786666666666676</v>
      </c>
      <c r="R308" s="209"/>
      <c r="S308" s="211"/>
      <c r="T308" s="225"/>
      <c r="U308" s="223"/>
      <c r="V308" s="232"/>
      <c r="W308" s="244"/>
      <c r="X308" s="247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  <c r="GJ308" s="4"/>
      <c r="GK308" s="4"/>
      <c r="GL308" s="4"/>
      <c r="GM308" s="4"/>
      <c r="GN308" s="4"/>
      <c r="GO308" s="4"/>
      <c r="GP308" s="4"/>
      <c r="GQ308" s="4"/>
      <c r="GR308" s="4"/>
      <c r="GS308" s="4"/>
      <c r="GT308" s="4"/>
      <c r="GU308" s="4"/>
      <c r="GV308" s="4"/>
      <c r="GW308" s="4"/>
      <c r="GX308" s="4"/>
      <c r="GY308" s="4"/>
      <c r="GZ308" s="4"/>
      <c r="HA308" s="4"/>
      <c r="HB308" s="4"/>
      <c r="HC308" s="4"/>
      <c r="HD308" s="4"/>
      <c r="HE308" s="4"/>
      <c r="HF308" s="4"/>
      <c r="HG308" s="4"/>
      <c r="HH308" s="4"/>
      <c r="HI308" s="4"/>
      <c r="HJ308" s="4"/>
      <c r="HK308" s="4"/>
      <c r="HL308" s="4"/>
      <c r="HM308" s="4"/>
      <c r="HN308" s="4"/>
      <c r="HO308" s="4"/>
      <c r="HP308" s="4"/>
      <c r="HQ308" s="4"/>
      <c r="HR308" s="4"/>
      <c r="HS308" s="4"/>
      <c r="HT308" s="4"/>
      <c r="HU308" s="4"/>
      <c r="HV308" s="4"/>
      <c r="HW308" s="4"/>
      <c r="HX308" s="4"/>
      <c r="HY308" s="4"/>
      <c r="HZ308" s="4"/>
      <c r="IA308" s="4"/>
      <c r="IB308" s="4"/>
      <c r="IC308" s="4"/>
      <c r="ID308" s="4"/>
      <c r="IE308" s="4"/>
      <c r="IF308" s="4"/>
      <c r="IG308" s="4"/>
      <c r="IH308" s="4"/>
      <c r="II308" s="4"/>
      <c r="IJ308" s="4"/>
      <c r="IK308" s="4"/>
      <c r="IL308" s="4"/>
      <c r="IM308" s="4"/>
      <c r="IN308" s="4"/>
      <c r="IO308" s="4"/>
      <c r="IP308" s="4"/>
      <c r="IQ308" s="4"/>
      <c r="IR308" s="4"/>
      <c r="IS308" s="4"/>
      <c r="IT308" s="4"/>
      <c r="IU308" s="4"/>
      <c r="IV308" s="4"/>
      <c r="IW308" s="4"/>
      <c r="IX308" s="4"/>
      <c r="IY308" s="4"/>
      <c r="IZ308" s="4"/>
      <c r="JA308" s="4"/>
      <c r="JB308" s="4"/>
      <c r="JC308" s="4"/>
      <c r="JD308" s="4"/>
      <c r="JE308" s="4"/>
      <c r="JF308" s="4"/>
      <c r="JG308" s="4"/>
      <c r="JH308" s="4"/>
      <c r="JI308" s="4"/>
      <c r="JJ308" s="4"/>
      <c r="JK308" s="4"/>
      <c r="JL308" s="4"/>
      <c r="JM308" s="4"/>
      <c r="JN308" s="4"/>
      <c r="JO308" s="4"/>
      <c r="JP308" s="4"/>
      <c r="JQ308" s="4"/>
      <c r="JR308" s="4"/>
      <c r="JS308" s="4"/>
      <c r="JT308" s="4"/>
      <c r="JU308" s="4"/>
      <c r="JV308" s="4"/>
      <c r="JW308" s="4"/>
      <c r="JX308" s="4"/>
      <c r="JY308" s="4"/>
      <c r="JZ308" s="4"/>
      <c r="KA308" s="4"/>
      <c r="KB308" s="4"/>
      <c r="KC308" s="4"/>
      <c r="KD308" s="4"/>
      <c r="KE308" s="4"/>
      <c r="KF308" s="4"/>
      <c r="KG308" s="4"/>
      <c r="KH308" s="4"/>
      <c r="KI308" s="4"/>
      <c r="KJ308" s="4"/>
      <c r="KK308" s="4"/>
      <c r="KL308" s="4"/>
      <c r="KM308" s="4"/>
      <c r="KN308" s="4"/>
      <c r="KO308" s="4"/>
      <c r="KP308" s="4"/>
      <c r="KQ308" s="4"/>
      <c r="KR308" s="4"/>
      <c r="KS308" s="4"/>
      <c r="KT308" s="4"/>
      <c r="KU308" s="4"/>
      <c r="KV308" s="4"/>
      <c r="KW308" s="4"/>
      <c r="KX308" s="4"/>
      <c r="KY308" s="4"/>
      <c r="KZ308" s="4"/>
      <c r="LA308" s="4"/>
      <c r="LB308" s="4"/>
      <c r="LC308" s="4"/>
      <c r="LD308" s="4"/>
      <c r="LE308" s="4"/>
      <c r="LF308" s="4"/>
      <c r="LG308" s="4"/>
      <c r="LH308" s="4"/>
      <c r="LI308" s="4"/>
      <c r="LJ308" s="4"/>
      <c r="LK308" s="4"/>
      <c r="LL308" s="4"/>
      <c r="LM308" s="4"/>
      <c r="LN308" s="4"/>
      <c r="LO308" s="4"/>
      <c r="LP308" s="4"/>
      <c r="LQ308" s="4"/>
      <c r="LR308" s="4"/>
      <c r="LS308" s="4"/>
      <c r="LT308" s="4"/>
      <c r="LU308" s="4"/>
      <c r="LV308" s="4"/>
      <c r="LW308" s="4"/>
      <c r="LX308" s="4"/>
      <c r="LY308" s="4"/>
      <c r="LZ308" s="4"/>
      <c r="MA308" s="4"/>
      <c r="MB308" s="4"/>
      <c r="MC308" s="4"/>
      <c r="MD308" s="4"/>
      <c r="ME308" s="4"/>
      <c r="MF308" s="4"/>
      <c r="MG308" s="4"/>
      <c r="MH308" s="4"/>
      <c r="MI308" s="4"/>
      <c r="MJ308" s="4"/>
      <c r="MK308" s="4"/>
      <c r="ML308" s="4"/>
      <c r="MM308" s="4"/>
      <c r="MN308" s="4"/>
      <c r="MO308" s="4"/>
      <c r="MP308" s="4"/>
      <c r="MQ308" s="4"/>
      <c r="MR308" s="4"/>
      <c r="MS308" s="4"/>
      <c r="MT308" s="4"/>
      <c r="MU308" s="4"/>
      <c r="MV308" s="4"/>
      <c r="MW308" s="4"/>
      <c r="MX308" s="4"/>
      <c r="MY308" s="4"/>
      <c r="MZ308" s="4"/>
      <c r="NA308" s="4"/>
      <c r="NB308" s="4"/>
      <c r="NC308" s="4"/>
      <c r="ND308" s="4"/>
      <c r="NE308" s="4"/>
      <c r="NF308" s="4"/>
      <c r="NG308" s="4"/>
      <c r="NH308" s="4"/>
      <c r="NI308" s="4"/>
      <c r="NJ308" s="4"/>
      <c r="NK308" s="4"/>
      <c r="NL308" s="4"/>
      <c r="NM308" s="4"/>
      <c r="NN308" s="4"/>
      <c r="NO308" s="4"/>
      <c r="NP308" s="4"/>
      <c r="NQ308" s="4"/>
      <c r="NR308" s="4"/>
      <c r="NS308" s="4"/>
      <c r="NT308" s="4"/>
      <c r="NU308" s="4"/>
      <c r="NV308" s="4"/>
      <c r="NW308" s="4"/>
      <c r="NX308" s="4"/>
      <c r="NY308" s="4"/>
      <c r="NZ308" s="4"/>
      <c r="OA308" s="4"/>
      <c r="OB308" s="4"/>
      <c r="OC308" s="4"/>
      <c r="OD308" s="4"/>
      <c r="OE308" s="4"/>
      <c r="OF308" s="4"/>
      <c r="OG308" s="4"/>
      <c r="OH308" s="4"/>
      <c r="OI308" s="4"/>
      <c r="OJ308" s="4"/>
      <c r="OK308" s="4"/>
      <c r="OL308" s="4"/>
      <c r="OM308" s="4"/>
      <c r="ON308" s="4"/>
      <c r="OO308" s="4"/>
      <c r="OP308" s="4"/>
      <c r="OQ308" s="4"/>
      <c r="OR308" s="4"/>
      <c r="OS308" s="4"/>
      <c r="OT308" s="4"/>
      <c r="OU308" s="4"/>
      <c r="OV308" s="4"/>
      <c r="OW308" s="4"/>
      <c r="OX308" s="4"/>
      <c r="OY308" s="4"/>
      <c r="OZ308" s="4"/>
      <c r="PA308" s="4"/>
    </row>
    <row r="309" spans="1:417" s="16" customFormat="1" ht="28.5" customHeight="1" thickBot="1" x14ac:dyDescent="0.3">
      <c r="A309" s="217"/>
      <c r="B309" s="44" t="str">
        <f>IF(A309="",B306,A309)</f>
        <v>ГБУЗ АО АМОКБ</v>
      </c>
      <c r="C309" s="219" t="s">
        <v>122</v>
      </c>
      <c r="D309" s="19" t="str">
        <f>IF(C309="",D306,C309)</f>
        <v>ПМСП, включенная в базовую программу ОМС</v>
      </c>
      <c r="E309" s="222" t="s">
        <v>139</v>
      </c>
      <c r="F309" s="44" t="str">
        <f>IF(E309="",F306,E309)</f>
        <v>амбулаторно</v>
      </c>
      <c r="G309" s="222" t="s">
        <v>47</v>
      </c>
      <c r="H309" s="44" t="str">
        <f>IF(G309="",H306,G309)</f>
        <v>Не предусмотрено</v>
      </c>
      <c r="I309" s="222" t="s">
        <v>68</v>
      </c>
      <c r="J309" s="44" t="str">
        <f>IF(I309="",J306,I309)</f>
        <v>генетик</v>
      </c>
      <c r="K309" s="70" t="s">
        <v>130</v>
      </c>
      <c r="L309" s="70" t="s">
        <v>3</v>
      </c>
      <c r="M309" s="70" t="s">
        <v>5</v>
      </c>
      <c r="N309" s="103">
        <v>99</v>
      </c>
      <c r="O309" s="103">
        <v>99</v>
      </c>
      <c r="P309" s="51">
        <f t="shared" ref="P309" si="187">IF(AND(N309&lt;&gt;0,M309="Кач."),O309/N309*100,"")</f>
        <v>100</v>
      </c>
      <c r="Q309" s="57"/>
      <c r="R309" s="226">
        <f>IFERROR(AVERAGE(P309:P311),"")</f>
        <v>100</v>
      </c>
      <c r="S309" s="227">
        <f>AVERAGE(Q309:Q311)</f>
        <v>43.217466493731088</v>
      </c>
      <c r="T309" s="224">
        <f>IFERROR((R309*0.7+S309*0.3)*2,S309*2)</f>
        <v>165.93047989623864</v>
      </c>
      <c r="U309" s="222" t="str">
        <f>IF(T309&lt;170,"ГЗ по услуге (работе) НЕ выполнено","")&amp;IF(AND(T309&gt;=170,T309&lt;=200),"ГЗ по услуге (работе) выполнено","")&amp;IF(T309&gt;200,"ГЗ по услуге (работе) ПЕРЕвыполнено","")</f>
        <v>ГЗ по услуге (работе) НЕ выполнено</v>
      </c>
      <c r="V309" s="222"/>
      <c r="W309" s="244"/>
      <c r="X309" s="247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  <c r="GK309" s="4"/>
      <c r="GL309" s="4"/>
      <c r="GM309" s="4"/>
      <c r="GN309" s="4"/>
      <c r="GO309" s="4"/>
      <c r="GP309" s="4"/>
      <c r="GQ309" s="4"/>
      <c r="GR309" s="4"/>
      <c r="GS309" s="4"/>
      <c r="GT309" s="4"/>
      <c r="GU309" s="4"/>
      <c r="GV309" s="4"/>
      <c r="GW309" s="4"/>
      <c r="GX309" s="4"/>
      <c r="GY309" s="4"/>
      <c r="GZ309" s="4"/>
      <c r="HA309" s="4"/>
      <c r="HB309" s="4"/>
      <c r="HC309" s="4"/>
      <c r="HD309" s="4"/>
      <c r="HE309" s="4"/>
      <c r="HF309" s="4"/>
      <c r="HG309" s="4"/>
      <c r="HH309" s="4"/>
      <c r="HI309" s="4"/>
      <c r="HJ309" s="4"/>
      <c r="HK309" s="4"/>
      <c r="HL309" s="4"/>
      <c r="HM309" s="4"/>
      <c r="HN309" s="4"/>
      <c r="HO309" s="4"/>
      <c r="HP309" s="4"/>
      <c r="HQ309" s="4"/>
      <c r="HR309" s="4"/>
      <c r="HS309" s="4"/>
      <c r="HT309" s="4"/>
      <c r="HU309" s="4"/>
      <c r="HV309" s="4"/>
      <c r="HW309" s="4"/>
      <c r="HX309" s="4"/>
      <c r="HY309" s="4"/>
      <c r="HZ309" s="4"/>
      <c r="IA309" s="4"/>
      <c r="IB309" s="4"/>
      <c r="IC309" s="4"/>
      <c r="ID309" s="4"/>
      <c r="IE309" s="4"/>
      <c r="IF309" s="4"/>
      <c r="IG309" s="4"/>
      <c r="IH309" s="4"/>
      <c r="II309" s="4"/>
      <c r="IJ309" s="4"/>
      <c r="IK309" s="4"/>
      <c r="IL309" s="4"/>
      <c r="IM309" s="4"/>
      <c r="IN309" s="4"/>
      <c r="IO309" s="4"/>
      <c r="IP309" s="4"/>
      <c r="IQ309" s="4"/>
      <c r="IR309" s="4"/>
      <c r="IS309" s="4"/>
      <c r="IT309" s="4"/>
      <c r="IU309" s="4"/>
      <c r="IV309" s="4"/>
      <c r="IW309" s="4"/>
      <c r="IX309" s="4"/>
      <c r="IY309" s="4"/>
      <c r="IZ309" s="4"/>
      <c r="JA309" s="4"/>
      <c r="JB309" s="4"/>
      <c r="JC309" s="4"/>
      <c r="JD309" s="4"/>
      <c r="JE309" s="4"/>
      <c r="JF309" s="4"/>
      <c r="JG309" s="4"/>
      <c r="JH309" s="4"/>
      <c r="JI309" s="4"/>
      <c r="JJ309" s="4"/>
      <c r="JK309" s="4"/>
      <c r="JL309" s="4"/>
      <c r="JM309" s="4"/>
      <c r="JN309" s="4"/>
      <c r="JO309" s="4"/>
      <c r="JP309" s="4"/>
      <c r="JQ309" s="4"/>
      <c r="JR309" s="4"/>
      <c r="JS309" s="4"/>
      <c r="JT309" s="4"/>
      <c r="JU309" s="4"/>
      <c r="JV309" s="4"/>
      <c r="JW309" s="4"/>
      <c r="JX309" s="4"/>
      <c r="JY309" s="4"/>
      <c r="JZ309" s="4"/>
      <c r="KA309" s="4"/>
      <c r="KB309" s="4"/>
      <c r="KC309" s="4"/>
      <c r="KD309" s="4"/>
      <c r="KE309" s="4"/>
      <c r="KF309" s="4"/>
      <c r="KG309" s="4"/>
      <c r="KH309" s="4"/>
      <c r="KI309" s="4"/>
      <c r="KJ309" s="4"/>
      <c r="KK309" s="4"/>
      <c r="KL309" s="4"/>
      <c r="KM309" s="4"/>
      <c r="KN309" s="4"/>
      <c r="KO309" s="4"/>
      <c r="KP309" s="4"/>
      <c r="KQ309" s="4"/>
      <c r="KR309" s="4"/>
      <c r="KS309" s="4"/>
      <c r="KT309" s="4"/>
      <c r="KU309" s="4"/>
      <c r="KV309" s="4"/>
      <c r="KW309" s="4"/>
      <c r="KX309" s="4"/>
      <c r="KY309" s="4"/>
      <c r="KZ309" s="4"/>
      <c r="LA309" s="4"/>
      <c r="LB309" s="4"/>
      <c r="LC309" s="4"/>
      <c r="LD309" s="4"/>
      <c r="LE309" s="4"/>
      <c r="LF309" s="4"/>
      <c r="LG309" s="4"/>
      <c r="LH309" s="4"/>
      <c r="LI309" s="4"/>
      <c r="LJ309" s="4"/>
      <c r="LK309" s="4"/>
      <c r="LL309" s="4"/>
      <c r="LM309" s="4"/>
      <c r="LN309" s="4"/>
      <c r="LO309" s="4"/>
      <c r="LP309" s="4"/>
      <c r="LQ309" s="4"/>
      <c r="LR309" s="4"/>
      <c r="LS309" s="4"/>
      <c r="LT309" s="4"/>
      <c r="LU309" s="4"/>
      <c r="LV309" s="4"/>
      <c r="LW309" s="4"/>
      <c r="LX309" s="4"/>
      <c r="LY309" s="4"/>
      <c r="LZ309" s="4"/>
      <c r="MA309" s="4"/>
      <c r="MB309" s="4"/>
      <c r="MC309" s="4"/>
      <c r="MD309" s="4"/>
      <c r="ME309" s="4"/>
      <c r="MF309" s="4"/>
      <c r="MG309" s="4"/>
      <c r="MH309" s="4"/>
      <c r="MI309" s="4"/>
      <c r="MJ309" s="4"/>
      <c r="MK309" s="4"/>
      <c r="ML309" s="4"/>
      <c r="MM309" s="4"/>
      <c r="MN309" s="4"/>
      <c r="MO309" s="4"/>
      <c r="MP309" s="4"/>
      <c r="MQ309" s="4"/>
      <c r="MR309" s="4"/>
      <c r="MS309" s="4"/>
      <c r="MT309" s="4"/>
      <c r="MU309" s="4"/>
      <c r="MV309" s="4"/>
      <c r="MW309" s="4"/>
      <c r="MX309" s="4"/>
      <c r="MY309" s="4"/>
      <c r="MZ309" s="4"/>
      <c r="NA309" s="4"/>
      <c r="NB309" s="4"/>
      <c r="NC309" s="4"/>
      <c r="ND309" s="4"/>
      <c r="NE309" s="4"/>
      <c r="NF309" s="4"/>
      <c r="NG309" s="4"/>
      <c r="NH309" s="4"/>
      <c r="NI309" s="4"/>
      <c r="NJ309" s="4"/>
      <c r="NK309" s="4"/>
      <c r="NL309" s="4"/>
      <c r="NM309" s="4"/>
      <c r="NN309" s="4"/>
      <c r="NO309" s="4"/>
      <c r="NP309" s="4"/>
      <c r="NQ309" s="4"/>
      <c r="NR309" s="4"/>
      <c r="NS309" s="4"/>
      <c r="NT309" s="4"/>
      <c r="NU309" s="4"/>
      <c r="NV309" s="4"/>
      <c r="NW309" s="4"/>
      <c r="NX309" s="4"/>
      <c r="NY309" s="4"/>
      <c r="NZ309" s="4"/>
      <c r="OA309" s="4"/>
      <c r="OB309" s="4"/>
      <c r="OC309" s="4"/>
      <c r="OD309" s="4"/>
      <c r="OE309" s="4"/>
      <c r="OF309" s="4"/>
      <c r="OG309" s="4"/>
      <c r="OH309" s="4"/>
      <c r="OI309" s="4"/>
      <c r="OJ309" s="4"/>
      <c r="OK309" s="4"/>
      <c r="OL309" s="4"/>
      <c r="OM309" s="4"/>
      <c r="ON309" s="4"/>
      <c r="OO309" s="4"/>
      <c r="OP309" s="4"/>
      <c r="OQ309" s="4"/>
      <c r="OR309" s="4"/>
      <c r="OS309" s="4"/>
      <c r="OT309" s="4"/>
      <c r="OU309" s="4"/>
      <c r="OV309" s="4"/>
      <c r="OW309" s="4"/>
      <c r="OX309" s="4"/>
      <c r="OY309" s="4"/>
      <c r="OZ309" s="4"/>
      <c r="PA309" s="4"/>
    </row>
    <row r="310" spans="1:417" s="16" customFormat="1" ht="28.5" customHeight="1" thickBot="1" x14ac:dyDescent="0.3">
      <c r="A310" s="217"/>
      <c r="B310" s="44" t="str">
        <f t="shared" si="167"/>
        <v>ГБУЗ АО АМОКБ</v>
      </c>
      <c r="C310" s="220"/>
      <c r="D310" s="19" t="str">
        <f t="shared" si="168"/>
        <v>ПМСП, включенная в базовую программу ОМС</v>
      </c>
      <c r="E310" s="229"/>
      <c r="F310" s="44" t="str">
        <f t="shared" si="177"/>
        <v>амбулаторно</v>
      </c>
      <c r="G310" s="229"/>
      <c r="H310" s="44" t="str">
        <f t="shared" si="178"/>
        <v>Не предусмотрено</v>
      </c>
      <c r="I310" s="229"/>
      <c r="J310" s="44" t="str">
        <f t="shared" si="179"/>
        <v>генетик</v>
      </c>
      <c r="K310" s="71" t="s">
        <v>40</v>
      </c>
      <c r="L310" s="72" t="s">
        <v>120</v>
      </c>
      <c r="M310" s="78" t="s">
        <v>42</v>
      </c>
      <c r="N310" s="99">
        <v>1542</v>
      </c>
      <c r="O310" s="101">
        <v>830</v>
      </c>
      <c r="P310" s="58"/>
      <c r="Q310" s="59">
        <f>IF(AND(N310&lt;&gt;0,M310="объем"),(O310/N310*100)/$Y$2*12,"")</f>
        <v>71.768266320795504</v>
      </c>
      <c r="R310" s="208"/>
      <c r="S310" s="210"/>
      <c r="T310" s="228"/>
      <c r="U310" s="229"/>
      <c r="V310" s="229"/>
      <c r="W310" s="244"/>
      <c r="X310" s="247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  <c r="GJ310" s="4"/>
      <c r="GK310" s="4"/>
      <c r="GL310" s="4"/>
      <c r="GM310" s="4"/>
      <c r="GN310" s="4"/>
      <c r="GO310" s="4"/>
      <c r="GP310" s="4"/>
      <c r="GQ310" s="4"/>
      <c r="GR310" s="4"/>
      <c r="GS310" s="4"/>
      <c r="GT310" s="4"/>
      <c r="GU310" s="4"/>
      <c r="GV310" s="4"/>
      <c r="GW310" s="4"/>
      <c r="GX310" s="4"/>
      <c r="GY310" s="4"/>
      <c r="GZ310" s="4"/>
      <c r="HA310" s="4"/>
      <c r="HB310" s="4"/>
      <c r="HC310" s="4"/>
      <c r="HD310" s="4"/>
      <c r="HE310" s="4"/>
      <c r="HF310" s="4"/>
      <c r="HG310" s="4"/>
      <c r="HH310" s="4"/>
      <c r="HI310" s="4"/>
      <c r="HJ310" s="4"/>
      <c r="HK310" s="4"/>
      <c r="HL310" s="4"/>
      <c r="HM310" s="4"/>
      <c r="HN310" s="4"/>
      <c r="HO310" s="4"/>
      <c r="HP310" s="4"/>
      <c r="HQ310" s="4"/>
      <c r="HR310" s="4"/>
      <c r="HS310" s="4"/>
      <c r="HT310" s="4"/>
      <c r="HU310" s="4"/>
      <c r="HV310" s="4"/>
      <c r="HW310" s="4"/>
      <c r="HX310" s="4"/>
      <c r="HY310" s="4"/>
      <c r="HZ310" s="4"/>
      <c r="IA310" s="4"/>
      <c r="IB310" s="4"/>
      <c r="IC310" s="4"/>
      <c r="ID310" s="4"/>
      <c r="IE310" s="4"/>
      <c r="IF310" s="4"/>
      <c r="IG310" s="4"/>
      <c r="IH310" s="4"/>
      <c r="II310" s="4"/>
      <c r="IJ310" s="4"/>
      <c r="IK310" s="4"/>
      <c r="IL310" s="4"/>
      <c r="IM310" s="4"/>
      <c r="IN310" s="4"/>
      <c r="IO310" s="4"/>
      <c r="IP310" s="4"/>
      <c r="IQ310" s="4"/>
      <c r="IR310" s="4"/>
      <c r="IS310" s="4"/>
      <c r="IT310" s="4"/>
      <c r="IU310" s="4"/>
      <c r="IV310" s="4"/>
      <c r="IW310" s="4"/>
      <c r="IX310" s="4"/>
      <c r="IY310" s="4"/>
      <c r="IZ310" s="4"/>
      <c r="JA310" s="4"/>
      <c r="JB310" s="4"/>
      <c r="JC310" s="4"/>
      <c r="JD310" s="4"/>
      <c r="JE310" s="4"/>
      <c r="JF310" s="4"/>
      <c r="JG310" s="4"/>
      <c r="JH310" s="4"/>
      <c r="JI310" s="4"/>
      <c r="JJ310" s="4"/>
      <c r="JK310" s="4"/>
      <c r="JL310" s="4"/>
      <c r="JM310" s="4"/>
      <c r="JN310" s="4"/>
      <c r="JO310" s="4"/>
      <c r="JP310" s="4"/>
      <c r="JQ310" s="4"/>
      <c r="JR310" s="4"/>
      <c r="JS310" s="4"/>
      <c r="JT310" s="4"/>
      <c r="JU310" s="4"/>
      <c r="JV310" s="4"/>
      <c r="JW310" s="4"/>
      <c r="JX310" s="4"/>
      <c r="JY310" s="4"/>
      <c r="JZ310" s="4"/>
      <c r="KA310" s="4"/>
      <c r="KB310" s="4"/>
      <c r="KC310" s="4"/>
      <c r="KD310" s="4"/>
      <c r="KE310" s="4"/>
      <c r="KF310" s="4"/>
      <c r="KG310" s="4"/>
      <c r="KH310" s="4"/>
      <c r="KI310" s="4"/>
      <c r="KJ310" s="4"/>
      <c r="KK310" s="4"/>
      <c r="KL310" s="4"/>
      <c r="KM310" s="4"/>
      <c r="KN310" s="4"/>
      <c r="KO310" s="4"/>
      <c r="KP310" s="4"/>
      <c r="KQ310" s="4"/>
      <c r="KR310" s="4"/>
      <c r="KS310" s="4"/>
      <c r="KT310" s="4"/>
      <c r="KU310" s="4"/>
      <c r="KV310" s="4"/>
      <c r="KW310" s="4"/>
      <c r="KX310" s="4"/>
      <c r="KY310" s="4"/>
      <c r="KZ310" s="4"/>
      <c r="LA310" s="4"/>
      <c r="LB310" s="4"/>
      <c r="LC310" s="4"/>
      <c r="LD310" s="4"/>
      <c r="LE310" s="4"/>
      <c r="LF310" s="4"/>
      <c r="LG310" s="4"/>
      <c r="LH310" s="4"/>
      <c r="LI310" s="4"/>
      <c r="LJ310" s="4"/>
      <c r="LK310" s="4"/>
      <c r="LL310" s="4"/>
      <c r="LM310" s="4"/>
      <c r="LN310" s="4"/>
      <c r="LO310" s="4"/>
      <c r="LP310" s="4"/>
      <c r="LQ310" s="4"/>
      <c r="LR310" s="4"/>
      <c r="LS310" s="4"/>
      <c r="LT310" s="4"/>
      <c r="LU310" s="4"/>
      <c r="LV310" s="4"/>
      <c r="LW310" s="4"/>
      <c r="LX310" s="4"/>
      <c r="LY310" s="4"/>
      <c r="LZ310" s="4"/>
      <c r="MA310" s="4"/>
      <c r="MB310" s="4"/>
      <c r="MC310" s="4"/>
      <c r="MD310" s="4"/>
      <c r="ME310" s="4"/>
      <c r="MF310" s="4"/>
      <c r="MG310" s="4"/>
      <c r="MH310" s="4"/>
      <c r="MI310" s="4"/>
      <c r="MJ310" s="4"/>
      <c r="MK310" s="4"/>
      <c r="ML310" s="4"/>
      <c r="MM310" s="4"/>
      <c r="MN310" s="4"/>
      <c r="MO310" s="4"/>
      <c r="MP310" s="4"/>
      <c r="MQ310" s="4"/>
      <c r="MR310" s="4"/>
      <c r="MS310" s="4"/>
      <c r="MT310" s="4"/>
      <c r="MU310" s="4"/>
      <c r="MV310" s="4"/>
      <c r="MW310" s="4"/>
      <c r="MX310" s="4"/>
      <c r="MY310" s="4"/>
      <c r="MZ310" s="4"/>
      <c r="NA310" s="4"/>
      <c r="NB310" s="4"/>
      <c r="NC310" s="4"/>
      <c r="ND310" s="4"/>
      <c r="NE310" s="4"/>
      <c r="NF310" s="4"/>
      <c r="NG310" s="4"/>
      <c r="NH310" s="4"/>
      <c r="NI310" s="4"/>
      <c r="NJ310" s="4"/>
      <c r="NK310" s="4"/>
      <c r="NL310" s="4"/>
      <c r="NM310" s="4"/>
      <c r="NN310" s="4"/>
      <c r="NO310" s="4"/>
      <c r="NP310" s="4"/>
      <c r="NQ310" s="4"/>
      <c r="NR310" s="4"/>
      <c r="NS310" s="4"/>
      <c r="NT310" s="4"/>
      <c r="NU310" s="4"/>
      <c r="NV310" s="4"/>
      <c r="NW310" s="4"/>
      <c r="NX310" s="4"/>
      <c r="NY310" s="4"/>
      <c r="NZ310" s="4"/>
      <c r="OA310" s="4"/>
      <c r="OB310" s="4"/>
      <c r="OC310" s="4"/>
      <c r="OD310" s="4"/>
      <c r="OE310" s="4"/>
      <c r="OF310" s="4"/>
      <c r="OG310" s="4"/>
      <c r="OH310" s="4"/>
      <c r="OI310" s="4"/>
      <c r="OJ310" s="4"/>
      <c r="OK310" s="4"/>
      <c r="OL310" s="4"/>
      <c r="OM310" s="4"/>
      <c r="ON310" s="4"/>
      <c r="OO310" s="4"/>
      <c r="OP310" s="4"/>
      <c r="OQ310" s="4"/>
      <c r="OR310" s="4"/>
      <c r="OS310" s="4"/>
      <c r="OT310" s="4"/>
      <c r="OU310" s="4"/>
      <c r="OV310" s="4"/>
      <c r="OW310" s="4"/>
      <c r="OX310" s="4"/>
      <c r="OY310" s="4"/>
      <c r="OZ310" s="4"/>
      <c r="PA310" s="4"/>
    </row>
    <row r="311" spans="1:417" s="16" customFormat="1" ht="28.5" customHeight="1" thickBot="1" x14ac:dyDescent="0.3">
      <c r="A311" s="217"/>
      <c r="B311" s="44"/>
      <c r="C311" s="220"/>
      <c r="D311" s="19"/>
      <c r="E311" s="229"/>
      <c r="F311" s="44"/>
      <c r="G311" s="229"/>
      <c r="H311" s="44"/>
      <c r="I311" s="223"/>
      <c r="J311" s="44"/>
      <c r="K311" s="71" t="s">
        <v>135</v>
      </c>
      <c r="L311" s="72" t="s">
        <v>120</v>
      </c>
      <c r="M311" s="78" t="s">
        <v>42</v>
      </c>
      <c r="N311" s="99">
        <v>100</v>
      </c>
      <c r="O311" s="101">
        <v>11</v>
      </c>
      <c r="P311" s="187"/>
      <c r="Q311" s="186">
        <f>IF(AND(N311&lt;&gt;0,M311="объем"),(O311/N311*100)/$Y$2*12,"")</f>
        <v>14.666666666666668</v>
      </c>
      <c r="R311" s="209"/>
      <c r="S311" s="210"/>
      <c r="T311" s="228"/>
      <c r="U311" s="229"/>
      <c r="V311" s="229"/>
      <c r="W311" s="244"/>
      <c r="X311" s="247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  <c r="GK311" s="4"/>
      <c r="GL311" s="4"/>
      <c r="GM311" s="4"/>
      <c r="GN311" s="4"/>
      <c r="GO311" s="4"/>
      <c r="GP311" s="4"/>
      <c r="GQ311" s="4"/>
      <c r="GR311" s="4"/>
      <c r="GS311" s="4"/>
      <c r="GT311" s="4"/>
      <c r="GU311" s="4"/>
      <c r="GV311" s="4"/>
      <c r="GW311" s="4"/>
      <c r="GX311" s="4"/>
      <c r="GY311" s="4"/>
      <c r="GZ311" s="4"/>
      <c r="HA311" s="4"/>
      <c r="HB311" s="4"/>
      <c r="HC311" s="4"/>
      <c r="HD311" s="4"/>
      <c r="HE311" s="4"/>
      <c r="HF311" s="4"/>
      <c r="HG311" s="4"/>
      <c r="HH311" s="4"/>
      <c r="HI311" s="4"/>
      <c r="HJ311" s="4"/>
      <c r="HK311" s="4"/>
      <c r="HL311" s="4"/>
      <c r="HM311" s="4"/>
      <c r="HN311" s="4"/>
      <c r="HO311" s="4"/>
      <c r="HP311" s="4"/>
      <c r="HQ311" s="4"/>
      <c r="HR311" s="4"/>
      <c r="HS311" s="4"/>
      <c r="HT311" s="4"/>
      <c r="HU311" s="4"/>
      <c r="HV311" s="4"/>
      <c r="HW311" s="4"/>
      <c r="HX311" s="4"/>
      <c r="HY311" s="4"/>
      <c r="HZ311" s="4"/>
      <c r="IA311" s="4"/>
      <c r="IB311" s="4"/>
      <c r="IC311" s="4"/>
      <c r="ID311" s="4"/>
      <c r="IE311" s="4"/>
      <c r="IF311" s="4"/>
      <c r="IG311" s="4"/>
      <c r="IH311" s="4"/>
      <c r="II311" s="4"/>
      <c r="IJ311" s="4"/>
      <c r="IK311" s="4"/>
      <c r="IL311" s="4"/>
      <c r="IM311" s="4"/>
      <c r="IN311" s="4"/>
      <c r="IO311" s="4"/>
      <c r="IP311" s="4"/>
      <c r="IQ311" s="4"/>
      <c r="IR311" s="4"/>
      <c r="IS311" s="4"/>
      <c r="IT311" s="4"/>
      <c r="IU311" s="4"/>
      <c r="IV311" s="4"/>
      <c r="IW311" s="4"/>
      <c r="IX311" s="4"/>
      <c r="IY311" s="4"/>
      <c r="IZ311" s="4"/>
      <c r="JA311" s="4"/>
      <c r="JB311" s="4"/>
      <c r="JC311" s="4"/>
      <c r="JD311" s="4"/>
      <c r="JE311" s="4"/>
      <c r="JF311" s="4"/>
      <c r="JG311" s="4"/>
      <c r="JH311" s="4"/>
      <c r="JI311" s="4"/>
      <c r="JJ311" s="4"/>
      <c r="JK311" s="4"/>
      <c r="JL311" s="4"/>
      <c r="JM311" s="4"/>
      <c r="JN311" s="4"/>
      <c r="JO311" s="4"/>
      <c r="JP311" s="4"/>
      <c r="JQ311" s="4"/>
      <c r="JR311" s="4"/>
      <c r="JS311" s="4"/>
      <c r="JT311" s="4"/>
      <c r="JU311" s="4"/>
      <c r="JV311" s="4"/>
      <c r="JW311" s="4"/>
      <c r="JX311" s="4"/>
      <c r="JY311" s="4"/>
      <c r="JZ311" s="4"/>
      <c r="KA311" s="4"/>
      <c r="KB311" s="4"/>
      <c r="KC311" s="4"/>
      <c r="KD311" s="4"/>
      <c r="KE311" s="4"/>
      <c r="KF311" s="4"/>
      <c r="KG311" s="4"/>
      <c r="KH311" s="4"/>
      <c r="KI311" s="4"/>
      <c r="KJ311" s="4"/>
      <c r="KK311" s="4"/>
      <c r="KL311" s="4"/>
      <c r="KM311" s="4"/>
      <c r="KN311" s="4"/>
      <c r="KO311" s="4"/>
      <c r="KP311" s="4"/>
      <c r="KQ311" s="4"/>
      <c r="KR311" s="4"/>
      <c r="KS311" s="4"/>
      <c r="KT311" s="4"/>
      <c r="KU311" s="4"/>
      <c r="KV311" s="4"/>
      <c r="KW311" s="4"/>
      <c r="KX311" s="4"/>
      <c r="KY311" s="4"/>
      <c r="KZ311" s="4"/>
      <c r="LA311" s="4"/>
      <c r="LB311" s="4"/>
      <c r="LC311" s="4"/>
      <c r="LD311" s="4"/>
      <c r="LE311" s="4"/>
      <c r="LF311" s="4"/>
      <c r="LG311" s="4"/>
      <c r="LH311" s="4"/>
      <c r="LI311" s="4"/>
      <c r="LJ311" s="4"/>
      <c r="LK311" s="4"/>
      <c r="LL311" s="4"/>
      <c r="LM311" s="4"/>
      <c r="LN311" s="4"/>
      <c r="LO311" s="4"/>
      <c r="LP311" s="4"/>
      <c r="LQ311" s="4"/>
      <c r="LR311" s="4"/>
      <c r="LS311" s="4"/>
      <c r="LT311" s="4"/>
      <c r="LU311" s="4"/>
      <c r="LV311" s="4"/>
      <c r="LW311" s="4"/>
      <c r="LX311" s="4"/>
      <c r="LY311" s="4"/>
      <c r="LZ311" s="4"/>
      <c r="MA311" s="4"/>
      <c r="MB311" s="4"/>
      <c r="MC311" s="4"/>
      <c r="MD311" s="4"/>
      <c r="ME311" s="4"/>
      <c r="MF311" s="4"/>
      <c r="MG311" s="4"/>
      <c r="MH311" s="4"/>
      <c r="MI311" s="4"/>
      <c r="MJ311" s="4"/>
      <c r="MK311" s="4"/>
      <c r="ML311" s="4"/>
      <c r="MM311" s="4"/>
      <c r="MN311" s="4"/>
      <c r="MO311" s="4"/>
      <c r="MP311" s="4"/>
      <c r="MQ311" s="4"/>
      <c r="MR311" s="4"/>
      <c r="MS311" s="4"/>
      <c r="MT311" s="4"/>
      <c r="MU311" s="4"/>
      <c r="MV311" s="4"/>
      <c r="MW311" s="4"/>
      <c r="MX311" s="4"/>
      <c r="MY311" s="4"/>
      <c r="MZ311" s="4"/>
      <c r="NA311" s="4"/>
      <c r="NB311" s="4"/>
      <c r="NC311" s="4"/>
      <c r="ND311" s="4"/>
      <c r="NE311" s="4"/>
      <c r="NF311" s="4"/>
      <c r="NG311" s="4"/>
      <c r="NH311" s="4"/>
      <c r="NI311" s="4"/>
      <c r="NJ311" s="4"/>
      <c r="NK311" s="4"/>
      <c r="NL311" s="4"/>
      <c r="NM311" s="4"/>
      <c r="NN311" s="4"/>
      <c r="NO311" s="4"/>
      <c r="NP311" s="4"/>
      <c r="NQ311" s="4"/>
      <c r="NR311" s="4"/>
      <c r="NS311" s="4"/>
      <c r="NT311" s="4"/>
      <c r="NU311" s="4"/>
      <c r="NV311" s="4"/>
      <c r="NW311" s="4"/>
      <c r="NX311" s="4"/>
      <c r="NY311" s="4"/>
      <c r="NZ311" s="4"/>
      <c r="OA311" s="4"/>
      <c r="OB311" s="4"/>
      <c r="OC311" s="4"/>
      <c r="OD311" s="4"/>
      <c r="OE311" s="4"/>
      <c r="OF311" s="4"/>
      <c r="OG311" s="4"/>
      <c r="OH311" s="4"/>
      <c r="OI311" s="4"/>
      <c r="OJ311" s="4"/>
      <c r="OK311" s="4"/>
      <c r="OL311" s="4"/>
      <c r="OM311" s="4"/>
      <c r="ON311" s="4"/>
      <c r="OO311" s="4"/>
      <c r="OP311" s="4"/>
      <c r="OQ311" s="4"/>
      <c r="OR311" s="4"/>
      <c r="OS311" s="4"/>
      <c r="OT311" s="4"/>
      <c r="OU311" s="4"/>
      <c r="OV311" s="4"/>
      <c r="OW311" s="4"/>
      <c r="OX311" s="4"/>
      <c r="OY311" s="4"/>
      <c r="OZ311" s="4"/>
      <c r="PA311" s="4"/>
    </row>
    <row r="312" spans="1:417" s="16" customFormat="1" ht="28.5" customHeight="1" thickBot="1" x14ac:dyDescent="0.3">
      <c r="A312" s="217"/>
      <c r="B312" s="44" t="str">
        <f>IF(A312="",B310,A312)</f>
        <v>ГБУЗ АО АМОКБ</v>
      </c>
      <c r="C312" s="220"/>
      <c r="D312" s="19" t="str">
        <f>IF(C312="",D310,C312)</f>
        <v>ПМСП, включенная в базовую программу ОМС</v>
      </c>
      <c r="E312" s="229"/>
      <c r="F312" s="44" t="str">
        <f>IF(E312="",F310,E312)</f>
        <v>амбулаторно</v>
      </c>
      <c r="G312" s="229"/>
      <c r="H312" s="44" t="str">
        <f>IF(G312="",H310,G312)</f>
        <v>Не предусмотрено</v>
      </c>
      <c r="I312" s="222" t="s">
        <v>92</v>
      </c>
      <c r="J312" s="44" t="str">
        <f>IF(I312="",J310,I312)</f>
        <v>офтальмология</v>
      </c>
      <c r="K312" s="70" t="s">
        <v>130</v>
      </c>
      <c r="L312" s="70" t="s">
        <v>3</v>
      </c>
      <c r="M312" s="70" t="s">
        <v>5</v>
      </c>
      <c r="N312" s="103">
        <v>99</v>
      </c>
      <c r="O312" s="103">
        <v>99</v>
      </c>
      <c r="P312" s="51">
        <f>IF(AND(N312&lt;&gt;0,M312="Кач."),O312/N312*100,"")</f>
        <v>100</v>
      </c>
      <c r="Q312" s="57"/>
      <c r="R312" s="212">
        <f>IFERROR(AVERAGE(P312:P314),"")</f>
        <v>100</v>
      </c>
      <c r="S312" s="210">
        <f>AVERAGE(Q312:Q314)</f>
        <v>230.51207729468598</v>
      </c>
      <c r="T312" s="228">
        <f>IFERROR((R312*0.7+S312*0.3)*2,S312*2)</f>
        <v>278.30724637681158</v>
      </c>
      <c r="U312" s="229" t="str">
        <f>IF(T312&lt;170,"ГЗ по услуге (работе) НЕ выполнено","")&amp;IF(AND(T312&gt;=170,T312&lt;=200),"ГЗ по услуге (работе) выполнено","")&amp;IF(T312&gt;200,"ГЗ по услуге (работе) ПЕРЕвыполнено","")</f>
        <v>ГЗ по услуге (работе) ПЕРЕвыполнено</v>
      </c>
      <c r="V312" s="229"/>
      <c r="W312" s="244"/>
      <c r="X312" s="247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  <c r="GJ312" s="4"/>
      <c r="GK312" s="4"/>
      <c r="GL312" s="4"/>
      <c r="GM312" s="4"/>
      <c r="GN312" s="4"/>
      <c r="GO312" s="4"/>
      <c r="GP312" s="4"/>
      <c r="GQ312" s="4"/>
      <c r="GR312" s="4"/>
      <c r="GS312" s="4"/>
      <c r="GT312" s="4"/>
      <c r="GU312" s="4"/>
      <c r="GV312" s="4"/>
      <c r="GW312" s="4"/>
      <c r="GX312" s="4"/>
      <c r="GY312" s="4"/>
      <c r="GZ312" s="4"/>
      <c r="HA312" s="4"/>
      <c r="HB312" s="4"/>
      <c r="HC312" s="4"/>
      <c r="HD312" s="4"/>
      <c r="HE312" s="4"/>
      <c r="HF312" s="4"/>
      <c r="HG312" s="4"/>
      <c r="HH312" s="4"/>
      <c r="HI312" s="4"/>
      <c r="HJ312" s="4"/>
      <c r="HK312" s="4"/>
      <c r="HL312" s="4"/>
      <c r="HM312" s="4"/>
      <c r="HN312" s="4"/>
      <c r="HO312" s="4"/>
      <c r="HP312" s="4"/>
      <c r="HQ312" s="4"/>
      <c r="HR312" s="4"/>
      <c r="HS312" s="4"/>
      <c r="HT312" s="4"/>
      <c r="HU312" s="4"/>
      <c r="HV312" s="4"/>
      <c r="HW312" s="4"/>
      <c r="HX312" s="4"/>
      <c r="HY312" s="4"/>
      <c r="HZ312" s="4"/>
      <c r="IA312" s="4"/>
      <c r="IB312" s="4"/>
      <c r="IC312" s="4"/>
      <c r="ID312" s="4"/>
      <c r="IE312" s="4"/>
      <c r="IF312" s="4"/>
      <c r="IG312" s="4"/>
      <c r="IH312" s="4"/>
      <c r="II312" s="4"/>
      <c r="IJ312" s="4"/>
      <c r="IK312" s="4"/>
      <c r="IL312" s="4"/>
      <c r="IM312" s="4"/>
      <c r="IN312" s="4"/>
      <c r="IO312" s="4"/>
      <c r="IP312" s="4"/>
      <c r="IQ312" s="4"/>
      <c r="IR312" s="4"/>
      <c r="IS312" s="4"/>
      <c r="IT312" s="4"/>
      <c r="IU312" s="4"/>
      <c r="IV312" s="4"/>
      <c r="IW312" s="4"/>
      <c r="IX312" s="4"/>
      <c r="IY312" s="4"/>
      <c r="IZ312" s="4"/>
      <c r="JA312" s="4"/>
      <c r="JB312" s="4"/>
      <c r="JC312" s="4"/>
      <c r="JD312" s="4"/>
      <c r="JE312" s="4"/>
      <c r="JF312" s="4"/>
      <c r="JG312" s="4"/>
      <c r="JH312" s="4"/>
      <c r="JI312" s="4"/>
      <c r="JJ312" s="4"/>
      <c r="JK312" s="4"/>
      <c r="JL312" s="4"/>
      <c r="JM312" s="4"/>
      <c r="JN312" s="4"/>
      <c r="JO312" s="4"/>
      <c r="JP312" s="4"/>
      <c r="JQ312" s="4"/>
      <c r="JR312" s="4"/>
      <c r="JS312" s="4"/>
      <c r="JT312" s="4"/>
      <c r="JU312" s="4"/>
      <c r="JV312" s="4"/>
      <c r="JW312" s="4"/>
      <c r="JX312" s="4"/>
      <c r="JY312" s="4"/>
      <c r="JZ312" s="4"/>
      <c r="KA312" s="4"/>
      <c r="KB312" s="4"/>
      <c r="KC312" s="4"/>
      <c r="KD312" s="4"/>
      <c r="KE312" s="4"/>
      <c r="KF312" s="4"/>
      <c r="KG312" s="4"/>
      <c r="KH312" s="4"/>
      <c r="KI312" s="4"/>
      <c r="KJ312" s="4"/>
      <c r="KK312" s="4"/>
      <c r="KL312" s="4"/>
      <c r="KM312" s="4"/>
      <c r="KN312" s="4"/>
      <c r="KO312" s="4"/>
      <c r="KP312" s="4"/>
      <c r="KQ312" s="4"/>
      <c r="KR312" s="4"/>
      <c r="KS312" s="4"/>
      <c r="KT312" s="4"/>
      <c r="KU312" s="4"/>
      <c r="KV312" s="4"/>
      <c r="KW312" s="4"/>
      <c r="KX312" s="4"/>
      <c r="KY312" s="4"/>
      <c r="KZ312" s="4"/>
      <c r="LA312" s="4"/>
      <c r="LB312" s="4"/>
      <c r="LC312" s="4"/>
      <c r="LD312" s="4"/>
      <c r="LE312" s="4"/>
      <c r="LF312" s="4"/>
      <c r="LG312" s="4"/>
      <c r="LH312" s="4"/>
      <c r="LI312" s="4"/>
      <c r="LJ312" s="4"/>
      <c r="LK312" s="4"/>
      <c r="LL312" s="4"/>
      <c r="LM312" s="4"/>
      <c r="LN312" s="4"/>
      <c r="LO312" s="4"/>
      <c r="LP312" s="4"/>
      <c r="LQ312" s="4"/>
      <c r="LR312" s="4"/>
      <c r="LS312" s="4"/>
      <c r="LT312" s="4"/>
      <c r="LU312" s="4"/>
      <c r="LV312" s="4"/>
      <c r="LW312" s="4"/>
      <c r="LX312" s="4"/>
      <c r="LY312" s="4"/>
      <c r="LZ312" s="4"/>
      <c r="MA312" s="4"/>
      <c r="MB312" s="4"/>
      <c r="MC312" s="4"/>
      <c r="MD312" s="4"/>
      <c r="ME312" s="4"/>
      <c r="MF312" s="4"/>
      <c r="MG312" s="4"/>
      <c r="MH312" s="4"/>
      <c r="MI312" s="4"/>
      <c r="MJ312" s="4"/>
      <c r="MK312" s="4"/>
      <c r="ML312" s="4"/>
      <c r="MM312" s="4"/>
      <c r="MN312" s="4"/>
      <c r="MO312" s="4"/>
      <c r="MP312" s="4"/>
      <c r="MQ312" s="4"/>
      <c r="MR312" s="4"/>
      <c r="MS312" s="4"/>
      <c r="MT312" s="4"/>
      <c r="MU312" s="4"/>
      <c r="MV312" s="4"/>
      <c r="MW312" s="4"/>
      <c r="MX312" s="4"/>
      <c r="MY312" s="4"/>
      <c r="MZ312" s="4"/>
      <c r="NA312" s="4"/>
      <c r="NB312" s="4"/>
      <c r="NC312" s="4"/>
      <c r="ND312" s="4"/>
      <c r="NE312" s="4"/>
      <c r="NF312" s="4"/>
      <c r="NG312" s="4"/>
      <c r="NH312" s="4"/>
      <c r="NI312" s="4"/>
      <c r="NJ312" s="4"/>
      <c r="NK312" s="4"/>
      <c r="NL312" s="4"/>
      <c r="NM312" s="4"/>
      <c r="NN312" s="4"/>
      <c r="NO312" s="4"/>
      <c r="NP312" s="4"/>
      <c r="NQ312" s="4"/>
      <c r="NR312" s="4"/>
      <c r="NS312" s="4"/>
      <c r="NT312" s="4"/>
      <c r="NU312" s="4"/>
      <c r="NV312" s="4"/>
      <c r="NW312" s="4"/>
      <c r="NX312" s="4"/>
      <c r="NY312" s="4"/>
      <c r="NZ312" s="4"/>
      <c r="OA312" s="4"/>
      <c r="OB312" s="4"/>
      <c r="OC312" s="4"/>
      <c r="OD312" s="4"/>
      <c r="OE312" s="4"/>
      <c r="OF312" s="4"/>
      <c r="OG312" s="4"/>
      <c r="OH312" s="4"/>
      <c r="OI312" s="4"/>
      <c r="OJ312" s="4"/>
      <c r="OK312" s="4"/>
      <c r="OL312" s="4"/>
      <c r="OM312" s="4"/>
      <c r="ON312" s="4"/>
      <c r="OO312" s="4"/>
      <c r="OP312" s="4"/>
      <c r="OQ312" s="4"/>
      <c r="OR312" s="4"/>
      <c r="OS312" s="4"/>
      <c r="OT312" s="4"/>
      <c r="OU312" s="4"/>
      <c r="OV312" s="4"/>
      <c r="OW312" s="4"/>
      <c r="OX312" s="4"/>
      <c r="OY312" s="4"/>
      <c r="OZ312" s="4"/>
      <c r="PA312" s="4"/>
    </row>
    <row r="313" spans="1:417" s="16" customFormat="1" ht="28.5" customHeight="1" thickBot="1" x14ac:dyDescent="0.3">
      <c r="A313" s="217"/>
      <c r="B313" s="44" t="str">
        <f>IF(A313="",B312,A313)</f>
        <v>ГБУЗ АО АМОКБ</v>
      </c>
      <c r="C313" s="220"/>
      <c r="D313" s="19" t="str">
        <f>IF(C313="",D312,C313)</f>
        <v>ПМСП, включенная в базовую программу ОМС</v>
      </c>
      <c r="E313" s="229"/>
      <c r="F313" s="44" t="str">
        <f>IF(E313="",F312,E313)</f>
        <v>амбулаторно</v>
      </c>
      <c r="G313" s="229"/>
      <c r="H313" s="44" t="str">
        <f>IF(G313="",H312,G313)</f>
        <v>Не предусмотрено</v>
      </c>
      <c r="I313" s="229"/>
      <c r="J313" s="44" t="str">
        <f>IF(I313="",J312,I313)</f>
        <v>офтальмология</v>
      </c>
      <c r="K313" s="71" t="s">
        <v>40</v>
      </c>
      <c r="L313" s="72" t="s">
        <v>120</v>
      </c>
      <c r="M313" s="78" t="s">
        <v>42</v>
      </c>
      <c r="N313" s="100">
        <v>2760</v>
      </c>
      <c r="O313" s="100">
        <v>1530</v>
      </c>
      <c r="P313" s="58"/>
      <c r="Q313" s="59">
        <f>IF(AND(N313&lt;&gt;0,M313="объем"),(O313/N313*100)/$Y$2*12,"")</f>
        <v>73.913043478260875</v>
      </c>
      <c r="R313" s="212"/>
      <c r="S313" s="210"/>
      <c r="T313" s="228"/>
      <c r="U313" s="229"/>
      <c r="V313" s="229"/>
      <c r="W313" s="244"/>
      <c r="X313" s="247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  <c r="GJ313" s="4"/>
      <c r="GK313" s="4"/>
      <c r="GL313" s="4"/>
      <c r="GM313" s="4"/>
      <c r="GN313" s="4"/>
      <c r="GO313" s="4"/>
      <c r="GP313" s="4"/>
      <c r="GQ313" s="4"/>
      <c r="GR313" s="4"/>
      <c r="GS313" s="4"/>
      <c r="GT313" s="4"/>
      <c r="GU313" s="4"/>
      <c r="GV313" s="4"/>
      <c r="GW313" s="4"/>
      <c r="GX313" s="4"/>
      <c r="GY313" s="4"/>
      <c r="GZ313" s="4"/>
      <c r="HA313" s="4"/>
      <c r="HB313" s="4"/>
      <c r="HC313" s="4"/>
      <c r="HD313" s="4"/>
      <c r="HE313" s="4"/>
      <c r="HF313" s="4"/>
      <c r="HG313" s="4"/>
      <c r="HH313" s="4"/>
      <c r="HI313" s="4"/>
      <c r="HJ313" s="4"/>
      <c r="HK313" s="4"/>
      <c r="HL313" s="4"/>
      <c r="HM313" s="4"/>
      <c r="HN313" s="4"/>
      <c r="HO313" s="4"/>
      <c r="HP313" s="4"/>
      <c r="HQ313" s="4"/>
      <c r="HR313" s="4"/>
      <c r="HS313" s="4"/>
      <c r="HT313" s="4"/>
      <c r="HU313" s="4"/>
      <c r="HV313" s="4"/>
      <c r="HW313" s="4"/>
      <c r="HX313" s="4"/>
      <c r="HY313" s="4"/>
      <c r="HZ313" s="4"/>
      <c r="IA313" s="4"/>
      <c r="IB313" s="4"/>
      <c r="IC313" s="4"/>
      <c r="ID313" s="4"/>
      <c r="IE313" s="4"/>
      <c r="IF313" s="4"/>
      <c r="IG313" s="4"/>
      <c r="IH313" s="4"/>
      <c r="II313" s="4"/>
      <c r="IJ313" s="4"/>
      <c r="IK313" s="4"/>
      <c r="IL313" s="4"/>
      <c r="IM313" s="4"/>
      <c r="IN313" s="4"/>
      <c r="IO313" s="4"/>
      <c r="IP313" s="4"/>
      <c r="IQ313" s="4"/>
      <c r="IR313" s="4"/>
      <c r="IS313" s="4"/>
      <c r="IT313" s="4"/>
      <c r="IU313" s="4"/>
      <c r="IV313" s="4"/>
      <c r="IW313" s="4"/>
      <c r="IX313" s="4"/>
      <c r="IY313" s="4"/>
      <c r="IZ313" s="4"/>
      <c r="JA313" s="4"/>
      <c r="JB313" s="4"/>
      <c r="JC313" s="4"/>
      <c r="JD313" s="4"/>
      <c r="JE313" s="4"/>
      <c r="JF313" s="4"/>
      <c r="JG313" s="4"/>
      <c r="JH313" s="4"/>
      <c r="JI313" s="4"/>
      <c r="JJ313" s="4"/>
      <c r="JK313" s="4"/>
      <c r="JL313" s="4"/>
      <c r="JM313" s="4"/>
      <c r="JN313" s="4"/>
      <c r="JO313" s="4"/>
      <c r="JP313" s="4"/>
      <c r="JQ313" s="4"/>
      <c r="JR313" s="4"/>
      <c r="JS313" s="4"/>
      <c r="JT313" s="4"/>
      <c r="JU313" s="4"/>
      <c r="JV313" s="4"/>
      <c r="JW313" s="4"/>
      <c r="JX313" s="4"/>
      <c r="JY313" s="4"/>
      <c r="JZ313" s="4"/>
      <c r="KA313" s="4"/>
      <c r="KB313" s="4"/>
      <c r="KC313" s="4"/>
      <c r="KD313" s="4"/>
      <c r="KE313" s="4"/>
      <c r="KF313" s="4"/>
      <c r="KG313" s="4"/>
      <c r="KH313" s="4"/>
      <c r="KI313" s="4"/>
      <c r="KJ313" s="4"/>
      <c r="KK313" s="4"/>
      <c r="KL313" s="4"/>
      <c r="KM313" s="4"/>
      <c r="KN313" s="4"/>
      <c r="KO313" s="4"/>
      <c r="KP313" s="4"/>
      <c r="KQ313" s="4"/>
      <c r="KR313" s="4"/>
      <c r="KS313" s="4"/>
      <c r="KT313" s="4"/>
      <c r="KU313" s="4"/>
      <c r="KV313" s="4"/>
      <c r="KW313" s="4"/>
      <c r="KX313" s="4"/>
      <c r="KY313" s="4"/>
      <c r="KZ313" s="4"/>
      <c r="LA313" s="4"/>
      <c r="LB313" s="4"/>
      <c r="LC313" s="4"/>
      <c r="LD313" s="4"/>
      <c r="LE313" s="4"/>
      <c r="LF313" s="4"/>
      <c r="LG313" s="4"/>
      <c r="LH313" s="4"/>
      <c r="LI313" s="4"/>
      <c r="LJ313" s="4"/>
      <c r="LK313" s="4"/>
      <c r="LL313" s="4"/>
      <c r="LM313" s="4"/>
      <c r="LN313" s="4"/>
      <c r="LO313" s="4"/>
      <c r="LP313" s="4"/>
      <c r="LQ313" s="4"/>
      <c r="LR313" s="4"/>
      <c r="LS313" s="4"/>
      <c r="LT313" s="4"/>
      <c r="LU313" s="4"/>
      <c r="LV313" s="4"/>
      <c r="LW313" s="4"/>
      <c r="LX313" s="4"/>
      <c r="LY313" s="4"/>
      <c r="LZ313" s="4"/>
      <c r="MA313" s="4"/>
      <c r="MB313" s="4"/>
      <c r="MC313" s="4"/>
      <c r="MD313" s="4"/>
      <c r="ME313" s="4"/>
      <c r="MF313" s="4"/>
      <c r="MG313" s="4"/>
      <c r="MH313" s="4"/>
      <c r="MI313" s="4"/>
      <c r="MJ313" s="4"/>
      <c r="MK313" s="4"/>
      <c r="ML313" s="4"/>
      <c r="MM313" s="4"/>
      <c r="MN313" s="4"/>
      <c r="MO313" s="4"/>
      <c r="MP313" s="4"/>
      <c r="MQ313" s="4"/>
      <c r="MR313" s="4"/>
      <c r="MS313" s="4"/>
      <c r="MT313" s="4"/>
      <c r="MU313" s="4"/>
      <c r="MV313" s="4"/>
      <c r="MW313" s="4"/>
      <c r="MX313" s="4"/>
      <c r="MY313" s="4"/>
      <c r="MZ313" s="4"/>
      <c r="NA313" s="4"/>
      <c r="NB313" s="4"/>
      <c r="NC313" s="4"/>
      <c r="ND313" s="4"/>
      <c r="NE313" s="4"/>
      <c r="NF313" s="4"/>
      <c r="NG313" s="4"/>
      <c r="NH313" s="4"/>
      <c r="NI313" s="4"/>
      <c r="NJ313" s="4"/>
      <c r="NK313" s="4"/>
      <c r="NL313" s="4"/>
      <c r="NM313" s="4"/>
      <c r="NN313" s="4"/>
      <c r="NO313" s="4"/>
      <c r="NP313" s="4"/>
      <c r="NQ313" s="4"/>
      <c r="NR313" s="4"/>
      <c r="NS313" s="4"/>
      <c r="NT313" s="4"/>
      <c r="NU313" s="4"/>
      <c r="NV313" s="4"/>
      <c r="NW313" s="4"/>
      <c r="NX313" s="4"/>
      <c r="NY313" s="4"/>
      <c r="NZ313" s="4"/>
      <c r="OA313" s="4"/>
      <c r="OB313" s="4"/>
      <c r="OC313" s="4"/>
      <c r="OD313" s="4"/>
      <c r="OE313" s="4"/>
      <c r="OF313" s="4"/>
      <c r="OG313" s="4"/>
      <c r="OH313" s="4"/>
      <c r="OI313" s="4"/>
      <c r="OJ313" s="4"/>
      <c r="OK313" s="4"/>
      <c r="OL313" s="4"/>
      <c r="OM313" s="4"/>
      <c r="ON313" s="4"/>
      <c r="OO313" s="4"/>
      <c r="OP313" s="4"/>
      <c r="OQ313" s="4"/>
      <c r="OR313" s="4"/>
      <c r="OS313" s="4"/>
      <c r="OT313" s="4"/>
      <c r="OU313" s="4"/>
      <c r="OV313" s="4"/>
      <c r="OW313" s="4"/>
      <c r="OX313" s="4"/>
      <c r="OY313" s="4"/>
      <c r="OZ313" s="4"/>
      <c r="PA313" s="4"/>
    </row>
    <row r="314" spans="1:417" s="16" customFormat="1" ht="28.5" customHeight="1" thickBot="1" x14ac:dyDescent="0.3">
      <c r="A314" s="217"/>
      <c r="B314" s="44"/>
      <c r="C314" s="221"/>
      <c r="D314" s="19"/>
      <c r="E314" s="223"/>
      <c r="F314" s="44"/>
      <c r="G314" s="223"/>
      <c r="H314" s="44"/>
      <c r="I314" s="223"/>
      <c r="J314" s="44"/>
      <c r="K314" s="71" t="s">
        <v>135</v>
      </c>
      <c r="L314" s="72" t="s">
        <v>42</v>
      </c>
      <c r="M314" s="78" t="s">
        <v>42</v>
      </c>
      <c r="N314" s="100">
        <v>300</v>
      </c>
      <c r="O314" s="100">
        <v>871</v>
      </c>
      <c r="P314" s="187"/>
      <c r="Q314" s="186">
        <f>IF(AND(N314&lt;&gt;0,M314="объем"),(O314/N314*100)/$Y$2*12,"")</f>
        <v>387.11111111111109</v>
      </c>
      <c r="R314" s="212"/>
      <c r="S314" s="211"/>
      <c r="T314" s="225"/>
      <c r="U314" s="223"/>
      <c r="V314" s="223"/>
      <c r="W314" s="244"/>
      <c r="X314" s="247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  <c r="GK314" s="4"/>
      <c r="GL314" s="4"/>
      <c r="GM314" s="4"/>
      <c r="GN314" s="4"/>
      <c r="GO314" s="4"/>
      <c r="GP314" s="4"/>
      <c r="GQ314" s="4"/>
      <c r="GR314" s="4"/>
      <c r="GS314" s="4"/>
      <c r="GT314" s="4"/>
      <c r="GU314" s="4"/>
      <c r="GV314" s="4"/>
      <c r="GW314" s="4"/>
      <c r="GX314" s="4"/>
      <c r="GY314" s="4"/>
      <c r="GZ314" s="4"/>
      <c r="HA314" s="4"/>
      <c r="HB314" s="4"/>
      <c r="HC314" s="4"/>
      <c r="HD314" s="4"/>
      <c r="HE314" s="4"/>
      <c r="HF314" s="4"/>
      <c r="HG314" s="4"/>
      <c r="HH314" s="4"/>
      <c r="HI314" s="4"/>
      <c r="HJ314" s="4"/>
      <c r="HK314" s="4"/>
      <c r="HL314" s="4"/>
      <c r="HM314" s="4"/>
      <c r="HN314" s="4"/>
      <c r="HO314" s="4"/>
      <c r="HP314" s="4"/>
      <c r="HQ314" s="4"/>
      <c r="HR314" s="4"/>
      <c r="HS314" s="4"/>
      <c r="HT314" s="4"/>
      <c r="HU314" s="4"/>
      <c r="HV314" s="4"/>
      <c r="HW314" s="4"/>
      <c r="HX314" s="4"/>
      <c r="HY314" s="4"/>
      <c r="HZ314" s="4"/>
      <c r="IA314" s="4"/>
      <c r="IB314" s="4"/>
      <c r="IC314" s="4"/>
      <c r="ID314" s="4"/>
      <c r="IE314" s="4"/>
      <c r="IF314" s="4"/>
      <c r="IG314" s="4"/>
      <c r="IH314" s="4"/>
      <c r="II314" s="4"/>
      <c r="IJ314" s="4"/>
      <c r="IK314" s="4"/>
      <c r="IL314" s="4"/>
      <c r="IM314" s="4"/>
      <c r="IN314" s="4"/>
      <c r="IO314" s="4"/>
      <c r="IP314" s="4"/>
      <c r="IQ314" s="4"/>
      <c r="IR314" s="4"/>
      <c r="IS314" s="4"/>
      <c r="IT314" s="4"/>
      <c r="IU314" s="4"/>
      <c r="IV314" s="4"/>
      <c r="IW314" s="4"/>
      <c r="IX314" s="4"/>
      <c r="IY314" s="4"/>
      <c r="IZ314" s="4"/>
      <c r="JA314" s="4"/>
      <c r="JB314" s="4"/>
      <c r="JC314" s="4"/>
      <c r="JD314" s="4"/>
      <c r="JE314" s="4"/>
      <c r="JF314" s="4"/>
      <c r="JG314" s="4"/>
      <c r="JH314" s="4"/>
      <c r="JI314" s="4"/>
      <c r="JJ314" s="4"/>
      <c r="JK314" s="4"/>
      <c r="JL314" s="4"/>
      <c r="JM314" s="4"/>
      <c r="JN314" s="4"/>
      <c r="JO314" s="4"/>
      <c r="JP314" s="4"/>
      <c r="JQ314" s="4"/>
      <c r="JR314" s="4"/>
      <c r="JS314" s="4"/>
      <c r="JT314" s="4"/>
      <c r="JU314" s="4"/>
      <c r="JV314" s="4"/>
      <c r="JW314" s="4"/>
      <c r="JX314" s="4"/>
      <c r="JY314" s="4"/>
      <c r="JZ314" s="4"/>
      <c r="KA314" s="4"/>
      <c r="KB314" s="4"/>
      <c r="KC314" s="4"/>
      <c r="KD314" s="4"/>
      <c r="KE314" s="4"/>
      <c r="KF314" s="4"/>
      <c r="KG314" s="4"/>
      <c r="KH314" s="4"/>
      <c r="KI314" s="4"/>
      <c r="KJ314" s="4"/>
      <c r="KK314" s="4"/>
      <c r="KL314" s="4"/>
      <c r="KM314" s="4"/>
      <c r="KN314" s="4"/>
      <c r="KO314" s="4"/>
      <c r="KP314" s="4"/>
      <c r="KQ314" s="4"/>
      <c r="KR314" s="4"/>
      <c r="KS314" s="4"/>
      <c r="KT314" s="4"/>
      <c r="KU314" s="4"/>
      <c r="KV314" s="4"/>
      <c r="KW314" s="4"/>
      <c r="KX314" s="4"/>
      <c r="KY314" s="4"/>
      <c r="KZ314" s="4"/>
      <c r="LA314" s="4"/>
      <c r="LB314" s="4"/>
      <c r="LC314" s="4"/>
      <c r="LD314" s="4"/>
      <c r="LE314" s="4"/>
      <c r="LF314" s="4"/>
      <c r="LG314" s="4"/>
      <c r="LH314" s="4"/>
      <c r="LI314" s="4"/>
      <c r="LJ314" s="4"/>
      <c r="LK314" s="4"/>
      <c r="LL314" s="4"/>
      <c r="LM314" s="4"/>
      <c r="LN314" s="4"/>
      <c r="LO314" s="4"/>
      <c r="LP314" s="4"/>
      <c r="LQ314" s="4"/>
      <c r="LR314" s="4"/>
      <c r="LS314" s="4"/>
      <c r="LT314" s="4"/>
      <c r="LU314" s="4"/>
      <c r="LV314" s="4"/>
      <c r="LW314" s="4"/>
      <c r="LX314" s="4"/>
      <c r="LY314" s="4"/>
      <c r="LZ314" s="4"/>
      <c r="MA314" s="4"/>
      <c r="MB314" s="4"/>
      <c r="MC314" s="4"/>
      <c r="MD314" s="4"/>
      <c r="ME314" s="4"/>
      <c r="MF314" s="4"/>
      <c r="MG314" s="4"/>
      <c r="MH314" s="4"/>
      <c r="MI314" s="4"/>
      <c r="MJ314" s="4"/>
      <c r="MK314" s="4"/>
      <c r="ML314" s="4"/>
      <c r="MM314" s="4"/>
      <c r="MN314" s="4"/>
      <c r="MO314" s="4"/>
      <c r="MP314" s="4"/>
      <c r="MQ314" s="4"/>
      <c r="MR314" s="4"/>
      <c r="MS314" s="4"/>
      <c r="MT314" s="4"/>
      <c r="MU314" s="4"/>
      <c r="MV314" s="4"/>
      <c r="MW314" s="4"/>
      <c r="MX314" s="4"/>
      <c r="MY314" s="4"/>
      <c r="MZ314" s="4"/>
      <c r="NA314" s="4"/>
      <c r="NB314" s="4"/>
      <c r="NC314" s="4"/>
      <c r="ND314" s="4"/>
      <c r="NE314" s="4"/>
      <c r="NF314" s="4"/>
      <c r="NG314" s="4"/>
      <c r="NH314" s="4"/>
      <c r="NI314" s="4"/>
      <c r="NJ314" s="4"/>
      <c r="NK314" s="4"/>
      <c r="NL314" s="4"/>
      <c r="NM314" s="4"/>
      <c r="NN314" s="4"/>
      <c r="NO314" s="4"/>
      <c r="NP314" s="4"/>
      <c r="NQ314" s="4"/>
      <c r="NR314" s="4"/>
      <c r="NS314" s="4"/>
      <c r="NT314" s="4"/>
      <c r="NU314" s="4"/>
      <c r="NV314" s="4"/>
      <c r="NW314" s="4"/>
      <c r="NX314" s="4"/>
      <c r="NY314" s="4"/>
      <c r="NZ314" s="4"/>
      <c r="OA314" s="4"/>
      <c r="OB314" s="4"/>
      <c r="OC314" s="4"/>
      <c r="OD314" s="4"/>
      <c r="OE314" s="4"/>
      <c r="OF314" s="4"/>
      <c r="OG314" s="4"/>
      <c r="OH314" s="4"/>
      <c r="OI314" s="4"/>
      <c r="OJ314" s="4"/>
      <c r="OK314" s="4"/>
      <c r="OL314" s="4"/>
      <c r="OM314" s="4"/>
      <c r="ON314" s="4"/>
      <c r="OO314" s="4"/>
      <c r="OP314" s="4"/>
      <c r="OQ314" s="4"/>
      <c r="OR314" s="4"/>
      <c r="OS314" s="4"/>
      <c r="OT314" s="4"/>
      <c r="OU314" s="4"/>
      <c r="OV314" s="4"/>
      <c r="OW314" s="4"/>
      <c r="OX314" s="4"/>
      <c r="OY314" s="4"/>
      <c r="OZ314" s="4"/>
      <c r="PA314" s="4"/>
    </row>
    <row r="315" spans="1:417" s="16" customFormat="1" ht="28.5" customHeight="1" thickBot="1" x14ac:dyDescent="0.3">
      <c r="A315" s="217"/>
      <c r="B315" s="44" t="str">
        <f>IF(A315="",B313,A315)</f>
        <v>ГБУЗ АО АМОКБ</v>
      </c>
      <c r="C315" s="206" t="s">
        <v>126</v>
      </c>
      <c r="D315" s="19" t="str">
        <f>IF(C315="",D313,C315)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5" s="207" t="s">
        <v>140</v>
      </c>
      <c r="F315" s="44" t="str">
        <f>IF(E315="",F313,E315)</f>
        <v>стационар</v>
      </c>
      <c r="G315" s="207" t="s">
        <v>52</v>
      </c>
      <c r="H315" s="44" t="str">
        <f>IF(G315="",H313,G315)</f>
        <v>для беременных и рожениц</v>
      </c>
      <c r="I315" s="207" t="s">
        <v>145</v>
      </c>
      <c r="J315" s="44" t="str">
        <f>IF(I315="",J313,I315)</f>
        <v xml:space="preserve">Не применяется </v>
      </c>
      <c r="K315" s="70" t="s">
        <v>130</v>
      </c>
      <c r="L315" s="70" t="s">
        <v>3</v>
      </c>
      <c r="M315" s="70" t="s">
        <v>5</v>
      </c>
      <c r="N315" s="103">
        <v>99</v>
      </c>
      <c r="O315" s="103">
        <v>99</v>
      </c>
      <c r="P315" s="51">
        <f t="shared" ref="P315" si="188">IF(AND(N315&lt;&gt;0,M315="Кач."),O315/N315*100,"")</f>
        <v>100</v>
      </c>
      <c r="Q315" s="57"/>
      <c r="R315" s="226">
        <f>IFERROR(AVERAGE(P315:P320),"")</f>
        <v>100</v>
      </c>
      <c r="S315" s="227">
        <f>AVERAGE(Q315:Q320)</f>
        <v>49.544159544159548</v>
      </c>
      <c r="T315" s="224">
        <f>IFERROR((R315*0.7+S315*0.3)*2,S315*2)</f>
        <v>169.72649572649573</v>
      </c>
      <c r="U315" s="222" t="str">
        <f>IF(T315&lt;170,"ГЗ по услуге (работе) НЕ выполнено","")&amp;IF(AND(T315&gt;=170,T315&lt;=200),"ГЗ по услуге (работе) выполнено","")&amp;IF(T315&gt;200,"ГЗ по услуге (работе) ПЕРЕвыполнено","")</f>
        <v>ГЗ по услуге (работе) НЕ выполнено</v>
      </c>
      <c r="V315" s="222"/>
      <c r="W315" s="244"/>
      <c r="X315" s="247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  <c r="GJ315" s="4"/>
      <c r="GK315" s="4"/>
      <c r="GL315" s="4"/>
      <c r="GM315" s="4"/>
      <c r="GN315" s="4"/>
      <c r="GO315" s="4"/>
      <c r="GP315" s="4"/>
      <c r="GQ315" s="4"/>
      <c r="GR315" s="4"/>
      <c r="GS315" s="4"/>
      <c r="GT315" s="4"/>
      <c r="GU315" s="4"/>
      <c r="GV315" s="4"/>
      <c r="GW315" s="4"/>
      <c r="GX315" s="4"/>
      <c r="GY315" s="4"/>
      <c r="GZ315" s="4"/>
      <c r="HA315" s="4"/>
      <c r="HB315" s="4"/>
      <c r="HC315" s="4"/>
      <c r="HD315" s="4"/>
      <c r="HE315" s="4"/>
      <c r="HF315" s="4"/>
      <c r="HG315" s="4"/>
      <c r="HH315" s="4"/>
      <c r="HI315" s="4"/>
      <c r="HJ315" s="4"/>
      <c r="HK315" s="4"/>
      <c r="HL315" s="4"/>
      <c r="HM315" s="4"/>
      <c r="HN315" s="4"/>
      <c r="HO315" s="4"/>
      <c r="HP315" s="4"/>
      <c r="HQ315" s="4"/>
      <c r="HR315" s="4"/>
      <c r="HS315" s="4"/>
      <c r="HT315" s="4"/>
      <c r="HU315" s="4"/>
      <c r="HV315" s="4"/>
      <c r="HW315" s="4"/>
      <c r="HX315" s="4"/>
      <c r="HY315" s="4"/>
      <c r="HZ315" s="4"/>
      <c r="IA315" s="4"/>
      <c r="IB315" s="4"/>
      <c r="IC315" s="4"/>
      <c r="ID315" s="4"/>
      <c r="IE315" s="4"/>
      <c r="IF315" s="4"/>
      <c r="IG315" s="4"/>
      <c r="IH315" s="4"/>
      <c r="II315" s="4"/>
      <c r="IJ315" s="4"/>
      <c r="IK315" s="4"/>
      <c r="IL315" s="4"/>
      <c r="IM315" s="4"/>
      <c r="IN315" s="4"/>
      <c r="IO315" s="4"/>
      <c r="IP315" s="4"/>
      <c r="IQ315" s="4"/>
      <c r="IR315" s="4"/>
      <c r="IS315" s="4"/>
      <c r="IT315" s="4"/>
      <c r="IU315" s="4"/>
      <c r="IV315" s="4"/>
      <c r="IW315" s="4"/>
      <c r="IX315" s="4"/>
      <c r="IY315" s="4"/>
      <c r="IZ315" s="4"/>
      <c r="JA315" s="4"/>
      <c r="JB315" s="4"/>
      <c r="JC315" s="4"/>
      <c r="JD315" s="4"/>
      <c r="JE315" s="4"/>
      <c r="JF315" s="4"/>
      <c r="JG315" s="4"/>
      <c r="JH315" s="4"/>
      <c r="JI315" s="4"/>
      <c r="JJ315" s="4"/>
      <c r="JK315" s="4"/>
      <c r="JL315" s="4"/>
      <c r="JM315" s="4"/>
      <c r="JN315" s="4"/>
      <c r="JO315" s="4"/>
      <c r="JP315" s="4"/>
      <c r="JQ315" s="4"/>
      <c r="JR315" s="4"/>
      <c r="JS315" s="4"/>
      <c r="JT315" s="4"/>
      <c r="JU315" s="4"/>
      <c r="JV315" s="4"/>
      <c r="JW315" s="4"/>
      <c r="JX315" s="4"/>
      <c r="JY315" s="4"/>
      <c r="JZ315" s="4"/>
      <c r="KA315" s="4"/>
      <c r="KB315" s="4"/>
      <c r="KC315" s="4"/>
      <c r="KD315" s="4"/>
      <c r="KE315" s="4"/>
      <c r="KF315" s="4"/>
      <c r="KG315" s="4"/>
      <c r="KH315" s="4"/>
      <c r="KI315" s="4"/>
      <c r="KJ315" s="4"/>
      <c r="KK315" s="4"/>
      <c r="KL315" s="4"/>
      <c r="KM315" s="4"/>
      <c r="KN315" s="4"/>
      <c r="KO315" s="4"/>
      <c r="KP315" s="4"/>
      <c r="KQ315" s="4"/>
      <c r="KR315" s="4"/>
      <c r="KS315" s="4"/>
      <c r="KT315" s="4"/>
      <c r="KU315" s="4"/>
      <c r="KV315" s="4"/>
      <c r="KW315" s="4"/>
      <c r="KX315" s="4"/>
      <c r="KY315" s="4"/>
      <c r="KZ315" s="4"/>
      <c r="LA315" s="4"/>
      <c r="LB315" s="4"/>
      <c r="LC315" s="4"/>
      <c r="LD315" s="4"/>
      <c r="LE315" s="4"/>
      <c r="LF315" s="4"/>
      <c r="LG315" s="4"/>
      <c r="LH315" s="4"/>
      <c r="LI315" s="4"/>
      <c r="LJ315" s="4"/>
      <c r="LK315" s="4"/>
      <c r="LL315" s="4"/>
      <c r="LM315" s="4"/>
      <c r="LN315" s="4"/>
      <c r="LO315" s="4"/>
      <c r="LP315" s="4"/>
      <c r="LQ315" s="4"/>
      <c r="LR315" s="4"/>
      <c r="LS315" s="4"/>
      <c r="LT315" s="4"/>
      <c r="LU315" s="4"/>
      <c r="LV315" s="4"/>
      <c r="LW315" s="4"/>
      <c r="LX315" s="4"/>
      <c r="LY315" s="4"/>
      <c r="LZ315" s="4"/>
      <c r="MA315" s="4"/>
      <c r="MB315" s="4"/>
      <c r="MC315" s="4"/>
      <c r="MD315" s="4"/>
      <c r="ME315" s="4"/>
      <c r="MF315" s="4"/>
      <c r="MG315" s="4"/>
      <c r="MH315" s="4"/>
      <c r="MI315" s="4"/>
      <c r="MJ315" s="4"/>
      <c r="MK315" s="4"/>
      <c r="ML315" s="4"/>
      <c r="MM315" s="4"/>
      <c r="MN315" s="4"/>
      <c r="MO315" s="4"/>
      <c r="MP315" s="4"/>
      <c r="MQ315" s="4"/>
      <c r="MR315" s="4"/>
      <c r="MS315" s="4"/>
      <c r="MT315" s="4"/>
      <c r="MU315" s="4"/>
      <c r="MV315" s="4"/>
      <c r="MW315" s="4"/>
      <c r="MX315" s="4"/>
      <c r="MY315" s="4"/>
      <c r="MZ315" s="4"/>
      <c r="NA315" s="4"/>
      <c r="NB315" s="4"/>
      <c r="NC315" s="4"/>
      <c r="ND315" s="4"/>
      <c r="NE315" s="4"/>
      <c r="NF315" s="4"/>
      <c r="NG315" s="4"/>
      <c r="NH315" s="4"/>
      <c r="NI315" s="4"/>
      <c r="NJ315" s="4"/>
      <c r="NK315" s="4"/>
      <c r="NL315" s="4"/>
      <c r="NM315" s="4"/>
      <c r="NN315" s="4"/>
      <c r="NO315" s="4"/>
      <c r="NP315" s="4"/>
      <c r="NQ315" s="4"/>
      <c r="NR315" s="4"/>
      <c r="NS315" s="4"/>
      <c r="NT315" s="4"/>
      <c r="NU315" s="4"/>
      <c r="NV315" s="4"/>
      <c r="NW315" s="4"/>
      <c r="NX315" s="4"/>
      <c r="NY315" s="4"/>
      <c r="NZ315" s="4"/>
      <c r="OA315" s="4"/>
      <c r="OB315" s="4"/>
      <c r="OC315" s="4"/>
      <c r="OD315" s="4"/>
      <c r="OE315" s="4"/>
      <c r="OF315" s="4"/>
      <c r="OG315" s="4"/>
      <c r="OH315" s="4"/>
      <c r="OI315" s="4"/>
      <c r="OJ315" s="4"/>
      <c r="OK315" s="4"/>
      <c r="OL315" s="4"/>
      <c r="OM315" s="4"/>
      <c r="ON315" s="4"/>
      <c r="OO315" s="4"/>
      <c r="OP315" s="4"/>
      <c r="OQ315" s="4"/>
      <c r="OR315" s="4"/>
      <c r="OS315" s="4"/>
      <c r="OT315" s="4"/>
      <c r="OU315" s="4"/>
      <c r="OV315" s="4"/>
      <c r="OW315" s="4"/>
      <c r="OX315" s="4"/>
      <c r="OY315" s="4"/>
      <c r="OZ315" s="4"/>
      <c r="PA315" s="4"/>
    </row>
    <row r="316" spans="1:417" s="16" customFormat="1" ht="28.5" customHeight="1" thickBot="1" x14ac:dyDescent="0.3">
      <c r="A316" s="217"/>
      <c r="B316" s="44" t="str">
        <f t="shared" si="167"/>
        <v>ГБУЗ АО АМОКБ</v>
      </c>
      <c r="C316" s="206"/>
      <c r="D316" s="19" t="str">
        <f t="shared" si="16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6" s="207"/>
      <c r="F316" s="44" t="str">
        <f t="shared" si="177"/>
        <v>стационар</v>
      </c>
      <c r="G316" s="207"/>
      <c r="H316" s="44" t="str">
        <f t="shared" si="178"/>
        <v>для беременных и рожениц</v>
      </c>
      <c r="I316" s="207"/>
      <c r="J316" s="44" t="str">
        <f t="shared" si="179"/>
        <v xml:space="preserve">Не применяется </v>
      </c>
      <c r="K316" s="71" t="s">
        <v>172</v>
      </c>
      <c r="L316" s="72" t="s">
        <v>147</v>
      </c>
      <c r="M316" s="78" t="s">
        <v>42</v>
      </c>
      <c r="N316" s="101">
        <v>45</v>
      </c>
      <c r="O316" s="101">
        <v>0</v>
      </c>
      <c r="P316" s="58"/>
      <c r="Q316" s="59">
        <f>IF(AND(N316&lt;&gt;0,M316="объем"),(O316/N316*100)/$Y$2*12,"")</f>
        <v>0</v>
      </c>
      <c r="R316" s="208"/>
      <c r="S316" s="210"/>
      <c r="T316" s="228"/>
      <c r="U316" s="229"/>
      <c r="V316" s="229"/>
      <c r="W316" s="244"/>
      <c r="X316" s="247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  <c r="GK316" s="4"/>
      <c r="GL316" s="4"/>
      <c r="GM316" s="4"/>
      <c r="GN316" s="4"/>
      <c r="GO316" s="4"/>
      <c r="GP316" s="4"/>
      <c r="GQ316" s="4"/>
      <c r="GR316" s="4"/>
      <c r="GS316" s="4"/>
      <c r="GT316" s="4"/>
      <c r="GU316" s="4"/>
      <c r="GV316" s="4"/>
      <c r="GW316" s="4"/>
      <c r="GX316" s="4"/>
      <c r="GY316" s="4"/>
      <c r="GZ316" s="4"/>
      <c r="HA316" s="4"/>
      <c r="HB316" s="4"/>
      <c r="HC316" s="4"/>
      <c r="HD316" s="4"/>
      <c r="HE316" s="4"/>
      <c r="HF316" s="4"/>
      <c r="HG316" s="4"/>
      <c r="HH316" s="4"/>
      <c r="HI316" s="4"/>
      <c r="HJ316" s="4"/>
      <c r="HK316" s="4"/>
      <c r="HL316" s="4"/>
      <c r="HM316" s="4"/>
      <c r="HN316" s="4"/>
      <c r="HO316" s="4"/>
      <c r="HP316" s="4"/>
      <c r="HQ316" s="4"/>
      <c r="HR316" s="4"/>
      <c r="HS316" s="4"/>
      <c r="HT316" s="4"/>
      <c r="HU316" s="4"/>
      <c r="HV316" s="4"/>
      <c r="HW316" s="4"/>
      <c r="HX316" s="4"/>
      <c r="HY316" s="4"/>
      <c r="HZ316" s="4"/>
      <c r="IA316" s="4"/>
      <c r="IB316" s="4"/>
      <c r="IC316" s="4"/>
      <c r="ID316" s="4"/>
      <c r="IE316" s="4"/>
      <c r="IF316" s="4"/>
      <c r="IG316" s="4"/>
      <c r="IH316" s="4"/>
      <c r="II316" s="4"/>
      <c r="IJ316" s="4"/>
      <c r="IK316" s="4"/>
      <c r="IL316" s="4"/>
      <c r="IM316" s="4"/>
      <c r="IN316" s="4"/>
      <c r="IO316" s="4"/>
      <c r="IP316" s="4"/>
      <c r="IQ316" s="4"/>
      <c r="IR316" s="4"/>
      <c r="IS316" s="4"/>
      <c r="IT316" s="4"/>
      <c r="IU316" s="4"/>
      <c r="IV316" s="4"/>
      <c r="IW316" s="4"/>
      <c r="IX316" s="4"/>
      <c r="IY316" s="4"/>
      <c r="IZ316" s="4"/>
      <c r="JA316" s="4"/>
      <c r="JB316" s="4"/>
      <c r="JC316" s="4"/>
      <c r="JD316" s="4"/>
      <c r="JE316" s="4"/>
      <c r="JF316" s="4"/>
      <c r="JG316" s="4"/>
      <c r="JH316" s="4"/>
      <c r="JI316" s="4"/>
      <c r="JJ316" s="4"/>
      <c r="JK316" s="4"/>
      <c r="JL316" s="4"/>
      <c r="JM316" s="4"/>
      <c r="JN316" s="4"/>
      <c r="JO316" s="4"/>
      <c r="JP316" s="4"/>
      <c r="JQ316" s="4"/>
      <c r="JR316" s="4"/>
      <c r="JS316" s="4"/>
      <c r="JT316" s="4"/>
      <c r="JU316" s="4"/>
      <c r="JV316" s="4"/>
      <c r="JW316" s="4"/>
      <c r="JX316" s="4"/>
      <c r="JY316" s="4"/>
      <c r="JZ316" s="4"/>
      <c r="KA316" s="4"/>
      <c r="KB316" s="4"/>
      <c r="KC316" s="4"/>
      <c r="KD316" s="4"/>
      <c r="KE316" s="4"/>
      <c r="KF316" s="4"/>
      <c r="KG316" s="4"/>
      <c r="KH316" s="4"/>
      <c r="KI316" s="4"/>
      <c r="KJ316" s="4"/>
      <c r="KK316" s="4"/>
      <c r="KL316" s="4"/>
      <c r="KM316" s="4"/>
      <c r="KN316" s="4"/>
      <c r="KO316" s="4"/>
      <c r="KP316" s="4"/>
      <c r="KQ316" s="4"/>
      <c r="KR316" s="4"/>
      <c r="KS316" s="4"/>
      <c r="KT316" s="4"/>
      <c r="KU316" s="4"/>
      <c r="KV316" s="4"/>
      <c r="KW316" s="4"/>
      <c r="KX316" s="4"/>
      <c r="KY316" s="4"/>
      <c r="KZ316" s="4"/>
      <c r="LA316" s="4"/>
      <c r="LB316" s="4"/>
      <c r="LC316" s="4"/>
      <c r="LD316" s="4"/>
      <c r="LE316" s="4"/>
      <c r="LF316" s="4"/>
      <c r="LG316" s="4"/>
      <c r="LH316" s="4"/>
      <c r="LI316" s="4"/>
      <c r="LJ316" s="4"/>
      <c r="LK316" s="4"/>
      <c r="LL316" s="4"/>
      <c r="LM316" s="4"/>
      <c r="LN316" s="4"/>
      <c r="LO316" s="4"/>
      <c r="LP316" s="4"/>
      <c r="LQ316" s="4"/>
      <c r="LR316" s="4"/>
      <c r="LS316" s="4"/>
      <c r="LT316" s="4"/>
      <c r="LU316" s="4"/>
      <c r="LV316" s="4"/>
      <c r="LW316" s="4"/>
      <c r="LX316" s="4"/>
      <c r="LY316" s="4"/>
      <c r="LZ316" s="4"/>
      <c r="MA316" s="4"/>
      <c r="MB316" s="4"/>
      <c r="MC316" s="4"/>
      <c r="MD316" s="4"/>
      <c r="ME316" s="4"/>
      <c r="MF316" s="4"/>
      <c r="MG316" s="4"/>
      <c r="MH316" s="4"/>
      <c r="MI316" s="4"/>
      <c r="MJ316" s="4"/>
      <c r="MK316" s="4"/>
      <c r="ML316" s="4"/>
      <c r="MM316" s="4"/>
      <c r="MN316" s="4"/>
      <c r="MO316" s="4"/>
      <c r="MP316" s="4"/>
      <c r="MQ316" s="4"/>
      <c r="MR316" s="4"/>
      <c r="MS316" s="4"/>
      <c r="MT316" s="4"/>
      <c r="MU316" s="4"/>
      <c r="MV316" s="4"/>
      <c r="MW316" s="4"/>
      <c r="MX316" s="4"/>
      <c r="MY316" s="4"/>
      <c r="MZ316" s="4"/>
      <c r="NA316" s="4"/>
      <c r="NB316" s="4"/>
      <c r="NC316" s="4"/>
      <c r="ND316" s="4"/>
      <c r="NE316" s="4"/>
      <c r="NF316" s="4"/>
      <c r="NG316" s="4"/>
      <c r="NH316" s="4"/>
      <c r="NI316" s="4"/>
      <c r="NJ316" s="4"/>
      <c r="NK316" s="4"/>
      <c r="NL316" s="4"/>
      <c r="NM316" s="4"/>
      <c r="NN316" s="4"/>
      <c r="NO316" s="4"/>
      <c r="NP316" s="4"/>
      <c r="NQ316" s="4"/>
      <c r="NR316" s="4"/>
      <c r="NS316" s="4"/>
      <c r="NT316" s="4"/>
      <c r="NU316" s="4"/>
      <c r="NV316" s="4"/>
      <c r="NW316" s="4"/>
      <c r="NX316" s="4"/>
      <c r="NY316" s="4"/>
      <c r="NZ316" s="4"/>
      <c r="OA316" s="4"/>
      <c r="OB316" s="4"/>
      <c r="OC316" s="4"/>
      <c r="OD316" s="4"/>
      <c r="OE316" s="4"/>
      <c r="OF316" s="4"/>
      <c r="OG316" s="4"/>
      <c r="OH316" s="4"/>
      <c r="OI316" s="4"/>
      <c r="OJ316" s="4"/>
      <c r="OK316" s="4"/>
      <c r="OL316" s="4"/>
      <c r="OM316" s="4"/>
      <c r="ON316" s="4"/>
      <c r="OO316" s="4"/>
      <c r="OP316" s="4"/>
      <c r="OQ316" s="4"/>
      <c r="OR316" s="4"/>
      <c r="OS316" s="4"/>
      <c r="OT316" s="4"/>
      <c r="OU316" s="4"/>
      <c r="OV316" s="4"/>
      <c r="OW316" s="4"/>
      <c r="OX316" s="4"/>
      <c r="OY316" s="4"/>
      <c r="OZ316" s="4"/>
      <c r="PA316" s="4"/>
    </row>
    <row r="317" spans="1:417" s="16" customFormat="1" ht="28.5" customHeight="1" thickBot="1" x14ac:dyDescent="0.3">
      <c r="A317" s="217"/>
      <c r="B317" s="44" t="str">
        <f t="shared" si="167"/>
        <v>ГБУЗ АО АМОКБ</v>
      </c>
      <c r="C317" s="206"/>
      <c r="D317" s="19" t="str">
        <f t="shared" si="16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7" s="207" t="s">
        <v>140</v>
      </c>
      <c r="F317" s="44" t="str">
        <f t="shared" si="177"/>
        <v>стационар</v>
      </c>
      <c r="G317" s="207" t="s">
        <v>53</v>
      </c>
      <c r="H317" s="44" t="str">
        <f t="shared" si="178"/>
        <v>патология новорожденных</v>
      </c>
      <c r="I317" s="207" t="s">
        <v>145</v>
      </c>
      <c r="J317" s="44" t="str">
        <f t="shared" si="179"/>
        <v xml:space="preserve">Не применяется </v>
      </c>
      <c r="K317" s="70" t="s">
        <v>130</v>
      </c>
      <c r="L317" s="70" t="s">
        <v>3</v>
      </c>
      <c r="M317" s="70" t="s">
        <v>5</v>
      </c>
      <c r="N317" s="103">
        <v>99</v>
      </c>
      <c r="O317" s="103">
        <v>99</v>
      </c>
      <c r="P317" s="51">
        <f t="shared" ref="P317" si="189">IF(AND(N317&lt;&gt;0,M317="Кач."),O317/N317*100,"")</f>
        <v>100</v>
      </c>
      <c r="Q317" s="57"/>
      <c r="R317" s="208"/>
      <c r="S317" s="210"/>
      <c r="T317" s="228"/>
      <c r="U317" s="229"/>
      <c r="V317" s="229"/>
      <c r="W317" s="244"/>
      <c r="X317" s="247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  <c r="GJ317" s="4"/>
      <c r="GK317" s="4"/>
      <c r="GL317" s="4"/>
      <c r="GM317" s="4"/>
      <c r="GN317" s="4"/>
      <c r="GO317" s="4"/>
      <c r="GP317" s="4"/>
      <c r="GQ317" s="4"/>
      <c r="GR317" s="4"/>
      <c r="GS317" s="4"/>
      <c r="GT317" s="4"/>
      <c r="GU317" s="4"/>
      <c r="GV317" s="4"/>
      <c r="GW317" s="4"/>
      <c r="GX317" s="4"/>
      <c r="GY317" s="4"/>
      <c r="GZ317" s="4"/>
      <c r="HA317" s="4"/>
      <c r="HB317" s="4"/>
      <c r="HC317" s="4"/>
      <c r="HD317" s="4"/>
      <c r="HE317" s="4"/>
      <c r="HF317" s="4"/>
      <c r="HG317" s="4"/>
      <c r="HH317" s="4"/>
      <c r="HI317" s="4"/>
      <c r="HJ317" s="4"/>
      <c r="HK317" s="4"/>
      <c r="HL317" s="4"/>
      <c r="HM317" s="4"/>
      <c r="HN317" s="4"/>
      <c r="HO317" s="4"/>
      <c r="HP317" s="4"/>
      <c r="HQ317" s="4"/>
      <c r="HR317" s="4"/>
      <c r="HS317" s="4"/>
      <c r="HT317" s="4"/>
      <c r="HU317" s="4"/>
      <c r="HV317" s="4"/>
      <c r="HW317" s="4"/>
      <c r="HX317" s="4"/>
      <c r="HY317" s="4"/>
      <c r="HZ317" s="4"/>
      <c r="IA317" s="4"/>
      <c r="IB317" s="4"/>
      <c r="IC317" s="4"/>
      <c r="ID317" s="4"/>
      <c r="IE317" s="4"/>
      <c r="IF317" s="4"/>
      <c r="IG317" s="4"/>
      <c r="IH317" s="4"/>
      <c r="II317" s="4"/>
      <c r="IJ317" s="4"/>
      <c r="IK317" s="4"/>
      <c r="IL317" s="4"/>
      <c r="IM317" s="4"/>
      <c r="IN317" s="4"/>
      <c r="IO317" s="4"/>
      <c r="IP317" s="4"/>
      <c r="IQ317" s="4"/>
      <c r="IR317" s="4"/>
      <c r="IS317" s="4"/>
      <c r="IT317" s="4"/>
      <c r="IU317" s="4"/>
      <c r="IV317" s="4"/>
      <c r="IW317" s="4"/>
      <c r="IX317" s="4"/>
      <c r="IY317" s="4"/>
      <c r="IZ317" s="4"/>
      <c r="JA317" s="4"/>
      <c r="JB317" s="4"/>
      <c r="JC317" s="4"/>
      <c r="JD317" s="4"/>
      <c r="JE317" s="4"/>
      <c r="JF317" s="4"/>
      <c r="JG317" s="4"/>
      <c r="JH317" s="4"/>
      <c r="JI317" s="4"/>
      <c r="JJ317" s="4"/>
      <c r="JK317" s="4"/>
      <c r="JL317" s="4"/>
      <c r="JM317" s="4"/>
      <c r="JN317" s="4"/>
      <c r="JO317" s="4"/>
      <c r="JP317" s="4"/>
      <c r="JQ317" s="4"/>
      <c r="JR317" s="4"/>
      <c r="JS317" s="4"/>
      <c r="JT317" s="4"/>
      <c r="JU317" s="4"/>
      <c r="JV317" s="4"/>
      <c r="JW317" s="4"/>
      <c r="JX317" s="4"/>
      <c r="JY317" s="4"/>
      <c r="JZ317" s="4"/>
      <c r="KA317" s="4"/>
      <c r="KB317" s="4"/>
      <c r="KC317" s="4"/>
      <c r="KD317" s="4"/>
      <c r="KE317" s="4"/>
      <c r="KF317" s="4"/>
      <c r="KG317" s="4"/>
      <c r="KH317" s="4"/>
      <c r="KI317" s="4"/>
      <c r="KJ317" s="4"/>
      <c r="KK317" s="4"/>
      <c r="KL317" s="4"/>
      <c r="KM317" s="4"/>
      <c r="KN317" s="4"/>
      <c r="KO317" s="4"/>
      <c r="KP317" s="4"/>
      <c r="KQ317" s="4"/>
      <c r="KR317" s="4"/>
      <c r="KS317" s="4"/>
      <c r="KT317" s="4"/>
      <c r="KU317" s="4"/>
      <c r="KV317" s="4"/>
      <c r="KW317" s="4"/>
      <c r="KX317" s="4"/>
      <c r="KY317" s="4"/>
      <c r="KZ317" s="4"/>
      <c r="LA317" s="4"/>
      <c r="LB317" s="4"/>
      <c r="LC317" s="4"/>
      <c r="LD317" s="4"/>
      <c r="LE317" s="4"/>
      <c r="LF317" s="4"/>
      <c r="LG317" s="4"/>
      <c r="LH317" s="4"/>
      <c r="LI317" s="4"/>
      <c r="LJ317" s="4"/>
      <c r="LK317" s="4"/>
      <c r="LL317" s="4"/>
      <c r="LM317" s="4"/>
      <c r="LN317" s="4"/>
      <c r="LO317" s="4"/>
      <c r="LP317" s="4"/>
      <c r="LQ317" s="4"/>
      <c r="LR317" s="4"/>
      <c r="LS317" s="4"/>
      <c r="LT317" s="4"/>
      <c r="LU317" s="4"/>
      <c r="LV317" s="4"/>
      <c r="LW317" s="4"/>
      <c r="LX317" s="4"/>
      <c r="LY317" s="4"/>
      <c r="LZ317" s="4"/>
      <c r="MA317" s="4"/>
      <c r="MB317" s="4"/>
      <c r="MC317" s="4"/>
      <c r="MD317" s="4"/>
      <c r="ME317" s="4"/>
      <c r="MF317" s="4"/>
      <c r="MG317" s="4"/>
      <c r="MH317" s="4"/>
      <c r="MI317" s="4"/>
      <c r="MJ317" s="4"/>
      <c r="MK317" s="4"/>
      <c r="ML317" s="4"/>
      <c r="MM317" s="4"/>
      <c r="MN317" s="4"/>
      <c r="MO317" s="4"/>
      <c r="MP317" s="4"/>
      <c r="MQ317" s="4"/>
      <c r="MR317" s="4"/>
      <c r="MS317" s="4"/>
      <c r="MT317" s="4"/>
      <c r="MU317" s="4"/>
      <c r="MV317" s="4"/>
      <c r="MW317" s="4"/>
      <c r="MX317" s="4"/>
      <c r="MY317" s="4"/>
      <c r="MZ317" s="4"/>
      <c r="NA317" s="4"/>
      <c r="NB317" s="4"/>
      <c r="NC317" s="4"/>
      <c r="ND317" s="4"/>
      <c r="NE317" s="4"/>
      <c r="NF317" s="4"/>
      <c r="NG317" s="4"/>
      <c r="NH317" s="4"/>
      <c r="NI317" s="4"/>
      <c r="NJ317" s="4"/>
      <c r="NK317" s="4"/>
      <c r="NL317" s="4"/>
      <c r="NM317" s="4"/>
      <c r="NN317" s="4"/>
      <c r="NO317" s="4"/>
      <c r="NP317" s="4"/>
      <c r="NQ317" s="4"/>
      <c r="NR317" s="4"/>
      <c r="NS317" s="4"/>
      <c r="NT317" s="4"/>
      <c r="NU317" s="4"/>
      <c r="NV317" s="4"/>
      <c r="NW317" s="4"/>
      <c r="NX317" s="4"/>
      <c r="NY317" s="4"/>
      <c r="NZ317" s="4"/>
      <c r="OA317" s="4"/>
      <c r="OB317" s="4"/>
      <c r="OC317" s="4"/>
      <c r="OD317" s="4"/>
      <c r="OE317" s="4"/>
      <c r="OF317" s="4"/>
      <c r="OG317" s="4"/>
      <c r="OH317" s="4"/>
      <c r="OI317" s="4"/>
      <c r="OJ317" s="4"/>
      <c r="OK317" s="4"/>
      <c r="OL317" s="4"/>
      <c r="OM317" s="4"/>
      <c r="ON317" s="4"/>
      <c r="OO317" s="4"/>
      <c r="OP317" s="4"/>
      <c r="OQ317" s="4"/>
      <c r="OR317" s="4"/>
      <c r="OS317" s="4"/>
      <c r="OT317" s="4"/>
      <c r="OU317" s="4"/>
      <c r="OV317" s="4"/>
      <c r="OW317" s="4"/>
      <c r="OX317" s="4"/>
      <c r="OY317" s="4"/>
      <c r="OZ317" s="4"/>
      <c r="PA317" s="4"/>
    </row>
    <row r="318" spans="1:417" s="16" customFormat="1" ht="28.5" customHeight="1" thickBot="1" x14ac:dyDescent="0.3">
      <c r="A318" s="217"/>
      <c r="B318" s="44" t="str">
        <f t="shared" si="167"/>
        <v>ГБУЗ АО АМОКБ</v>
      </c>
      <c r="C318" s="206"/>
      <c r="D318" s="19" t="str">
        <f t="shared" si="16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8" s="207"/>
      <c r="F318" s="44" t="str">
        <f t="shared" si="177"/>
        <v>стационар</v>
      </c>
      <c r="G318" s="207"/>
      <c r="H318" s="44" t="str">
        <f t="shared" si="178"/>
        <v>патология новорожденных</v>
      </c>
      <c r="I318" s="207"/>
      <c r="J318" s="44" t="str">
        <f t="shared" si="179"/>
        <v xml:space="preserve">Не применяется </v>
      </c>
      <c r="K318" s="71" t="s">
        <v>172</v>
      </c>
      <c r="L318" s="72" t="s">
        <v>147</v>
      </c>
      <c r="M318" s="78" t="s">
        <v>42</v>
      </c>
      <c r="N318" s="101">
        <v>40</v>
      </c>
      <c r="O318" s="101">
        <v>13</v>
      </c>
      <c r="P318" s="58"/>
      <c r="Q318" s="59">
        <f>IF(AND(N318&lt;&gt;0,M318="объем"),(O318/N318*100)/$Y$2*12,"")</f>
        <v>43.333333333333336</v>
      </c>
      <c r="R318" s="208"/>
      <c r="S318" s="210"/>
      <c r="T318" s="228"/>
      <c r="U318" s="229"/>
      <c r="V318" s="229"/>
      <c r="W318" s="244"/>
      <c r="X318" s="247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  <c r="GJ318" s="4"/>
      <c r="GK318" s="4"/>
      <c r="GL318" s="4"/>
      <c r="GM318" s="4"/>
      <c r="GN318" s="4"/>
      <c r="GO318" s="4"/>
      <c r="GP318" s="4"/>
      <c r="GQ318" s="4"/>
      <c r="GR318" s="4"/>
      <c r="GS318" s="4"/>
      <c r="GT318" s="4"/>
      <c r="GU318" s="4"/>
      <c r="GV318" s="4"/>
      <c r="GW318" s="4"/>
      <c r="GX318" s="4"/>
      <c r="GY318" s="4"/>
      <c r="GZ318" s="4"/>
      <c r="HA318" s="4"/>
      <c r="HB318" s="4"/>
      <c r="HC318" s="4"/>
      <c r="HD318" s="4"/>
      <c r="HE318" s="4"/>
      <c r="HF318" s="4"/>
      <c r="HG318" s="4"/>
      <c r="HH318" s="4"/>
      <c r="HI318" s="4"/>
      <c r="HJ318" s="4"/>
      <c r="HK318" s="4"/>
      <c r="HL318" s="4"/>
      <c r="HM318" s="4"/>
      <c r="HN318" s="4"/>
      <c r="HO318" s="4"/>
      <c r="HP318" s="4"/>
      <c r="HQ318" s="4"/>
      <c r="HR318" s="4"/>
      <c r="HS318" s="4"/>
      <c r="HT318" s="4"/>
      <c r="HU318" s="4"/>
      <c r="HV318" s="4"/>
      <c r="HW318" s="4"/>
      <c r="HX318" s="4"/>
      <c r="HY318" s="4"/>
      <c r="HZ318" s="4"/>
      <c r="IA318" s="4"/>
      <c r="IB318" s="4"/>
      <c r="IC318" s="4"/>
      <c r="ID318" s="4"/>
      <c r="IE318" s="4"/>
      <c r="IF318" s="4"/>
      <c r="IG318" s="4"/>
      <c r="IH318" s="4"/>
      <c r="II318" s="4"/>
      <c r="IJ318" s="4"/>
      <c r="IK318" s="4"/>
      <c r="IL318" s="4"/>
      <c r="IM318" s="4"/>
      <c r="IN318" s="4"/>
      <c r="IO318" s="4"/>
      <c r="IP318" s="4"/>
      <c r="IQ318" s="4"/>
      <c r="IR318" s="4"/>
      <c r="IS318" s="4"/>
      <c r="IT318" s="4"/>
      <c r="IU318" s="4"/>
      <c r="IV318" s="4"/>
      <c r="IW318" s="4"/>
      <c r="IX318" s="4"/>
      <c r="IY318" s="4"/>
      <c r="IZ318" s="4"/>
      <c r="JA318" s="4"/>
      <c r="JB318" s="4"/>
      <c r="JC318" s="4"/>
      <c r="JD318" s="4"/>
      <c r="JE318" s="4"/>
      <c r="JF318" s="4"/>
      <c r="JG318" s="4"/>
      <c r="JH318" s="4"/>
      <c r="JI318" s="4"/>
      <c r="JJ318" s="4"/>
      <c r="JK318" s="4"/>
      <c r="JL318" s="4"/>
      <c r="JM318" s="4"/>
      <c r="JN318" s="4"/>
      <c r="JO318" s="4"/>
      <c r="JP318" s="4"/>
      <c r="JQ318" s="4"/>
      <c r="JR318" s="4"/>
      <c r="JS318" s="4"/>
      <c r="JT318" s="4"/>
      <c r="JU318" s="4"/>
      <c r="JV318" s="4"/>
      <c r="JW318" s="4"/>
      <c r="JX318" s="4"/>
      <c r="JY318" s="4"/>
      <c r="JZ318" s="4"/>
      <c r="KA318" s="4"/>
      <c r="KB318" s="4"/>
      <c r="KC318" s="4"/>
      <c r="KD318" s="4"/>
      <c r="KE318" s="4"/>
      <c r="KF318" s="4"/>
      <c r="KG318" s="4"/>
      <c r="KH318" s="4"/>
      <c r="KI318" s="4"/>
      <c r="KJ318" s="4"/>
      <c r="KK318" s="4"/>
      <c r="KL318" s="4"/>
      <c r="KM318" s="4"/>
      <c r="KN318" s="4"/>
      <c r="KO318" s="4"/>
      <c r="KP318" s="4"/>
      <c r="KQ318" s="4"/>
      <c r="KR318" s="4"/>
      <c r="KS318" s="4"/>
      <c r="KT318" s="4"/>
      <c r="KU318" s="4"/>
      <c r="KV318" s="4"/>
      <c r="KW318" s="4"/>
      <c r="KX318" s="4"/>
      <c r="KY318" s="4"/>
      <c r="KZ318" s="4"/>
      <c r="LA318" s="4"/>
      <c r="LB318" s="4"/>
      <c r="LC318" s="4"/>
      <c r="LD318" s="4"/>
      <c r="LE318" s="4"/>
      <c r="LF318" s="4"/>
      <c r="LG318" s="4"/>
      <c r="LH318" s="4"/>
      <c r="LI318" s="4"/>
      <c r="LJ318" s="4"/>
      <c r="LK318" s="4"/>
      <c r="LL318" s="4"/>
      <c r="LM318" s="4"/>
      <c r="LN318" s="4"/>
      <c r="LO318" s="4"/>
      <c r="LP318" s="4"/>
      <c r="LQ318" s="4"/>
      <c r="LR318" s="4"/>
      <c r="LS318" s="4"/>
      <c r="LT318" s="4"/>
      <c r="LU318" s="4"/>
      <c r="LV318" s="4"/>
      <c r="LW318" s="4"/>
      <c r="LX318" s="4"/>
      <c r="LY318" s="4"/>
      <c r="LZ318" s="4"/>
      <c r="MA318" s="4"/>
      <c r="MB318" s="4"/>
      <c r="MC318" s="4"/>
      <c r="MD318" s="4"/>
      <c r="ME318" s="4"/>
      <c r="MF318" s="4"/>
      <c r="MG318" s="4"/>
      <c r="MH318" s="4"/>
      <c r="MI318" s="4"/>
      <c r="MJ318" s="4"/>
      <c r="MK318" s="4"/>
      <c r="ML318" s="4"/>
      <c r="MM318" s="4"/>
      <c r="MN318" s="4"/>
      <c r="MO318" s="4"/>
      <c r="MP318" s="4"/>
      <c r="MQ318" s="4"/>
      <c r="MR318" s="4"/>
      <c r="MS318" s="4"/>
      <c r="MT318" s="4"/>
      <c r="MU318" s="4"/>
      <c r="MV318" s="4"/>
      <c r="MW318" s="4"/>
      <c r="MX318" s="4"/>
      <c r="MY318" s="4"/>
      <c r="MZ318" s="4"/>
      <c r="NA318" s="4"/>
      <c r="NB318" s="4"/>
      <c r="NC318" s="4"/>
      <c r="ND318" s="4"/>
      <c r="NE318" s="4"/>
      <c r="NF318" s="4"/>
      <c r="NG318" s="4"/>
      <c r="NH318" s="4"/>
      <c r="NI318" s="4"/>
      <c r="NJ318" s="4"/>
      <c r="NK318" s="4"/>
      <c r="NL318" s="4"/>
      <c r="NM318" s="4"/>
      <c r="NN318" s="4"/>
      <c r="NO318" s="4"/>
      <c r="NP318" s="4"/>
      <c r="NQ318" s="4"/>
      <c r="NR318" s="4"/>
      <c r="NS318" s="4"/>
      <c r="NT318" s="4"/>
      <c r="NU318" s="4"/>
      <c r="NV318" s="4"/>
      <c r="NW318" s="4"/>
      <c r="NX318" s="4"/>
      <c r="NY318" s="4"/>
      <c r="NZ318" s="4"/>
      <c r="OA318" s="4"/>
      <c r="OB318" s="4"/>
      <c r="OC318" s="4"/>
      <c r="OD318" s="4"/>
      <c r="OE318" s="4"/>
      <c r="OF318" s="4"/>
      <c r="OG318" s="4"/>
      <c r="OH318" s="4"/>
      <c r="OI318" s="4"/>
      <c r="OJ318" s="4"/>
      <c r="OK318" s="4"/>
      <c r="OL318" s="4"/>
      <c r="OM318" s="4"/>
      <c r="ON318" s="4"/>
      <c r="OO318" s="4"/>
      <c r="OP318" s="4"/>
      <c r="OQ318" s="4"/>
      <c r="OR318" s="4"/>
      <c r="OS318" s="4"/>
      <c r="OT318" s="4"/>
      <c r="OU318" s="4"/>
      <c r="OV318" s="4"/>
      <c r="OW318" s="4"/>
      <c r="OX318" s="4"/>
      <c r="OY318" s="4"/>
      <c r="OZ318" s="4"/>
      <c r="PA318" s="4"/>
    </row>
    <row r="319" spans="1:417" s="16" customFormat="1" ht="28.5" customHeight="1" thickBot="1" x14ac:dyDescent="0.3">
      <c r="A319" s="217"/>
      <c r="B319" s="44" t="str">
        <f t="shared" si="167"/>
        <v>ГБУЗ АО АМОКБ</v>
      </c>
      <c r="C319" s="206"/>
      <c r="D319" s="19" t="str">
        <f t="shared" si="16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9" s="207" t="s">
        <v>140</v>
      </c>
      <c r="F319" s="44" t="str">
        <f t="shared" si="177"/>
        <v>стационар</v>
      </c>
      <c r="G319" s="207" t="s">
        <v>151</v>
      </c>
      <c r="H319" s="44" t="str">
        <f t="shared" si="178"/>
        <v>гематология</v>
      </c>
      <c r="I319" s="207" t="s">
        <v>145</v>
      </c>
      <c r="J319" s="44" t="str">
        <f t="shared" si="179"/>
        <v xml:space="preserve">Не применяется </v>
      </c>
      <c r="K319" s="70" t="s">
        <v>130</v>
      </c>
      <c r="L319" s="70" t="s">
        <v>3</v>
      </c>
      <c r="M319" s="70" t="s">
        <v>5</v>
      </c>
      <c r="N319" s="103">
        <v>99</v>
      </c>
      <c r="O319" s="103">
        <v>99</v>
      </c>
      <c r="P319" s="51">
        <f t="shared" ref="P319" si="190">IF(AND(N319&lt;&gt;0,M319="Кач."),O319/N319*100,"")</f>
        <v>100</v>
      </c>
      <c r="Q319" s="57"/>
      <c r="R319" s="208"/>
      <c r="S319" s="210"/>
      <c r="T319" s="228"/>
      <c r="U319" s="229"/>
      <c r="V319" s="229"/>
      <c r="W319" s="244"/>
      <c r="X319" s="247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  <c r="GJ319" s="4"/>
      <c r="GK319" s="4"/>
      <c r="GL319" s="4"/>
      <c r="GM319" s="4"/>
      <c r="GN319" s="4"/>
      <c r="GO319" s="4"/>
      <c r="GP319" s="4"/>
      <c r="GQ319" s="4"/>
      <c r="GR319" s="4"/>
      <c r="GS319" s="4"/>
      <c r="GT319" s="4"/>
      <c r="GU319" s="4"/>
      <c r="GV319" s="4"/>
      <c r="GW319" s="4"/>
      <c r="GX319" s="4"/>
      <c r="GY319" s="4"/>
      <c r="GZ319" s="4"/>
      <c r="HA319" s="4"/>
      <c r="HB319" s="4"/>
      <c r="HC319" s="4"/>
      <c r="HD319" s="4"/>
      <c r="HE319" s="4"/>
      <c r="HF319" s="4"/>
      <c r="HG319" s="4"/>
      <c r="HH319" s="4"/>
      <c r="HI319" s="4"/>
      <c r="HJ319" s="4"/>
      <c r="HK319" s="4"/>
      <c r="HL319" s="4"/>
      <c r="HM319" s="4"/>
      <c r="HN319" s="4"/>
      <c r="HO319" s="4"/>
      <c r="HP319" s="4"/>
      <c r="HQ319" s="4"/>
      <c r="HR319" s="4"/>
      <c r="HS319" s="4"/>
      <c r="HT319" s="4"/>
      <c r="HU319" s="4"/>
      <c r="HV319" s="4"/>
      <c r="HW319" s="4"/>
      <c r="HX319" s="4"/>
      <c r="HY319" s="4"/>
      <c r="HZ319" s="4"/>
      <c r="IA319" s="4"/>
      <c r="IB319" s="4"/>
      <c r="IC319" s="4"/>
      <c r="ID319" s="4"/>
      <c r="IE319" s="4"/>
      <c r="IF319" s="4"/>
      <c r="IG319" s="4"/>
      <c r="IH319" s="4"/>
      <c r="II319" s="4"/>
      <c r="IJ319" s="4"/>
      <c r="IK319" s="4"/>
      <c r="IL319" s="4"/>
      <c r="IM319" s="4"/>
      <c r="IN319" s="4"/>
      <c r="IO319" s="4"/>
      <c r="IP319" s="4"/>
      <c r="IQ319" s="4"/>
      <c r="IR319" s="4"/>
      <c r="IS319" s="4"/>
      <c r="IT319" s="4"/>
      <c r="IU319" s="4"/>
      <c r="IV319" s="4"/>
      <c r="IW319" s="4"/>
      <c r="IX319" s="4"/>
      <c r="IY319" s="4"/>
      <c r="IZ319" s="4"/>
      <c r="JA319" s="4"/>
      <c r="JB319" s="4"/>
      <c r="JC319" s="4"/>
      <c r="JD319" s="4"/>
      <c r="JE319" s="4"/>
      <c r="JF319" s="4"/>
      <c r="JG319" s="4"/>
      <c r="JH319" s="4"/>
      <c r="JI319" s="4"/>
      <c r="JJ319" s="4"/>
      <c r="JK319" s="4"/>
      <c r="JL319" s="4"/>
      <c r="JM319" s="4"/>
      <c r="JN319" s="4"/>
      <c r="JO319" s="4"/>
      <c r="JP319" s="4"/>
      <c r="JQ319" s="4"/>
      <c r="JR319" s="4"/>
      <c r="JS319" s="4"/>
      <c r="JT319" s="4"/>
      <c r="JU319" s="4"/>
      <c r="JV319" s="4"/>
      <c r="JW319" s="4"/>
      <c r="JX319" s="4"/>
      <c r="JY319" s="4"/>
      <c r="JZ319" s="4"/>
      <c r="KA319" s="4"/>
      <c r="KB319" s="4"/>
      <c r="KC319" s="4"/>
      <c r="KD319" s="4"/>
      <c r="KE319" s="4"/>
      <c r="KF319" s="4"/>
      <c r="KG319" s="4"/>
      <c r="KH319" s="4"/>
      <c r="KI319" s="4"/>
      <c r="KJ319" s="4"/>
      <c r="KK319" s="4"/>
      <c r="KL319" s="4"/>
      <c r="KM319" s="4"/>
      <c r="KN319" s="4"/>
      <c r="KO319" s="4"/>
      <c r="KP319" s="4"/>
      <c r="KQ319" s="4"/>
      <c r="KR319" s="4"/>
      <c r="KS319" s="4"/>
      <c r="KT319" s="4"/>
      <c r="KU319" s="4"/>
      <c r="KV319" s="4"/>
      <c r="KW319" s="4"/>
      <c r="KX319" s="4"/>
      <c r="KY319" s="4"/>
      <c r="KZ319" s="4"/>
      <c r="LA319" s="4"/>
      <c r="LB319" s="4"/>
      <c r="LC319" s="4"/>
      <c r="LD319" s="4"/>
      <c r="LE319" s="4"/>
      <c r="LF319" s="4"/>
      <c r="LG319" s="4"/>
      <c r="LH319" s="4"/>
      <c r="LI319" s="4"/>
      <c r="LJ319" s="4"/>
      <c r="LK319" s="4"/>
      <c r="LL319" s="4"/>
      <c r="LM319" s="4"/>
      <c r="LN319" s="4"/>
      <c r="LO319" s="4"/>
      <c r="LP319" s="4"/>
      <c r="LQ319" s="4"/>
      <c r="LR319" s="4"/>
      <c r="LS319" s="4"/>
      <c r="LT319" s="4"/>
      <c r="LU319" s="4"/>
      <c r="LV319" s="4"/>
      <c r="LW319" s="4"/>
      <c r="LX319" s="4"/>
      <c r="LY319" s="4"/>
      <c r="LZ319" s="4"/>
      <c r="MA319" s="4"/>
      <c r="MB319" s="4"/>
      <c r="MC319" s="4"/>
      <c r="MD319" s="4"/>
      <c r="ME319" s="4"/>
      <c r="MF319" s="4"/>
      <c r="MG319" s="4"/>
      <c r="MH319" s="4"/>
      <c r="MI319" s="4"/>
      <c r="MJ319" s="4"/>
      <c r="MK319" s="4"/>
      <c r="ML319" s="4"/>
      <c r="MM319" s="4"/>
      <c r="MN319" s="4"/>
      <c r="MO319" s="4"/>
      <c r="MP319" s="4"/>
      <c r="MQ319" s="4"/>
      <c r="MR319" s="4"/>
      <c r="MS319" s="4"/>
      <c r="MT319" s="4"/>
      <c r="MU319" s="4"/>
      <c r="MV319" s="4"/>
      <c r="MW319" s="4"/>
      <c r="MX319" s="4"/>
      <c r="MY319" s="4"/>
      <c r="MZ319" s="4"/>
      <c r="NA319" s="4"/>
      <c r="NB319" s="4"/>
      <c r="NC319" s="4"/>
      <c r="ND319" s="4"/>
      <c r="NE319" s="4"/>
      <c r="NF319" s="4"/>
      <c r="NG319" s="4"/>
      <c r="NH319" s="4"/>
      <c r="NI319" s="4"/>
      <c r="NJ319" s="4"/>
      <c r="NK319" s="4"/>
      <c r="NL319" s="4"/>
      <c r="NM319" s="4"/>
      <c r="NN319" s="4"/>
      <c r="NO319" s="4"/>
      <c r="NP319" s="4"/>
      <c r="NQ319" s="4"/>
      <c r="NR319" s="4"/>
      <c r="NS319" s="4"/>
      <c r="NT319" s="4"/>
      <c r="NU319" s="4"/>
      <c r="NV319" s="4"/>
      <c r="NW319" s="4"/>
      <c r="NX319" s="4"/>
      <c r="NY319" s="4"/>
      <c r="NZ319" s="4"/>
      <c r="OA319" s="4"/>
      <c r="OB319" s="4"/>
      <c r="OC319" s="4"/>
      <c r="OD319" s="4"/>
      <c r="OE319" s="4"/>
      <c r="OF319" s="4"/>
      <c r="OG319" s="4"/>
      <c r="OH319" s="4"/>
      <c r="OI319" s="4"/>
      <c r="OJ319" s="4"/>
      <c r="OK319" s="4"/>
      <c r="OL319" s="4"/>
      <c r="OM319" s="4"/>
      <c r="ON319" s="4"/>
      <c r="OO319" s="4"/>
      <c r="OP319" s="4"/>
      <c r="OQ319" s="4"/>
      <c r="OR319" s="4"/>
      <c r="OS319" s="4"/>
      <c r="OT319" s="4"/>
      <c r="OU319" s="4"/>
      <c r="OV319" s="4"/>
      <c r="OW319" s="4"/>
      <c r="OX319" s="4"/>
      <c r="OY319" s="4"/>
      <c r="OZ319" s="4"/>
      <c r="PA319" s="4"/>
    </row>
    <row r="320" spans="1:417" s="16" customFormat="1" ht="28.5" customHeight="1" thickBot="1" x14ac:dyDescent="0.3">
      <c r="A320" s="217"/>
      <c r="B320" s="44" t="str">
        <f t="shared" si="167"/>
        <v>ГБУЗ АО АМОКБ</v>
      </c>
      <c r="C320" s="206"/>
      <c r="D320" s="19" t="str">
        <f t="shared" si="16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20" s="207"/>
      <c r="F320" s="44" t="str">
        <f t="shared" si="177"/>
        <v>стационар</v>
      </c>
      <c r="G320" s="207"/>
      <c r="H320" s="44" t="str">
        <f t="shared" si="178"/>
        <v>гематология</v>
      </c>
      <c r="I320" s="207"/>
      <c r="J320" s="44" t="str">
        <f t="shared" si="179"/>
        <v xml:space="preserve">Не применяется </v>
      </c>
      <c r="K320" s="71" t="s">
        <v>172</v>
      </c>
      <c r="L320" s="72" t="s">
        <v>147</v>
      </c>
      <c r="M320" s="78" t="s">
        <v>42</v>
      </c>
      <c r="N320" s="101">
        <v>390</v>
      </c>
      <c r="O320" s="101">
        <v>308</v>
      </c>
      <c r="P320" s="58"/>
      <c r="Q320" s="59">
        <f t="shared" ref="Q320:Q328" si="191">IF(AND(N320&lt;&gt;0,M320="объем"),(O320/N320*100)/$Y$2*12,"")</f>
        <v>105.29914529914529</v>
      </c>
      <c r="R320" s="209"/>
      <c r="S320" s="211"/>
      <c r="T320" s="225"/>
      <c r="U320" s="223"/>
      <c r="V320" s="223"/>
      <c r="W320" s="244"/>
      <c r="X320" s="247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  <c r="GJ320" s="4"/>
      <c r="GK320" s="4"/>
      <c r="GL320" s="4"/>
      <c r="GM320" s="4"/>
      <c r="GN320" s="4"/>
      <c r="GO320" s="4"/>
      <c r="GP320" s="4"/>
      <c r="GQ320" s="4"/>
      <c r="GR320" s="4"/>
      <c r="GS320" s="4"/>
      <c r="GT320" s="4"/>
      <c r="GU320" s="4"/>
      <c r="GV320" s="4"/>
      <c r="GW320" s="4"/>
      <c r="GX320" s="4"/>
      <c r="GY320" s="4"/>
      <c r="GZ320" s="4"/>
      <c r="HA320" s="4"/>
      <c r="HB320" s="4"/>
      <c r="HC320" s="4"/>
      <c r="HD320" s="4"/>
      <c r="HE320" s="4"/>
      <c r="HF320" s="4"/>
      <c r="HG320" s="4"/>
      <c r="HH320" s="4"/>
      <c r="HI320" s="4"/>
      <c r="HJ320" s="4"/>
      <c r="HK320" s="4"/>
      <c r="HL320" s="4"/>
      <c r="HM320" s="4"/>
      <c r="HN320" s="4"/>
      <c r="HO320" s="4"/>
      <c r="HP320" s="4"/>
      <c r="HQ320" s="4"/>
      <c r="HR320" s="4"/>
      <c r="HS320" s="4"/>
      <c r="HT320" s="4"/>
      <c r="HU320" s="4"/>
      <c r="HV320" s="4"/>
      <c r="HW320" s="4"/>
      <c r="HX320" s="4"/>
      <c r="HY320" s="4"/>
      <c r="HZ320" s="4"/>
      <c r="IA320" s="4"/>
      <c r="IB320" s="4"/>
      <c r="IC320" s="4"/>
      <c r="ID320" s="4"/>
      <c r="IE320" s="4"/>
      <c r="IF320" s="4"/>
      <c r="IG320" s="4"/>
      <c r="IH320" s="4"/>
      <c r="II320" s="4"/>
      <c r="IJ320" s="4"/>
      <c r="IK320" s="4"/>
      <c r="IL320" s="4"/>
      <c r="IM320" s="4"/>
      <c r="IN320" s="4"/>
      <c r="IO320" s="4"/>
      <c r="IP320" s="4"/>
      <c r="IQ320" s="4"/>
      <c r="IR320" s="4"/>
      <c r="IS320" s="4"/>
      <c r="IT320" s="4"/>
      <c r="IU320" s="4"/>
      <c r="IV320" s="4"/>
      <c r="IW320" s="4"/>
      <c r="IX320" s="4"/>
      <c r="IY320" s="4"/>
      <c r="IZ320" s="4"/>
      <c r="JA320" s="4"/>
      <c r="JB320" s="4"/>
      <c r="JC320" s="4"/>
      <c r="JD320" s="4"/>
      <c r="JE320" s="4"/>
      <c r="JF320" s="4"/>
      <c r="JG320" s="4"/>
      <c r="JH320" s="4"/>
      <c r="JI320" s="4"/>
      <c r="JJ320" s="4"/>
      <c r="JK320" s="4"/>
      <c r="JL320" s="4"/>
      <c r="JM320" s="4"/>
      <c r="JN320" s="4"/>
      <c r="JO320" s="4"/>
      <c r="JP320" s="4"/>
      <c r="JQ320" s="4"/>
      <c r="JR320" s="4"/>
      <c r="JS320" s="4"/>
      <c r="JT320" s="4"/>
      <c r="JU320" s="4"/>
      <c r="JV320" s="4"/>
      <c r="JW320" s="4"/>
      <c r="JX320" s="4"/>
      <c r="JY320" s="4"/>
      <c r="JZ320" s="4"/>
      <c r="KA320" s="4"/>
      <c r="KB320" s="4"/>
      <c r="KC320" s="4"/>
      <c r="KD320" s="4"/>
      <c r="KE320" s="4"/>
      <c r="KF320" s="4"/>
      <c r="KG320" s="4"/>
      <c r="KH320" s="4"/>
      <c r="KI320" s="4"/>
      <c r="KJ320" s="4"/>
      <c r="KK320" s="4"/>
      <c r="KL320" s="4"/>
      <c r="KM320" s="4"/>
      <c r="KN320" s="4"/>
      <c r="KO320" s="4"/>
      <c r="KP320" s="4"/>
      <c r="KQ320" s="4"/>
      <c r="KR320" s="4"/>
      <c r="KS320" s="4"/>
      <c r="KT320" s="4"/>
      <c r="KU320" s="4"/>
      <c r="KV320" s="4"/>
      <c r="KW320" s="4"/>
      <c r="KX320" s="4"/>
      <c r="KY320" s="4"/>
      <c r="KZ320" s="4"/>
      <c r="LA320" s="4"/>
      <c r="LB320" s="4"/>
      <c r="LC320" s="4"/>
      <c r="LD320" s="4"/>
      <c r="LE320" s="4"/>
      <c r="LF320" s="4"/>
      <c r="LG320" s="4"/>
      <c r="LH320" s="4"/>
      <c r="LI320" s="4"/>
      <c r="LJ320" s="4"/>
      <c r="LK320" s="4"/>
      <c r="LL320" s="4"/>
      <c r="LM320" s="4"/>
      <c r="LN320" s="4"/>
      <c r="LO320" s="4"/>
      <c r="LP320" s="4"/>
      <c r="LQ320" s="4"/>
      <c r="LR320" s="4"/>
      <c r="LS320" s="4"/>
      <c r="LT320" s="4"/>
      <c r="LU320" s="4"/>
      <c r="LV320" s="4"/>
      <c r="LW320" s="4"/>
      <c r="LX320" s="4"/>
      <c r="LY320" s="4"/>
      <c r="LZ320" s="4"/>
      <c r="MA320" s="4"/>
      <c r="MB320" s="4"/>
      <c r="MC320" s="4"/>
      <c r="MD320" s="4"/>
      <c r="ME320" s="4"/>
      <c r="MF320" s="4"/>
      <c r="MG320" s="4"/>
      <c r="MH320" s="4"/>
      <c r="MI320" s="4"/>
      <c r="MJ320" s="4"/>
      <c r="MK320" s="4"/>
      <c r="ML320" s="4"/>
      <c r="MM320" s="4"/>
      <c r="MN320" s="4"/>
      <c r="MO320" s="4"/>
      <c r="MP320" s="4"/>
      <c r="MQ320" s="4"/>
      <c r="MR320" s="4"/>
      <c r="MS320" s="4"/>
      <c r="MT320" s="4"/>
      <c r="MU320" s="4"/>
      <c r="MV320" s="4"/>
      <c r="MW320" s="4"/>
      <c r="MX320" s="4"/>
      <c r="MY320" s="4"/>
      <c r="MZ320" s="4"/>
      <c r="NA320" s="4"/>
      <c r="NB320" s="4"/>
      <c r="NC320" s="4"/>
      <c r="ND320" s="4"/>
      <c r="NE320" s="4"/>
      <c r="NF320" s="4"/>
      <c r="NG320" s="4"/>
      <c r="NH320" s="4"/>
      <c r="NI320" s="4"/>
      <c r="NJ320" s="4"/>
      <c r="NK320" s="4"/>
      <c r="NL320" s="4"/>
      <c r="NM320" s="4"/>
      <c r="NN320" s="4"/>
      <c r="NO320" s="4"/>
      <c r="NP320" s="4"/>
      <c r="NQ320" s="4"/>
      <c r="NR320" s="4"/>
      <c r="NS320" s="4"/>
      <c r="NT320" s="4"/>
      <c r="NU320" s="4"/>
      <c r="NV320" s="4"/>
      <c r="NW320" s="4"/>
      <c r="NX320" s="4"/>
      <c r="NY320" s="4"/>
      <c r="NZ320" s="4"/>
      <c r="OA320" s="4"/>
      <c r="OB320" s="4"/>
      <c r="OC320" s="4"/>
      <c r="OD320" s="4"/>
      <c r="OE320" s="4"/>
      <c r="OF320" s="4"/>
      <c r="OG320" s="4"/>
      <c r="OH320" s="4"/>
      <c r="OI320" s="4"/>
      <c r="OJ320" s="4"/>
      <c r="OK320" s="4"/>
      <c r="OL320" s="4"/>
      <c r="OM320" s="4"/>
      <c r="ON320" s="4"/>
      <c r="OO320" s="4"/>
      <c r="OP320" s="4"/>
      <c r="OQ320" s="4"/>
      <c r="OR320" s="4"/>
      <c r="OS320" s="4"/>
      <c r="OT320" s="4"/>
      <c r="OU320" s="4"/>
      <c r="OV320" s="4"/>
      <c r="OW320" s="4"/>
      <c r="OX320" s="4"/>
      <c r="OY320" s="4"/>
      <c r="OZ320" s="4"/>
      <c r="PA320" s="4"/>
    </row>
    <row r="321" spans="1:417" s="16" customFormat="1" ht="28.5" customHeight="1" thickBot="1" x14ac:dyDescent="0.3">
      <c r="A321" s="217"/>
      <c r="B321" s="44" t="str">
        <f t="shared" si="167"/>
        <v>ГБУЗ АО АМОКБ</v>
      </c>
      <c r="C321" s="206" t="s">
        <v>117</v>
      </c>
      <c r="D321" s="19" t="str">
        <f t="shared" si="16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21" s="207" t="s">
        <v>50</v>
      </c>
      <c r="F321" s="44" t="str">
        <f t="shared" si="177"/>
        <v>Вне медицинской организации</v>
      </c>
      <c r="G321" s="207" t="s">
        <v>117</v>
      </c>
      <c r="H321" s="44" t="str">
        <f t="shared" si="17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21" s="207" t="s">
        <v>47</v>
      </c>
      <c r="J321" s="44" t="str">
        <f t="shared" si="179"/>
        <v>Не предусмотрено</v>
      </c>
      <c r="K321" s="70" t="s">
        <v>130</v>
      </c>
      <c r="L321" s="70" t="s">
        <v>3</v>
      </c>
      <c r="M321" s="70" t="s">
        <v>5</v>
      </c>
      <c r="N321" s="103">
        <v>99</v>
      </c>
      <c r="O321" s="103">
        <v>99</v>
      </c>
      <c r="P321" s="51">
        <f t="shared" ref="P321" si="192">IF(AND(N321&lt;&gt;0,M321="Кач."),O321/N321*100,"")</f>
        <v>100</v>
      </c>
      <c r="Q321" s="57"/>
      <c r="R321" s="212">
        <f>IFERROR(AVERAGE(P321:P322),"")</f>
        <v>100</v>
      </c>
      <c r="S321" s="215">
        <f>AVERAGE(Q321:Q322)</f>
        <v>95.111111111111128</v>
      </c>
      <c r="T321" s="213">
        <f>IFERROR((R321*0.7+S321*0.3)*2,S321*2)</f>
        <v>197.06666666666666</v>
      </c>
      <c r="U321" s="207" t="str">
        <f>IF(T321&lt;170,"ГЗ по услуге (работе) НЕ выполнено","")&amp;IF(AND(T321&gt;=170,T321&lt;=200),"ГЗ по услуге (работе) выполнено","")&amp;IF(T321&gt;200,"ГЗ по услуге (работе) ПЕРЕвыполнено","")</f>
        <v>ГЗ по услуге (работе) выполнено</v>
      </c>
      <c r="V321" s="207"/>
      <c r="W321" s="244"/>
      <c r="X321" s="247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  <c r="GK321" s="4"/>
      <c r="GL321" s="4"/>
      <c r="GM321" s="4"/>
      <c r="GN321" s="4"/>
      <c r="GO321" s="4"/>
      <c r="GP321" s="4"/>
      <c r="GQ321" s="4"/>
      <c r="GR321" s="4"/>
      <c r="GS321" s="4"/>
      <c r="GT321" s="4"/>
      <c r="GU321" s="4"/>
      <c r="GV321" s="4"/>
      <c r="GW321" s="4"/>
      <c r="GX321" s="4"/>
      <c r="GY321" s="4"/>
      <c r="GZ321" s="4"/>
      <c r="HA321" s="4"/>
      <c r="HB321" s="4"/>
      <c r="HC321" s="4"/>
      <c r="HD321" s="4"/>
      <c r="HE321" s="4"/>
      <c r="HF321" s="4"/>
      <c r="HG321" s="4"/>
      <c r="HH321" s="4"/>
      <c r="HI321" s="4"/>
      <c r="HJ321" s="4"/>
      <c r="HK321" s="4"/>
      <c r="HL321" s="4"/>
      <c r="HM321" s="4"/>
      <c r="HN321" s="4"/>
      <c r="HO321" s="4"/>
      <c r="HP321" s="4"/>
      <c r="HQ321" s="4"/>
      <c r="HR321" s="4"/>
      <c r="HS321" s="4"/>
      <c r="HT321" s="4"/>
      <c r="HU321" s="4"/>
      <c r="HV321" s="4"/>
      <c r="HW321" s="4"/>
      <c r="HX321" s="4"/>
      <c r="HY321" s="4"/>
      <c r="HZ321" s="4"/>
      <c r="IA321" s="4"/>
      <c r="IB321" s="4"/>
      <c r="IC321" s="4"/>
      <c r="ID321" s="4"/>
      <c r="IE321" s="4"/>
      <c r="IF321" s="4"/>
      <c r="IG321" s="4"/>
      <c r="IH321" s="4"/>
      <c r="II321" s="4"/>
      <c r="IJ321" s="4"/>
      <c r="IK321" s="4"/>
      <c r="IL321" s="4"/>
      <c r="IM321" s="4"/>
      <c r="IN321" s="4"/>
      <c r="IO321" s="4"/>
      <c r="IP321" s="4"/>
      <c r="IQ321" s="4"/>
      <c r="IR321" s="4"/>
      <c r="IS321" s="4"/>
      <c r="IT321" s="4"/>
      <c r="IU321" s="4"/>
      <c r="IV321" s="4"/>
      <c r="IW321" s="4"/>
      <c r="IX321" s="4"/>
      <c r="IY321" s="4"/>
      <c r="IZ321" s="4"/>
      <c r="JA321" s="4"/>
      <c r="JB321" s="4"/>
      <c r="JC321" s="4"/>
      <c r="JD321" s="4"/>
      <c r="JE321" s="4"/>
      <c r="JF321" s="4"/>
      <c r="JG321" s="4"/>
      <c r="JH321" s="4"/>
      <c r="JI321" s="4"/>
      <c r="JJ321" s="4"/>
      <c r="JK321" s="4"/>
      <c r="JL321" s="4"/>
      <c r="JM321" s="4"/>
      <c r="JN321" s="4"/>
      <c r="JO321" s="4"/>
      <c r="JP321" s="4"/>
      <c r="JQ321" s="4"/>
      <c r="JR321" s="4"/>
      <c r="JS321" s="4"/>
      <c r="JT321" s="4"/>
      <c r="JU321" s="4"/>
      <c r="JV321" s="4"/>
      <c r="JW321" s="4"/>
      <c r="JX321" s="4"/>
      <c r="JY321" s="4"/>
      <c r="JZ321" s="4"/>
      <c r="KA321" s="4"/>
      <c r="KB321" s="4"/>
      <c r="KC321" s="4"/>
      <c r="KD321" s="4"/>
      <c r="KE321" s="4"/>
      <c r="KF321" s="4"/>
      <c r="KG321" s="4"/>
      <c r="KH321" s="4"/>
      <c r="KI321" s="4"/>
      <c r="KJ321" s="4"/>
      <c r="KK321" s="4"/>
      <c r="KL321" s="4"/>
      <c r="KM321" s="4"/>
      <c r="KN321" s="4"/>
      <c r="KO321" s="4"/>
      <c r="KP321" s="4"/>
      <c r="KQ321" s="4"/>
      <c r="KR321" s="4"/>
      <c r="KS321" s="4"/>
      <c r="KT321" s="4"/>
      <c r="KU321" s="4"/>
      <c r="KV321" s="4"/>
      <c r="KW321" s="4"/>
      <c r="KX321" s="4"/>
      <c r="KY321" s="4"/>
      <c r="KZ321" s="4"/>
      <c r="LA321" s="4"/>
      <c r="LB321" s="4"/>
      <c r="LC321" s="4"/>
      <c r="LD321" s="4"/>
      <c r="LE321" s="4"/>
      <c r="LF321" s="4"/>
      <c r="LG321" s="4"/>
      <c r="LH321" s="4"/>
      <c r="LI321" s="4"/>
      <c r="LJ321" s="4"/>
      <c r="LK321" s="4"/>
      <c r="LL321" s="4"/>
      <c r="LM321" s="4"/>
      <c r="LN321" s="4"/>
      <c r="LO321" s="4"/>
      <c r="LP321" s="4"/>
      <c r="LQ321" s="4"/>
      <c r="LR321" s="4"/>
      <c r="LS321" s="4"/>
      <c r="LT321" s="4"/>
      <c r="LU321" s="4"/>
      <c r="LV321" s="4"/>
      <c r="LW321" s="4"/>
      <c r="LX321" s="4"/>
      <c r="LY321" s="4"/>
      <c r="LZ321" s="4"/>
      <c r="MA321" s="4"/>
      <c r="MB321" s="4"/>
      <c r="MC321" s="4"/>
      <c r="MD321" s="4"/>
      <c r="ME321" s="4"/>
      <c r="MF321" s="4"/>
      <c r="MG321" s="4"/>
      <c r="MH321" s="4"/>
      <c r="MI321" s="4"/>
      <c r="MJ321" s="4"/>
      <c r="MK321" s="4"/>
      <c r="ML321" s="4"/>
      <c r="MM321" s="4"/>
      <c r="MN321" s="4"/>
      <c r="MO321" s="4"/>
      <c r="MP321" s="4"/>
      <c r="MQ321" s="4"/>
      <c r="MR321" s="4"/>
      <c r="MS321" s="4"/>
      <c r="MT321" s="4"/>
      <c r="MU321" s="4"/>
      <c r="MV321" s="4"/>
      <c r="MW321" s="4"/>
      <c r="MX321" s="4"/>
      <c r="MY321" s="4"/>
      <c r="MZ321" s="4"/>
      <c r="NA321" s="4"/>
      <c r="NB321" s="4"/>
      <c r="NC321" s="4"/>
      <c r="ND321" s="4"/>
      <c r="NE321" s="4"/>
      <c r="NF321" s="4"/>
      <c r="NG321" s="4"/>
      <c r="NH321" s="4"/>
      <c r="NI321" s="4"/>
      <c r="NJ321" s="4"/>
      <c r="NK321" s="4"/>
      <c r="NL321" s="4"/>
      <c r="NM321" s="4"/>
      <c r="NN321" s="4"/>
      <c r="NO321" s="4"/>
      <c r="NP321" s="4"/>
      <c r="NQ321" s="4"/>
      <c r="NR321" s="4"/>
      <c r="NS321" s="4"/>
      <c r="NT321" s="4"/>
      <c r="NU321" s="4"/>
      <c r="NV321" s="4"/>
      <c r="NW321" s="4"/>
      <c r="NX321" s="4"/>
      <c r="NY321" s="4"/>
      <c r="NZ321" s="4"/>
      <c r="OA321" s="4"/>
      <c r="OB321" s="4"/>
      <c r="OC321" s="4"/>
      <c r="OD321" s="4"/>
      <c r="OE321" s="4"/>
      <c r="OF321" s="4"/>
      <c r="OG321" s="4"/>
      <c r="OH321" s="4"/>
      <c r="OI321" s="4"/>
      <c r="OJ321" s="4"/>
      <c r="OK321" s="4"/>
      <c r="OL321" s="4"/>
      <c r="OM321" s="4"/>
      <c r="ON321" s="4"/>
      <c r="OO321" s="4"/>
      <c r="OP321" s="4"/>
      <c r="OQ321" s="4"/>
      <c r="OR321" s="4"/>
      <c r="OS321" s="4"/>
      <c r="OT321" s="4"/>
      <c r="OU321" s="4"/>
      <c r="OV321" s="4"/>
      <c r="OW321" s="4"/>
      <c r="OX321" s="4"/>
      <c r="OY321" s="4"/>
      <c r="OZ321" s="4"/>
      <c r="PA321" s="4"/>
    </row>
    <row r="322" spans="1:417" s="16" customFormat="1" ht="28.5" customHeight="1" thickBot="1" x14ac:dyDescent="0.3">
      <c r="A322" s="217"/>
      <c r="B322" s="44" t="str">
        <f t="shared" si="167"/>
        <v>ГБУЗ АО АМОКБ</v>
      </c>
      <c r="C322" s="206"/>
      <c r="D322" s="19" t="str">
        <f t="shared" si="16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22" s="207"/>
      <c r="F322" s="44" t="str">
        <f t="shared" si="177"/>
        <v>Вне медицинской организации</v>
      </c>
      <c r="G322" s="207"/>
      <c r="H322" s="44" t="str">
        <f t="shared" si="17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22" s="207"/>
      <c r="J322" s="44" t="str">
        <f t="shared" si="179"/>
        <v>Не предусмотрено</v>
      </c>
      <c r="K322" s="71" t="s">
        <v>152</v>
      </c>
      <c r="L322" s="72" t="s">
        <v>45</v>
      </c>
      <c r="M322" s="78" t="s">
        <v>42</v>
      </c>
      <c r="N322" s="101">
        <v>900</v>
      </c>
      <c r="O322" s="101">
        <v>642</v>
      </c>
      <c r="P322" s="58"/>
      <c r="Q322" s="59">
        <f t="shared" ref="Q322" si="193">IF(AND(N322&lt;&gt;0,M322="объем"),(O322/N322*100)/$Y$2*12,"")</f>
        <v>95.111111111111128</v>
      </c>
      <c r="R322" s="212"/>
      <c r="S322" s="215"/>
      <c r="T322" s="213"/>
      <c r="U322" s="207"/>
      <c r="V322" s="207"/>
      <c r="W322" s="244"/>
      <c r="X322" s="247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  <c r="GK322" s="4"/>
      <c r="GL322" s="4"/>
      <c r="GM322" s="4"/>
      <c r="GN322" s="4"/>
      <c r="GO322" s="4"/>
      <c r="GP322" s="4"/>
      <c r="GQ322" s="4"/>
      <c r="GR322" s="4"/>
      <c r="GS322" s="4"/>
      <c r="GT322" s="4"/>
      <c r="GU322" s="4"/>
      <c r="GV322" s="4"/>
      <c r="GW322" s="4"/>
      <c r="GX322" s="4"/>
      <c r="GY322" s="4"/>
      <c r="GZ322" s="4"/>
      <c r="HA322" s="4"/>
      <c r="HB322" s="4"/>
      <c r="HC322" s="4"/>
      <c r="HD322" s="4"/>
      <c r="HE322" s="4"/>
      <c r="HF322" s="4"/>
      <c r="HG322" s="4"/>
      <c r="HH322" s="4"/>
      <c r="HI322" s="4"/>
      <c r="HJ322" s="4"/>
      <c r="HK322" s="4"/>
      <c r="HL322" s="4"/>
      <c r="HM322" s="4"/>
      <c r="HN322" s="4"/>
      <c r="HO322" s="4"/>
      <c r="HP322" s="4"/>
      <c r="HQ322" s="4"/>
      <c r="HR322" s="4"/>
      <c r="HS322" s="4"/>
      <c r="HT322" s="4"/>
      <c r="HU322" s="4"/>
      <c r="HV322" s="4"/>
      <c r="HW322" s="4"/>
      <c r="HX322" s="4"/>
      <c r="HY322" s="4"/>
      <c r="HZ322" s="4"/>
      <c r="IA322" s="4"/>
      <c r="IB322" s="4"/>
      <c r="IC322" s="4"/>
      <c r="ID322" s="4"/>
      <c r="IE322" s="4"/>
      <c r="IF322" s="4"/>
      <c r="IG322" s="4"/>
      <c r="IH322" s="4"/>
      <c r="II322" s="4"/>
      <c r="IJ322" s="4"/>
      <c r="IK322" s="4"/>
      <c r="IL322" s="4"/>
      <c r="IM322" s="4"/>
      <c r="IN322" s="4"/>
      <c r="IO322" s="4"/>
      <c r="IP322" s="4"/>
      <c r="IQ322" s="4"/>
      <c r="IR322" s="4"/>
      <c r="IS322" s="4"/>
      <c r="IT322" s="4"/>
      <c r="IU322" s="4"/>
      <c r="IV322" s="4"/>
      <c r="IW322" s="4"/>
      <c r="IX322" s="4"/>
      <c r="IY322" s="4"/>
      <c r="IZ322" s="4"/>
      <c r="JA322" s="4"/>
      <c r="JB322" s="4"/>
      <c r="JC322" s="4"/>
      <c r="JD322" s="4"/>
      <c r="JE322" s="4"/>
      <c r="JF322" s="4"/>
      <c r="JG322" s="4"/>
      <c r="JH322" s="4"/>
      <c r="JI322" s="4"/>
      <c r="JJ322" s="4"/>
      <c r="JK322" s="4"/>
      <c r="JL322" s="4"/>
      <c r="JM322" s="4"/>
      <c r="JN322" s="4"/>
      <c r="JO322" s="4"/>
      <c r="JP322" s="4"/>
      <c r="JQ322" s="4"/>
      <c r="JR322" s="4"/>
      <c r="JS322" s="4"/>
      <c r="JT322" s="4"/>
      <c r="JU322" s="4"/>
      <c r="JV322" s="4"/>
      <c r="JW322" s="4"/>
      <c r="JX322" s="4"/>
      <c r="JY322" s="4"/>
      <c r="JZ322" s="4"/>
      <c r="KA322" s="4"/>
      <c r="KB322" s="4"/>
      <c r="KC322" s="4"/>
      <c r="KD322" s="4"/>
      <c r="KE322" s="4"/>
      <c r="KF322" s="4"/>
      <c r="KG322" s="4"/>
      <c r="KH322" s="4"/>
      <c r="KI322" s="4"/>
      <c r="KJ322" s="4"/>
      <c r="KK322" s="4"/>
      <c r="KL322" s="4"/>
      <c r="KM322" s="4"/>
      <c r="KN322" s="4"/>
      <c r="KO322" s="4"/>
      <c r="KP322" s="4"/>
      <c r="KQ322" s="4"/>
      <c r="KR322" s="4"/>
      <c r="KS322" s="4"/>
      <c r="KT322" s="4"/>
      <c r="KU322" s="4"/>
      <c r="KV322" s="4"/>
      <c r="KW322" s="4"/>
      <c r="KX322" s="4"/>
      <c r="KY322" s="4"/>
      <c r="KZ322" s="4"/>
      <c r="LA322" s="4"/>
      <c r="LB322" s="4"/>
      <c r="LC322" s="4"/>
      <c r="LD322" s="4"/>
      <c r="LE322" s="4"/>
      <c r="LF322" s="4"/>
      <c r="LG322" s="4"/>
      <c r="LH322" s="4"/>
      <c r="LI322" s="4"/>
      <c r="LJ322" s="4"/>
      <c r="LK322" s="4"/>
      <c r="LL322" s="4"/>
      <c r="LM322" s="4"/>
      <c r="LN322" s="4"/>
      <c r="LO322" s="4"/>
      <c r="LP322" s="4"/>
      <c r="LQ322" s="4"/>
      <c r="LR322" s="4"/>
      <c r="LS322" s="4"/>
      <c r="LT322" s="4"/>
      <c r="LU322" s="4"/>
      <c r="LV322" s="4"/>
      <c r="LW322" s="4"/>
      <c r="LX322" s="4"/>
      <c r="LY322" s="4"/>
      <c r="LZ322" s="4"/>
      <c r="MA322" s="4"/>
      <c r="MB322" s="4"/>
      <c r="MC322" s="4"/>
      <c r="MD322" s="4"/>
      <c r="ME322" s="4"/>
      <c r="MF322" s="4"/>
      <c r="MG322" s="4"/>
      <c r="MH322" s="4"/>
      <c r="MI322" s="4"/>
      <c r="MJ322" s="4"/>
      <c r="MK322" s="4"/>
      <c r="ML322" s="4"/>
      <c r="MM322" s="4"/>
      <c r="MN322" s="4"/>
      <c r="MO322" s="4"/>
      <c r="MP322" s="4"/>
      <c r="MQ322" s="4"/>
      <c r="MR322" s="4"/>
      <c r="MS322" s="4"/>
      <c r="MT322" s="4"/>
      <c r="MU322" s="4"/>
      <c r="MV322" s="4"/>
      <c r="MW322" s="4"/>
      <c r="MX322" s="4"/>
      <c r="MY322" s="4"/>
      <c r="MZ322" s="4"/>
      <c r="NA322" s="4"/>
      <c r="NB322" s="4"/>
      <c r="NC322" s="4"/>
      <c r="ND322" s="4"/>
      <c r="NE322" s="4"/>
      <c r="NF322" s="4"/>
      <c r="NG322" s="4"/>
      <c r="NH322" s="4"/>
      <c r="NI322" s="4"/>
      <c r="NJ322" s="4"/>
      <c r="NK322" s="4"/>
      <c r="NL322" s="4"/>
      <c r="NM322" s="4"/>
      <c r="NN322" s="4"/>
      <c r="NO322" s="4"/>
      <c r="NP322" s="4"/>
      <c r="NQ322" s="4"/>
      <c r="NR322" s="4"/>
      <c r="NS322" s="4"/>
      <c r="NT322" s="4"/>
      <c r="NU322" s="4"/>
      <c r="NV322" s="4"/>
      <c r="NW322" s="4"/>
      <c r="NX322" s="4"/>
      <c r="NY322" s="4"/>
      <c r="NZ322" s="4"/>
      <c r="OA322" s="4"/>
      <c r="OB322" s="4"/>
      <c r="OC322" s="4"/>
      <c r="OD322" s="4"/>
      <c r="OE322" s="4"/>
      <c r="OF322" s="4"/>
      <c r="OG322" s="4"/>
      <c r="OH322" s="4"/>
      <c r="OI322" s="4"/>
      <c r="OJ322" s="4"/>
      <c r="OK322" s="4"/>
      <c r="OL322" s="4"/>
      <c r="OM322" s="4"/>
      <c r="ON322" s="4"/>
      <c r="OO322" s="4"/>
      <c r="OP322" s="4"/>
      <c r="OQ322" s="4"/>
      <c r="OR322" s="4"/>
      <c r="OS322" s="4"/>
      <c r="OT322" s="4"/>
      <c r="OU322" s="4"/>
      <c r="OV322" s="4"/>
      <c r="OW322" s="4"/>
      <c r="OX322" s="4"/>
      <c r="OY322" s="4"/>
      <c r="OZ322" s="4"/>
      <c r="PA322" s="4"/>
    </row>
    <row r="323" spans="1:417" s="16" customFormat="1" ht="28.5" customHeight="1" thickBot="1" x14ac:dyDescent="0.3">
      <c r="A323" s="217"/>
      <c r="B323" s="44" t="str">
        <f t="shared" si="167"/>
        <v>ГБУЗ АО АМОКБ</v>
      </c>
      <c r="C323" s="206" t="s">
        <v>46</v>
      </c>
      <c r="D323" s="19" t="str">
        <f t="shared" si="168"/>
        <v>Заготовка, хранение, транспортировка и обеспечение безопасности донорской крови и ее компонентов</v>
      </c>
      <c r="E323" s="207" t="s">
        <v>47</v>
      </c>
      <c r="F323" s="44" t="str">
        <f t="shared" si="177"/>
        <v>Не предусмотрено</v>
      </c>
      <c r="G323" s="207" t="s">
        <v>46</v>
      </c>
      <c r="H323" s="44" t="str">
        <f t="shared" si="178"/>
        <v>Заготовка, хранение, транспортировка и обеспечение безопасности донорской крови и ее компонентов</v>
      </c>
      <c r="I323" s="207" t="s">
        <v>47</v>
      </c>
      <c r="J323" s="44" t="str">
        <f t="shared" si="179"/>
        <v>Не предусмотрено</v>
      </c>
      <c r="K323" s="70" t="s">
        <v>48</v>
      </c>
      <c r="L323" s="70" t="s">
        <v>3</v>
      </c>
      <c r="M323" s="70" t="s">
        <v>5</v>
      </c>
      <c r="N323" s="103">
        <v>100</v>
      </c>
      <c r="O323" s="103">
        <v>100</v>
      </c>
      <c r="P323" s="51">
        <f t="shared" ref="P323" si="194">IF(AND(N323&lt;&gt;0,M323="Кач."),O323/N323*100,"")</f>
        <v>100</v>
      </c>
      <c r="Q323" s="57"/>
      <c r="R323" s="212">
        <f>IFERROR(AVERAGE(P323:P324),"")</f>
        <v>100</v>
      </c>
      <c r="S323" s="215">
        <f>AVERAGE(Q323:Q324)</f>
        <v>96.307692307692307</v>
      </c>
      <c r="T323" s="213">
        <f>IFERROR((R323*0.7+S323*0.3)*2,S323*2)</f>
        <v>197.78461538461539</v>
      </c>
      <c r="U323" s="207" t="str">
        <f>IF(T323&lt;170,"ГЗ по услуге (работе) НЕ выполнено","")&amp;IF(AND(T323&gt;=170,T323&lt;=200),"ГЗ по услуге (работе) выполнено","")&amp;IF(T323&gt;200,"ГЗ по услуге (работе) ПЕРЕвыполнено","")</f>
        <v>ГЗ по услуге (работе) выполнено</v>
      </c>
      <c r="V323" s="207"/>
      <c r="W323" s="244"/>
      <c r="X323" s="247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  <c r="GJ323" s="4"/>
      <c r="GK323" s="4"/>
      <c r="GL323" s="4"/>
      <c r="GM323" s="4"/>
      <c r="GN323" s="4"/>
      <c r="GO323" s="4"/>
      <c r="GP323" s="4"/>
      <c r="GQ323" s="4"/>
      <c r="GR323" s="4"/>
      <c r="GS323" s="4"/>
      <c r="GT323" s="4"/>
      <c r="GU323" s="4"/>
      <c r="GV323" s="4"/>
      <c r="GW323" s="4"/>
      <c r="GX323" s="4"/>
      <c r="GY323" s="4"/>
      <c r="GZ323" s="4"/>
      <c r="HA323" s="4"/>
      <c r="HB323" s="4"/>
      <c r="HC323" s="4"/>
      <c r="HD323" s="4"/>
      <c r="HE323" s="4"/>
      <c r="HF323" s="4"/>
      <c r="HG323" s="4"/>
      <c r="HH323" s="4"/>
      <c r="HI323" s="4"/>
      <c r="HJ323" s="4"/>
      <c r="HK323" s="4"/>
      <c r="HL323" s="4"/>
      <c r="HM323" s="4"/>
      <c r="HN323" s="4"/>
      <c r="HO323" s="4"/>
      <c r="HP323" s="4"/>
      <c r="HQ323" s="4"/>
      <c r="HR323" s="4"/>
      <c r="HS323" s="4"/>
      <c r="HT323" s="4"/>
      <c r="HU323" s="4"/>
      <c r="HV323" s="4"/>
      <c r="HW323" s="4"/>
      <c r="HX323" s="4"/>
      <c r="HY323" s="4"/>
      <c r="HZ323" s="4"/>
      <c r="IA323" s="4"/>
      <c r="IB323" s="4"/>
      <c r="IC323" s="4"/>
      <c r="ID323" s="4"/>
      <c r="IE323" s="4"/>
      <c r="IF323" s="4"/>
      <c r="IG323" s="4"/>
      <c r="IH323" s="4"/>
      <c r="II323" s="4"/>
      <c r="IJ323" s="4"/>
      <c r="IK323" s="4"/>
      <c r="IL323" s="4"/>
      <c r="IM323" s="4"/>
      <c r="IN323" s="4"/>
      <c r="IO323" s="4"/>
      <c r="IP323" s="4"/>
      <c r="IQ323" s="4"/>
      <c r="IR323" s="4"/>
      <c r="IS323" s="4"/>
      <c r="IT323" s="4"/>
      <c r="IU323" s="4"/>
      <c r="IV323" s="4"/>
      <c r="IW323" s="4"/>
      <c r="IX323" s="4"/>
      <c r="IY323" s="4"/>
      <c r="IZ323" s="4"/>
      <c r="JA323" s="4"/>
      <c r="JB323" s="4"/>
      <c r="JC323" s="4"/>
      <c r="JD323" s="4"/>
      <c r="JE323" s="4"/>
      <c r="JF323" s="4"/>
      <c r="JG323" s="4"/>
      <c r="JH323" s="4"/>
      <c r="JI323" s="4"/>
      <c r="JJ323" s="4"/>
      <c r="JK323" s="4"/>
      <c r="JL323" s="4"/>
      <c r="JM323" s="4"/>
      <c r="JN323" s="4"/>
      <c r="JO323" s="4"/>
      <c r="JP323" s="4"/>
      <c r="JQ323" s="4"/>
      <c r="JR323" s="4"/>
      <c r="JS323" s="4"/>
      <c r="JT323" s="4"/>
      <c r="JU323" s="4"/>
      <c r="JV323" s="4"/>
      <c r="JW323" s="4"/>
      <c r="JX323" s="4"/>
      <c r="JY323" s="4"/>
      <c r="JZ323" s="4"/>
      <c r="KA323" s="4"/>
      <c r="KB323" s="4"/>
      <c r="KC323" s="4"/>
      <c r="KD323" s="4"/>
      <c r="KE323" s="4"/>
      <c r="KF323" s="4"/>
      <c r="KG323" s="4"/>
      <c r="KH323" s="4"/>
      <c r="KI323" s="4"/>
      <c r="KJ323" s="4"/>
      <c r="KK323" s="4"/>
      <c r="KL323" s="4"/>
      <c r="KM323" s="4"/>
      <c r="KN323" s="4"/>
      <c r="KO323" s="4"/>
      <c r="KP323" s="4"/>
      <c r="KQ323" s="4"/>
      <c r="KR323" s="4"/>
      <c r="KS323" s="4"/>
      <c r="KT323" s="4"/>
      <c r="KU323" s="4"/>
      <c r="KV323" s="4"/>
      <c r="KW323" s="4"/>
      <c r="KX323" s="4"/>
      <c r="KY323" s="4"/>
      <c r="KZ323" s="4"/>
      <c r="LA323" s="4"/>
      <c r="LB323" s="4"/>
      <c r="LC323" s="4"/>
      <c r="LD323" s="4"/>
      <c r="LE323" s="4"/>
      <c r="LF323" s="4"/>
      <c r="LG323" s="4"/>
      <c r="LH323" s="4"/>
      <c r="LI323" s="4"/>
      <c r="LJ323" s="4"/>
      <c r="LK323" s="4"/>
      <c r="LL323" s="4"/>
      <c r="LM323" s="4"/>
      <c r="LN323" s="4"/>
      <c r="LO323" s="4"/>
      <c r="LP323" s="4"/>
      <c r="LQ323" s="4"/>
      <c r="LR323" s="4"/>
      <c r="LS323" s="4"/>
      <c r="LT323" s="4"/>
      <c r="LU323" s="4"/>
      <c r="LV323" s="4"/>
      <c r="LW323" s="4"/>
      <c r="LX323" s="4"/>
      <c r="LY323" s="4"/>
      <c r="LZ323" s="4"/>
      <c r="MA323" s="4"/>
      <c r="MB323" s="4"/>
      <c r="MC323" s="4"/>
      <c r="MD323" s="4"/>
      <c r="ME323" s="4"/>
      <c r="MF323" s="4"/>
      <c r="MG323" s="4"/>
      <c r="MH323" s="4"/>
      <c r="MI323" s="4"/>
      <c r="MJ323" s="4"/>
      <c r="MK323" s="4"/>
      <c r="ML323" s="4"/>
      <c r="MM323" s="4"/>
      <c r="MN323" s="4"/>
      <c r="MO323" s="4"/>
      <c r="MP323" s="4"/>
      <c r="MQ323" s="4"/>
      <c r="MR323" s="4"/>
      <c r="MS323" s="4"/>
      <c r="MT323" s="4"/>
      <c r="MU323" s="4"/>
      <c r="MV323" s="4"/>
      <c r="MW323" s="4"/>
      <c r="MX323" s="4"/>
      <c r="MY323" s="4"/>
      <c r="MZ323" s="4"/>
      <c r="NA323" s="4"/>
      <c r="NB323" s="4"/>
      <c r="NC323" s="4"/>
      <c r="ND323" s="4"/>
      <c r="NE323" s="4"/>
      <c r="NF323" s="4"/>
      <c r="NG323" s="4"/>
      <c r="NH323" s="4"/>
      <c r="NI323" s="4"/>
      <c r="NJ323" s="4"/>
      <c r="NK323" s="4"/>
      <c r="NL323" s="4"/>
      <c r="NM323" s="4"/>
      <c r="NN323" s="4"/>
      <c r="NO323" s="4"/>
      <c r="NP323" s="4"/>
      <c r="NQ323" s="4"/>
      <c r="NR323" s="4"/>
      <c r="NS323" s="4"/>
      <c r="NT323" s="4"/>
      <c r="NU323" s="4"/>
      <c r="NV323" s="4"/>
      <c r="NW323" s="4"/>
      <c r="NX323" s="4"/>
      <c r="NY323" s="4"/>
      <c r="NZ323" s="4"/>
      <c r="OA323" s="4"/>
      <c r="OB323" s="4"/>
      <c r="OC323" s="4"/>
      <c r="OD323" s="4"/>
      <c r="OE323" s="4"/>
      <c r="OF323" s="4"/>
      <c r="OG323" s="4"/>
      <c r="OH323" s="4"/>
      <c r="OI323" s="4"/>
      <c r="OJ323" s="4"/>
      <c r="OK323" s="4"/>
      <c r="OL323" s="4"/>
      <c r="OM323" s="4"/>
      <c r="ON323" s="4"/>
      <c r="OO323" s="4"/>
      <c r="OP323" s="4"/>
      <c r="OQ323" s="4"/>
      <c r="OR323" s="4"/>
      <c r="OS323" s="4"/>
      <c r="OT323" s="4"/>
      <c r="OU323" s="4"/>
      <c r="OV323" s="4"/>
      <c r="OW323" s="4"/>
      <c r="OX323" s="4"/>
      <c r="OY323" s="4"/>
      <c r="OZ323" s="4"/>
      <c r="PA323" s="4"/>
    </row>
    <row r="324" spans="1:417" s="16" customFormat="1" ht="28.5" customHeight="1" thickBot="1" x14ac:dyDescent="0.3">
      <c r="A324" s="217"/>
      <c r="B324" s="44" t="str">
        <f t="shared" si="167"/>
        <v>ГБУЗ АО АМОКБ</v>
      </c>
      <c r="C324" s="206"/>
      <c r="D324" s="19" t="str">
        <f t="shared" si="168"/>
        <v>Заготовка, хранение, транспортировка и обеспечение безопасности донорской крови и ее компонентов</v>
      </c>
      <c r="E324" s="207"/>
      <c r="F324" s="44" t="str">
        <f t="shared" si="177"/>
        <v>Не предусмотрено</v>
      </c>
      <c r="G324" s="207"/>
      <c r="H324" s="44" t="str">
        <f t="shared" si="178"/>
        <v>Заготовка, хранение, транспортировка и обеспечение безопасности донорской крови и ее компонентов</v>
      </c>
      <c r="I324" s="207"/>
      <c r="J324" s="44" t="str">
        <f t="shared" si="179"/>
        <v>Не предусмотрено</v>
      </c>
      <c r="K324" s="71" t="s">
        <v>49</v>
      </c>
      <c r="L324" s="72" t="s">
        <v>120</v>
      </c>
      <c r="M324" s="78" t="s">
        <v>42</v>
      </c>
      <c r="N324" s="101">
        <v>1300</v>
      </c>
      <c r="O324" s="101">
        <v>939</v>
      </c>
      <c r="P324" s="58" t="str">
        <f t="shared" ref="P324:P358" si="195">IF(AND(N324&lt;&gt;0,M324="Кач."),O324/N324*100,"")</f>
        <v/>
      </c>
      <c r="Q324" s="59">
        <f t="shared" si="191"/>
        <v>96.307692307692307</v>
      </c>
      <c r="R324" s="212"/>
      <c r="S324" s="215"/>
      <c r="T324" s="213"/>
      <c r="U324" s="207"/>
      <c r="V324" s="207"/>
      <c r="W324" s="244"/>
      <c r="X324" s="247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  <c r="GJ324" s="4"/>
      <c r="GK324" s="4"/>
      <c r="GL324" s="4"/>
      <c r="GM324" s="4"/>
      <c r="GN324" s="4"/>
      <c r="GO324" s="4"/>
      <c r="GP324" s="4"/>
      <c r="GQ324" s="4"/>
      <c r="GR324" s="4"/>
      <c r="GS324" s="4"/>
      <c r="GT324" s="4"/>
      <c r="GU324" s="4"/>
      <c r="GV324" s="4"/>
      <c r="GW324" s="4"/>
      <c r="GX324" s="4"/>
      <c r="GY324" s="4"/>
      <c r="GZ324" s="4"/>
      <c r="HA324" s="4"/>
      <c r="HB324" s="4"/>
      <c r="HC324" s="4"/>
      <c r="HD324" s="4"/>
      <c r="HE324" s="4"/>
      <c r="HF324" s="4"/>
      <c r="HG324" s="4"/>
      <c r="HH324" s="4"/>
      <c r="HI324" s="4"/>
      <c r="HJ324" s="4"/>
      <c r="HK324" s="4"/>
      <c r="HL324" s="4"/>
      <c r="HM324" s="4"/>
      <c r="HN324" s="4"/>
      <c r="HO324" s="4"/>
      <c r="HP324" s="4"/>
      <c r="HQ324" s="4"/>
      <c r="HR324" s="4"/>
      <c r="HS324" s="4"/>
      <c r="HT324" s="4"/>
      <c r="HU324" s="4"/>
      <c r="HV324" s="4"/>
      <c r="HW324" s="4"/>
      <c r="HX324" s="4"/>
      <c r="HY324" s="4"/>
      <c r="HZ324" s="4"/>
      <c r="IA324" s="4"/>
      <c r="IB324" s="4"/>
      <c r="IC324" s="4"/>
      <c r="ID324" s="4"/>
      <c r="IE324" s="4"/>
      <c r="IF324" s="4"/>
      <c r="IG324" s="4"/>
      <c r="IH324" s="4"/>
      <c r="II324" s="4"/>
      <c r="IJ324" s="4"/>
      <c r="IK324" s="4"/>
      <c r="IL324" s="4"/>
      <c r="IM324" s="4"/>
      <c r="IN324" s="4"/>
      <c r="IO324" s="4"/>
      <c r="IP324" s="4"/>
      <c r="IQ324" s="4"/>
      <c r="IR324" s="4"/>
      <c r="IS324" s="4"/>
      <c r="IT324" s="4"/>
      <c r="IU324" s="4"/>
      <c r="IV324" s="4"/>
      <c r="IW324" s="4"/>
      <c r="IX324" s="4"/>
      <c r="IY324" s="4"/>
      <c r="IZ324" s="4"/>
      <c r="JA324" s="4"/>
      <c r="JB324" s="4"/>
      <c r="JC324" s="4"/>
      <c r="JD324" s="4"/>
      <c r="JE324" s="4"/>
      <c r="JF324" s="4"/>
      <c r="JG324" s="4"/>
      <c r="JH324" s="4"/>
      <c r="JI324" s="4"/>
      <c r="JJ324" s="4"/>
      <c r="JK324" s="4"/>
      <c r="JL324" s="4"/>
      <c r="JM324" s="4"/>
      <c r="JN324" s="4"/>
      <c r="JO324" s="4"/>
      <c r="JP324" s="4"/>
      <c r="JQ324" s="4"/>
      <c r="JR324" s="4"/>
      <c r="JS324" s="4"/>
      <c r="JT324" s="4"/>
      <c r="JU324" s="4"/>
      <c r="JV324" s="4"/>
      <c r="JW324" s="4"/>
      <c r="JX324" s="4"/>
      <c r="JY324" s="4"/>
      <c r="JZ324" s="4"/>
      <c r="KA324" s="4"/>
      <c r="KB324" s="4"/>
      <c r="KC324" s="4"/>
      <c r="KD324" s="4"/>
      <c r="KE324" s="4"/>
      <c r="KF324" s="4"/>
      <c r="KG324" s="4"/>
      <c r="KH324" s="4"/>
      <c r="KI324" s="4"/>
      <c r="KJ324" s="4"/>
      <c r="KK324" s="4"/>
      <c r="KL324" s="4"/>
      <c r="KM324" s="4"/>
      <c r="KN324" s="4"/>
      <c r="KO324" s="4"/>
      <c r="KP324" s="4"/>
      <c r="KQ324" s="4"/>
      <c r="KR324" s="4"/>
      <c r="KS324" s="4"/>
      <c r="KT324" s="4"/>
      <c r="KU324" s="4"/>
      <c r="KV324" s="4"/>
      <c r="KW324" s="4"/>
      <c r="KX324" s="4"/>
      <c r="KY324" s="4"/>
      <c r="KZ324" s="4"/>
      <c r="LA324" s="4"/>
      <c r="LB324" s="4"/>
      <c r="LC324" s="4"/>
      <c r="LD324" s="4"/>
      <c r="LE324" s="4"/>
      <c r="LF324" s="4"/>
      <c r="LG324" s="4"/>
      <c r="LH324" s="4"/>
      <c r="LI324" s="4"/>
      <c r="LJ324" s="4"/>
      <c r="LK324" s="4"/>
      <c r="LL324" s="4"/>
      <c r="LM324" s="4"/>
      <c r="LN324" s="4"/>
      <c r="LO324" s="4"/>
      <c r="LP324" s="4"/>
      <c r="LQ324" s="4"/>
      <c r="LR324" s="4"/>
      <c r="LS324" s="4"/>
      <c r="LT324" s="4"/>
      <c r="LU324" s="4"/>
      <c r="LV324" s="4"/>
      <c r="LW324" s="4"/>
      <c r="LX324" s="4"/>
      <c r="LY324" s="4"/>
      <c r="LZ324" s="4"/>
      <c r="MA324" s="4"/>
      <c r="MB324" s="4"/>
      <c r="MC324" s="4"/>
      <c r="MD324" s="4"/>
      <c r="ME324" s="4"/>
      <c r="MF324" s="4"/>
      <c r="MG324" s="4"/>
      <c r="MH324" s="4"/>
      <c r="MI324" s="4"/>
      <c r="MJ324" s="4"/>
      <c r="MK324" s="4"/>
      <c r="ML324" s="4"/>
      <c r="MM324" s="4"/>
      <c r="MN324" s="4"/>
      <c r="MO324" s="4"/>
      <c r="MP324" s="4"/>
      <c r="MQ324" s="4"/>
      <c r="MR324" s="4"/>
      <c r="MS324" s="4"/>
      <c r="MT324" s="4"/>
      <c r="MU324" s="4"/>
      <c r="MV324" s="4"/>
      <c r="MW324" s="4"/>
      <c r="MX324" s="4"/>
      <c r="MY324" s="4"/>
      <c r="MZ324" s="4"/>
      <c r="NA324" s="4"/>
      <c r="NB324" s="4"/>
      <c r="NC324" s="4"/>
      <c r="ND324" s="4"/>
      <c r="NE324" s="4"/>
      <c r="NF324" s="4"/>
      <c r="NG324" s="4"/>
      <c r="NH324" s="4"/>
      <c r="NI324" s="4"/>
      <c r="NJ324" s="4"/>
      <c r="NK324" s="4"/>
      <c r="NL324" s="4"/>
      <c r="NM324" s="4"/>
      <c r="NN324" s="4"/>
      <c r="NO324" s="4"/>
      <c r="NP324" s="4"/>
      <c r="NQ324" s="4"/>
      <c r="NR324" s="4"/>
      <c r="NS324" s="4"/>
      <c r="NT324" s="4"/>
      <c r="NU324" s="4"/>
      <c r="NV324" s="4"/>
      <c r="NW324" s="4"/>
      <c r="NX324" s="4"/>
      <c r="NY324" s="4"/>
      <c r="NZ324" s="4"/>
      <c r="OA324" s="4"/>
      <c r="OB324" s="4"/>
      <c r="OC324" s="4"/>
      <c r="OD324" s="4"/>
      <c r="OE324" s="4"/>
      <c r="OF324" s="4"/>
      <c r="OG324" s="4"/>
      <c r="OH324" s="4"/>
      <c r="OI324" s="4"/>
      <c r="OJ324" s="4"/>
      <c r="OK324" s="4"/>
      <c r="OL324" s="4"/>
      <c r="OM324" s="4"/>
      <c r="ON324" s="4"/>
      <c r="OO324" s="4"/>
      <c r="OP324" s="4"/>
      <c r="OQ324" s="4"/>
      <c r="OR324" s="4"/>
      <c r="OS324" s="4"/>
      <c r="OT324" s="4"/>
      <c r="OU324" s="4"/>
      <c r="OV324" s="4"/>
      <c r="OW324" s="4"/>
      <c r="OX324" s="4"/>
      <c r="OY324" s="4"/>
      <c r="OZ324" s="4"/>
      <c r="PA324" s="4"/>
    </row>
    <row r="325" spans="1:417" s="16" customFormat="1" ht="57.75" customHeight="1" thickBot="1" x14ac:dyDescent="0.3">
      <c r="A325" s="217"/>
      <c r="B325" s="44" t="str">
        <f t="shared" si="167"/>
        <v>ГБУЗ АО АМОКБ</v>
      </c>
      <c r="C325" s="206" t="s">
        <v>231</v>
      </c>
      <c r="D325" s="19" t="str">
        <f t="shared" si="1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5" s="207" t="s">
        <v>287</v>
      </c>
      <c r="F325" s="44" t="str">
        <f t="shared" si="177"/>
        <v>заключение договоров</v>
      </c>
      <c r="G325" s="207" t="s">
        <v>289</v>
      </c>
      <c r="H325" s="44" t="str">
        <f t="shared" si="1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5" s="222" t="s">
        <v>288</v>
      </c>
      <c r="J325" s="44" t="str">
        <f t="shared" si="1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5" s="73" t="s">
        <v>232</v>
      </c>
      <c r="L325" s="72" t="s">
        <v>3</v>
      </c>
      <c r="M325" s="69" t="s">
        <v>5</v>
      </c>
      <c r="N325" s="103">
        <v>100</v>
      </c>
      <c r="O325" s="103">
        <v>100</v>
      </c>
      <c r="P325" s="51">
        <f t="shared" si="195"/>
        <v>100</v>
      </c>
      <c r="Q325" s="57"/>
      <c r="R325" s="212">
        <f>IFERROR(AVERAGE(P325:P326),"")</f>
        <v>100</v>
      </c>
      <c r="S325" s="215">
        <f>AVERAGE(Q325:Q326)</f>
        <v>100</v>
      </c>
      <c r="T325" s="213">
        <f>IFERROR((R325*0.7+S325*0.3)*2,S325*2)</f>
        <v>200</v>
      </c>
      <c r="U325" s="207" t="str">
        <f>IF(T325&lt;170,"ГЗ по услуге (работе) НЕ выполнено","")&amp;IF(AND(T325&gt;=170,T325&lt;=200),"ГЗ по услуге (работе) выполнено","")&amp;IF(T325&gt;200,"ГЗ по услуге (работе) ПЕРЕвыполнено","")</f>
        <v>ГЗ по услуге (работе) выполнено</v>
      </c>
      <c r="V325" s="207"/>
      <c r="W325" s="244"/>
      <c r="X325" s="247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  <c r="GL325" s="4"/>
      <c r="GM325" s="4"/>
      <c r="GN325" s="4"/>
      <c r="GO325" s="4"/>
      <c r="GP325" s="4"/>
      <c r="GQ325" s="4"/>
      <c r="GR325" s="4"/>
      <c r="GS325" s="4"/>
      <c r="GT325" s="4"/>
      <c r="GU325" s="4"/>
      <c r="GV325" s="4"/>
      <c r="GW325" s="4"/>
      <c r="GX325" s="4"/>
      <c r="GY325" s="4"/>
      <c r="GZ325" s="4"/>
      <c r="HA325" s="4"/>
      <c r="HB325" s="4"/>
      <c r="HC325" s="4"/>
      <c r="HD325" s="4"/>
      <c r="HE325" s="4"/>
      <c r="HF325" s="4"/>
      <c r="HG325" s="4"/>
      <c r="HH325" s="4"/>
      <c r="HI325" s="4"/>
      <c r="HJ325" s="4"/>
      <c r="HK325" s="4"/>
      <c r="HL325" s="4"/>
      <c r="HM325" s="4"/>
      <c r="HN325" s="4"/>
      <c r="HO325" s="4"/>
      <c r="HP325" s="4"/>
      <c r="HQ325" s="4"/>
      <c r="HR325" s="4"/>
      <c r="HS325" s="4"/>
      <c r="HT325" s="4"/>
      <c r="HU325" s="4"/>
      <c r="HV325" s="4"/>
      <c r="HW325" s="4"/>
      <c r="HX325" s="4"/>
      <c r="HY325" s="4"/>
      <c r="HZ325" s="4"/>
      <c r="IA325" s="4"/>
      <c r="IB325" s="4"/>
      <c r="IC325" s="4"/>
      <c r="ID325" s="4"/>
      <c r="IE325" s="4"/>
      <c r="IF325" s="4"/>
      <c r="IG325" s="4"/>
      <c r="IH325" s="4"/>
      <c r="II325" s="4"/>
      <c r="IJ325" s="4"/>
      <c r="IK325" s="4"/>
      <c r="IL325" s="4"/>
      <c r="IM325" s="4"/>
      <c r="IN325" s="4"/>
      <c r="IO325" s="4"/>
      <c r="IP325" s="4"/>
      <c r="IQ325" s="4"/>
      <c r="IR325" s="4"/>
      <c r="IS325" s="4"/>
      <c r="IT325" s="4"/>
      <c r="IU325" s="4"/>
      <c r="IV325" s="4"/>
      <c r="IW325" s="4"/>
      <c r="IX325" s="4"/>
      <c r="IY325" s="4"/>
      <c r="IZ325" s="4"/>
      <c r="JA325" s="4"/>
      <c r="JB325" s="4"/>
      <c r="JC325" s="4"/>
      <c r="JD325" s="4"/>
      <c r="JE325" s="4"/>
      <c r="JF325" s="4"/>
      <c r="JG325" s="4"/>
      <c r="JH325" s="4"/>
      <c r="JI325" s="4"/>
      <c r="JJ325" s="4"/>
      <c r="JK325" s="4"/>
      <c r="JL325" s="4"/>
      <c r="JM325" s="4"/>
      <c r="JN325" s="4"/>
      <c r="JO325" s="4"/>
      <c r="JP325" s="4"/>
      <c r="JQ325" s="4"/>
      <c r="JR325" s="4"/>
      <c r="JS325" s="4"/>
      <c r="JT325" s="4"/>
      <c r="JU325" s="4"/>
      <c r="JV325" s="4"/>
      <c r="JW325" s="4"/>
      <c r="JX325" s="4"/>
      <c r="JY325" s="4"/>
      <c r="JZ325" s="4"/>
      <c r="KA325" s="4"/>
      <c r="KB325" s="4"/>
      <c r="KC325" s="4"/>
      <c r="KD325" s="4"/>
      <c r="KE325" s="4"/>
      <c r="KF325" s="4"/>
      <c r="KG325" s="4"/>
      <c r="KH325" s="4"/>
      <c r="KI325" s="4"/>
      <c r="KJ325" s="4"/>
      <c r="KK325" s="4"/>
      <c r="KL325" s="4"/>
      <c r="KM325" s="4"/>
      <c r="KN325" s="4"/>
      <c r="KO325" s="4"/>
      <c r="KP325" s="4"/>
      <c r="KQ325" s="4"/>
      <c r="KR325" s="4"/>
      <c r="KS325" s="4"/>
      <c r="KT325" s="4"/>
      <c r="KU325" s="4"/>
      <c r="KV325" s="4"/>
      <c r="KW325" s="4"/>
      <c r="KX325" s="4"/>
      <c r="KY325" s="4"/>
      <c r="KZ325" s="4"/>
      <c r="LA325" s="4"/>
      <c r="LB325" s="4"/>
      <c r="LC325" s="4"/>
      <c r="LD325" s="4"/>
      <c r="LE325" s="4"/>
      <c r="LF325" s="4"/>
      <c r="LG325" s="4"/>
      <c r="LH325" s="4"/>
      <c r="LI325" s="4"/>
      <c r="LJ325" s="4"/>
      <c r="LK325" s="4"/>
      <c r="LL325" s="4"/>
      <c r="LM325" s="4"/>
      <c r="LN325" s="4"/>
      <c r="LO325" s="4"/>
      <c r="LP325" s="4"/>
      <c r="LQ325" s="4"/>
      <c r="LR325" s="4"/>
      <c r="LS325" s="4"/>
      <c r="LT325" s="4"/>
      <c r="LU325" s="4"/>
      <c r="LV325" s="4"/>
      <c r="LW325" s="4"/>
      <c r="LX325" s="4"/>
      <c r="LY325" s="4"/>
      <c r="LZ325" s="4"/>
      <c r="MA325" s="4"/>
      <c r="MB325" s="4"/>
      <c r="MC325" s="4"/>
      <c r="MD325" s="4"/>
      <c r="ME325" s="4"/>
      <c r="MF325" s="4"/>
      <c r="MG325" s="4"/>
      <c r="MH325" s="4"/>
      <c r="MI325" s="4"/>
      <c r="MJ325" s="4"/>
      <c r="MK325" s="4"/>
      <c r="ML325" s="4"/>
      <c r="MM325" s="4"/>
      <c r="MN325" s="4"/>
      <c r="MO325" s="4"/>
      <c r="MP325" s="4"/>
      <c r="MQ325" s="4"/>
      <c r="MR325" s="4"/>
      <c r="MS325" s="4"/>
      <c r="MT325" s="4"/>
      <c r="MU325" s="4"/>
      <c r="MV325" s="4"/>
      <c r="MW325" s="4"/>
      <c r="MX325" s="4"/>
      <c r="MY325" s="4"/>
      <c r="MZ325" s="4"/>
      <c r="NA325" s="4"/>
      <c r="NB325" s="4"/>
      <c r="NC325" s="4"/>
      <c r="ND325" s="4"/>
      <c r="NE325" s="4"/>
      <c r="NF325" s="4"/>
      <c r="NG325" s="4"/>
      <c r="NH325" s="4"/>
      <c r="NI325" s="4"/>
      <c r="NJ325" s="4"/>
      <c r="NK325" s="4"/>
      <c r="NL325" s="4"/>
      <c r="NM325" s="4"/>
      <c r="NN325" s="4"/>
      <c r="NO325" s="4"/>
      <c r="NP325" s="4"/>
      <c r="NQ325" s="4"/>
      <c r="NR325" s="4"/>
      <c r="NS325" s="4"/>
      <c r="NT325" s="4"/>
      <c r="NU325" s="4"/>
      <c r="NV325" s="4"/>
      <c r="NW325" s="4"/>
      <c r="NX325" s="4"/>
      <c r="NY325" s="4"/>
      <c r="NZ325" s="4"/>
      <c r="OA325" s="4"/>
      <c r="OB325" s="4"/>
      <c r="OC325" s="4"/>
      <c r="OD325" s="4"/>
      <c r="OE325" s="4"/>
      <c r="OF325" s="4"/>
      <c r="OG325" s="4"/>
      <c r="OH325" s="4"/>
      <c r="OI325" s="4"/>
      <c r="OJ325" s="4"/>
      <c r="OK325" s="4"/>
      <c r="OL325" s="4"/>
      <c r="OM325" s="4"/>
      <c r="ON325" s="4"/>
      <c r="OO325" s="4"/>
      <c r="OP325" s="4"/>
      <c r="OQ325" s="4"/>
      <c r="OR325" s="4"/>
      <c r="OS325" s="4"/>
      <c r="OT325" s="4"/>
      <c r="OU325" s="4"/>
      <c r="OV325" s="4"/>
      <c r="OW325" s="4"/>
      <c r="OX325" s="4"/>
      <c r="OY325" s="4"/>
      <c r="OZ325" s="4"/>
      <c r="PA325" s="4"/>
    </row>
    <row r="326" spans="1:417" s="16" customFormat="1" ht="72.75" customHeight="1" thickBot="1" x14ac:dyDescent="0.3">
      <c r="A326" s="218"/>
      <c r="B326" s="44" t="str">
        <f t="shared" si="167"/>
        <v>ГБУЗ АО АМОКБ</v>
      </c>
      <c r="C326" s="206"/>
      <c r="D326" s="19" t="str">
        <f t="shared" si="1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6" s="207"/>
      <c r="F326" s="44" t="str">
        <f t="shared" si="177"/>
        <v>заключение договоров</v>
      </c>
      <c r="G326" s="207"/>
      <c r="H326" s="44" t="str">
        <f t="shared" si="1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6" s="223"/>
      <c r="J326" s="44" t="str">
        <f t="shared" si="1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6" s="74" t="s">
        <v>240</v>
      </c>
      <c r="L326" s="72" t="s">
        <v>233</v>
      </c>
      <c r="M326" s="78" t="s">
        <v>42</v>
      </c>
      <c r="N326" s="101">
        <v>67.17</v>
      </c>
      <c r="O326" s="101">
        <v>67.17</v>
      </c>
      <c r="P326" s="58" t="str">
        <f t="shared" ref="P326" si="196">IF(AND(N326&lt;&gt;0,M326="Кач."),O326/N326*100,"")</f>
        <v/>
      </c>
      <c r="Q326" s="55">
        <f>IF(AND(N326&lt;&gt;0,M326="объем"),(O326/N326*100),"")</f>
        <v>100</v>
      </c>
      <c r="R326" s="212"/>
      <c r="S326" s="215"/>
      <c r="T326" s="213"/>
      <c r="U326" s="207"/>
      <c r="V326" s="207"/>
      <c r="W326" s="245"/>
      <c r="X326" s="248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  <c r="GJ326" s="4"/>
      <c r="GK326" s="4"/>
      <c r="GL326" s="4"/>
      <c r="GM326" s="4"/>
      <c r="GN326" s="4"/>
      <c r="GO326" s="4"/>
      <c r="GP326" s="4"/>
      <c r="GQ326" s="4"/>
      <c r="GR326" s="4"/>
      <c r="GS326" s="4"/>
      <c r="GT326" s="4"/>
      <c r="GU326" s="4"/>
      <c r="GV326" s="4"/>
      <c r="GW326" s="4"/>
      <c r="GX326" s="4"/>
      <c r="GY326" s="4"/>
      <c r="GZ326" s="4"/>
      <c r="HA326" s="4"/>
      <c r="HB326" s="4"/>
      <c r="HC326" s="4"/>
      <c r="HD326" s="4"/>
      <c r="HE326" s="4"/>
      <c r="HF326" s="4"/>
      <c r="HG326" s="4"/>
      <c r="HH326" s="4"/>
      <c r="HI326" s="4"/>
      <c r="HJ326" s="4"/>
      <c r="HK326" s="4"/>
      <c r="HL326" s="4"/>
      <c r="HM326" s="4"/>
      <c r="HN326" s="4"/>
      <c r="HO326" s="4"/>
      <c r="HP326" s="4"/>
      <c r="HQ326" s="4"/>
      <c r="HR326" s="4"/>
      <c r="HS326" s="4"/>
      <c r="HT326" s="4"/>
      <c r="HU326" s="4"/>
      <c r="HV326" s="4"/>
      <c r="HW326" s="4"/>
      <c r="HX326" s="4"/>
      <c r="HY326" s="4"/>
      <c r="HZ326" s="4"/>
      <c r="IA326" s="4"/>
      <c r="IB326" s="4"/>
      <c r="IC326" s="4"/>
      <c r="ID326" s="4"/>
      <c r="IE326" s="4"/>
      <c r="IF326" s="4"/>
      <c r="IG326" s="4"/>
      <c r="IH326" s="4"/>
      <c r="II326" s="4"/>
      <c r="IJ326" s="4"/>
      <c r="IK326" s="4"/>
      <c r="IL326" s="4"/>
      <c r="IM326" s="4"/>
      <c r="IN326" s="4"/>
      <c r="IO326" s="4"/>
      <c r="IP326" s="4"/>
      <c r="IQ326" s="4"/>
      <c r="IR326" s="4"/>
      <c r="IS326" s="4"/>
      <c r="IT326" s="4"/>
      <c r="IU326" s="4"/>
      <c r="IV326" s="4"/>
      <c r="IW326" s="4"/>
      <c r="IX326" s="4"/>
      <c r="IY326" s="4"/>
      <c r="IZ326" s="4"/>
      <c r="JA326" s="4"/>
      <c r="JB326" s="4"/>
      <c r="JC326" s="4"/>
      <c r="JD326" s="4"/>
      <c r="JE326" s="4"/>
      <c r="JF326" s="4"/>
      <c r="JG326" s="4"/>
      <c r="JH326" s="4"/>
      <c r="JI326" s="4"/>
      <c r="JJ326" s="4"/>
      <c r="JK326" s="4"/>
      <c r="JL326" s="4"/>
      <c r="JM326" s="4"/>
      <c r="JN326" s="4"/>
      <c r="JO326" s="4"/>
      <c r="JP326" s="4"/>
      <c r="JQ326" s="4"/>
      <c r="JR326" s="4"/>
      <c r="JS326" s="4"/>
      <c r="JT326" s="4"/>
      <c r="JU326" s="4"/>
      <c r="JV326" s="4"/>
      <c r="JW326" s="4"/>
      <c r="JX326" s="4"/>
      <c r="JY326" s="4"/>
      <c r="JZ326" s="4"/>
      <c r="KA326" s="4"/>
      <c r="KB326" s="4"/>
      <c r="KC326" s="4"/>
      <c r="KD326" s="4"/>
      <c r="KE326" s="4"/>
      <c r="KF326" s="4"/>
      <c r="KG326" s="4"/>
      <c r="KH326" s="4"/>
      <c r="KI326" s="4"/>
      <c r="KJ326" s="4"/>
      <c r="KK326" s="4"/>
      <c r="KL326" s="4"/>
      <c r="KM326" s="4"/>
      <c r="KN326" s="4"/>
      <c r="KO326" s="4"/>
      <c r="KP326" s="4"/>
      <c r="KQ326" s="4"/>
      <c r="KR326" s="4"/>
      <c r="KS326" s="4"/>
      <c r="KT326" s="4"/>
      <c r="KU326" s="4"/>
      <c r="KV326" s="4"/>
      <c r="KW326" s="4"/>
      <c r="KX326" s="4"/>
      <c r="KY326" s="4"/>
      <c r="KZ326" s="4"/>
      <c r="LA326" s="4"/>
      <c r="LB326" s="4"/>
      <c r="LC326" s="4"/>
      <c r="LD326" s="4"/>
      <c r="LE326" s="4"/>
      <c r="LF326" s="4"/>
      <c r="LG326" s="4"/>
      <c r="LH326" s="4"/>
      <c r="LI326" s="4"/>
      <c r="LJ326" s="4"/>
      <c r="LK326" s="4"/>
      <c r="LL326" s="4"/>
      <c r="LM326" s="4"/>
      <c r="LN326" s="4"/>
      <c r="LO326" s="4"/>
      <c r="LP326" s="4"/>
      <c r="LQ326" s="4"/>
      <c r="LR326" s="4"/>
      <c r="LS326" s="4"/>
      <c r="LT326" s="4"/>
      <c r="LU326" s="4"/>
      <c r="LV326" s="4"/>
      <c r="LW326" s="4"/>
      <c r="LX326" s="4"/>
      <c r="LY326" s="4"/>
      <c r="LZ326" s="4"/>
      <c r="MA326" s="4"/>
      <c r="MB326" s="4"/>
      <c r="MC326" s="4"/>
      <c r="MD326" s="4"/>
      <c r="ME326" s="4"/>
      <c r="MF326" s="4"/>
      <c r="MG326" s="4"/>
      <c r="MH326" s="4"/>
      <c r="MI326" s="4"/>
      <c r="MJ326" s="4"/>
      <c r="MK326" s="4"/>
      <c r="ML326" s="4"/>
      <c r="MM326" s="4"/>
      <c r="MN326" s="4"/>
      <c r="MO326" s="4"/>
      <c r="MP326" s="4"/>
      <c r="MQ326" s="4"/>
      <c r="MR326" s="4"/>
      <c r="MS326" s="4"/>
      <c r="MT326" s="4"/>
      <c r="MU326" s="4"/>
      <c r="MV326" s="4"/>
      <c r="MW326" s="4"/>
      <c r="MX326" s="4"/>
      <c r="MY326" s="4"/>
      <c r="MZ326" s="4"/>
      <c r="NA326" s="4"/>
      <c r="NB326" s="4"/>
      <c r="NC326" s="4"/>
      <c r="ND326" s="4"/>
      <c r="NE326" s="4"/>
      <c r="NF326" s="4"/>
      <c r="NG326" s="4"/>
      <c r="NH326" s="4"/>
      <c r="NI326" s="4"/>
      <c r="NJ326" s="4"/>
      <c r="NK326" s="4"/>
      <c r="NL326" s="4"/>
      <c r="NM326" s="4"/>
      <c r="NN326" s="4"/>
      <c r="NO326" s="4"/>
      <c r="NP326" s="4"/>
      <c r="NQ326" s="4"/>
      <c r="NR326" s="4"/>
      <c r="NS326" s="4"/>
      <c r="NT326" s="4"/>
      <c r="NU326" s="4"/>
      <c r="NV326" s="4"/>
      <c r="NW326" s="4"/>
      <c r="NX326" s="4"/>
      <c r="NY326" s="4"/>
      <c r="NZ326" s="4"/>
      <c r="OA326" s="4"/>
      <c r="OB326" s="4"/>
      <c r="OC326" s="4"/>
      <c r="OD326" s="4"/>
      <c r="OE326" s="4"/>
      <c r="OF326" s="4"/>
      <c r="OG326" s="4"/>
      <c r="OH326" s="4"/>
      <c r="OI326" s="4"/>
      <c r="OJ326" s="4"/>
      <c r="OK326" s="4"/>
      <c r="OL326" s="4"/>
      <c r="OM326" s="4"/>
      <c r="ON326" s="4"/>
      <c r="OO326" s="4"/>
      <c r="OP326" s="4"/>
      <c r="OQ326" s="4"/>
      <c r="OR326" s="4"/>
      <c r="OS326" s="4"/>
      <c r="OT326" s="4"/>
      <c r="OU326" s="4"/>
      <c r="OV326" s="4"/>
      <c r="OW326" s="4"/>
      <c r="OX326" s="4"/>
      <c r="OY326" s="4"/>
      <c r="OZ326" s="4"/>
      <c r="PA326" s="4"/>
    </row>
    <row r="327" spans="1:417" s="16" customFormat="1" ht="69.75" customHeight="1" thickBot="1" x14ac:dyDescent="0.3">
      <c r="A327" s="205" t="s">
        <v>17</v>
      </c>
      <c r="B327" s="44" t="str">
        <f t="shared" si="167"/>
        <v>ГБУЗ АО БСМЭ</v>
      </c>
      <c r="C327" s="206" t="s">
        <v>54</v>
      </c>
      <c r="D327" s="19" t="str">
        <f t="shared" si="168"/>
        <v>Судебно-медицинская экспертиза</v>
      </c>
      <c r="E327" s="207" t="s">
        <v>54</v>
      </c>
      <c r="F327" s="44" t="str">
        <f t="shared" si="177"/>
        <v>Судебно-медицинская экспертиза</v>
      </c>
      <c r="G327" s="207" t="s">
        <v>47</v>
      </c>
      <c r="H327" s="44" t="str">
        <f t="shared" si="178"/>
        <v>Не предусмотрено</v>
      </c>
      <c r="I327" s="207" t="s">
        <v>54</v>
      </c>
      <c r="J327" s="44" t="str">
        <f t="shared" si="179"/>
        <v>Судебно-медицинская экспертиза</v>
      </c>
      <c r="K327" s="70" t="s">
        <v>55</v>
      </c>
      <c r="L327" s="69" t="s">
        <v>3</v>
      </c>
      <c r="M327" s="69" t="s">
        <v>5</v>
      </c>
      <c r="N327" s="103">
        <v>100</v>
      </c>
      <c r="O327" s="103">
        <v>100</v>
      </c>
      <c r="P327" s="51">
        <f>IF(AND(N327&lt;&gt;0,M327="Кач."),O327/N327*100,"")</f>
        <v>100</v>
      </c>
      <c r="Q327" s="51"/>
      <c r="R327" s="226">
        <f>IFERROR(AVERAGE(P327:P330),"")</f>
        <v>100</v>
      </c>
      <c r="S327" s="227">
        <f>AVERAGE(Q327:Q330)</f>
        <v>101.96430260047281</v>
      </c>
      <c r="T327" s="224">
        <f>IFERROR((R327*0.7+S327*0.3)*2,S327*2)</f>
        <v>201.17858156028367</v>
      </c>
      <c r="U327" s="222" t="str">
        <f>IF(T327&lt;170,"ГЗ по услуге (работе) НЕ выполнено","")&amp;IF(AND(T327&gt;=170,T327&lt;=200),"ГЗ по услуге (работе) выполнено","")&amp;IF(T327&gt;200,"ГЗ по услуге (работе) ПЕРЕвыполнено","")</f>
        <v>ГЗ по услуге (работе) ПЕРЕвыполнено</v>
      </c>
      <c r="V327" s="222"/>
      <c r="W327" s="270">
        <f>AVERAGE(T327:T330)</f>
        <v>201.17858156028367</v>
      </c>
      <c r="X327" s="277" t="str">
        <f>IF(W327&lt;170,"ГЗ по учреждению не выполнено","")&amp;IF(AND(W327&gt;=170,W327&lt;=200),"ГЗ по учреждению выполнено","")&amp;IF(W327&gt;200,"ГЗ по учреждению перевыполнено","")</f>
        <v>ГЗ по учреждению перевыполнено</v>
      </c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/>
      <c r="GY327" s="4"/>
      <c r="GZ327" s="4"/>
      <c r="HA327" s="4"/>
      <c r="HB327" s="4"/>
      <c r="HC327" s="4"/>
      <c r="HD327" s="4"/>
      <c r="HE327" s="4"/>
      <c r="HF327" s="4"/>
      <c r="HG327" s="4"/>
      <c r="HH327" s="4"/>
      <c r="HI327" s="4"/>
      <c r="HJ327" s="4"/>
      <c r="HK327" s="4"/>
      <c r="HL327" s="4"/>
      <c r="HM327" s="4"/>
      <c r="HN327" s="4"/>
      <c r="HO327" s="4"/>
      <c r="HP327" s="4"/>
      <c r="HQ327" s="4"/>
      <c r="HR327" s="4"/>
      <c r="HS327" s="4"/>
      <c r="HT327" s="4"/>
      <c r="HU327" s="4"/>
      <c r="HV327" s="4"/>
      <c r="HW327" s="4"/>
      <c r="HX327" s="4"/>
      <c r="HY327" s="4"/>
      <c r="HZ327" s="4"/>
      <c r="IA327" s="4"/>
      <c r="IB327" s="4"/>
      <c r="IC327" s="4"/>
      <c r="ID327" s="4"/>
      <c r="IE327" s="4"/>
      <c r="IF327" s="4"/>
      <c r="IG327" s="4"/>
      <c r="IH327" s="4"/>
      <c r="II327" s="4"/>
      <c r="IJ327" s="4"/>
      <c r="IK327" s="4"/>
      <c r="IL327" s="4"/>
      <c r="IM327" s="4"/>
      <c r="IN327" s="4"/>
      <c r="IO327" s="4"/>
      <c r="IP327" s="4"/>
      <c r="IQ327" s="4"/>
      <c r="IR327" s="4"/>
      <c r="IS327" s="4"/>
      <c r="IT327" s="4"/>
      <c r="IU327" s="4"/>
      <c r="IV327" s="4"/>
      <c r="IW327" s="4"/>
      <c r="IX327" s="4"/>
      <c r="IY327" s="4"/>
      <c r="IZ327" s="4"/>
      <c r="JA327" s="4"/>
      <c r="JB327" s="4"/>
      <c r="JC327" s="4"/>
      <c r="JD327" s="4"/>
      <c r="JE327" s="4"/>
      <c r="JF327" s="4"/>
      <c r="JG327" s="4"/>
      <c r="JH327" s="4"/>
      <c r="JI327" s="4"/>
      <c r="JJ327" s="4"/>
      <c r="JK327" s="4"/>
      <c r="JL327" s="4"/>
      <c r="JM327" s="4"/>
      <c r="JN327" s="4"/>
      <c r="JO327" s="4"/>
      <c r="JP327" s="4"/>
      <c r="JQ327" s="4"/>
      <c r="JR327" s="4"/>
      <c r="JS327" s="4"/>
      <c r="JT327" s="4"/>
      <c r="JU327" s="4"/>
      <c r="JV327" s="4"/>
      <c r="JW327" s="4"/>
      <c r="JX327" s="4"/>
      <c r="JY327" s="4"/>
      <c r="JZ327" s="4"/>
      <c r="KA327" s="4"/>
      <c r="KB327" s="4"/>
      <c r="KC327" s="4"/>
      <c r="KD327" s="4"/>
      <c r="KE327" s="4"/>
      <c r="KF327" s="4"/>
      <c r="KG327" s="4"/>
      <c r="KH327" s="4"/>
      <c r="KI327" s="4"/>
      <c r="KJ327" s="4"/>
      <c r="KK327" s="4"/>
      <c r="KL327" s="4"/>
      <c r="KM327" s="4"/>
      <c r="KN327" s="4"/>
      <c r="KO327" s="4"/>
      <c r="KP327" s="4"/>
      <c r="KQ327" s="4"/>
      <c r="KR327" s="4"/>
      <c r="KS327" s="4"/>
      <c r="KT327" s="4"/>
      <c r="KU327" s="4"/>
      <c r="KV327" s="4"/>
      <c r="KW327" s="4"/>
      <c r="KX327" s="4"/>
      <c r="KY327" s="4"/>
      <c r="KZ327" s="4"/>
      <c r="LA327" s="4"/>
      <c r="LB327" s="4"/>
      <c r="LC327" s="4"/>
      <c r="LD327" s="4"/>
      <c r="LE327" s="4"/>
      <c r="LF327" s="4"/>
      <c r="LG327" s="4"/>
      <c r="LH327" s="4"/>
      <c r="LI327" s="4"/>
      <c r="LJ327" s="4"/>
      <c r="LK327" s="4"/>
      <c r="LL327" s="4"/>
      <c r="LM327" s="4"/>
      <c r="LN327" s="4"/>
      <c r="LO327" s="4"/>
      <c r="LP327" s="4"/>
      <c r="LQ327" s="4"/>
      <c r="LR327" s="4"/>
      <c r="LS327" s="4"/>
      <c r="LT327" s="4"/>
      <c r="LU327" s="4"/>
      <c r="LV327" s="4"/>
      <c r="LW327" s="4"/>
      <c r="LX327" s="4"/>
      <c r="LY327" s="4"/>
      <c r="LZ327" s="4"/>
      <c r="MA327" s="4"/>
      <c r="MB327" s="4"/>
      <c r="MC327" s="4"/>
      <c r="MD327" s="4"/>
      <c r="ME327" s="4"/>
      <c r="MF327" s="4"/>
      <c r="MG327" s="4"/>
      <c r="MH327" s="4"/>
      <c r="MI327" s="4"/>
      <c r="MJ327" s="4"/>
      <c r="MK327" s="4"/>
      <c r="ML327" s="4"/>
      <c r="MM327" s="4"/>
      <c r="MN327" s="4"/>
      <c r="MO327" s="4"/>
      <c r="MP327" s="4"/>
      <c r="MQ327" s="4"/>
      <c r="MR327" s="4"/>
      <c r="MS327" s="4"/>
      <c r="MT327" s="4"/>
      <c r="MU327" s="4"/>
      <c r="MV327" s="4"/>
      <c r="MW327" s="4"/>
      <c r="MX327" s="4"/>
      <c r="MY327" s="4"/>
      <c r="MZ327" s="4"/>
      <c r="NA327" s="4"/>
      <c r="NB327" s="4"/>
      <c r="NC327" s="4"/>
      <c r="ND327" s="4"/>
      <c r="NE327" s="4"/>
      <c r="NF327" s="4"/>
      <c r="NG327" s="4"/>
      <c r="NH327" s="4"/>
      <c r="NI327" s="4"/>
      <c r="NJ327" s="4"/>
      <c r="NK327" s="4"/>
      <c r="NL327" s="4"/>
      <c r="NM327" s="4"/>
      <c r="NN327" s="4"/>
      <c r="NO327" s="4"/>
      <c r="NP327" s="4"/>
      <c r="NQ327" s="4"/>
      <c r="NR327" s="4"/>
      <c r="NS327" s="4"/>
      <c r="NT327" s="4"/>
      <c r="NU327" s="4"/>
      <c r="NV327" s="4"/>
      <c r="NW327" s="4"/>
      <c r="NX327" s="4"/>
      <c r="NY327" s="4"/>
      <c r="NZ327" s="4"/>
      <c r="OA327" s="4"/>
      <c r="OB327" s="4"/>
      <c r="OC327" s="4"/>
      <c r="OD327" s="4"/>
      <c r="OE327" s="4"/>
      <c r="OF327" s="4"/>
      <c r="OG327" s="4"/>
      <c r="OH327" s="4"/>
      <c r="OI327" s="4"/>
      <c r="OJ327" s="4"/>
      <c r="OK327" s="4"/>
      <c r="OL327" s="4"/>
      <c r="OM327" s="4"/>
      <c r="ON327" s="4"/>
      <c r="OO327" s="4"/>
      <c r="OP327" s="4"/>
      <c r="OQ327" s="4"/>
      <c r="OR327" s="4"/>
      <c r="OS327" s="4"/>
      <c r="OT327" s="4"/>
      <c r="OU327" s="4"/>
      <c r="OV327" s="4"/>
      <c r="OW327" s="4"/>
      <c r="OX327" s="4"/>
      <c r="OY327" s="4"/>
      <c r="OZ327" s="4"/>
      <c r="PA327" s="4"/>
    </row>
    <row r="328" spans="1:417" s="16" customFormat="1" ht="53.25" customHeight="1" thickBot="1" x14ac:dyDescent="0.3">
      <c r="A328" s="205"/>
      <c r="B328" s="44" t="str">
        <f t="shared" si="167"/>
        <v>ГБУЗ АО БСМЭ</v>
      </c>
      <c r="C328" s="206"/>
      <c r="D328" s="19" t="str">
        <f t="shared" si="168"/>
        <v>Судебно-медицинская экспертиза</v>
      </c>
      <c r="E328" s="207"/>
      <c r="F328" s="44" t="str">
        <f t="shared" si="177"/>
        <v>Судебно-медицинская экспертиза</v>
      </c>
      <c r="G328" s="207"/>
      <c r="H328" s="44" t="str">
        <f t="shared" si="178"/>
        <v>Не предусмотрено</v>
      </c>
      <c r="I328" s="207"/>
      <c r="J328" s="44" t="str">
        <f t="shared" si="179"/>
        <v>Судебно-медицинская экспертиза</v>
      </c>
      <c r="K328" s="71" t="s">
        <v>56</v>
      </c>
      <c r="L328" s="72" t="s">
        <v>120</v>
      </c>
      <c r="M328" s="78" t="s">
        <v>42</v>
      </c>
      <c r="N328" s="101">
        <v>6000</v>
      </c>
      <c r="O328" s="102">
        <v>4467</v>
      </c>
      <c r="P328" s="53" t="str">
        <f t="shared" si="195"/>
        <v/>
      </c>
      <c r="Q328" s="52">
        <f t="shared" si="191"/>
        <v>99.266666666666666</v>
      </c>
      <c r="R328" s="208"/>
      <c r="S328" s="210"/>
      <c r="T328" s="228"/>
      <c r="U328" s="229"/>
      <c r="V328" s="229"/>
      <c r="W328" s="270"/>
      <c r="X328" s="277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  <c r="GL328" s="4"/>
      <c r="GM328" s="4"/>
      <c r="GN328" s="4"/>
      <c r="GO328" s="4"/>
      <c r="GP328" s="4"/>
      <c r="GQ328" s="4"/>
      <c r="GR328" s="4"/>
      <c r="GS328" s="4"/>
      <c r="GT328" s="4"/>
      <c r="GU328" s="4"/>
      <c r="GV328" s="4"/>
      <c r="GW328" s="4"/>
      <c r="GX328" s="4"/>
      <c r="GY328" s="4"/>
      <c r="GZ328" s="4"/>
      <c r="HA328" s="4"/>
      <c r="HB328" s="4"/>
      <c r="HC328" s="4"/>
      <c r="HD328" s="4"/>
      <c r="HE328" s="4"/>
      <c r="HF328" s="4"/>
      <c r="HG328" s="4"/>
      <c r="HH328" s="4"/>
      <c r="HI328" s="4"/>
      <c r="HJ328" s="4"/>
      <c r="HK328" s="4"/>
      <c r="HL328" s="4"/>
      <c r="HM328" s="4"/>
      <c r="HN328" s="4"/>
      <c r="HO328" s="4"/>
      <c r="HP328" s="4"/>
      <c r="HQ328" s="4"/>
      <c r="HR328" s="4"/>
      <c r="HS328" s="4"/>
      <c r="HT328" s="4"/>
      <c r="HU328" s="4"/>
      <c r="HV328" s="4"/>
      <c r="HW328" s="4"/>
      <c r="HX328" s="4"/>
      <c r="HY328" s="4"/>
      <c r="HZ328" s="4"/>
      <c r="IA328" s="4"/>
      <c r="IB328" s="4"/>
      <c r="IC328" s="4"/>
      <c r="ID328" s="4"/>
      <c r="IE328" s="4"/>
      <c r="IF328" s="4"/>
      <c r="IG328" s="4"/>
      <c r="IH328" s="4"/>
      <c r="II328" s="4"/>
      <c r="IJ328" s="4"/>
      <c r="IK328" s="4"/>
      <c r="IL328" s="4"/>
      <c r="IM328" s="4"/>
      <c r="IN328" s="4"/>
      <c r="IO328" s="4"/>
      <c r="IP328" s="4"/>
      <c r="IQ328" s="4"/>
      <c r="IR328" s="4"/>
      <c r="IS328" s="4"/>
      <c r="IT328" s="4"/>
      <c r="IU328" s="4"/>
      <c r="IV328" s="4"/>
      <c r="IW328" s="4"/>
      <c r="IX328" s="4"/>
      <c r="IY328" s="4"/>
      <c r="IZ328" s="4"/>
      <c r="JA328" s="4"/>
      <c r="JB328" s="4"/>
      <c r="JC328" s="4"/>
      <c r="JD328" s="4"/>
      <c r="JE328" s="4"/>
      <c r="JF328" s="4"/>
      <c r="JG328" s="4"/>
      <c r="JH328" s="4"/>
      <c r="JI328" s="4"/>
      <c r="JJ328" s="4"/>
      <c r="JK328" s="4"/>
      <c r="JL328" s="4"/>
      <c r="JM328" s="4"/>
      <c r="JN328" s="4"/>
      <c r="JO328" s="4"/>
      <c r="JP328" s="4"/>
      <c r="JQ328" s="4"/>
      <c r="JR328" s="4"/>
      <c r="JS328" s="4"/>
      <c r="JT328" s="4"/>
      <c r="JU328" s="4"/>
      <c r="JV328" s="4"/>
      <c r="JW328" s="4"/>
      <c r="JX328" s="4"/>
      <c r="JY328" s="4"/>
      <c r="JZ328" s="4"/>
      <c r="KA328" s="4"/>
      <c r="KB328" s="4"/>
      <c r="KC328" s="4"/>
      <c r="KD328" s="4"/>
      <c r="KE328" s="4"/>
      <c r="KF328" s="4"/>
      <c r="KG328" s="4"/>
      <c r="KH328" s="4"/>
      <c r="KI328" s="4"/>
      <c r="KJ328" s="4"/>
      <c r="KK328" s="4"/>
      <c r="KL328" s="4"/>
      <c r="KM328" s="4"/>
      <c r="KN328" s="4"/>
      <c r="KO328" s="4"/>
      <c r="KP328" s="4"/>
      <c r="KQ328" s="4"/>
      <c r="KR328" s="4"/>
      <c r="KS328" s="4"/>
      <c r="KT328" s="4"/>
      <c r="KU328" s="4"/>
      <c r="KV328" s="4"/>
      <c r="KW328" s="4"/>
      <c r="KX328" s="4"/>
      <c r="KY328" s="4"/>
      <c r="KZ328" s="4"/>
      <c r="LA328" s="4"/>
      <c r="LB328" s="4"/>
      <c r="LC328" s="4"/>
      <c r="LD328" s="4"/>
      <c r="LE328" s="4"/>
      <c r="LF328" s="4"/>
      <c r="LG328" s="4"/>
      <c r="LH328" s="4"/>
      <c r="LI328" s="4"/>
      <c r="LJ328" s="4"/>
      <c r="LK328" s="4"/>
      <c r="LL328" s="4"/>
      <c r="LM328" s="4"/>
      <c r="LN328" s="4"/>
      <c r="LO328" s="4"/>
      <c r="LP328" s="4"/>
      <c r="LQ328" s="4"/>
      <c r="LR328" s="4"/>
      <c r="LS328" s="4"/>
      <c r="LT328" s="4"/>
      <c r="LU328" s="4"/>
      <c r="LV328" s="4"/>
      <c r="LW328" s="4"/>
      <c r="LX328" s="4"/>
      <c r="LY328" s="4"/>
      <c r="LZ328" s="4"/>
      <c r="MA328" s="4"/>
      <c r="MB328" s="4"/>
      <c r="MC328" s="4"/>
      <c r="MD328" s="4"/>
      <c r="ME328" s="4"/>
      <c r="MF328" s="4"/>
      <c r="MG328" s="4"/>
      <c r="MH328" s="4"/>
      <c r="MI328" s="4"/>
      <c r="MJ328" s="4"/>
      <c r="MK328" s="4"/>
      <c r="ML328" s="4"/>
      <c r="MM328" s="4"/>
      <c r="MN328" s="4"/>
      <c r="MO328" s="4"/>
      <c r="MP328" s="4"/>
      <c r="MQ328" s="4"/>
      <c r="MR328" s="4"/>
      <c r="MS328" s="4"/>
      <c r="MT328" s="4"/>
      <c r="MU328" s="4"/>
      <c r="MV328" s="4"/>
      <c r="MW328" s="4"/>
      <c r="MX328" s="4"/>
      <c r="MY328" s="4"/>
      <c r="MZ328" s="4"/>
      <c r="NA328" s="4"/>
      <c r="NB328" s="4"/>
      <c r="NC328" s="4"/>
      <c r="ND328" s="4"/>
      <c r="NE328" s="4"/>
      <c r="NF328" s="4"/>
      <c r="NG328" s="4"/>
      <c r="NH328" s="4"/>
      <c r="NI328" s="4"/>
      <c r="NJ328" s="4"/>
      <c r="NK328" s="4"/>
      <c r="NL328" s="4"/>
      <c r="NM328" s="4"/>
      <c r="NN328" s="4"/>
      <c r="NO328" s="4"/>
      <c r="NP328" s="4"/>
      <c r="NQ328" s="4"/>
      <c r="NR328" s="4"/>
      <c r="NS328" s="4"/>
      <c r="NT328" s="4"/>
      <c r="NU328" s="4"/>
      <c r="NV328" s="4"/>
      <c r="NW328" s="4"/>
      <c r="NX328" s="4"/>
      <c r="NY328" s="4"/>
      <c r="NZ328" s="4"/>
      <c r="OA328" s="4"/>
      <c r="OB328" s="4"/>
      <c r="OC328" s="4"/>
      <c r="OD328" s="4"/>
      <c r="OE328" s="4"/>
      <c r="OF328" s="4"/>
      <c r="OG328" s="4"/>
      <c r="OH328" s="4"/>
      <c r="OI328" s="4"/>
      <c r="OJ328" s="4"/>
      <c r="OK328" s="4"/>
      <c r="OL328" s="4"/>
      <c r="OM328" s="4"/>
      <c r="ON328" s="4"/>
      <c r="OO328" s="4"/>
      <c r="OP328" s="4"/>
      <c r="OQ328" s="4"/>
      <c r="OR328" s="4"/>
      <c r="OS328" s="4"/>
      <c r="OT328" s="4"/>
      <c r="OU328" s="4"/>
      <c r="OV328" s="4"/>
      <c r="OW328" s="4"/>
      <c r="OX328" s="4"/>
      <c r="OY328" s="4"/>
      <c r="OZ328" s="4"/>
      <c r="PA328" s="4"/>
    </row>
    <row r="329" spans="1:417" s="16" customFormat="1" ht="71.25" customHeight="1" thickBot="1" x14ac:dyDescent="0.3">
      <c r="A329" s="205"/>
      <c r="B329" s="44" t="str">
        <f t="shared" si="167"/>
        <v>ГБУЗ АО БСМЭ</v>
      </c>
      <c r="C329" s="206"/>
      <c r="D329" s="19" t="str">
        <f t="shared" si="168"/>
        <v>Судебно-медицинская экспертиза</v>
      </c>
      <c r="E329" s="207"/>
      <c r="F329" s="44" t="str">
        <f t="shared" si="177"/>
        <v>Судебно-медицинская экспертиза</v>
      </c>
      <c r="G329" s="207"/>
      <c r="H329" s="44" t="str">
        <f t="shared" si="178"/>
        <v>Не предусмотрено</v>
      </c>
      <c r="I329" s="207"/>
      <c r="J329" s="44" t="str">
        <f t="shared" si="179"/>
        <v>Судебно-медицинская экспертиза</v>
      </c>
      <c r="K329" s="70" t="s">
        <v>55</v>
      </c>
      <c r="L329" s="69" t="s">
        <v>3</v>
      </c>
      <c r="M329" s="69" t="s">
        <v>5</v>
      </c>
      <c r="N329" s="103">
        <v>100</v>
      </c>
      <c r="O329" s="103">
        <v>100</v>
      </c>
      <c r="P329" s="51">
        <f t="shared" si="195"/>
        <v>100</v>
      </c>
      <c r="Q329" s="51"/>
      <c r="R329" s="208"/>
      <c r="S329" s="210"/>
      <c r="T329" s="228"/>
      <c r="U329" s="229"/>
      <c r="V329" s="229"/>
      <c r="W329" s="270"/>
      <c r="X329" s="277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  <c r="HW329" s="4"/>
      <c r="HX329" s="4"/>
      <c r="HY329" s="4"/>
      <c r="HZ329" s="4"/>
      <c r="IA329" s="4"/>
      <c r="IB329" s="4"/>
      <c r="IC329" s="4"/>
      <c r="ID329" s="4"/>
      <c r="IE329" s="4"/>
      <c r="IF329" s="4"/>
      <c r="IG329" s="4"/>
      <c r="IH329" s="4"/>
      <c r="II329" s="4"/>
      <c r="IJ329" s="4"/>
      <c r="IK329" s="4"/>
      <c r="IL329" s="4"/>
      <c r="IM329" s="4"/>
      <c r="IN329" s="4"/>
      <c r="IO329" s="4"/>
      <c r="IP329" s="4"/>
      <c r="IQ329" s="4"/>
      <c r="IR329" s="4"/>
      <c r="IS329" s="4"/>
      <c r="IT329" s="4"/>
      <c r="IU329" s="4"/>
      <c r="IV329" s="4"/>
      <c r="IW329" s="4"/>
      <c r="IX329" s="4"/>
      <c r="IY329" s="4"/>
      <c r="IZ329" s="4"/>
      <c r="JA329" s="4"/>
      <c r="JB329" s="4"/>
      <c r="JC329" s="4"/>
      <c r="JD329" s="4"/>
      <c r="JE329" s="4"/>
      <c r="JF329" s="4"/>
      <c r="JG329" s="4"/>
      <c r="JH329" s="4"/>
      <c r="JI329" s="4"/>
      <c r="JJ329" s="4"/>
      <c r="JK329" s="4"/>
      <c r="JL329" s="4"/>
      <c r="JM329" s="4"/>
      <c r="JN329" s="4"/>
      <c r="JO329" s="4"/>
      <c r="JP329" s="4"/>
      <c r="JQ329" s="4"/>
      <c r="JR329" s="4"/>
      <c r="JS329" s="4"/>
      <c r="JT329" s="4"/>
      <c r="JU329" s="4"/>
      <c r="JV329" s="4"/>
      <c r="JW329" s="4"/>
      <c r="JX329" s="4"/>
      <c r="JY329" s="4"/>
      <c r="JZ329" s="4"/>
      <c r="KA329" s="4"/>
      <c r="KB329" s="4"/>
      <c r="KC329" s="4"/>
      <c r="KD329" s="4"/>
      <c r="KE329" s="4"/>
      <c r="KF329" s="4"/>
      <c r="KG329" s="4"/>
      <c r="KH329" s="4"/>
      <c r="KI329" s="4"/>
      <c r="KJ329" s="4"/>
      <c r="KK329" s="4"/>
      <c r="KL329" s="4"/>
      <c r="KM329" s="4"/>
      <c r="KN329" s="4"/>
      <c r="KO329" s="4"/>
      <c r="KP329" s="4"/>
      <c r="KQ329" s="4"/>
      <c r="KR329" s="4"/>
      <c r="KS329" s="4"/>
      <c r="KT329" s="4"/>
      <c r="KU329" s="4"/>
      <c r="KV329" s="4"/>
      <c r="KW329" s="4"/>
      <c r="KX329" s="4"/>
      <c r="KY329" s="4"/>
      <c r="KZ329" s="4"/>
      <c r="LA329" s="4"/>
      <c r="LB329" s="4"/>
      <c r="LC329" s="4"/>
      <c r="LD329" s="4"/>
      <c r="LE329" s="4"/>
      <c r="LF329" s="4"/>
      <c r="LG329" s="4"/>
      <c r="LH329" s="4"/>
      <c r="LI329" s="4"/>
      <c r="LJ329" s="4"/>
      <c r="LK329" s="4"/>
      <c r="LL329" s="4"/>
      <c r="LM329" s="4"/>
      <c r="LN329" s="4"/>
      <c r="LO329" s="4"/>
      <c r="LP329" s="4"/>
      <c r="LQ329" s="4"/>
      <c r="LR329" s="4"/>
      <c r="LS329" s="4"/>
      <c r="LT329" s="4"/>
      <c r="LU329" s="4"/>
      <c r="LV329" s="4"/>
      <c r="LW329" s="4"/>
      <c r="LX329" s="4"/>
      <c r="LY329" s="4"/>
      <c r="LZ329" s="4"/>
      <c r="MA329" s="4"/>
      <c r="MB329" s="4"/>
      <c r="MC329" s="4"/>
      <c r="MD329" s="4"/>
      <c r="ME329" s="4"/>
      <c r="MF329" s="4"/>
      <c r="MG329" s="4"/>
      <c r="MH329" s="4"/>
      <c r="MI329" s="4"/>
      <c r="MJ329" s="4"/>
      <c r="MK329" s="4"/>
      <c r="ML329" s="4"/>
      <c r="MM329" s="4"/>
      <c r="MN329" s="4"/>
      <c r="MO329" s="4"/>
      <c r="MP329" s="4"/>
      <c r="MQ329" s="4"/>
      <c r="MR329" s="4"/>
      <c r="MS329" s="4"/>
      <c r="MT329" s="4"/>
      <c r="MU329" s="4"/>
      <c r="MV329" s="4"/>
      <c r="MW329" s="4"/>
      <c r="MX329" s="4"/>
      <c r="MY329" s="4"/>
      <c r="MZ329" s="4"/>
      <c r="NA329" s="4"/>
      <c r="NB329" s="4"/>
      <c r="NC329" s="4"/>
      <c r="ND329" s="4"/>
      <c r="NE329" s="4"/>
      <c r="NF329" s="4"/>
      <c r="NG329" s="4"/>
      <c r="NH329" s="4"/>
      <c r="NI329" s="4"/>
      <c r="NJ329" s="4"/>
      <c r="NK329" s="4"/>
      <c r="NL329" s="4"/>
      <c r="NM329" s="4"/>
      <c r="NN329" s="4"/>
      <c r="NO329" s="4"/>
      <c r="NP329" s="4"/>
      <c r="NQ329" s="4"/>
      <c r="NR329" s="4"/>
      <c r="NS329" s="4"/>
      <c r="NT329" s="4"/>
      <c r="NU329" s="4"/>
      <c r="NV329" s="4"/>
      <c r="NW329" s="4"/>
      <c r="NX329" s="4"/>
      <c r="NY329" s="4"/>
      <c r="NZ329" s="4"/>
      <c r="OA329" s="4"/>
      <c r="OB329" s="4"/>
      <c r="OC329" s="4"/>
      <c r="OD329" s="4"/>
      <c r="OE329" s="4"/>
      <c r="OF329" s="4"/>
      <c r="OG329" s="4"/>
      <c r="OH329" s="4"/>
      <c r="OI329" s="4"/>
      <c r="OJ329" s="4"/>
      <c r="OK329" s="4"/>
      <c r="OL329" s="4"/>
      <c r="OM329" s="4"/>
      <c r="ON329" s="4"/>
      <c r="OO329" s="4"/>
      <c r="OP329" s="4"/>
      <c r="OQ329" s="4"/>
      <c r="OR329" s="4"/>
      <c r="OS329" s="4"/>
      <c r="OT329" s="4"/>
      <c r="OU329" s="4"/>
      <c r="OV329" s="4"/>
      <c r="OW329" s="4"/>
      <c r="OX329" s="4"/>
      <c r="OY329" s="4"/>
      <c r="OZ329" s="4"/>
      <c r="PA329" s="4"/>
    </row>
    <row r="330" spans="1:417" s="16" customFormat="1" ht="39.75" customHeight="1" thickBot="1" x14ac:dyDescent="0.3">
      <c r="A330" s="205"/>
      <c r="B330" s="44" t="str">
        <f t="shared" si="167"/>
        <v>ГБУЗ АО БСМЭ</v>
      </c>
      <c r="C330" s="206"/>
      <c r="D330" s="19" t="str">
        <f t="shared" si="168"/>
        <v>Судебно-медицинская экспертиза</v>
      </c>
      <c r="E330" s="207"/>
      <c r="F330" s="44" t="str">
        <f t="shared" si="177"/>
        <v>Судебно-медицинская экспертиза</v>
      </c>
      <c r="G330" s="207"/>
      <c r="H330" s="44" t="str">
        <f t="shared" si="178"/>
        <v>Не предусмотрено</v>
      </c>
      <c r="I330" s="207"/>
      <c r="J330" s="44" t="str">
        <f t="shared" si="179"/>
        <v>Судебно-медицинская экспертиза</v>
      </c>
      <c r="K330" s="71" t="s">
        <v>91</v>
      </c>
      <c r="L330" s="63" t="s">
        <v>41</v>
      </c>
      <c r="M330" s="78" t="s">
        <v>42</v>
      </c>
      <c r="N330" s="101">
        <v>14100</v>
      </c>
      <c r="O330" s="100">
        <v>11068</v>
      </c>
      <c r="P330" s="53" t="str">
        <f t="shared" si="195"/>
        <v/>
      </c>
      <c r="Q330" s="52">
        <f t="shared" ref="Q330:Q351" si="197">IF(AND(N330&lt;&gt;0,M330="объем"),(O330/N330*100)/$Y$2*12,"")</f>
        <v>104.66193853427895</v>
      </c>
      <c r="R330" s="209"/>
      <c r="S330" s="211"/>
      <c r="T330" s="225"/>
      <c r="U330" s="223"/>
      <c r="V330" s="223"/>
      <c r="W330" s="270"/>
      <c r="X330" s="277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  <c r="GK330" s="4"/>
      <c r="GL330" s="4"/>
      <c r="GM330" s="4"/>
      <c r="GN330" s="4"/>
      <c r="GO330" s="4"/>
      <c r="GP330" s="4"/>
      <c r="GQ330" s="4"/>
      <c r="GR330" s="4"/>
      <c r="GS330" s="4"/>
      <c r="GT330" s="4"/>
      <c r="GU330" s="4"/>
      <c r="GV330" s="4"/>
      <c r="GW330" s="4"/>
      <c r="GX330" s="4"/>
      <c r="GY330" s="4"/>
      <c r="GZ330" s="4"/>
      <c r="HA330" s="4"/>
      <c r="HB330" s="4"/>
      <c r="HC330" s="4"/>
      <c r="HD330" s="4"/>
      <c r="HE330" s="4"/>
      <c r="HF330" s="4"/>
      <c r="HG330" s="4"/>
      <c r="HH330" s="4"/>
      <c r="HI330" s="4"/>
      <c r="HJ330" s="4"/>
      <c r="HK330" s="4"/>
      <c r="HL330" s="4"/>
      <c r="HM330" s="4"/>
      <c r="HN330" s="4"/>
      <c r="HO330" s="4"/>
      <c r="HP330" s="4"/>
      <c r="HQ330" s="4"/>
      <c r="HR330" s="4"/>
      <c r="HS330" s="4"/>
      <c r="HT330" s="4"/>
      <c r="HU330" s="4"/>
      <c r="HV330" s="4"/>
      <c r="HW330" s="4"/>
      <c r="HX330" s="4"/>
      <c r="HY330" s="4"/>
      <c r="HZ330" s="4"/>
      <c r="IA330" s="4"/>
      <c r="IB330" s="4"/>
      <c r="IC330" s="4"/>
      <c r="ID330" s="4"/>
      <c r="IE330" s="4"/>
      <c r="IF330" s="4"/>
      <c r="IG330" s="4"/>
      <c r="IH330" s="4"/>
      <c r="II330" s="4"/>
      <c r="IJ330" s="4"/>
      <c r="IK330" s="4"/>
      <c r="IL330" s="4"/>
      <c r="IM330" s="4"/>
      <c r="IN330" s="4"/>
      <c r="IO330" s="4"/>
      <c r="IP330" s="4"/>
      <c r="IQ330" s="4"/>
      <c r="IR330" s="4"/>
      <c r="IS330" s="4"/>
      <c r="IT330" s="4"/>
      <c r="IU330" s="4"/>
      <c r="IV330" s="4"/>
      <c r="IW330" s="4"/>
      <c r="IX330" s="4"/>
      <c r="IY330" s="4"/>
      <c r="IZ330" s="4"/>
      <c r="JA330" s="4"/>
      <c r="JB330" s="4"/>
      <c r="JC330" s="4"/>
      <c r="JD330" s="4"/>
      <c r="JE330" s="4"/>
      <c r="JF330" s="4"/>
      <c r="JG330" s="4"/>
      <c r="JH330" s="4"/>
      <c r="JI330" s="4"/>
      <c r="JJ330" s="4"/>
      <c r="JK330" s="4"/>
      <c r="JL330" s="4"/>
      <c r="JM330" s="4"/>
      <c r="JN330" s="4"/>
      <c r="JO330" s="4"/>
      <c r="JP330" s="4"/>
      <c r="JQ330" s="4"/>
      <c r="JR330" s="4"/>
      <c r="JS330" s="4"/>
      <c r="JT330" s="4"/>
      <c r="JU330" s="4"/>
      <c r="JV330" s="4"/>
      <c r="JW330" s="4"/>
      <c r="JX330" s="4"/>
      <c r="JY330" s="4"/>
      <c r="JZ330" s="4"/>
      <c r="KA330" s="4"/>
      <c r="KB330" s="4"/>
      <c r="KC330" s="4"/>
      <c r="KD330" s="4"/>
      <c r="KE330" s="4"/>
      <c r="KF330" s="4"/>
      <c r="KG330" s="4"/>
      <c r="KH330" s="4"/>
      <c r="KI330" s="4"/>
      <c r="KJ330" s="4"/>
      <c r="KK330" s="4"/>
      <c r="KL330" s="4"/>
      <c r="KM330" s="4"/>
      <c r="KN330" s="4"/>
      <c r="KO330" s="4"/>
      <c r="KP330" s="4"/>
      <c r="KQ330" s="4"/>
      <c r="KR330" s="4"/>
      <c r="KS330" s="4"/>
      <c r="KT330" s="4"/>
      <c r="KU330" s="4"/>
      <c r="KV330" s="4"/>
      <c r="KW330" s="4"/>
      <c r="KX330" s="4"/>
      <c r="KY330" s="4"/>
      <c r="KZ330" s="4"/>
      <c r="LA330" s="4"/>
      <c r="LB330" s="4"/>
      <c r="LC330" s="4"/>
      <c r="LD330" s="4"/>
      <c r="LE330" s="4"/>
      <c r="LF330" s="4"/>
      <c r="LG330" s="4"/>
      <c r="LH330" s="4"/>
      <c r="LI330" s="4"/>
      <c r="LJ330" s="4"/>
      <c r="LK330" s="4"/>
      <c r="LL330" s="4"/>
      <c r="LM330" s="4"/>
      <c r="LN330" s="4"/>
      <c r="LO330" s="4"/>
      <c r="LP330" s="4"/>
      <c r="LQ330" s="4"/>
      <c r="LR330" s="4"/>
      <c r="LS330" s="4"/>
      <c r="LT330" s="4"/>
      <c r="LU330" s="4"/>
      <c r="LV330" s="4"/>
      <c r="LW330" s="4"/>
      <c r="LX330" s="4"/>
      <c r="LY330" s="4"/>
      <c r="LZ330" s="4"/>
      <c r="MA330" s="4"/>
      <c r="MB330" s="4"/>
      <c r="MC330" s="4"/>
      <c r="MD330" s="4"/>
      <c r="ME330" s="4"/>
      <c r="MF330" s="4"/>
      <c r="MG330" s="4"/>
      <c r="MH330" s="4"/>
      <c r="MI330" s="4"/>
      <c r="MJ330" s="4"/>
      <c r="MK330" s="4"/>
      <c r="ML330" s="4"/>
      <c r="MM330" s="4"/>
      <c r="MN330" s="4"/>
      <c r="MO330" s="4"/>
      <c r="MP330" s="4"/>
      <c r="MQ330" s="4"/>
      <c r="MR330" s="4"/>
      <c r="MS330" s="4"/>
      <c r="MT330" s="4"/>
      <c r="MU330" s="4"/>
      <c r="MV330" s="4"/>
      <c r="MW330" s="4"/>
      <c r="MX330" s="4"/>
      <c r="MY330" s="4"/>
      <c r="MZ330" s="4"/>
      <c r="NA330" s="4"/>
      <c r="NB330" s="4"/>
      <c r="NC330" s="4"/>
      <c r="ND330" s="4"/>
      <c r="NE330" s="4"/>
      <c r="NF330" s="4"/>
      <c r="NG330" s="4"/>
      <c r="NH330" s="4"/>
      <c r="NI330" s="4"/>
      <c r="NJ330" s="4"/>
      <c r="NK330" s="4"/>
      <c r="NL330" s="4"/>
      <c r="NM330" s="4"/>
      <c r="NN330" s="4"/>
      <c r="NO330" s="4"/>
      <c r="NP330" s="4"/>
      <c r="NQ330" s="4"/>
      <c r="NR330" s="4"/>
      <c r="NS330" s="4"/>
      <c r="NT330" s="4"/>
      <c r="NU330" s="4"/>
      <c r="NV330" s="4"/>
      <c r="NW330" s="4"/>
      <c r="NX330" s="4"/>
      <c r="NY330" s="4"/>
      <c r="NZ330" s="4"/>
      <c r="OA330" s="4"/>
      <c r="OB330" s="4"/>
      <c r="OC330" s="4"/>
      <c r="OD330" s="4"/>
      <c r="OE330" s="4"/>
      <c r="OF330" s="4"/>
      <c r="OG330" s="4"/>
      <c r="OH330" s="4"/>
      <c r="OI330" s="4"/>
      <c r="OJ330" s="4"/>
      <c r="OK330" s="4"/>
      <c r="OL330" s="4"/>
      <c r="OM330" s="4"/>
      <c r="ON330" s="4"/>
      <c r="OO330" s="4"/>
      <c r="OP330" s="4"/>
      <c r="OQ330" s="4"/>
      <c r="OR330" s="4"/>
      <c r="OS330" s="4"/>
      <c r="OT330" s="4"/>
      <c r="OU330" s="4"/>
      <c r="OV330" s="4"/>
      <c r="OW330" s="4"/>
      <c r="OX330" s="4"/>
      <c r="OY330" s="4"/>
      <c r="OZ330" s="4"/>
      <c r="PA330" s="4"/>
    </row>
    <row r="331" spans="1:417" s="14" customFormat="1" ht="44.25" customHeight="1" thickBot="1" x14ac:dyDescent="0.3">
      <c r="A331" s="249" t="s">
        <v>174</v>
      </c>
      <c r="B331" s="44" t="str">
        <f t="shared" si="167"/>
        <v>ГБУЗ АО МИАЦ</v>
      </c>
      <c r="C331" s="206" t="s">
        <v>266</v>
      </c>
      <c r="D331" s="19" t="str">
        <f t="shared" si="168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31" s="207" t="s">
        <v>47</v>
      </c>
      <c r="F331" s="44" t="str">
        <f t="shared" si="177"/>
        <v>Не предусмотрено</v>
      </c>
      <c r="G331" s="207" t="s">
        <v>47</v>
      </c>
      <c r="H331" s="44" t="str">
        <f t="shared" si="178"/>
        <v>Не предусмотрено</v>
      </c>
      <c r="I331" s="207" t="s">
        <v>47</v>
      </c>
      <c r="J331" s="44" t="str">
        <f t="shared" si="179"/>
        <v>Не предусмотрено</v>
      </c>
      <c r="K331" s="70" t="s">
        <v>178</v>
      </c>
      <c r="L331" s="70" t="s">
        <v>3</v>
      </c>
      <c r="M331" s="70" t="s">
        <v>5</v>
      </c>
      <c r="N331" s="103">
        <v>99</v>
      </c>
      <c r="O331" s="103">
        <v>99</v>
      </c>
      <c r="P331" s="57">
        <f t="shared" ref="P331:P332" si="198">IF(AND(N331&lt;&gt;0,M331="Кач."),O331/N331*100,"")</f>
        <v>100</v>
      </c>
      <c r="Q331" s="57"/>
      <c r="R331" s="212">
        <f>IFERROR(AVERAGE(P331:P332),"")</f>
        <v>100</v>
      </c>
      <c r="S331" s="215">
        <f>AVERAGE(Q331:Q332)</f>
        <v>100.90090090090091</v>
      </c>
      <c r="T331" s="213">
        <f>IFERROR((R331*0.7+S331*0.3)*2,S331*2)</f>
        <v>200.54054054054055</v>
      </c>
      <c r="U331" s="207" t="str">
        <f>IF(T331&lt;170,"ГЗ по услуге (работе) НЕ выполнено","")&amp;IF(AND(T331&gt;=170,T331&lt;=200),"ГЗ по услуге (работе) выполнено","")&amp;IF(T331&gt;200,"ГЗ по услуге (работе) ПЕРЕвыполнено","")</f>
        <v>ГЗ по услуге (работе) ПЕРЕвыполнено</v>
      </c>
      <c r="V331" s="207"/>
      <c r="W331" s="243">
        <f>ROUND(AVERAGE(T331:T356),1)</f>
        <v>200</v>
      </c>
      <c r="X331" s="246" t="str">
        <f>IF(W331&lt;170,"ГЗ по учреждению не выполнено","")&amp;IF(AND(W331&gt;=170,W331&lt;=200),"ГЗ по учреждению выполнено","")&amp;IF(W331&gt;200,"ГЗ по учреждению перевыполнено","")</f>
        <v>ГЗ по учреждению выполнено</v>
      </c>
    </row>
    <row r="332" spans="1:417" s="4" customFormat="1" ht="28.5" customHeight="1" thickBot="1" x14ac:dyDescent="0.3">
      <c r="A332" s="250"/>
      <c r="B332" s="44" t="str">
        <f t="shared" si="167"/>
        <v>ГБУЗ АО МИАЦ</v>
      </c>
      <c r="C332" s="206"/>
      <c r="D332" s="19" t="str">
        <f t="shared" si="168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32" s="207"/>
      <c r="F332" s="44" t="str">
        <f t="shared" si="177"/>
        <v>Не предусмотрено</v>
      </c>
      <c r="G332" s="207"/>
      <c r="H332" s="44" t="str">
        <f t="shared" si="178"/>
        <v>Не предусмотрено</v>
      </c>
      <c r="I332" s="207"/>
      <c r="J332" s="44" t="str">
        <f t="shared" si="179"/>
        <v>Не предусмотрено</v>
      </c>
      <c r="K332" s="71" t="s">
        <v>176</v>
      </c>
      <c r="L332" s="83" t="s">
        <v>58</v>
      </c>
      <c r="M332" s="78" t="s">
        <v>42</v>
      </c>
      <c r="N332" s="101">
        <v>74</v>
      </c>
      <c r="O332" s="100">
        <v>56</v>
      </c>
      <c r="P332" s="58" t="str">
        <f t="shared" si="198"/>
        <v/>
      </c>
      <c r="Q332" s="59">
        <f t="shared" ref="Q332" si="199">IF(AND(N332&lt;&gt;0,M332="объем"),(O332/N332*100)/$Y$2*12,"")</f>
        <v>100.90090090090091</v>
      </c>
      <c r="R332" s="212"/>
      <c r="S332" s="215"/>
      <c r="T332" s="213"/>
      <c r="U332" s="207"/>
      <c r="V332" s="207"/>
      <c r="W332" s="244"/>
      <c r="X332" s="247"/>
    </row>
    <row r="333" spans="1:417" s="4" customFormat="1" ht="51.75" customHeight="1" thickBot="1" x14ac:dyDescent="0.3">
      <c r="A333" s="250"/>
      <c r="B333" s="44" t="str">
        <f t="shared" si="167"/>
        <v>ГБУЗ АО МИАЦ</v>
      </c>
      <c r="C333" s="206" t="s">
        <v>265</v>
      </c>
      <c r="D333" s="19" t="str">
        <f t="shared" si="168"/>
        <v>Обеспечение мероприятий, направленных на охрану здоровья граждан</v>
      </c>
      <c r="E333" s="207" t="s">
        <v>47</v>
      </c>
      <c r="F333" s="44" t="str">
        <f t="shared" si="177"/>
        <v>Не предусмотрено</v>
      </c>
      <c r="G333" s="207" t="s">
        <v>47</v>
      </c>
      <c r="H333" s="44" t="str">
        <f t="shared" si="178"/>
        <v>Не предусмотрено</v>
      </c>
      <c r="I333" s="207" t="s">
        <v>47</v>
      </c>
      <c r="J333" s="44" t="str">
        <f t="shared" si="179"/>
        <v>Не предусмотрено</v>
      </c>
      <c r="K333" s="70" t="s">
        <v>177</v>
      </c>
      <c r="L333" s="70" t="s">
        <v>3</v>
      </c>
      <c r="M333" s="70" t="s">
        <v>5</v>
      </c>
      <c r="N333" s="103">
        <v>99</v>
      </c>
      <c r="O333" s="103">
        <v>99</v>
      </c>
      <c r="P333" s="51">
        <f t="shared" ref="P333:P335" si="200">IF(AND(N333&lt;&gt;0,M333="Кач."),O333/N333*100,"")</f>
        <v>100</v>
      </c>
      <c r="Q333" s="57"/>
      <c r="R333" s="212">
        <f>IFERROR(AVERAGE(P333:P335),"")</f>
        <v>100</v>
      </c>
      <c r="S333" s="215">
        <f>AVERAGE(Q333:Q335)</f>
        <v>100.34357105674128</v>
      </c>
      <c r="T333" s="213">
        <f>IFERROR((R333*0.7+S333*0.3)*2,S333*2)</f>
        <v>200.20614263404477</v>
      </c>
      <c r="U333" s="207" t="str">
        <f>IF(T333&lt;170,"ГЗ по услуге (работе) НЕ выполнено","")&amp;IF(AND(T333&gt;=170,T333&lt;=200),"ГЗ по услуге (работе) выполнено","")&amp;IF(T333&gt;200,"ГЗ по услуге (работе) ПЕРЕвыполнено","")</f>
        <v>ГЗ по услуге (работе) ПЕРЕвыполнено</v>
      </c>
      <c r="V333" s="214"/>
      <c r="W333" s="244"/>
      <c r="X333" s="247"/>
    </row>
    <row r="334" spans="1:417" s="4" customFormat="1" ht="28.5" customHeight="1" thickBot="1" x14ac:dyDescent="0.3">
      <c r="A334" s="250"/>
      <c r="B334" s="44" t="str">
        <f t="shared" si="167"/>
        <v>ГБУЗ АО МИАЦ</v>
      </c>
      <c r="C334" s="206"/>
      <c r="D334" s="19" t="str">
        <f t="shared" si="168"/>
        <v>Обеспечение мероприятий, направленных на охрану здоровья граждан</v>
      </c>
      <c r="E334" s="207"/>
      <c r="F334" s="44" t="str">
        <f t="shared" si="177"/>
        <v>Не предусмотрено</v>
      </c>
      <c r="G334" s="207"/>
      <c r="H334" s="44" t="str">
        <f t="shared" si="178"/>
        <v>Не предусмотрено</v>
      </c>
      <c r="I334" s="207"/>
      <c r="J334" s="44" t="str">
        <f t="shared" si="179"/>
        <v>Не предусмотрено</v>
      </c>
      <c r="K334" s="71" t="s">
        <v>176</v>
      </c>
      <c r="L334" s="83" t="s">
        <v>58</v>
      </c>
      <c r="M334" s="78" t="s">
        <v>42</v>
      </c>
      <c r="N334" s="101">
        <v>339</v>
      </c>
      <c r="O334" s="101">
        <v>255</v>
      </c>
      <c r="P334" s="58" t="str">
        <f t="shared" si="200"/>
        <v/>
      </c>
      <c r="Q334" s="59">
        <f t="shared" ref="Q334:Q335" si="201">IF(AND(N334&lt;&gt;0,M334="объем"),(O334/N334*100)/$Y$2*12,"")</f>
        <v>100.29498525073745</v>
      </c>
      <c r="R334" s="212"/>
      <c r="S334" s="215"/>
      <c r="T334" s="213"/>
      <c r="U334" s="207"/>
      <c r="V334" s="214"/>
      <c r="W334" s="244"/>
      <c r="X334" s="247"/>
    </row>
    <row r="335" spans="1:417" s="14" customFormat="1" ht="51.75" customHeight="1" thickBot="1" x14ac:dyDescent="0.3">
      <c r="A335" s="250"/>
      <c r="B335" s="44" t="str">
        <f t="shared" si="167"/>
        <v>ГБУЗ АО МИАЦ</v>
      </c>
      <c r="C335" s="206"/>
      <c r="D335" s="19" t="str">
        <f t="shared" si="168"/>
        <v>Обеспечение мероприятий, направленных на охрану здоровья граждан</v>
      </c>
      <c r="E335" s="207"/>
      <c r="F335" s="44" t="str">
        <f t="shared" si="177"/>
        <v>Не предусмотрено</v>
      </c>
      <c r="G335" s="207"/>
      <c r="H335" s="44" t="str">
        <f t="shared" si="178"/>
        <v>Не предусмотрено</v>
      </c>
      <c r="I335" s="207"/>
      <c r="J335" s="44" t="str">
        <f t="shared" si="179"/>
        <v>Не предусмотрено</v>
      </c>
      <c r="K335" s="71" t="s">
        <v>179</v>
      </c>
      <c r="L335" s="83" t="s">
        <v>58</v>
      </c>
      <c r="M335" s="78" t="s">
        <v>42</v>
      </c>
      <c r="N335" s="101">
        <v>85</v>
      </c>
      <c r="O335" s="101">
        <v>64</v>
      </c>
      <c r="P335" s="58" t="str">
        <f t="shared" si="200"/>
        <v/>
      </c>
      <c r="Q335" s="59">
        <f t="shared" si="201"/>
        <v>100.39215686274511</v>
      </c>
      <c r="R335" s="212"/>
      <c r="S335" s="215"/>
      <c r="T335" s="213"/>
      <c r="U335" s="207"/>
      <c r="V335" s="214"/>
      <c r="W335" s="244"/>
      <c r="X335" s="247"/>
    </row>
    <row r="336" spans="1:417" s="4" customFormat="1" ht="44.25" customHeight="1" thickBot="1" x14ac:dyDescent="0.3">
      <c r="A336" s="250"/>
      <c r="B336" s="44" t="str">
        <f t="shared" si="167"/>
        <v>ГБУЗ АО МИАЦ</v>
      </c>
      <c r="C336" s="206" t="s">
        <v>228</v>
      </c>
      <c r="D336" s="19" t="str">
        <f t="shared" si="168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36" s="207" t="s">
        <v>47</v>
      </c>
      <c r="F336" s="44" t="str">
        <f t="shared" si="177"/>
        <v>Не предусмотрено</v>
      </c>
      <c r="G336" s="207" t="s">
        <v>47</v>
      </c>
      <c r="H336" s="44" t="str">
        <f t="shared" si="178"/>
        <v>Не предусмотрено</v>
      </c>
      <c r="I336" s="207" t="s">
        <v>47</v>
      </c>
      <c r="J336" s="44" t="str">
        <f t="shared" si="179"/>
        <v>Не предусмотрено</v>
      </c>
      <c r="K336" s="70" t="s">
        <v>180</v>
      </c>
      <c r="L336" s="70" t="s">
        <v>3</v>
      </c>
      <c r="M336" s="70" t="s">
        <v>5</v>
      </c>
      <c r="N336" s="103">
        <v>99</v>
      </c>
      <c r="O336" s="103">
        <v>99</v>
      </c>
      <c r="P336" s="57">
        <f t="shared" ref="P336:P338" si="202">IF(AND(N336&lt;&gt;0,M336="Кач."),O336/N336*100,"")</f>
        <v>100</v>
      </c>
      <c r="Q336" s="57"/>
      <c r="R336" s="212">
        <f>IFERROR(AVERAGE(P336:P338),"")</f>
        <v>100</v>
      </c>
      <c r="S336" s="215">
        <f>AVERAGE(Q336:Q338)</f>
        <v>100.02382994948051</v>
      </c>
      <c r="T336" s="213">
        <f>IFERROR((R336*0.7+S336*0.3)*2,S336*2)</f>
        <v>200.0142979696883</v>
      </c>
      <c r="U336" s="207" t="str">
        <f>IF(T336&lt;170,"ГЗ по услуге (работе) НЕ выполнено","")&amp;IF(AND(T336&gt;=170,T336&lt;=200),"ГЗ по услуге (работе) выполнено","")&amp;IF(T336&gt;200,"ГЗ по услуге (работе) ПЕРЕвыполнено","")</f>
        <v>ГЗ по услуге (работе) ПЕРЕвыполнено</v>
      </c>
      <c r="V336" s="214"/>
      <c r="W336" s="244"/>
      <c r="X336" s="247"/>
    </row>
    <row r="337" spans="1:24" s="4" customFormat="1" ht="45.75" customHeight="1" thickBot="1" x14ac:dyDescent="0.3">
      <c r="A337" s="250"/>
      <c r="B337" s="44" t="str">
        <f t="shared" si="167"/>
        <v>ГБУЗ АО МИАЦ</v>
      </c>
      <c r="C337" s="206"/>
      <c r="D337" s="19" t="str">
        <f t="shared" si="168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37" s="207"/>
      <c r="F337" s="44" t="str">
        <f t="shared" si="177"/>
        <v>Не предусмотрено</v>
      </c>
      <c r="G337" s="207"/>
      <c r="H337" s="44" t="str">
        <f t="shared" si="178"/>
        <v>Не предусмотрено</v>
      </c>
      <c r="I337" s="207"/>
      <c r="J337" s="44" t="str">
        <f t="shared" si="179"/>
        <v>Не предусмотрено</v>
      </c>
      <c r="K337" s="71" t="s">
        <v>179</v>
      </c>
      <c r="L337" s="83" t="s">
        <v>41</v>
      </c>
      <c r="M337" s="78" t="s">
        <v>42</v>
      </c>
      <c r="N337" s="101">
        <v>3497</v>
      </c>
      <c r="O337" s="101">
        <v>2624</v>
      </c>
      <c r="P337" s="58" t="str">
        <f t="shared" si="202"/>
        <v/>
      </c>
      <c r="Q337" s="59">
        <f t="shared" ref="Q337:Q339" si="203">IF(AND(N337&lt;&gt;0,M337="объем"),(O337/N337*100)/$Y$2*12,"")</f>
        <v>100.04765989896103</v>
      </c>
      <c r="R337" s="212"/>
      <c r="S337" s="215"/>
      <c r="T337" s="213"/>
      <c r="U337" s="207"/>
      <c r="V337" s="214"/>
      <c r="W337" s="244"/>
      <c r="X337" s="247"/>
    </row>
    <row r="338" spans="1:24" s="4" customFormat="1" ht="28.5" customHeight="1" thickBot="1" x14ac:dyDescent="0.3">
      <c r="A338" s="250"/>
      <c r="B338" s="44" t="str">
        <f t="shared" si="167"/>
        <v>ГБУЗ АО МИАЦ</v>
      </c>
      <c r="C338" s="206"/>
      <c r="D338" s="19" t="str">
        <f t="shared" si="168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38" s="207"/>
      <c r="F338" s="44" t="str">
        <f t="shared" si="177"/>
        <v>Не предусмотрено</v>
      </c>
      <c r="G338" s="207"/>
      <c r="H338" s="44" t="str">
        <f t="shared" si="178"/>
        <v>Не предусмотрено</v>
      </c>
      <c r="I338" s="207"/>
      <c r="J338" s="44" t="str">
        <f t="shared" si="179"/>
        <v>Не предусмотрено</v>
      </c>
      <c r="K338" s="71" t="s">
        <v>181</v>
      </c>
      <c r="L338" s="83" t="s">
        <v>41</v>
      </c>
      <c r="M338" s="78" t="s">
        <v>42</v>
      </c>
      <c r="N338" s="101">
        <v>200</v>
      </c>
      <c r="O338" s="101">
        <v>150</v>
      </c>
      <c r="P338" s="58" t="str">
        <f t="shared" si="202"/>
        <v/>
      </c>
      <c r="Q338" s="59">
        <f t="shared" si="203"/>
        <v>100</v>
      </c>
      <c r="R338" s="212"/>
      <c r="S338" s="215"/>
      <c r="T338" s="213"/>
      <c r="U338" s="207"/>
      <c r="V338" s="214"/>
      <c r="W338" s="244"/>
      <c r="X338" s="247"/>
    </row>
    <row r="339" spans="1:24" s="4" customFormat="1" ht="27.6" customHeight="1" thickBot="1" x14ac:dyDescent="0.3">
      <c r="A339" s="250"/>
      <c r="B339" s="44" t="str">
        <f t="shared" si="167"/>
        <v>ГБУЗ АО МИАЦ</v>
      </c>
      <c r="C339" s="206" t="s">
        <v>182</v>
      </c>
      <c r="D339" s="19" t="str">
        <f t="shared" si="168"/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39" s="207" t="s">
        <v>47</v>
      </c>
      <c r="F339" s="44" t="str">
        <f t="shared" si="177"/>
        <v>Не предусмотрено</v>
      </c>
      <c r="G339" s="207" t="s">
        <v>47</v>
      </c>
      <c r="H339" s="44" t="str">
        <f t="shared" si="178"/>
        <v>Не предусмотрено</v>
      </c>
      <c r="I339" s="207" t="s">
        <v>47</v>
      </c>
      <c r="J339" s="44" t="str">
        <f t="shared" si="179"/>
        <v>Не предусмотрено</v>
      </c>
      <c r="K339" s="70" t="s">
        <v>178</v>
      </c>
      <c r="L339" s="70" t="s">
        <v>3</v>
      </c>
      <c r="M339" s="70" t="s">
        <v>5</v>
      </c>
      <c r="N339" s="103">
        <v>99</v>
      </c>
      <c r="O339" s="103">
        <v>99</v>
      </c>
      <c r="P339" s="57">
        <f t="shared" ref="P339:P340" si="204">IF(AND(N339&lt;&gt;0,M339="Кач."),O339/N339*100,"")</f>
        <v>100</v>
      </c>
      <c r="Q339" s="57" t="str">
        <f t="shared" si="203"/>
        <v/>
      </c>
      <c r="R339" s="212">
        <f>IFERROR(AVERAGE(P339:P340),"")</f>
        <v>100</v>
      </c>
      <c r="S339" s="215">
        <f>AVERAGE(Q339:Q340)</f>
        <v>100.52910052910053</v>
      </c>
      <c r="T339" s="213">
        <f>IFERROR((R339*0.7+S339*0.3)*2,S339*2)</f>
        <v>200.3174603174603</v>
      </c>
      <c r="U339" s="207" t="str">
        <f>IF(T339&lt;170,"ГЗ по услуге (работе) НЕ выполнено","")&amp;IF(AND(T339&gt;=170,T339&lt;=200),"ГЗ по услуге (работе) выполнено","")&amp;IF(T339&gt;200,"ГЗ по услуге (работе) ПЕРЕвыполнено","")</f>
        <v>ГЗ по услуге (работе) ПЕРЕвыполнено</v>
      </c>
      <c r="V339" s="207"/>
      <c r="W339" s="244"/>
      <c r="X339" s="247"/>
    </row>
    <row r="340" spans="1:24" s="4" customFormat="1" ht="51.75" customHeight="1" thickBot="1" x14ac:dyDescent="0.3">
      <c r="A340" s="250"/>
      <c r="B340" s="44" t="str">
        <f t="shared" ref="B340:B409" si="205">IF(A340="",B339,A340)</f>
        <v>ГБУЗ АО МИАЦ</v>
      </c>
      <c r="C340" s="206"/>
      <c r="D340" s="19" t="str">
        <f t="shared" ref="D340:D409" si="206">IF(C340="",D339,C340)</f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40" s="207"/>
      <c r="F340" s="44" t="str">
        <f t="shared" si="177"/>
        <v>Не предусмотрено</v>
      </c>
      <c r="G340" s="207"/>
      <c r="H340" s="44" t="str">
        <f t="shared" si="178"/>
        <v>Не предусмотрено</v>
      </c>
      <c r="I340" s="207"/>
      <c r="J340" s="44" t="str">
        <f t="shared" si="179"/>
        <v>Не предусмотрено</v>
      </c>
      <c r="K340" s="71" t="s">
        <v>176</v>
      </c>
      <c r="L340" s="83" t="s">
        <v>58</v>
      </c>
      <c r="M340" s="78" t="s">
        <v>42</v>
      </c>
      <c r="N340" s="101">
        <v>126</v>
      </c>
      <c r="O340" s="101">
        <v>95</v>
      </c>
      <c r="P340" s="58" t="str">
        <f t="shared" si="204"/>
        <v/>
      </c>
      <c r="Q340" s="59">
        <f t="shared" ref="Q340:Q341" si="207">IF(AND(N340&lt;&gt;0,M340="объем"),(O340/N340*100)/$Y$2*12,"")</f>
        <v>100.52910052910053</v>
      </c>
      <c r="R340" s="212"/>
      <c r="S340" s="215"/>
      <c r="T340" s="213"/>
      <c r="U340" s="207"/>
      <c r="V340" s="207"/>
      <c r="W340" s="244"/>
      <c r="X340" s="247"/>
    </row>
    <row r="341" spans="1:24" s="4" customFormat="1" ht="27.6" customHeight="1" thickBot="1" x14ac:dyDescent="0.3">
      <c r="A341" s="250"/>
      <c r="B341" s="44" t="str">
        <f t="shared" si="205"/>
        <v>ГБУЗ АО МИАЦ</v>
      </c>
      <c r="C341" s="206" t="s">
        <v>183</v>
      </c>
      <c r="D341" s="19" t="str">
        <f t="shared" si="206"/>
        <v xml:space="preserve">Освещение деятельности органов государственной власти
</v>
      </c>
      <c r="E341" s="207" t="s">
        <v>47</v>
      </c>
      <c r="F341" s="44" t="str">
        <f t="shared" si="177"/>
        <v>Не предусмотрено</v>
      </c>
      <c r="G341" s="207" t="s">
        <v>47</v>
      </c>
      <c r="H341" s="44" t="str">
        <f t="shared" si="178"/>
        <v>Не предусмотрено</v>
      </c>
      <c r="I341" s="207" t="s">
        <v>47</v>
      </c>
      <c r="J341" s="44" t="str">
        <f t="shared" si="179"/>
        <v>Не предусмотрено</v>
      </c>
      <c r="K341" s="70" t="s">
        <v>229</v>
      </c>
      <c r="L341" s="70" t="s">
        <v>3</v>
      </c>
      <c r="M341" s="70" t="s">
        <v>5</v>
      </c>
      <c r="N341" s="103">
        <v>99</v>
      </c>
      <c r="O341" s="103">
        <v>99</v>
      </c>
      <c r="P341" s="51">
        <f t="shared" ref="P341:P342" si="208">IF(AND(N341&lt;&gt;0,M341="Кач."),O341/N341*100,"")</f>
        <v>100</v>
      </c>
      <c r="Q341" s="57" t="str">
        <f t="shared" si="207"/>
        <v/>
      </c>
      <c r="R341" s="212">
        <f>IFERROR(AVERAGE(P341:P342),"")</f>
        <v>100</v>
      </c>
      <c r="S341" s="215">
        <f>AVERAGE(Q341:Q342)</f>
        <v>100</v>
      </c>
      <c r="T341" s="213">
        <f>IFERROR((R341*0.7+S341*0.3)*2,S341*2)</f>
        <v>200</v>
      </c>
      <c r="U341" s="207" t="str">
        <f>IF(T341&lt;170,"ГЗ по услуге (работе) НЕ выполнено","")&amp;IF(AND(T341&gt;=170,T341&lt;=200),"ГЗ по услуге (работе) выполнено","")&amp;IF(T341&gt;200,"ГЗ по услуге (работе) ПЕРЕвыполнено","")</f>
        <v>ГЗ по услуге (работе) выполнено</v>
      </c>
      <c r="V341" s="207"/>
      <c r="W341" s="244"/>
      <c r="X341" s="247"/>
    </row>
    <row r="342" spans="1:24" s="4" customFormat="1" ht="50.25" customHeight="1" thickBot="1" x14ac:dyDescent="0.3">
      <c r="A342" s="250"/>
      <c r="B342" s="44" t="str">
        <f t="shared" si="205"/>
        <v>ГБУЗ АО МИАЦ</v>
      </c>
      <c r="C342" s="206"/>
      <c r="D342" s="19" t="str">
        <f t="shared" si="206"/>
        <v xml:space="preserve">Освещение деятельности органов государственной власти
</v>
      </c>
      <c r="E342" s="207"/>
      <c r="F342" s="44" t="str">
        <f t="shared" si="177"/>
        <v>Не предусмотрено</v>
      </c>
      <c r="G342" s="207"/>
      <c r="H342" s="44" t="str">
        <f t="shared" si="178"/>
        <v>Не предусмотрено</v>
      </c>
      <c r="I342" s="207"/>
      <c r="J342" s="44" t="str">
        <f t="shared" si="179"/>
        <v>Не предусмотрено</v>
      </c>
      <c r="K342" s="71" t="s">
        <v>184</v>
      </c>
      <c r="L342" s="83" t="s">
        <v>41</v>
      </c>
      <c r="M342" s="78" t="s">
        <v>42</v>
      </c>
      <c r="N342" s="101">
        <v>5060</v>
      </c>
      <c r="O342" s="101">
        <v>3795</v>
      </c>
      <c r="P342" s="58" t="str">
        <f t="shared" si="208"/>
        <v/>
      </c>
      <c r="Q342" s="59">
        <f t="shared" ref="Q342:Q343" si="209">IF(AND(N342&lt;&gt;0,M342="объем"),(O342/N342*100)/$Y$2*12,"")</f>
        <v>100</v>
      </c>
      <c r="R342" s="212"/>
      <c r="S342" s="215"/>
      <c r="T342" s="213"/>
      <c r="U342" s="207"/>
      <c r="V342" s="207"/>
      <c r="W342" s="244"/>
      <c r="X342" s="247"/>
    </row>
    <row r="343" spans="1:24" s="4" customFormat="1" ht="63.75" customHeight="1" thickBot="1" x14ac:dyDescent="0.3">
      <c r="A343" s="250"/>
      <c r="B343" s="44" t="str">
        <f t="shared" si="205"/>
        <v>ГБУЗ АО МИАЦ</v>
      </c>
      <c r="C343" s="219" t="s">
        <v>200</v>
      </c>
      <c r="D343" s="19" t="str">
        <f t="shared" si="206"/>
        <v>Создание и развитие(модернизация)  информационных систем и компонентов информационно-телекоммуникационной инфраструктуры</v>
      </c>
      <c r="E343" s="190" t="s">
        <v>294</v>
      </c>
      <c r="F343" s="44" t="str">
        <f t="shared" si="177"/>
        <v>Cоздание и развитие (модернизация) информационных систем и компонентов информационно-телекоммуникационной инфраструктуры</v>
      </c>
      <c r="G343" s="222" t="s">
        <v>47</v>
      </c>
      <c r="H343" s="44" t="str">
        <f t="shared" si="178"/>
        <v>Не предусмотрено</v>
      </c>
      <c r="I343" s="222" t="s">
        <v>47</v>
      </c>
      <c r="J343" s="44" t="str">
        <f t="shared" si="179"/>
        <v>Не предусмотрено</v>
      </c>
      <c r="K343" s="70" t="s">
        <v>199</v>
      </c>
      <c r="L343" s="70" t="s">
        <v>3</v>
      </c>
      <c r="M343" s="70" t="s">
        <v>5</v>
      </c>
      <c r="N343" s="103">
        <v>99</v>
      </c>
      <c r="O343" s="103">
        <v>99</v>
      </c>
      <c r="P343" s="57">
        <f t="shared" si="195"/>
        <v>100</v>
      </c>
      <c r="Q343" s="57" t="str">
        <f t="shared" si="209"/>
        <v/>
      </c>
      <c r="R343" s="212">
        <f>IFERROR(AVERAGE(P343:P344),"")</f>
        <v>100</v>
      </c>
      <c r="S343" s="215">
        <f>AVERAGE(Q343:Q344)</f>
        <v>100</v>
      </c>
      <c r="T343" s="224">
        <f>IFERROR((R343*0.7+S343*0.3)*2,S343*2)</f>
        <v>200</v>
      </c>
      <c r="U343" s="222" t="str">
        <f>IF(T343&lt;170,"ГЗ по услуге (работе) НЕ выполнено","")&amp;IF(AND(T343&gt;=170,T343&lt;=200),"ГЗ по услуге (работе) выполнено","")&amp;IF(T343&gt;200,"ГЗ по услуге (работе) ПЕРЕвыполнено","")</f>
        <v>ГЗ по услуге (работе) выполнено</v>
      </c>
      <c r="V343" s="164"/>
      <c r="W343" s="244"/>
      <c r="X343" s="247"/>
    </row>
    <row r="344" spans="1:24" s="4" customFormat="1" ht="42" customHeight="1" thickBot="1" x14ac:dyDescent="0.3">
      <c r="A344" s="250"/>
      <c r="B344" s="44" t="str">
        <f>IF(A344="",B343,A344)</f>
        <v>ГБУЗ АО МИАЦ</v>
      </c>
      <c r="C344" s="220"/>
      <c r="D344" s="19" t="str">
        <f>IF(C344="",D343,C344)</f>
        <v>Создание и развитие(модернизация)  информационных систем и компонентов информационно-телекоммуникационной инфраструктуры</v>
      </c>
      <c r="E344" s="164" t="s">
        <v>59</v>
      </c>
      <c r="F344" s="44" t="str">
        <f>IF(E344="",F343,E344)</f>
        <v>ИС обеспечения специальной деятельности</v>
      </c>
      <c r="G344" s="229"/>
      <c r="H344" s="44" t="str">
        <f>IF(G344="",H343,G344)</f>
        <v>Не предусмотрено</v>
      </c>
      <c r="I344" s="229"/>
      <c r="J344" s="44" t="str">
        <f>IF(I344="",J343,I344)</f>
        <v>Не предусмотрено</v>
      </c>
      <c r="K344" s="71" t="s">
        <v>295</v>
      </c>
      <c r="L344" s="83" t="s">
        <v>41</v>
      </c>
      <c r="M344" s="78" t="s">
        <v>42</v>
      </c>
      <c r="N344" s="100">
        <v>2</v>
      </c>
      <c r="O344" s="100">
        <v>2</v>
      </c>
      <c r="P344" s="58" t="str">
        <f t="shared" si="195"/>
        <v/>
      </c>
      <c r="Q344" s="59">
        <f>IF(AND(N344&lt;&gt;0,M344="объем"),(O344/N344*100),"")</f>
        <v>100</v>
      </c>
      <c r="R344" s="212"/>
      <c r="S344" s="215"/>
      <c r="T344" s="228"/>
      <c r="U344" s="229"/>
      <c r="V344" s="191"/>
      <c r="W344" s="244"/>
      <c r="X344" s="247"/>
    </row>
    <row r="345" spans="1:24" s="4" customFormat="1" ht="97.5" customHeight="1" thickBot="1" x14ac:dyDescent="0.3">
      <c r="A345" s="250"/>
      <c r="B345" s="44" t="str">
        <f>IF(A345="",B344,A345)</f>
        <v>ГБУЗ АО МИАЦ</v>
      </c>
      <c r="C345" s="220" t="s">
        <v>296</v>
      </c>
      <c r="D345" s="19" t="str">
        <f>IF(C345="",D344,C345)</f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45" s="190" t="s">
        <v>59</v>
      </c>
      <c r="F345" s="44" t="str">
        <f>IF(E345="",F344,E345)</f>
        <v>ИС обеспечения специальной деятельности</v>
      </c>
      <c r="G345" s="190" t="s">
        <v>297</v>
      </c>
      <c r="H345" s="44" t="str">
        <f>IF(G345="",H344,G345)</f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45" s="190" t="s">
        <v>47</v>
      </c>
      <c r="J345" s="44" t="str">
        <f>IF(I345="",J344,I345)</f>
        <v>Не предусмотрено</v>
      </c>
      <c r="K345" s="82" t="s">
        <v>298</v>
      </c>
      <c r="L345" s="70" t="s">
        <v>3</v>
      </c>
      <c r="M345" s="70" t="s">
        <v>5</v>
      </c>
      <c r="N345" s="103">
        <v>99</v>
      </c>
      <c r="O345" s="103">
        <v>99</v>
      </c>
      <c r="P345" s="57">
        <f t="shared" si="195"/>
        <v>100</v>
      </c>
      <c r="Q345" s="57" t="str">
        <f t="shared" si="197"/>
        <v/>
      </c>
      <c r="R345" s="208">
        <f>IFERROR(AVERAGE(P345:P346),"")</f>
        <v>100</v>
      </c>
      <c r="S345" s="210">
        <f>AVERAGE(Q345:Q346)</f>
        <v>100</v>
      </c>
      <c r="T345" s="224">
        <f>IFERROR((R345*0.7+S345*0.3)*2,S345*2)</f>
        <v>200</v>
      </c>
      <c r="U345" s="229" t="str">
        <f>IF(T345&lt;170,"ГЗ по услуге (работе) НЕ выполнено","")&amp;IF(AND(T345&gt;=170,T345&lt;=200),"ГЗ по услуге (работе) выполнено","")&amp;IF(T345&gt;200,"ГЗ по услуге (работе) ПЕРЕвыполнено","")</f>
        <v>ГЗ по услуге (работе) выполнено</v>
      </c>
      <c r="V345" s="191"/>
      <c r="W345" s="244"/>
      <c r="X345" s="247"/>
    </row>
    <row r="346" spans="1:24" s="4" customFormat="1" ht="57" customHeight="1" thickBot="1" x14ac:dyDescent="0.3">
      <c r="A346" s="250"/>
      <c r="B346" s="44" t="str">
        <f t="shared" si="205"/>
        <v>ГБУЗ АО МИАЦ</v>
      </c>
      <c r="C346" s="221"/>
      <c r="D346" s="19" t="str">
        <f t="shared" si="206"/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46" s="190" t="s">
        <v>299</v>
      </c>
      <c r="F346" s="44" t="str">
        <f t="shared" si="177"/>
        <v xml:space="preserve">ИС обеспечения специальной деятельности </v>
      </c>
      <c r="G346" s="190" t="s">
        <v>297</v>
      </c>
      <c r="H346" s="44" t="str">
        <f t="shared" si="178"/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46" s="190" t="s">
        <v>47</v>
      </c>
      <c r="J346" s="44" t="str">
        <f t="shared" si="179"/>
        <v>Не предусмотрено</v>
      </c>
      <c r="K346" s="71" t="s">
        <v>199</v>
      </c>
      <c r="L346" s="83" t="s">
        <v>3</v>
      </c>
      <c r="M346" s="151" t="s">
        <v>42</v>
      </c>
      <c r="N346" s="100">
        <v>99</v>
      </c>
      <c r="O346" s="100">
        <v>99</v>
      </c>
      <c r="P346" s="58" t="str">
        <f t="shared" si="195"/>
        <v/>
      </c>
      <c r="Q346" s="59">
        <f>IF(AND(N346&lt;&gt;0,M346="объем"),(O346/N346*100),"")</f>
        <v>100</v>
      </c>
      <c r="R346" s="209"/>
      <c r="S346" s="211"/>
      <c r="T346" s="225"/>
      <c r="U346" s="223"/>
      <c r="V346" s="191"/>
      <c r="W346" s="244"/>
      <c r="X346" s="247"/>
    </row>
    <row r="347" spans="1:24" s="4" customFormat="1" ht="28.5" customHeight="1" thickBot="1" x14ac:dyDescent="0.3">
      <c r="A347" s="250"/>
      <c r="B347" s="44" t="e">
        <f>IF(A347="",#REF!,A347)</f>
        <v>#REF!</v>
      </c>
      <c r="C347" s="206" t="s">
        <v>201</v>
      </c>
      <c r="D347" s="19" t="str">
        <f>IF(C347="",#REF!,C347)</f>
        <v>Ведение информационных ресурсов в сфере здравоохранения и  баз данных</v>
      </c>
      <c r="E347" s="190" t="s">
        <v>47</v>
      </c>
      <c r="F347" s="44" t="str">
        <f>IF(E347="",#REF!,E347)</f>
        <v>Не предусмотрено</v>
      </c>
      <c r="G347" s="190" t="s">
        <v>47</v>
      </c>
      <c r="H347" s="44" t="str">
        <f>IF(G347="",#REF!,G347)</f>
        <v>Не предусмотрено</v>
      </c>
      <c r="I347" s="190" t="s">
        <v>47</v>
      </c>
      <c r="J347" s="44" t="str">
        <f>IF(I347="",#REF!,I347)</f>
        <v>Не предусмотрено</v>
      </c>
      <c r="K347" s="82" t="s">
        <v>57</v>
      </c>
      <c r="L347" s="70"/>
      <c r="M347" s="70"/>
      <c r="N347" s="103"/>
      <c r="O347" s="103"/>
      <c r="P347" s="57" t="str">
        <f>IF(AND(N347&lt;&gt;0,M347="Кач."),O347/N347*100,"")</f>
        <v/>
      </c>
      <c r="Q347" s="57" t="str">
        <f t="shared" si="197"/>
        <v/>
      </c>
      <c r="R347" s="226" t="str">
        <f>IFERROR(AVERAGE(P347:P348),"")</f>
        <v/>
      </c>
      <c r="S347" s="227">
        <f>AVERAGE(Q347:Q348)</f>
        <v>100</v>
      </c>
      <c r="T347" s="224">
        <f>IFERROR((R347*0.7+S347*0.3)*2,S347*2)</f>
        <v>200</v>
      </c>
      <c r="U347" s="222" t="str">
        <f>IF(T347&lt;170,"ГЗ по услуге (работе) НЕ выполнено","")&amp;IF(AND(T347&gt;=170,T347&lt;=200),"ГЗ по услуге (работе) выполнено","")&amp;IF(T347&gt;200,"ГЗ по услуге (работе) ПЕРЕвыполнено","")</f>
        <v>ГЗ по услуге (работе) выполнено</v>
      </c>
      <c r="V347" s="207"/>
      <c r="W347" s="244"/>
      <c r="X347" s="247"/>
    </row>
    <row r="348" spans="1:24" ht="28.5" customHeight="1" thickBot="1" x14ac:dyDescent="0.3">
      <c r="A348" s="250"/>
      <c r="B348" s="44" t="e">
        <f t="shared" si="205"/>
        <v>#REF!</v>
      </c>
      <c r="C348" s="206"/>
      <c r="D348" s="19" t="str">
        <f t="shared" si="206"/>
        <v>Ведение информационных ресурсов в сфере здравоохранения и  баз данных</v>
      </c>
      <c r="E348" s="190" t="s">
        <v>47</v>
      </c>
      <c r="F348" s="44" t="str">
        <f t="shared" si="177"/>
        <v>Не предусмотрено</v>
      </c>
      <c r="G348" s="190" t="s">
        <v>47</v>
      </c>
      <c r="H348" s="44" t="str">
        <f t="shared" si="178"/>
        <v>Не предусмотрено</v>
      </c>
      <c r="I348" s="190" t="s">
        <v>47</v>
      </c>
      <c r="J348" s="44" t="str">
        <f t="shared" si="179"/>
        <v>Не предусмотрено</v>
      </c>
      <c r="K348" s="71" t="s">
        <v>60</v>
      </c>
      <c r="L348" s="83" t="s">
        <v>41</v>
      </c>
      <c r="M348" s="78" t="s">
        <v>42</v>
      </c>
      <c r="N348" s="100">
        <v>34</v>
      </c>
      <c r="O348" s="100">
        <v>34</v>
      </c>
      <c r="P348" s="58" t="str">
        <f t="shared" si="195"/>
        <v/>
      </c>
      <c r="Q348" s="147">
        <f>IF(AND(N348&lt;&gt;0,M348="объем"),(O348/N348*100),"")</f>
        <v>100</v>
      </c>
      <c r="R348" s="209"/>
      <c r="S348" s="211"/>
      <c r="T348" s="225"/>
      <c r="U348" s="223"/>
      <c r="V348" s="207"/>
      <c r="W348" s="244"/>
      <c r="X348" s="247"/>
    </row>
    <row r="349" spans="1:24" ht="28.5" customHeight="1" thickBot="1" x14ac:dyDescent="0.3">
      <c r="A349" s="250"/>
      <c r="B349" s="44" t="e">
        <f t="shared" si="205"/>
        <v>#REF!</v>
      </c>
      <c r="C349" s="206" t="s">
        <v>61</v>
      </c>
      <c r="D349" s="19" t="str">
        <f t="shared" si="206"/>
        <v>Обеспечение сохранности и учет архивных документов</v>
      </c>
      <c r="E349" s="207" t="s">
        <v>47</v>
      </c>
      <c r="F349" s="44" t="str">
        <f t="shared" si="177"/>
        <v>Не предусмотрено</v>
      </c>
      <c r="G349" s="207" t="s">
        <v>47</v>
      </c>
      <c r="H349" s="44" t="str">
        <f t="shared" si="178"/>
        <v>Не предусмотрено</v>
      </c>
      <c r="I349" s="207" t="s">
        <v>47</v>
      </c>
      <c r="J349" s="44" t="str">
        <f t="shared" si="179"/>
        <v>Не предусмотрено</v>
      </c>
      <c r="K349" s="70" t="s">
        <v>229</v>
      </c>
      <c r="L349" s="70" t="s">
        <v>3</v>
      </c>
      <c r="M349" s="70" t="s">
        <v>5</v>
      </c>
      <c r="N349" s="103">
        <v>99</v>
      </c>
      <c r="O349" s="103">
        <v>99</v>
      </c>
      <c r="P349" s="57">
        <f t="shared" si="195"/>
        <v>100</v>
      </c>
      <c r="Q349" s="57" t="str">
        <f t="shared" si="197"/>
        <v/>
      </c>
      <c r="R349" s="212">
        <f>IFERROR(AVERAGE(P349:P350),"")</f>
        <v>100</v>
      </c>
      <c r="S349" s="215">
        <f>AVERAGE(Q349:Q350)</f>
        <v>100.00991431201757</v>
      </c>
      <c r="T349" s="213">
        <f>IFERROR((R349*0.7+S349*0.3)*2,S349*2)</f>
        <v>200.00594858721053</v>
      </c>
      <c r="U349" s="207" t="str">
        <f>IF(T349&lt;170,"ГЗ по услуге (работе) НЕ выполнено","")&amp;IF(AND(T349&gt;=170,T349&lt;=200),"ГЗ по услуге (работе) выполнено","")&amp;IF(T349&gt;200,"ГЗ по услуге (работе) ПЕРЕвыполнено","")</f>
        <v>ГЗ по услуге (работе) ПЕРЕвыполнено</v>
      </c>
      <c r="V349" s="207"/>
      <c r="W349" s="244"/>
      <c r="X349" s="247"/>
    </row>
    <row r="350" spans="1:24" ht="28.5" customHeight="1" thickBot="1" x14ac:dyDescent="0.3">
      <c r="A350" s="250"/>
      <c r="B350" s="44" t="e">
        <f t="shared" si="205"/>
        <v>#REF!</v>
      </c>
      <c r="C350" s="206"/>
      <c r="D350" s="19" t="str">
        <f t="shared" si="206"/>
        <v>Обеспечение сохранности и учет архивных документов</v>
      </c>
      <c r="E350" s="207"/>
      <c r="F350" s="44" t="str">
        <f t="shared" si="177"/>
        <v>Не предусмотрено</v>
      </c>
      <c r="G350" s="207"/>
      <c r="H350" s="44" t="str">
        <f t="shared" si="178"/>
        <v>Не предусмотрено</v>
      </c>
      <c r="I350" s="207"/>
      <c r="J350" s="44" t="str">
        <f t="shared" si="179"/>
        <v>Не предусмотрено</v>
      </c>
      <c r="K350" s="71" t="s">
        <v>202</v>
      </c>
      <c r="L350" s="83" t="s">
        <v>41</v>
      </c>
      <c r="M350" s="78" t="s">
        <v>42</v>
      </c>
      <c r="N350" s="100">
        <v>23535</v>
      </c>
      <c r="O350" s="100">
        <v>17653</v>
      </c>
      <c r="P350" s="58" t="str">
        <f t="shared" si="195"/>
        <v/>
      </c>
      <c r="Q350" s="59">
        <f t="shared" si="197"/>
        <v>100.00991431201757</v>
      </c>
      <c r="R350" s="212"/>
      <c r="S350" s="215"/>
      <c r="T350" s="213"/>
      <c r="U350" s="207"/>
      <c r="V350" s="207"/>
      <c r="W350" s="244"/>
      <c r="X350" s="247"/>
    </row>
    <row r="351" spans="1:24" ht="28.5" customHeight="1" thickBot="1" x14ac:dyDescent="0.3">
      <c r="A351" s="250"/>
      <c r="B351" s="44" t="e">
        <f t="shared" si="205"/>
        <v>#REF!</v>
      </c>
      <c r="C351" s="206" t="s">
        <v>204</v>
      </c>
      <c r="D351" s="19" t="str">
        <f t="shared" si="206"/>
        <v>Оказание бесплатной юридической помощи и проведение мониторинга правоприменения в сфере здравоохранения</v>
      </c>
      <c r="E351" s="207" t="s">
        <v>47</v>
      </c>
      <c r="F351" s="44" t="str">
        <f t="shared" si="177"/>
        <v>Не предусмотрено</v>
      </c>
      <c r="G351" s="207" t="s">
        <v>47</v>
      </c>
      <c r="H351" s="44" t="str">
        <f t="shared" si="178"/>
        <v>Не предусмотрено</v>
      </c>
      <c r="I351" s="207" t="s">
        <v>47</v>
      </c>
      <c r="J351" s="44" t="str">
        <f t="shared" si="179"/>
        <v>Не предусмотрено</v>
      </c>
      <c r="K351" s="70" t="s">
        <v>203</v>
      </c>
      <c r="L351" s="70" t="s">
        <v>3</v>
      </c>
      <c r="M351" s="70" t="s">
        <v>5</v>
      </c>
      <c r="N351" s="103">
        <v>99</v>
      </c>
      <c r="O351" s="103">
        <v>100</v>
      </c>
      <c r="P351" s="57">
        <f t="shared" si="195"/>
        <v>101.01010101010101</v>
      </c>
      <c r="Q351" s="59" t="str">
        <f t="shared" si="197"/>
        <v/>
      </c>
      <c r="R351" s="212">
        <f>IFERROR(AVERAGE(P351:P352),"")</f>
        <v>101.01010101010101</v>
      </c>
      <c r="S351" s="215">
        <f>AVERAGE(Q351:Q352)</f>
        <v>95.238095238095241</v>
      </c>
      <c r="T351" s="213">
        <f>IFERROR((R351*0.7+S351*0.3)*2,S351*2)</f>
        <v>198.55699855699854</v>
      </c>
      <c r="U351" s="207" t="str">
        <f>IF(T351&lt;170,"ГЗ по услуге (работе) НЕ выполнено","")&amp;IF(AND(T351&gt;=170,T351&lt;=200),"ГЗ по услуге (работе) выполнено","")&amp;IF(T351&gt;200,"ГЗ по услуге (работе) ПЕРЕвыполнено","")</f>
        <v>ГЗ по услуге (работе) выполнено</v>
      </c>
      <c r="V351" s="207"/>
      <c r="W351" s="244"/>
      <c r="X351" s="247"/>
    </row>
    <row r="352" spans="1:24" ht="45.75" customHeight="1" thickBot="1" x14ac:dyDescent="0.3">
      <c r="A352" s="250"/>
      <c r="B352" s="44" t="e">
        <f t="shared" si="205"/>
        <v>#REF!</v>
      </c>
      <c r="C352" s="206"/>
      <c r="D352" s="19" t="str">
        <f t="shared" si="206"/>
        <v>Оказание бесплатной юридической помощи и проведение мониторинга правоприменения в сфере здравоохранения</v>
      </c>
      <c r="E352" s="207"/>
      <c r="F352" s="44" t="str">
        <f t="shared" si="177"/>
        <v>Не предусмотрено</v>
      </c>
      <c r="G352" s="207"/>
      <c r="H352" s="44" t="str">
        <f t="shared" si="178"/>
        <v>Не предусмотрено</v>
      </c>
      <c r="I352" s="207"/>
      <c r="J352" s="44" t="str">
        <f t="shared" si="179"/>
        <v>Не предусмотрено</v>
      </c>
      <c r="K352" s="71" t="s">
        <v>179</v>
      </c>
      <c r="L352" s="83" t="s">
        <v>41</v>
      </c>
      <c r="M352" s="78" t="s">
        <v>42</v>
      </c>
      <c r="N352" s="101">
        <v>14</v>
      </c>
      <c r="O352" s="101">
        <v>10</v>
      </c>
      <c r="P352" s="58" t="str">
        <f t="shared" si="195"/>
        <v/>
      </c>
      <c r="Q352" s="59">
        <f t="shared" ref="Q352:Q356" si="210">IF(AND(N352&lt;&gt;0,M352="объем"),(O352/N352*100)/$Y$2*12,"")</f>
        <v>95.238095238095241</v>
      </c>
      <c r="R352" s="212"/>
      <c r="S352" s="215"/>
      <c r="T352" s="213"/>
      <c r="U352" s="207"/>
      <c r="V352" s="207"/>
      <c r="W352" s="244"/>
      <c r="X352" s="247"/>
    </row>
    <row r="353" spans="1:24" ht="42.75" customHeight="1" thickBot="1" x14ac:dyDescent="0.3">
      <c r="A353" s="250"/>
      <c r="B353" s="44" t="e">
        <f t="shared" si="205"/>
        <v>#REF!</v>
      </c>
      <c r="C353" s="206" t="s">
        <v>205</v>
      </c>
      <c r="D353" s="19" t="str">
        <f t="shared" si="206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53" s="207" t="s">
        <v>47</v>
      </c>
      <c r="F353" s="44" t="str">
        <f t="shared" si="177"/>
        <v>Не предусмотрено</v>
      </c>
      <c r="G353" s="207" t="s">
        <v>47</v>
      </c>
      <c r="H353" s="44" t="str">
        <f t="shared" si="178"/>
        <v>Не предусмотрено</v>
      </c>
      <c r="I353" s="207" t="s">
        <v>47</v>
      </c>
      <c r="J353" s="44" t="str">
        <f t="shared" si="179"/>
        <v>Не предусмотрено</v>
      </c>
      <c r="K353" s="70" t="s">
        <v>203</v>
      </c>
      <c r="L353" s="70" t="s">
        <v>3</v>
      </c>
      <c r="M353" s="70" t="s">
        <v>5</v>
      </c>
      <c r="N353" s="103">
        <v>99</v>
      </c>
      <c r="O353" s="103">
        <v>99</v>
      </c>
      <c r="P353" s="57">
        <f t="shared" si="195"/>
        <v>100</v>
      </c>
      <c r="Q353" s="59" t="str">
        <f t="shared" si="210"/>
        <v/>
      </c>
      <c r="R353" s="212">
        <f>IFERROR(AVERAGE(P353:P354),"")</f>
        <v>100</v>
      </c>
      <c r="S353" s="215">
        <f>AVERAGE(Q353:Q354)</f>
        <v>100.84033613445379</v>
      </c>
      <c r="T353" s="213">
        <f>IFERROR((R353*0.7+S353*0.3)*2,S353*2)</f>
        <v>200.50420168067228</v>
      </c>
      <c r="U353" s="207" t="str">
        <f>IF(T353&lt;170,"ГЗ по услуге (работе) НЕ выполнено","")&amp;IF(AND(T353&gt;=170,T353&lt;=200),"ГЗ по услуге (работе) выполнено","")&amp;IF(T353&gt;200,"ГЗ по услуге (работе) ПЕРЕвыполнено","")</f>
        <v>ГЗ по услуге (работе) ПЕРЕвыполнено</v>
      </c>
      <c r="V353" s="207"/>
      <c r="W353" s="244"/>
      <c r="X353" s="247"/>
    </row>
    <row r="354" spans="1:24" s="29" customFormat="1" ht="28.5" customHeight="1" thickBot="1" x14ac:dyDescent="0.3">
      <c r="A354" s="250"/>
      <c r="B354" s="44" t="e">
        <f t="shared" si="205"/>
        <v>#REF!</v>
      </c>
      <c r="C354" s="206"/>
      <c r="D354" s="19" t="str">
        <f t="shared" si="206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54" s="207"/>
      <c r="F354" s="44" t="str">
        <f t="shared" si="177"/>
        <v>Не предусмотрено</v>
      </c>
      <c r="G354" s="207"/>
      <c r="H354" s="44" t="str">
        <f t="shared" si="178"/>
        <v>Не предусмотрено</v>
      </c>
      <c r="I354" s="207"/>
      <c r="J354" s="44" t="str">
        <f t="shared" si="179"/>
        <v>Не предусмотрено</v>
      </c>
      <c r="K354" s="71" t="s">
        <v>179</v>
      </c>
      <c r="L354" s="83" t="s">
        <v>41</v>
      </c>
      <c r="M354" s="78" t="s">
        <v>42</v>
      </c>
      <c r="N354" s="101">
        <v>119</v>
      </c>
      <c r="O354" s="101">
        <v>90</v>
      </c>
      <c r="P354" s="58" t="str">
        <f t="shared" si="195"/>
        <v/>
      </c>
      <c r="Q354" s="59">
        <f t="shared" si="210"/>
        <v>100.84033613445379</v>
      </c>
      <c r="R354" s="212"/>
      <c r="S354" s="215"/>
      <c r="T354" s="213"/>
      <c r="U354" s="207"/>
      <c r="V354" s="207"/>
      <c r="W354" s="244"/>
      <c r="X354" s="247"/>
    </row>
    <row r="355" spans="1:24" ht="49.5" customHeight="1" thickBot="1" x14ac:dyDescent="0.3">
      <c r="A355" s="250"/>
      <c r="B355" s="44" t="e">
        <f t="shared" si="205"/>
        <v>#REF!</v>
      </c>
      <c r="C355" s="206" t="s">
        <v>206</v>
      </c>
      <c r="D355" s="19" t="str">
        <f t="shared" si="206"/>
        <v>Информационно-аналитическое обеспечение и методическое сопровождение по вопросам оплпты труда в сфере здравоохранения</v>
      </c>
      <c r="E355" s="207" t="s">
        <v>47</v>
      </c>
      <c r="F355" s="44" t="str">
        <f t="shared" si="177"/>
        <v>Не предусмотрено</v>
      </c>
      <c r="G355" s="207" t="s">
        <v>47</v>
      </c>
      <c r="H355" s="44" t="str">
        <f t="shared" si="178"/>
        <v>Не предусмотрено</v>
      </c>
      <c r="I355" s="207" t="s">
        <v>47</v>
      </c>
      <c r="J355" s="44" t="str">
        <f t="shared" si="179"/>
        <v>Не предусмотрено</v>
      </c>
      <c r="K355" s="70" t="s">
        <v>203</v>
      </c>
      <c r="L355" s="70" t="s">
        <v>3</v>
      </c>
      <c r="M355" s="70" t="s">
        <v>5</v>
      </c>
      <c r="N355" s="103">
        <v>99</v>
      </c>
      <c r="O355" s="103">
        <v>99</v>
      </c>
      <c r="P355" s="57">
        <f t="shared" ref="P355:P377" si="211">IF(AND(N355&lt;&gt;0,M355="Кач."),O355/N355*100,"")</f>
        <v>100</v>
      </c>
      <c r="Q355" s="59" t="str">
        <f t="shared" si="210"/>
        <v/>
      </c>
      <c r="R355" s="212">
        <f>IFERROR(AVERAGE(P355:P356),"")</f>
        <v>100</v>
      </c>
      <c r="S355" s="215">
        <f>AVERAGE(Q355:Q356)</f>
        <v>100.27548209366392</v>
      </c>
      <c r="T355" s="213">
        <f>IFERROR((R355*0.7+S355*0.3)*2,S355*2)</f>
        <v>200.16528925619835</v>
      </c>
      <c r="U355" s="207" t="str">
        <f>IF(T355&lt;170,"ГЗ по услуге (работе) НЕ выполнено","")&amp;IF(AND(T355&gt;=170,T355&lt;=200),"ГЗ по услуге (работе) выполнено","")&amp;IF(T355&gt;200,"ГЗ по услуге (работе) ПЕРЕвыполнено","")</f>
        <v>ГЗ по услуге (работе) ПЕРЕвыполнено</v>
      </c>
      <c r="V355" s="207"/>
      <c r="W355" s="244"/>
      <c r="X355" s="247"/>
    </row>
    <row r="356" spans="1:24" ht="28.5" customHeight="1" thickBot="1" x14ac:dyDescent="0.3">
      <c r="A356" s="251"/>
      <c r="B356" s="44" t="e">
        <f t="shared" si="205"/>
        <v>#REF!</v>
      </c>
      <c r="C356" s="206"/>
      <c r="D356" s="19" t="str">
        <f t="shared" si="206"/>
        <v>Информационно-аналитическое обеспечение и методическое сопровождение по вопросам оплпты труда в сфере здравоохранения</v>
      </c>
      <c r="E356" s="207"/>
      <c r="F356" s="44" t="str">
        <f t="shared" ref="F356:F427" si="212">IF(E356="",F355,E356)</f>
        <v>Не предусмотрено</v>
      </c>
      <c r="G356" s="207"/>
      <c r="H356" s="44" t="str">
        <f t="shared" ref="H356:H427" si="213">IF(G356="",H355,G356)</f>
        <v>Не предусмотрено</v>
      </c>
      <c r="I356" s="207"/>
      <c r="J356" s="44" t="str">
        <f t="shared" ref="J356:J427" si="214">IF(I356="",J355,I356)</f>
        <v>Не предусмотрено</v>
      </c>
      <c r="K356" s="71" t="s">
        <v>179</v>
      </c>
      <c r="L356" s="83" t="s">
        <v>41</v>
      </c>
      <c r="M356" s="78" t="s">
        <v>42</v>
      </c>
      <c r="N356" s="101">
        <v>242</v>
      </c>
      <c r="O356" s="101">
        <v>182</v>
      </c>
      <c r="P356" s="58" t="str">
        <f t="shared" si="211"/>
        <v/>
      </c>
      <c r="Q356" s="59">
        <f t="shared" si="210"/>
        <v>100.27548209366392</v>
      </c>
      <c r="R356" s="212"/>
      <c r="S356" s="215"/>
      <c r="T356" s="213"/>
      <c r="U356" s="207"/>
      <c r="V356" s="207"/>
      <c r="W356" s="245"/>
      <c r="X356" s="248"/>
    </row>
    <row r="357" spans="1:24" ht="42.75" customHeight="1" thickBot="1" x14ac:dyDescent="0.3">
      <c r="A357" s="216" t="s">
        <v>101</v>
      </c>
      <c r="B357" s="44" t="str">
        <f t="shared" si="205"/>
        <v>ГБУ ППО Астраханский базовый медицинский колледж</v>
      </c>
      <c r="C357" s="206" t="s">
        <v>63</v>
      </c>
      <c r="D357" s="19" t="str">
        <f t="shared" si="206"/>
        <v>Реализация дополнительных профессиональных программ повышения квалификации</v>
      </c>
      <c r="E357" s="222" t="s">
        <v>69</v>
      </c>
      <c r="F357" s="44" t="str">
        <f t="shared" si="212"/>
        <v>очная</v>
      </c>
      <c r="G357" s="156" t="s">
        <v>153</v>
      </c>
      <c r="H357" s="44" t="str">
        <f t="shared" si="213"/>
        <v>не указано</v>
      </c>
      <c r="I357" s="156" t="s">
        <v>153</v>
      </c>
      <c r="J357" s="44" t="str">
        <f t="shared" si="214"/>
        <v>не указано</v>
      </c>
      <c r="K357" s="82" t="s">
        <v>57</v>
      </c>
      <c r="L357" s="69" t="s">
        <v>57</v>
      </c>
      <c r="M357" s="70"/>
      <c r="N357" s="103"/>
      <c r="O357" s="103"/>
      <c r="P357" s="57" t="str">
        <f t="shared" si="211"/>
        <v/>
      </c>
      <c r="Q357" s="57"/>
      <c r="R357" s="212" t="str">
        <f>IFERROR(AVERAGE(P357:P358),"")</f>
        <v/>
      </c>
      <c r="S357" s="215">
        <f>AVERAGE(Q357:Q358)</f>
        <v>108.56785490931833</v>
      </c>
      <c r="T357" s="213">
        <f>IFERROR((R357*0.7+S357*0.3)*2,S357*2)</f>
        <v>217.13570981863666</v>
      </c>
      <c r="U357" s="207" t="str">
        <f>IF(T357&lt;170,"ГЗ по услуге (работе) НЕ выполнено","")&amp;IF(AND(T357&gt;=170,T357&lt;=200),"ГЗ по услуге (работе) выполнено","")&amp;IF(T357&gt;200,"ГЗ по услуге (работе) ПЕРЕвыполнено","")</f>
        <v>ГЗ по услуге (работе) ПЕРЕвыполнено</v>
      </c>
      <c r="V357" s="207"/>
      <c r="W357" s="243">
        <f>AVERAGE(T357:T378)</f>
        <v>186.58760823108088</v>
      </c>
      <c r="X357" s="277" t="str">
        <f>IF(W357&lt;170,"ГЗ по учреждению не выполнено","")&amp;IF(AND(W357&gt;=170,W357&lt;=200),"ГЗ по учреждению выполнено","")&amp;IF(W357&gt;200,"ГЗ по учреждению перевыполнено","")</f>
        <v>ГЗ по учреждению выполнено</v>
      </c>
    </row>
    <row r="358" spans="1:24" ht="42.75" customHeight="1" thickBot="1" x14ac:dyDescent="0.3">
      <c r="A358" s="217"/>
      <c r="B358" s="44" t="str">
        <f t="shared" si="205"/>
        <v>ГБУ ППО Астраханский базовый медицинский колледж</v>
      </c>
      <c r="C358" s="206"/>
      <c r="D358" s="19" t="str">
        <f t="shared" si="206"/>
        <v>Реализация дополнительных профессиональных программ повышения квалификации</v>
      </c>
      <c r="E358" s="223"/>
      <c r="F358" s="44" t="str">
        <f t="shared" si="212"/>
        <v>очная</v>
      </c>
      <c r="G358" s="156"/>
      <c r="H358" s="44" t="str">
        <f t="shared" si="213"/>
        <v>не указано</v>
      </c>
      <c r="I358" s="156"/>
      <c r="J358" s="44" t="str">
        <f t="shared" si="214"/>
        <v>не указано</v>
      </c>
      <c r="K358" s="71" t="s">
        <v>154</v>
      </c>
      <c r="L358" s="72" t="s">
        <v>119</v>
      </c>
      <c r="M358" s="78" t="s">
        <v>42</v>
      </c>
      <c r="N358" s="102">
        <v>1599</v>
      </c>
      <c r="O358" s="204">
        <v>1302</v>
      </c>
      <c r="P358" s="58" t="str">
        <f t="shared" si="195"/>
        <v/>
      </c>
      <c r="Q358" s="59">
        <f>IF(AND(N358&lt;&gt;0,M358="объем"),(O358/N358*100)/$Y$2*12,"")</f>
        <v>108.56785490931833</v>
      </c>
      <c r="R358" s="212"/>
      <c r="S358" s="215"/>
      <c r="T358" s="213"/>
      <c r="U358" s="207"/>
      <c r="V358" s="207"/>
      <c r="W358" s="244"/>
      <c r="X358" s="277"/>
    </row>
    <row r="359" spans="1:24" ht="43.5" customHeight="1" thickBot="1" x14ac:dyDescent="0.3">
      <c r="A359" s="217"/>
      <c r="B359" s="44" t="str">
        <f t="shared" si="205"/>
        <v>ГБУ ППО Астраханский базовый медицинский колледж</v>
      </c>
      <c r="C359" s="206" t="s">
        <v>62</v>
      </c>
      <c r="D359" s="19" t="str">
        <f t="shared" si="206"/>
        <v>Реализация дополнительных профессиональных программ профессиональной переподготовки</v>
      </c>
      <c r="E359" s="222" t="s">
        <v>69</v>
      </c>
      <c r="F359" s="44" t="str">
        <f t="shared" si="212"/>
        <v>очная</v>
      </c>
      <c r="G359" s="156" t="s">
        <v>153</v>
      </c>
      <c r="H359" s="44" t="str">
        <f t="shared" si="213"/>
        <v>не указано</v>
      </c>
      <c r="I359" s="156" t="s">
        <v>153</v>
      </c>
      <c r="J359" s="44" t="str">
        <f t="shared" si="214"/>
        <v>не указано</v>
      </c>
      <c r="K359" s="82" t="s">
        <v>57</v>
      </c>
      <c r="L359" s="69" t="s">
        <v>57</v>
      </c>
      <c r="M359" s="70"/>
      <c r="N359" s="103"/>
      <c r="O359" s="103"/>
      <c r="P359" s="57" t="str">
        <f t="shared" si="211"/>
        <v/>
      </c>
      <c r="Q359" s="57"/>
      <c r="R359" s="212" t="str">
        <f>IFERROR(AVERAGE(P359:P360),"")</f>
        <v/>
      </c>
      <c r="S359" s="215">
        <f>AVERAGE(Q359:Q360)</f>
        <v>89.112227805695156</v>
      </c>
      <c r="T359" s="213">
        <f>IFERROR((R359*0.7+S359*0.3)*2,S359*2)</f>
        <v>178.22445561139031</v>
      </c>
      <c r="U359" s="207" t="str">
        <f>IF(T359&lt;170,"ГЗ по услуге (работе) НЕ выполнено","")&amp;IF(AND(T359&gt;=170,T359&lt;=200),"ГЗ по услуге (работе) выполнено","")&amp;IF(T359&gt;200,"ГЗ по услуге (работе) ПЕРЕвыполнено","")</f>
        <v>ГЗ по услуге (работе) выполнено</v>
      </c>
      <c r="V359" s="207"/>
      <c r="W359" s="244"/>
      <c r="X359" s="277"/>
    </row>
    <row r="360" spans="1:24" ht="28.5" customHeight="1" thickBot="1" x14ac:dyDescent="0.3">
      <c r="A360" s="217"/>
      <c r="B360" s="44" t="str">
        <f t="shared" si="205"/>
        <v>ГБУ ППО Астраханский базовый медицинский колледж</v>
      </c>
      <c r="C360" s="206"/>
      <c r="D360" s="19" t="str">
        <f t="shared" si="206"/>
        <v>Реализация дополнительных профессиональных программ профессиональной переподготовки</v>
      </c>
      <c r="E360" s="223"/>
      <c r="F360" s="44" t="str">
        <f t="shared" si="212"/>
        <v>очная</v>
      </c>
      <c r="G360" s="156"/>
      <c r="H360" s="44" t="str">
        <f t="shared" si="213"/>
        <v>не указано</v>
      </c>
      <c r="I360" s="156"/>
      <c r="J360" s="44" t="str">
        <f t="shared" si="214"/>
        <v>не указано</v>
      </c>
      <c r="K360" s="71" t="s">
        <v>154</v>
      </c>
      <c r="L360" s="72" t="s">
        <v>119</v>
      </c>
      <c r="M360" s="78" t="s">
        <v>42</v>
      </c>
      <c r="N360" s="102">
        <v>199</v>
      </c>
      <c r="O360" s="102">
        <v>133</v>
      </c>
      <c r="P360" s="58"/>
      <c r="Q360" s="52">
        <f t="shared" ref="Q360" si="215">IF(AND(N360&lt;&gt;0,M360="объем"),(O360/N360*100)/$Y$2*12,"")</f>
        <v>89.112227805695156</v>
      </c>
      <c r="R360" s="212"/>
      <c r="S360" s="215"/>
      <c r="T360" s="213"/>
      <c r="U360" s="207"/>
      <c r="V360" s="207"/>
      <c r="W360" s="244"/>
      <c r="X360" s="277"/>
    </row>
    <row r="361" spans="1:24" s="4" customFormat="1" ht="35.25" customHeight="1" thickBot="1" x14ac:dyDescent="0.3">
      <c r="A361" s="217"/>
      <c r="B361" s="44" t="str">
        <f t="shared" si="205"/>
        <v>ГБУ ППО Астраханский базовый медицинский колледж</v>
      </c>
      <c r="C361" s="219" t="s">
        <v>155</v>
      </c>
      <c r="D361" s="19" t="str">
        <f t="shared" si="20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1" s="222" t="s">
        <v>69</v>
      </c>
      <c r="F361" s="44" t="str">
        <f t="shared" si="212"/>
        <v>очная</v>
      </c>
      <c r="G361" s="222" t="s">
        <v>124</v>
      </c>
      <c r="H361" s="44" t="str">
        <f t="shared" si="213"/>
        <v>31.02.01 Лечебное дело</v>
      </c>
      <c r="I361" s="222" t="s">
        <v>156</v>
      </c>
      <c r="J361" s="44" t="str">
        <f t="shared" si="214"/>
        <v>Среднее общее образование</v>
      </c>
      <c r="K361" s="82" t="s">
        <v>57</v>
      </c>
      <c r="L361" s="69" t="s">
        <v>57</v>
      </c>
      <c r="M361" s="70"/>
      <c r="N361" s="103"/>
      <c r="O361" s="103"/>
      <c r="P361" s="57" t="str">
        <f t="shared" si="211"/>
        <v/>
      </c>
      <c r="Q361" s="57"/>
      <c r="R361" s="212" t="str">
        <f>IFERROR(AVERAGE(P361:P362),"")</f>
        <v/>
      </c>
      <c r="S361" s="227">
        <f>AVERAGE(Q361:Q362)</f>
        <v>98.630136986301366</v>
      </c>
      <c r="T361" s="213">
        <f>IFERROR((R361*0.7+S361*0.3)*2,S361*2)</f>
        <v>197.26027397260273</v>
      </c>
      <c r="U361" s="207" t="str">
        <f>IF(T361&lt;170,"ГЗ по услуге (работе) НЕ выполнено","")&amp;IF(AND(T361&gt;=170,T361&lt;=200),"ГЗ по услуге (работе) выполнено","")&amp;IF(T361&gt;200,"ГЗ по услуге (работе) ПЕРЕвыполнено","")</f>
        <v>ГЗ по услуге (работе) выполнено</v>
      </c>
      <c r="V361" s="207"/>
      <c r="W361" s="244"/>
      <c r="X361" s="277"/>
    </row>
    <row r="362" spans="1:24" s="4" customFormat="1" ht="28.5" customHeight="1" thickBot="1" x14ac:dyDescent="0.3">
      <c r="A362" s="217"/>
      <c r="B362" s="44" t="str">
        <f>IF(A362="",B361,A362)</f>
        <v>ГБУ ППО Астраханский базовый медицинский колледж</v>
      </c>
      <c r="C362" s="220"/>
      <c r="D362" s="19" t="str">
        <f>IF(C362="",D361,C362)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2" s="223"/>
      <c r="F362" s="44" t="str">
        <f>IF(E362="",F361,E362)</f>
        <v>очная</v>
      </c>
      <c r="G362" s="223"/>
      <c r="H362" s="44" t="str">
        <f>IF(G362="",H361,G362)</f>
        <v>31.02.01 Лечебное дело</v>
      </c>
      <c r="I362" s="223"/>
      <c r="J362" s="44" t="str">
        <f>IF(I362="",J361,I362)</f>
        <v>Среднее общее образование</v>
      </c>
      <c r="K362" s="71" t="s">
        <v>157</v>
      </c>
      <c r="L362" s="72" t="s">
        <v>45</v>
      </c>
      <c r="M362" s="78" t="s">
        <v>42</v>
      </c>
      <c r="N362" s="102">
        <v>219</v>
      </c>
      <c r="O362" s="102">
        <v>216</v>
      </c>
      <c r="P362" s="58"/>
      <c r="Q362" s="59">
        <f>IF(AND(N362&lt;&gt;0,M362="объем"),(O362/N362*100),"")</f>
        <v>98.630136986301366</v>
      </c>
      <c r="R362" s="212"/>
      <c r="S362" s="211"/>
      <c r="T362" s="213"/>
      <c r="U362" s="207"/>
      <c r="V362" s="207"/>
      <c r="W362" s="244"/>
      <c r="X362" s="277"/>
    </row>
    <row r="363" spans="1:24" s="4" customFormat="1" ht="28.5" customHeight="1" thickBot="1" x14ac:dyDescent="0.3">
      <c r="A363" s="217"/>
      <c r="B363" s="44"/>
      <c r="C363" s="220"/>
      <c r="D363" s="19"/>
      <c r="E363" s="222" t="s">
        <v>300</v>
      </c>
      <c r="F363" s="44"/>
      <c r="G363" s="222" t="s">
        <v>124</v>
      </c>
      <c r="H363" s="44"/>
      <c r="I363" s="222" t="s">
        <v>156</v>
      </c>
      <c r="J363" s="44"/>
      <c r="K363" s="82" t="s">
        <v>57</v>
      </c>
      <c r="L363" s="69" t="s">
        <v>57</v>
      </c>
      <c r="M363" s="78"/>
      <c r="N363" s="102"/>
      <c r="O363" s="102"/>
      <c r="P363" s="187"/>
      <c r="Q363" s="186"/>
      <c r="R363" s="226" t="str">
        <f>IFERROR(AVERAGE(P363:P364),"")</f>
        <v/>
      </c>
      <c r="S363" s="227">
        <f>AVERAGE(Q363:Q364)</f>
        <v>60</v>
      </c>
      <c r="T363" s="224">
        <f>IFERROR((R363*0.7+S363*0.3)*2,S363*2)</f>
        <v>120</v>
      </c>
      <c r="U363" s="222" t="str">
        <f>IF(T363&lt;170,"ГЗ по услуге (работе) НЕ выполнено","")&amp;IF(AND(T363&gt;=170,T363&lt;=200),"ГЗ по услуге (работе) выполнено","")&amp;IF(T363&gt;200,"ГЗ по услуге (работе) ПЕРЕвыполнено","")</f>
        <v>ГЗ по услуге (работе) НЕ выполнено</v>
      </c>
      <c r="V363" s="222"/>
      <c r="W363" s="244"/>
      <c r="X363" s="277"/>
    </row>
    <row r="364" spans="1:24" s="4" customFormat="1" ht="28.5" customHeight="1" thickBot="1" x14ac:dyDescent="0.3">
      <c r="A364" s="217"/>
      <c r="B364" s="44"/>
      <c r="C364" s="220"/>
      <c r="D364" s="19"/>
      <c r="E364" s="223"/>
      <c r="F364" s="44"/>
      <c r="G364" s="223"/>
      <c r="H364" s="44"/>
      <c r="I364" s="223"/>
      <c r="J364" s="44"/>
      <c r="K364" s="71" t="s">
        <v>157</v>
      </c>
      <c r="L364" s="72" t="s">
        <v>45</v>
      </c>
      <c r="M364" s="78" t="s">
        <v>42</v>
      </c>
      <c r="N364" s="102">
        <v>10</v>
      </c>
      <c r="O364" s="102">
        <v>6</v>
      </c>
      <c r="P364" s="187"/>
      <c r="Q364" s="186">
        <f>IF(AND(N364&lt;&gt;0,M364="объем"),(O364/N364*100),"")</f>
        <v>60</v>
      </c>
      <c r="R364" s="209"/>
      <c r="S364" s="211"/>
      <c r="T364" s="225"/>
      <c r="U364" s="223"/>
      <c r="V364" s="223"/>
      <c r="W364" s="244"/>
      <c r="X364" s="277"/>
    </row>
    <row r="365" spans="1:24" s="4" customFormat="1" ht="35.25" customHeight="1" thickBot="1" x14ac:dyDescent="0.3">
      <c r="A365" s="217"/>
      <c r="B365" s="44"/>
      <c r="C365" s="220"/>
      <c r="D365" s="19" t="str">
        <f>IF(C365="",D362,C365)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5" s="222" t="s">
        <v>69</v>
      </c>
      <c r="F365" s="44" t="s">
        <v>69</v>
      </c>
      <c r="G365" s="222" t="s">
        <v>268</v>
      </c>
      <c r="H365" s="44" t="str">
        <f>IF(G365="",H360,G365)</f>
        <v>31.02.06 Стоматология профилактическая</v>
      </c>
      <c r="I365" s="222" t="s">
        <v>156</v>
      </c>
      <c r="J365" s="44" t="str">
        <f>IF(I365="",J362,I365)</f>
        <v>Среднее общее образование</v>
      </c>
      <c r="K365" s="82" t="s">
        <v>57</v>
      </c>
      <c r="L365" s="72" t="s">
        <v>57</v>
      </c>
      <c r="M365" s="78"/>
      <c r="N365" s="102"/>
      <c r="O365" s="102"/>
      <c r="P365" s="155"/>
      <c r="Q365" s="154"/>
      <c r="R365" s="226" t="str">
        <f>IFERROR(AVERAGE(P365:P366),"")</f>
        <v/>
      </c>
      <c r="S365" s="227">
        <f>AVERAGE(Q365:Q366)</f>
        <v>50</v>
      </c>
      <c r="T365" s="224">
        <f>IFERROR((R365*0.7+S365*0.3)*2,S365*2)</f>
        <v>100</v>
      </c>
      <c r="U365" s="222" t="str">
        <f>IF(T365&lt;170,"ГЗ по услуге (работе) НЕ выполнено","")&amp;IF(AND(T365&gt;=170,T365&lt;=200),"ГЗ по услуге (работе) выполнено","")&amp;IF(T365&gt;200,"ГЗ по услуге (работе) ПЕРЕвыполнено","")</f>
        <v>ГЗ по услуге (работе) НЕ выполнено</v>
      </c>
      <c r="V365" s="222"/>
      <c r="W365" s="244"/>
      <c r="X365" s="277"/>
    </row>
    <row r="366" spans="1:24" s="4" customFormat="1" ht="28.5" customHeight="1" thickBot="1" x14ac:dyDescent="0.3">
      <c r="A366" s="217"/>
      <c r="B366" s="44"/>
      <c r="C366" s="220"/>
      <c r="D366" s="19" t="str">
        <f>IF(C366="",D365,C366)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6" s="223"/>
      <c r="F366" s="44"/>
      <c r="G366" s="223"/>
      <c r="H366" s="44" t="str">
        <f t="shared" si="213"/>
        <v>31.02.06 Стоматология профилактическая</v>
      </c>
      <c r="I366" s="223"/>
      <c r="J366" s="44" t="s">
        <v>156</v>
      </c>
      <c r="K366" s="71" t="s">
        <v>157</v>
      </c>
      <c r="L366" s="72" t="s">
        <v>45</v>
      </c>
      <c r="M366" s="78" t="s">
        <v>42</v>
      </c>
      <c r="N366" s="102">
        <v>10</v>
      </c>
      <c r="O366" s="102">
        <v>5</v>
      </c>
      <c r="P366" s="155"/>
      <c r="Q366" s="154">
        <f>IF(AND(N366&lt;&gt;0,M366="объем"),(O366/N366*100),"")</f>
        <v>50</v>
      </c>
      <c r="R366" s="209"/>
      <c r="S366" s="211"/>
      <c r="T366" s="225"/>
      <c r="U366" s="223"/>
      <c r="V366" s="223"/>
      <c r="W366" s="244"/>
      <c r="X366" s="277"/>
    </row>
    <row r="367" spans="1:24" s="4" customFormat="1" ht="28.5" customHeight="1" thickBot="1" x14ac:dyDescent="0.3">
      <c r="A367" s="217"/>
      <c r="B367" s="44" t="str">
        <f>IF(A367="",B362,A367)</f>
        <v>ГБУ ППО Астраханский базовый медицинский колледж</v>
      </c>
      <c r="C367" s="220"/>
      <c r="D367" s="19" t="str">
        <f>IF(C367="",D362,C367)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7" s="222" t="s">
        <v>69</v>
      </c>
      <c r="F367" s="44" t="str">
        <f>IF(E367="",F362,E367)</f>
        <v>очная</v>
      </c>
      <c r="G367" s="222" t="s">
        <v>123</v>
      </c>
      <c r="H367" s="44" t="str">
        <f>IF(G367="",H362,G367)</f>
        <v>34.02.01 Сестринское дело</v>
      </c>
      <c r="I367" s="222" t="s">
        <v>156</v>
      </c>
      <c r="J367" s="44" t="str">
        <f>IF(I367="",J362,I367)</f>
        <v>Среднее общее образование</v>
      </c>
      <c r="K367" s="82" t="s">
        <v>57</v>
      </c>
      <c r="L367" s="69" t="s">
        <v>57</v>
      </c>
      <c r="M367" s="70"/>
      <c r="N367" s="103"/>
      <c r="O367" s="103"/>
      <c r="P367" s="57" t="str">
        <f t="shared" si="211"/>
        <v/>
      </c>
      <c r="Q367" s="57"/>
      <c r="R367" s="212" t="str">
        <f>IFERROR(AVERAGE(P367:P368),"")</f>
        <v/>
      </c>
      <c r="S367" s="215">
        <f>AVERAGE(Q367:Q368)</f>
        <v>97.674418604651152</v>
      </c>
      <c r="T367" s="213">
        <f>IFERROR((R367*0.7+S367*0.3)*2,S367*2)</f>
        <v>195.3488372093023</v>
      </c>
      <c r="U367" s="207" t="str">
        <f>IF(T367&lt;170,"ГЗ по услуге (работе) НЕ выполнено","")&amp;IF(AND(T367&gt;=170,T367&lt;=200),"ГЗ по услуге (работе) выполнено","")&amp;IF(T367&gt;200,"ГЗ по услуге (работе) ПЕРЕвыполнено","")</f>
        <v>ГЗ по услуге (работе) выполнено</v>
      </c>
      <c r="V367" s="268"/>
      <c r="W367" s="244"/>
      <c r="X367" s="277"/>
    </row>
    <row r="368" spans="1:24" s="4" customFormat="1" ht="28.5" customHeight="1" thickBot="1" x14ac:dyDescent="0.3">
      <c r="A368" s="217"/>
      <c r="B368" s="44" t="str">
        <f t="shared" si="205"/>
        <v>ГБУ ППО Астраханский базовый медицинский колледж</v>
      </c>
      <c r="C368" s="220"/>
      <c r="D368" s="19" t="str">
        <f t="shared" si="20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8" s="223"/>
      <c r="F368" s="44" t="str">
        <f t="shared" si="212"/>
        <v>очная</v>
      </c>
      <c r="G368" s="223"/>
      <c r="H368" s="44" t="str">
        <f t="shared" si="213"/>
        <v>34.02.01 Сестринское дело</v>
      </c>
      <c r="I368" s="223"/>
      <c r="J368" s="44" t="str">
        <f t="shared" si="214"/>
        <v>Среднее общее образование</v>
      </c>
      <c r="K368" s="71" t="s">
        <v>157</v>
      </c>
      <c r="L368" s="72" t="s">
        <v>45</v>
      </c>
      <c r="M368" s="78" t="s">
        <v>42</v>
      </c>
      <c r="N368" s="102">
        <v>43</v>
      </c>
      <c r="O368" s="102">
        <v>42</v>
      </c>
      <c r="P368" s="58"/>
      <c r="Q368" s="59">
        <f>IF(AND(N368&lt;&gt;0,M368="объем"),(O368/N368*100),"")</f>
        <v>97.674418604651152</v>
      </c>
      <c r="R368" s="212"/>
      <c r="S368" s="215"/>
      <c r="T368" s="213"/>
      <c r="U368" s="207"/>
      <c r="V368" s="268"/>
      <c r="W368" s="244"/>
      <c r="X368" s="277"/>
    </row>
    <row r="369" spans="1:24" s="4" customFormat="1" ht="28.5" customHeight="1" thickBot="1" x14ac:dyDescent="0.3">
      <c r="A369" s="217"/>
      <c r="B369" s="44"/>
      <c r="C369" s="220"/>
      <c r="D369" s="19"/>
      <c r="E369" s="222" t="s">
        <v>300</v>
      </c>
      <c r="F369" s="44"/>
      <c r="G369" s="222" t="s">
        <v>123</v>
      </c>
      <c r="H369" s="44"/>
      <c r="I369" s="222" t="s">
        <v>156</v>
      </c>
      <c r="J369" s="44"/>
      <c r="K369" s="82" t="s">
        <v>57</v>
      </c>
      <c r="L369" s="69" t="s">
        <v>57</v>
      </c>
      <c r="M369" s="78"/>
      <c r="N369" s="102"/>
      <c r="O369" s="102"/>
      <c r="P369" s="187"/>
      <c r="Q369" s="186"/>
      <c r="R369" s="226" t="str">
        <f>IFERROR(AVERAGE(P369:P370),"")</f>
        <v/>
      </c>
      <c r="S369" s="227">
        <f>AVERAGE(Q369:Q370)</f>
        <v>126.82926829268293</v>
      </c>
      <c r="T369" s="224">
        <f>IFERROR((R369:R370*0.7+S369*0.3)*2,S369*2)</f>
        <v>253.65853658536585</v>
      </c>
      <c r="U369" s="222" t="str">
        <f>IF(T369&lt;170,"ГЗ по услуге (работе) НЕ выполнено","")&amp;IF(AND(T369&gt;=170,T369&lt;=200),"ГЗ по услуге (работе) выполнено","")&amp;IF(T369&gt;200,"ГЗ по услуге (работе) ПЕРЕвыполнено","")</f>
        <v>ГЗ по услуге (работе) ПЕРЕвыполнено</v>
      </c>
      <c r="V369" s="189"/>
      <c r="W369" s="244"/>
      <c r="X369" s="277"/>
    </row>
    <row r="370" spans="1:24" s="4" customFormat="1" ht="28.5" customHeight="1" thickBot="1" x14ac:dyDescent="0.3">
      <c r="A370" s="217"/>
      <c r="B370" s="44"/>
      <c r="C370" s="220"/>
      <c r="D370" s="19"/>
      <c r="E370" s="223"/>
      <c r="F370" s="44"/>
      <c r="G370" s="223"/>
      <c r="H370" s="44"/>
      <c r="I370" s="223"/>
      <c r="J370" s="44"/>
      <c r="K370" s="71" t="s">
        <v>157</v>
      </c>
      <c r="L370" s="72" t="s">
        <v>45</v>
      </c>
      <c r="M370" s="78" t="s">
        <v>42</v>
      </c>
      <c r="N370" s="102">
        <v>41</v>
      </c>
      <c r="O370" s="102">
        <v>52</v>
      </c>
      <c r="P370" s="187"/>
      <c r="Q370" s="186">
        <f>IF(AND(N370&lt;&gt;0,M370="объем"),(O370/N370*100),"")</f>
        <v>126.82926829268293</v>
      </c>
      <c r="R370" s="209"/>
      <c r="S370" s="211"/>
      <c r="T370" s="225"/>
      <c r="U370" s="223"/>
      <c r="V370" s="189"/>
      <c r="W370" s="244"/>
      <c r="X370" s="277"/>
    </row>
    <row r="371" spans="1:24" s="4" customFormat="1" ht="28.5" customHeight="1" thickBot="1" x14ac:dyDescent="0.3">
      <c r="A371" s="217"/>
      <c r="B371" s="44"/>
      <c r="C371" s="220"/>
      <c r="D371" s="19"/>
      <c r="E371" s="222" t="s">
        <v>69</v>
      </c>
      <c r="F371" s="44"/>
      <c r="G371" s="222" t="s">
        <v>124</v>
      </c>
      <c r="H371" s="44"/>
      <c r="I371" s="222" t="s">
        <v>159</v>
      </c>
      <c r="J371" s="44"/>
      <c r="K371" s="82" t="s">
        <v>57</v>
      </c>
      <c r="L371" s="69" t="s">
        <v>57</v>
      </c>
      <c r="M371" s="78"/>
      <c r="N371" s="102"/>
      <c r="O371" s="102"/>
      <c r="P371" s="187"/>
      <c r="Q371" s="186"/>
      <c r="R371" s="226" t="str">
        <f>IFERROR(AVERAGE(P371:P372),"")</f>
        <v/>
      </c>
      <c r="S371" s="227">
        <f>AVERAGE(Q371:Q372)</f>
        <v>94.545454545454547</v>
      </c>
      <c r="T371" s="224">
        <f>IFERROR((R371:R372*0.7+S371*0.3)*2,S371*2)</f>
        <v>189.09090909090909</v>
      </c>
      <c r="U371" s="222" t="str">
        <f>IF(T371&lt;170,"ГЗ по услуге (работе) НЕ выполнено","")&amp;IF(AND(T371&gt;=170,T371&lt;=200),"ГЗ по услуге (работе) выполнено","")&amp;IF(T371&gt;200,"ГЗ по услуге (работе) ПЕРЕвыполнено","")</f>
        <v>ГЗ по услуге (работе) выполнено</v>
      </c>
      <c r="V371" s="189"/>
      <c r="W371" s="244"/>
      <c r="X371" s="277"/>
    </row>
    <row r="372" spans="1:24" s="4" customFormat="1" ht="28.5" customHeight="1" thickBot="1" x14ac:dyDescent="0.3">
      <c r="A372" s="217"/>
      <c r="B372" s="44"/>
      <c r="C372" s="220"/>
      <c r="D372" s="19"/>
      <c r="E372" s="223"/>
      <c r="F372" s="44"/>
      <c r="G372" s="223"/>
      <c r="H372" s="44"/>
      <c r="I372" s="223"/>
      <c r="J372" s="44"/>
      <c r="K372" s="71" t="s">
        <v>157</v>
      </c>
      <c r="L372" s="72" t="s">
        <v>45</v>
      </c>
      <c r="M372" s="78" t="s">
        <v>42</v>
      </c>
      <c r="N372" s="102">
        <v>110</v>
      </c>
      <c r="O372" s="102">
        <v>104</v>
      </c>
      <c r="P372" s="187"/>
      <c r="Q372" s="186">
        <f>IF(AND(N372&lt;&gt;0,M372="объем"),(O372/N372*100),"")</f>
        <v>94.545454545454547</v>
      </c>
      <c r="R372" s="209"/>
      <c r="S372" s="211"/>
      <c r="T372" s="225"/>
      <c r="U372" s="223"/>
      <c r="V372" s="189"/>
      <c r="W372" s="244"/>
      <c r="X372" s="277"/>
    </row>
    <row r="373" spans="1:24" s="4" customFormat="1" ht="36" customHeight="1" thickBot="1" x14ac:dyDescent="0.3">
      <c r="A373" s="217"/>
      <c r="B373" s="44" t="str">
        <f>IF(A373="",B368,A373)</f>
        <v>ГБУ ППО Астраханский базовый медицинский колледж</v>
      </c>
      <c r="C373" s="220"/>
      <c r="D373" s="19" t="str">
        <f>IF(C373="",D368,C373)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3" s="222" t="s">
        <v>69</v>
      </c>
      <c r="F373" s="44" t="str">
        <f>IF(E373="",F368,E373)</f>
        <v>очная</v>
      </c>
      <c r="G373" s="222" t="s">
        <v>158</v>
      </c>
      <c r="H373" s="44" t="str">
        <f>IF(G373="",H368,G373)</f>
        <v>31.02.02 Акушерское дело</v>
      </c>
      <c r="I373" s="222" t="s">
        <v>159</v>
      </c>
      <c r="J373" s="44" t="str">
        <f>IF(I373="",J368,I373)</f>
        <v>Основное общее образование</v>
      </c>
      <c r="K373" s="82" t="s">
        <v>57</v>
      </c>
      <c r="L373" s="69" t="s">
        <v>57</v>
      </c>
      <c r="M373" s="70"/>
      <c r="N373" s="103"/>
      <c r="O373" s="103"/>
      <c r="P373" s="57" t="str">
        <f t="shared" si="211"/>
        <v/>
      </c>
      <c r="Q373" s="57"/>
      <c r="R373" s="212" t="str">
        <f>IFERROR(AVERAGE(P373:P374),"")</f>
        <v/>
      </c>
      <c r="S373" s="215">
        <f>AVERAGE(Q373:Q374)</f>
        <v>105.66037735849056</v>
      </c>
      <c r="T373" s="213">
        <f>IFERROR((R373*0.7+S373*0.3)*2,S373*2)</f>
        <v>211.32075471698113</v>
      </c>
      <c r="U373" s="207" t="str">
        <f>IF(T373&lt;170,"ГЗ по услуге (работе) НЕ выполнено","")&amp;IF(AND(T373&gt;=170,T373&lt;=200),"ГЗ по услуге (работе) выполнено","")&amp;IF(T373&gt;200,"ГЗ по услуге (работе) ПЕРЕвыполнено","")</f>
        <v>ГЗ по услуге (работе) ПЕРЕвыполнено</v>
      </c>
      <c r="V373" s="268"/>
      <c r="W373" s="244"/>
      <c r="X373" s="277"/>
    </row>
    <row r="374" spans="1:24" s="4" customFormat="1" ht="28.5" customHeight="1" thickBot="1" x14ac:dyDescent="0.3">
      <c r="A374" s="217"/>
      <c r="B374" s="44" t="str">
        <f t="shared" si="205"/>
        <v>ГБУ ППО Астраханский базовый медицинский колледж</v>
      </c>
      <c r="C374" s="220"/>
      <c r="D374" s="19" t="str">
        <f t="shared" si="20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4" s="223"/>
      <c r="F374" s="44" t="str">
        <f t="shared" si="212"/>
        <v>очная</v>
      </c>
      <c r="G374" s="223"/>
      <c r="H374" s="44" t="str">
        <f t="shared" si="213"/>
        <v>31.02.02 Акушерское дело</v>
      </c>
      <c r="I374" s="223"/>
      <c r="J374" s="44" t="str">
        <f t="shared" si="214"/>
        <v>Основное общее образование</v>
      </c>
      <c r="K374" s="71" t="s">
        <v>157</v>
      </c>
      <c r="L374" s="72" t="s">
        <v>45</v>
      </c>
      <c r="M374" s="78" t="s">
        <v>42</v>
      </c>
      <c r="N374" s="102">
        <v>53</v>
      </c>
      <c r="O374" s="102">
        <v>56</v>
      </c>
      <c r="P374" s="58"/>
      <c r="Q374" s="59">
        <f>IF(AND(N374&lt;&gt;0,M374="объем"),(O374/N374*100),"")</f>
        <v>105.66037735849056</v>
      </c>
      <c r="R374" s="212"/>
      <c r="S374" s="215"/>
      <c r="T374" s="213"/>
      <c r="U374" s="207"/>
      <c r="V374" s="268"/>
      <c r="W374" s="244"/>
      <c r="X374" s="277"/>
    </row>
    <row r="375" spans="1:24" s="4" customFormat="1" ht="38.25" customHeight="1" thickBot="1" x14ac:dyDescent="0.3">
      <c r="A375" s="217"/>
      <c r="B375" s="44" t="str">
        <f t="shared" si="205"/>
        <v>ГБУ ППО Астраханский базовый медицинский колледж</v>
      </c>
      <c r="C375" s="220"/>
      <c r="D375" s="19" t="str">
        <f t="shared" si="20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5" s="222" t="s">
        <v>69</v>
      </c>
      <c r="F375" s="44" t="str">
        <f t="shared" si="212"/>
        <v>очная</v>
      </c>
      <c r="G375" s="222" t="s">
        <v>160</v>
      </c>
      <c r="H375" s="44" t="str">
        <f t="shared" si="213"/>
        <v>31.02.03 Лабораторная диагностика</v>
      </c>
      <c r="I375" s="222" t="s">
        <v>159</v>
      </c>
      <c r="J375" s="44" t="str">
        <f t="shared" si="214"/>
        <v>Основное общее образование</v>
      </c>
      <c r="K375" s="82" t="s">
        <v>57</v>
      </c>
      <c r="L375" s="69" t="s">
        <v>57</v>
      </c>
      <c r="M375" s="70"/>
      <c r="N375" s="103"/>
      <c r="O375" s="103"/>
      <c r="P375" s="57" t="str">
        <f t="shared" si="211"/>
        <v/>
      </c>
      <c r="Q375" s="57"/>
      <c r="R375" s="212" t="str">
        <f>IFERROR(AVERAGE(P375:P376),"")</f>
        <v/>
      </c>
      <c r="S375" s="215">
        <f>AVERAGE(Q375:Q376)</f>
        <v>97.5</v>
      </c>
      <c r="T375" s="213">
        <f>IFERROR((R375*0.7+S375*0.3)*2,S375*2)</f>
        <v>195</v>
      </c>
      <c r="U375" s="207" t="str">
        <f>IF(T375&lt;170,"ГЗ по услуге (работе) НЕ выполнено","")&amp;IF(AND(T375&gt;=170,T375&lt;=200),"ГЗ по услуге (работе) выполнено","")&amp;IF(T375&gt;200,"ГЗ по услуге (работе) ПЕРЕвыполнено","")</f>
        <v>ГЗ по услуге (работе) выполнено</v>
      </c>
      <c r="V375" s="268"/>
      <c r="W375" s="244"/>
      <c r="X375" s="277"/>
    </row>
    <row r="376" spans="1:24" s="4" customFormat="1" ht="28.5" customHeight="1" thickBot="1" x14ac:dyDescent="0.3">
      <c r="A376" s="217"/>
      <c r="B376" s="44" t="str">
        <f t="shared" si="205"/>
        <v>ГБУ ППО Астраханский базовый медицинский колледж</v>
      </c>
      <c r="C376" s="220"/>
      <c r="D376" s="19" t="str">
        <f t="shared" si="20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6" s="223"/>
      <c r="F376" s="44" t="str">
        <f t="shared" si="212"/>
        <v>очная</v>
      </c>
      <c r="G376" s="223"/>
      <c r="H376" s="44" t="str">
        <f t="shared" si="213"/>
        <v>31.02.03 Лабораторная диагностика</v>
      </c>
      <c r="I376" s="223"/>
      <c r="J376" s="44" t="str">
        <f t="shared" si="214"/>
        <v>Основное общее образование</v>
      </c>
      <c r="K376" s="71" t="s">
        <v>157</v>
      </c>
      <c r="L376" s="72" t="s">
        <v>45</v>
      </c>
      <c r="M376" s="78" t="s">
        <v>42</v>
      </c>
      <c r="N376" s="102">
        <v>40</v>
      </c>
      <c r="O376" s="102">
        <v>39</v>
      </c>
      <c r="P376" s="58"/>
      <c r="Q376" s="59">
        <f>IF(AND(N376&lt;&gt;0,M376="объем"),(O376/N376*100),"")</f>
        <v>97.5</v>
      </c>
      <c r="R376" s="212"/>
      <c r="S376" s="215"/>
      <c r="T376" s="213"/>
      <c r="U376" s="207"/>
      <c r="V376" s="268"/>
      <c r="W376" s="244"/>
      <c r="X376" s="277"/>
    </row>
    <row r="377" spans="1:24" s="4" customFormat="1" ht="40.5" customHeight="1" thickBot="1" x14ac:dyDescent="0.3">
      <c r="A377" s="217"/>
      <c r="B377" s="44" t="str">
        <f t="shared" si="205"/>
        <v>ГБУ ППО Астраханский базовый медицинский колледж</v>
      </c>
      <c r="C377" s="220"/>
      <c r="D377" s="19" t="str">
        <f t="shared" si="20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7" s="222" t="s">
        <v>69</v>
      </c>
      <c r="F377" s="44" t="str">
        <f t="shared" si="212"/>
        <v>очная</v>
      </c>
      <c r="G377" s="222" t="s">
        <v>123</v>
      </c>
      <c r="H377" s="44" t="str">
        <f t="shared" si="213"/>
        <v>34.02.01 Сестринское дело</v>
      </c>
      <c r="I377" s="222" t="s">
        <v>159</v>
      </c>
      <c r="J377" s="44" t="str">
        <f t="shared" si="214"/>
        <v>Основное общее образование</v>
      </c>
      <c r="K377" s="82" t="s">
        <v>57</v>
      </c>
      <c r="L377" s="69" t="s">
        <v>57</v>
      </c>
      <c r="M377" s="70"/>
      <c r="N377" s="103"/>
      <c r="O377" s="103"/>
      <c r="P377" s="57" t="str">
        <f t="shared" si="211"/>
        <v/>
      </c>
      <c r="Q377" s="57"/>
      <c r="R377" s="212" t="str">
        <f>IFERROR(AVERAGE(P377:P378),"")</f>
        <v/>
      </c>
      <c r="S377" s="215">
        <f>AVERAGE(Q377:Q378)</f>
        <v>97.712106768350822</v>
      </c>
      <c r="T377" s="213">
        <f>IFERROR((R377*0.7+S377*0.3)*2,S377*2)</f>
        <v>195.42421353670164</v>
      </c>
      <c r="U377" s="207" t="str">
        <f>IF(T377&lt;170,"ГЗ по услуге (работе) НЕ выполнено","")&amp;IF(AND(T377&gt;=170,T377&lt;=200),"ГЗ по услуге (работе) выполнено","")&amp;IF(T377&gt;200,"ГЗ по услуге (работе) ПЕРЕвыполнено","")</f>
        <v>ГЗ по услуге (работе) выполнено</v>
      </c>
      <c r="V377" s="268"/>
      <c r="W377" s="244"/>
      <c r="X377" s="277"/>
    </row>
    <row r="378" spans="1:24" s="4" customFormat="1" ht="28.5" customHeight="1" thickBot="1" x14ac:dyDescent="0.3">
      <c r="A378" s="218"/>
      <c r="B378" s="44" t="str">
        <f t="shared" si="205"/>
        <v>ГБУ ППО Астраханский базовый медицинский колледж</v>
      </c>
      <c r="C378" s="221"/>
      <c r="D378" s="19" t="str">
        <f t="shared" si="20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8" s="223"/>
      <c r="F378" s="44" t="str">
        <f t="shared" si="212"/>
        <v>очная</v>
      </c>
      <c r="G378" s="223"/>
      <c r="H378" s="44" t="str">
        <f t="shared" si="213"/>
        <v>34.02.01 Сестринское дело</v>
      </c>
      <c r="I378" s="223"/>
      <c r="J378" s="44" t="str">
        <f t="shared" si="214"/>
        <v>Основное общее образование</v>
      </c>
      <c r="K378" s="71" t="s">
        <v>157</v>
      </c>
      <c r="L378" s="72" t="s">
        <v>45</v>
      </c>
      <c r="M378" s="78" t="s">
        <v>42</v>
      </c>
      <c r="N378" s="102">
        <v>1049</v>
      </c>
      <c r="O378" s="102">
        <v>1025</v>
      </c>
      <c r="P378" s="58"/>
      <c r="Q378" s="59">
        <f>IF(AND(N378&lt;&gt;0,M378="объем"),(O378/N378*100),"")</f>
        <v>97.712106768350822</v>
      </c>
      <c r="R378" s="212"/>
      <c r="S378" s="215"/>
      <c r="T378" s="213"/>
      <c r="U378" s="207"/>
      <c r="V378" s="268"/>
      <c r="W378" s="245"/>
      <c r="X378" s="277"/>
    </row>
    <row r="379" spans="1:24" s="4" customFormat="1" ht="38.25" customHeight="1" thickBot="1" x14ac:dyDescent="0.3">
      <c r="A379" s="300" t="s">
        <v>7</v>
      </c>
      <c r="B379" s="44" t="str">
        <f t="shared" si="205"/>
        <v>ГБУЗ АО Областная детская клиническая больница им. Н.Н. Силищевой</v>
      </c>
      <c r="C379" s="297" t="s">
        <v>121</v>
      </c>
      <c r="D379" s="19" t="str">
        <f t="shared" si="206"/>
        <v>ПМСП, не включенная в базовую программу ОМС</v>
      </c>
      <c r="E379" s="222" t="s">
        <v>139</v>
      </c>
      <c r="F379" s="44" t="str">
        <f t="shared" si="212"/>
        <v>амбулаторно</v>
      </c>
      <c r="G379" s="347" t="s">
        <v>162</v>
      </c>
      <c r="H379" s="44" t="str">
        <f t="shared" si="2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379" s="207" t="s">
        <v>277</v>
      </c>
      <c r="J379" s="44" t="str">
        <f t="shared" si="214"/>
        <v>по профилю психиатрия</v>
      </c>
      <c r="K379" s="69" t="s">
        <v>130</v>
      </c>
      <c r="L379" s="70" t="s">
        <v>3</v>
      </c>
      <c r="M379" s="70" t="s">
        <v>5</v>
      </c>
      <c r="N379" s="103">
        <v>99</v>
      </c>
      <c r="O379" s="103">
        <v>99</v>
      </c>
      <c r="P379" s="51">
        <f>IF(AND(N379&lt;&gt;0,M379="Кач."),O379/N379*100,"")</f>
        <v>100</v>
      </c>
      <c r="Q379" s="51"/>
      <c r="R379" s="212">
        <f>IFERROR(AVERAGE(P379:P380),"")</f>
        <v>100</v>
      </c>
      <c r="S379" s="215">
        <f>AVERAGE(Q379:Q380)</f>
        <v>56.123535676251329</v>
      </c>
      <c r="T379" s="213">
        <f>IFERROR((R379*0.7+S379*0.3)*2,S379*2)</f>
        <v>173.67412140575078</v>
      </c>
      <c r="U379" s="207" t="str">
        <f>IF(T379&lt;170,"ГЗ по услуге (работе) НЕ выполнено","")&amp;IF(AND(T379&gt;=170,T379&lt;=200),"ГЗ по услуге (работе) выполнено","")&amp;IF(T379&gt;200,"ГЗ по услуге (работе) ПЕРЕвыполнено","")</f>
        <v>ГЗ по услуге (работе) выполнено</v>
      </c>
      <c r="V379" s="214"/>
      <c r="W379" s="243">
        <f>AVERAGE(T379:T398)</f>
        <v>196.12043850721332</v>
      </c>
      <c r="X379" s="246" t="str">
        <f>IF(W379&lt;170,"ГЗ по учреждению не выполнено","")&amp;IF(AND(W379&gt;=170,W379&lt;=200),"ГЗ по учреждению выполнено","")&amp;IF(W379&gt;200,"ГЗ по учреждению перевыполнено","")</f>
        <v>ГЗ по учреждению выполнено</v>
      </c>
    </row>
    <row r="380" spans="1:24" s="4" customFormat="1" ht="28.5" customHeight="1" thickBot="1" x14ac:dyDescent="0.3">
      <c r="A380" s="300"/>
      <c r="B380" s="44" t="str">
        <f t="shared" si="205"/>
        <v>ГБУЗ АО Областная детская клиническая больница им. Н.Н. Силищевой</v>
      </c>
      <c r="C380" s="298"/>
      <c r="D380" s="19" t="str">
        <f t="shared" si="206"/>
        <v>ПМСП, не включенная в базовую программу ОМС</v>
      </c>
      <c r="E380" s="229"/>
      <c r="F380" s="44" t="str">
        <f t="shared" si="212"/>
        <v>амбулаторно</v>
      </c>
      <c r="G380" s="347"/>
      <c r="H380" s="44" t="str">
        <f t="shared" si="2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380" s="207"/>
      <c r="J380" s="44" t="str">
        <f t="shared" si="214"/>
        <v>по профилю психиатрия</v>
      </c>
      <c r="K380" s="71" t="s">
        <v>40</v>
      </c>
      <c r="L380" s="67" t="s">
        <v>120</v>
      </c>
      <c r="M380" s="68" t="s">
        <v>42</v>
      </c>
      <c r="N380" s="192">
        <v>3756</v>
      </c>
      <c r="O380" s="157">
        <v>1581</v>
      </c>
      <c r="P380" s="53" t="str">
        <f t="shared" ref="P380:P497" si="216">IF(AND(N380&lt;&gt;0,M380="Кач."),O380/N380*100,"")</f>
        <v/>
      </c>
      <c r="Q380" s="52">
        <f t="shared" ref="Q380:Q412" si="217">IF(AND(N380&lt;&gt;0,M380="объем"),(O380/N380*100)/$Y$2*12,"")</f>
        <v>56.123535676251329</v>
      </c>
      <c r="R380" s="212"/>
      <c r="S380" s="215"/>
      <c r="T380" s="213"/>
      <c r="U380" s="207"/>
      <c r="V380" s="214"/>
      <c r="W380" s="244"/>
      <c r="X380" s="247"/>
    </row>
    <row r="381" spans="1:24" s="4" customFormat="1" ht="46.5" customHeight="1" thickBot="1" x14ac:dyDescent="0.3">
      <c r="A381" s="300"/>
      <c r="B381" s="44" t="str">
        <f t="shared" si="205"/>
        <v>ГБУЗ АО Областная детская клиническая больница им. Н.Н. Силищевой</v>
      </c>
      <c r="C381" s="298"/>
      <c r="D381" s="19" t="str">
        <f t="shared" si="206"/>
        <v>ПМСП, не включенная в базовую программу ОМС</v>
      </c>
      <c r="E381" s="229"/>
      <c r="F381" s="44" t="str">
        <f t="shared" si="212"/>
        <v>амбулаторно</v>
      </c>
      <c r="G381" s="303" t="s">
        <v>39</v>
      </c>
      <c r="H381" s="44" t="str">
        <f t="shared" si="213"/>
        <v>Первичная медико-санитарная помощь, в части диагностики и лечения</v>
      </c>
      <c r="I381" s="222" t="s">
        <v>248</v>
      </c>
      <c r="J381" s="44" t="str">
        <f t="shared" si="214"/>
        <v>Вакцинация</v>
      </c>
      <c r="K381" s="69" t="s">
        <v>130</v>
      </c>
      <c r="L381" s="70" t="s">
        <v>3</v>
      </c>
      <c r="M381" s="70" t="s">
        <v>5</v>
      </c>
      <c r="N381" s="103">
        <v>99</v>
      </c>
      <c r="O381" s="103">
        <v>99</v>
      </c>
      <c r="P381" s="125">
        <f>IF(AND(N381&lt;&gt;0,M381="Кач."),O381/N381*100,"")</f>
        <v>100</v>
      </c>
      <c r="Q381" s="125"/>
      <c r="R381" s="212">
        <f>IFERROR(AVERAGE(P381:P382),"")</f>
        <v>100</v>
      </c>
      <c r="S381" s="215">
        <f>AVERAGE(Q381:Q382)</f>
        <v>57.600000000000009</v>
      </c>
      <c r="T381" s="213">
        <f>IFERROR((R381*0.7+S381*0.3)*2,S381*2)</f>
        <v>174.56</v>
      </c>
      <c r="U381" s="207" t="str">
        <f>IF(T381&lt;170,"ГЗ по услуге (работе) НЕ выполнено","")&amp;IF(AND(T381&gt;=170,T381&lt;=200),"ГЗ по услуге (работе) выполнено","")&amp;IF(T381&gt;200,"ГЗ по услуге (работе) ПЕРЕвыполнено","")</f>
        <v>ГЗ по услуге (работе) выполнено</v>
      </c>
      <c r="V381" s="214"/>
      <c r="W381" s="244"/>
      <c r="X381" s="247"/>
    </row>
    <row r="382" spans="1:24" s="4" customFormat="1" ht="28.5" customHeight="1" thickBot="1" x14ac:dyDescent="0.3">
      <c r="A382" s="300"/>
      <c r="B382" s="44" t="str">
        <f t="shared" si="205"/>
        <v>ГБУЗ АО Областная детская клиническая больница им. Н.Н. Силищевой</v>
      </c>
      <c r="C382" s="299"/>
      <c r="D382" s="19" t="str">
        <f t="shared" si="206"/>
        <v>ПМСП, не включенная в базовую программу ОМС</v>
      </c>
      <c r="E382" s="223"/>
      <c r="F382" s="44" t="str">
        <f t="shared" si="212"/>
        <v>амбулаторно</v>
      </c>
      <c r="G382" s="304"/>
      <c r="H382" s="44" t="str">
        <f t="shared" si="213"/>
        <v>Первичная медико-санитарная помощь, в части диагностики и лечения</v>
      </c>
      <c r="I382" s="223"/>
      <c r="J382" s="44" t="str">
        <f t="shared" si="214"/>
        <v>Вакцинация</v>
      </c>
      <c r="K382" s="71" t="s">
        <v>40</v>
      </c>
      <c r="L382" s="67" t="s">
        <v>120</v>
      </c>
      <c r="M382" s="68" t="s">
        <v>42</v>
      </c>
      <c r="N382" s="101">
        <v>250</v>
      </c>
      <c r="O382" s="102">
        <v>108</v>
      </c>
      <c r="P382" s="53" t="str">
        <f t="shared" ref="P382" si="218">IF(AND(N382&lt;&gt;0,M382="Кач."),O382/N382*100,"")</f>
        <v/>
      </c>
      <c r="Q382" s="124">
        <f t="shared" ref="Q382" si="219">IF(AND(N382&lt;&gt;0,M382="объем"),(O382/N382*100)/$Y$2*12,"")</f>
        <v>57.600000000000009</v>
      </c>
      <c r="R382" s="212"/>
      <c r="S382" s="215"/>
      <c r="T382" s="213"/>
      <c r="U382" s="207"/>
      <c r="V382" s="214"/>
      <c r="W382" s="244"/>
      <c r="X382" s="247"/>
    </row>
    <row r="383" spans="1:24" s="14" customFormat="1" ht="28.5" customHeight="1" thickBot="1" x14ac:dyDescent="0.3">
      <c r="A383" s="300"/>
      <c r="B383" s="44" t="str">
        <f t="shared" si="205"/>
        <v>ГБУЗ АО Областная детская клиническая больница им. Н.Н. Силищевой</v>
      </c>
      <c r="C383" s="302" t="s">
        <v>122</v>
      </c>
      <c r="D383" s="19" t="str">
        <f t="shared" si="206"/>
        <v>ПМСП, включенная в базовую программу ОМС</v>
      </c>
      <c r="E383" s="207" t="s">
        <v>139</v>
      </c>
      <c r="F383" s="44" t="str">
        <f t="shared" si="212"/>
        <v>амбулаторно</v>
      </c>
      <c r="G383" s="207" t="s">
        <v>47</v>
      </c>
      <c r="H383" s="44" t="str">
        <f t="shared" si="213"/>
        <v>Не предусмотрено</v>
      </c>
      <c r="I383" s="207" t="s">
        <v>70</v>
      </c>
      <c r="J383" s="44" t="str">
        <f t="shared" si="214"/>
        <v>оториноларингология</v>
      </c>
      <c r="K383" s="69" t="s">
        <v>130</v>
      </c>
      <c r="L383" s="70" t="s">
        <v>3</v>
      </c>
      <c r="M383" s="70" t="s">
        <v>5</v>
      </c>
      <c r="N383" s="103">
        <v>99</v>
      </c>
      <c r="O383" s="103">
        <v>99</v>
      </c>
      <c r="P383" s="51">
        <f t="shared" si="216"/>
        <v>100</v>
      </c>
      <c r="Q383" s="51"/>
      <c r="R383" s="212">
        <f>IFERROR(AVERAGE(P383:P384),"")</f>
        <v>100</v>
      </c>
      <c r="S383" s="215">
        <f>AVERAGE(Q383:Q384)</f>
        <v>124.82462095496717</v>
      </c>
      <c r="T383" s="213">
        <f>IFERROR((R383*0.7+S383*0.3)*2,S383*2)</f>
        <v>214.89477257298029</v>
      </c>
      <c r="U383" s="207" t="str">
        <f>IF(T383&lt;170,"ГЗ по услуге (работе) НЕ выполнено","")&amp;IF(AND(T383&gt;=170,T383&lt;=200),"ГЗ по услуге (работе) выполнено","")&amp;IF(T383&gt;200,"ГЗ по услуге (работе) ПЕРЕвыполнено","")</f>
        <v>ГЗ по услуге (работе) ПЕРЕвыполнено</v>
      </c>
      <c r="V383" s="214"/>
      <c r="W383" s="244"/>
      <c r="X383" s="247"/>
    </row>
    <row r="384" spans="1:24" s="4" customFormat="1" ht="28.5" customHeight="1" thickBot="1" x14ac:dyDescent="0.3">
      <c r="A384" s="300"/>
      <c r="B384" s="44" t="str">
        <f t="shared" si="205"/>
        <v>ГБУЗ АО Областная детская клиническая больница им. Н.Н. Силищевой</v>
      </c>
      <c r="C384" s="302"/>
      <c r="D384" s="19" t="str">
        <f t="shared" si="206"/>
        <v>ПМСП, включенная в базовую программу ОМС</v>
      </c>
      <c r="E384" s="207"/>
      <c r="F384" s="44" t="str">
        <f t="shared" si="212"/>
        <v>амбулаторно</v>
      </c>
      <c r="G384" s="207"/>
      <c r="H384" s="44" t="str">
        <f t="shared" si="213"/>
        <v>Не предусмотрено</v>
      </c>
      <c r="I384" s="207"/>
      <c r="J384" s="44" t="str">
        <f t="shared" si="214"/>
        <v>оториноларингология</v>
      </c>
      <c r="K384" s="71" t="s">
        <v>40</v>
      </c>
      <c r="L384" s="67" t="s">
        <v>120</v>
      </c>
      <c r="M384" s="68" t="s">
        <v>42</v>
      </c>
      <c r="N384" s="192">
        <v>8838</v>
      </c>
      <c r="O384" s="157">
        <v>8274</v>
      </c>
      <c r="P384" s="53" t="str">
        <f t="shared" si="216"/>
        <v/>
      </c>
      <c r="Q384" s="52">
        <f t="shared" si="217"/>
        <v>124.82462095496717</v>
      </c>
      <c r="R384" s="212"/>
      <c r="S384" s="215"/>
      <c r="T384" s="213"/>
      <c r="U384" s="207"/>
      <c r="V384" s="214"/>
      <c r="W384" s="244"/>
      <c r="X384" s="247"/>
    </row>
    <row r="385" spans="1:24" s="4" customFormat="1" ht="28.5" customHeight="1" thickBot="1" x14ac:dyDescent="0.3">
      <c r="A385" s="300"/>
      <c r="B385" s="44" t="str">
        <f t="shared" si="205"/>
        <v>ГБУЗ АО Областная детская клиническая больница им. Н.Н. Силищевой</v>
      </c>
      <c r="C385" s="302" t="s">
        <v>138</v>
      </c>
      <c r="D385" s="19" t="str">
        <f t="shared" si="206"/>
        <v>Медицинская помощь в экстренной форме незастрахованным гражданам в системе обязательного медицинского страхования</v>
      </c>
      <c r="E385" s="207" t="s">
        <v>139</v>
      </c>
      <c r="F385" s="44" t="str">
        <f t="shared" si="212"/>
        <v>амбулаторно</v>
      </c>
      <c r="G385" s="214" t="s">
        <v>138</v>
      </c>
      <c r="H385" s="44" t="str">
        <f t="shared" si="213"/>
        <v>Медицинская помощь в экстренной форме незастрахованным гражданам в системе обязательного медицинского страхования</v>
      </c>
      <c r="I385" s="207" t="s">
        <v>145</v>
      </c>
      <c r="J385" s="44" t="str">
        <f t="shared" si="214"/>
        <v xml:space="preserve">Не применяется </v>
      </c>
      <c r="K385" s="69" t="s">
        <v>130</v>
      </c>
      <c r="L385" s="69" t="s">
        <v>3</v>
      </c>
      <c r="M385" s="69" t="s">
        <v>5</v>
      </c>
      <c r="N385" s="103">
        <v>99</v>
      </c>
      <c r="O385" s="103">
        <v>99</v>
      </c>
      <c r="P385" s="51">
        <f t="shared" si="216"/>
        <v>100</v>
      </c>
      <c r="Q385" s="51"/>
      <c r="R385" s="212">
        <f>IFERROR(AVERAGE(P385:P386),"")</f>
        <v>100</v>
      </c>
      <c r="S385" s="215">
        <f>AVERAGE(Q385:Q386)</f>
        <v>103.5</v>
      </c>
      <c r="T385" s="213">
        <f>IFERROR((R385*0.7+S385*0.3)*2,S385*2)</f>
        <v>202.1</v>
      </c>
      <c r="U385" s="207" t="str">
        <f>IF(T385&lt;170,"ГЗ по услуге (работе) НЕ выполнено","")&amp;IF(AND(T385&gt;=170,T385&lt;=200),"ГЗ по услуге (работе) выполнено","")&amp;IF(T385&gt;200,"ГЗ по услуге (работе) ПЕРЕвыполнено","")</f>
        <v>ГЗ по услуге (работе) ПЕРЕвыполнено</v>
      </c>
      <c r="V385" s="214"/>
      <c r="W385" s="244"/>
      <c r="X385" s="247"/>
    </row>
    <row r="386" spans="1:24" s="4" customFormat="1" ht="28.5" customHeight="1" thickBot="1" x14ac:dyDescent="0.3">
      <c r="A386" s="300"/>
      <c r="B386" s="44" t="str">
        <f t="shared" si="205"/>
        <v>ГБУЗ АО Областная детская клиническая больница им. Н.Н. Силищевой</v>
      </c>
      <c r="C386" s="302"/>
      <c r="D386" s="19" t="str">
        <f t="shared" si="206"/>
        <v>Медицинская помощь в экстренной форме незастрахованным гражданам в системе обязательного медицинского страхования</v>
      </c>
      <c r="E386" s="207"/>
      <c r="F386" s="44" t="str">
        <f t="shared" si="212"/>
        <v>амбулаторно</v>
      </c>
      <c r="G386" s="214"/>
      <c r="H386" s="44" t="str">
        <f t="shared" si="213"/>
        <v>Медицинская помощь в экстренной форме незастрахованным гражданам в системе обязательного медицинского страхования</v>
      </c>
      <c r="I386" s="207"/>
      <c r="J386" s="44" t="str">
        <f t="shared" si="214"/>
        <v xml:space="preserve">Не применяется </v>
      </c>
      <c r="K386" s="66" t="s">
        <v>40</v>
      </c>
      <c r="L386" s="67" t="s">
        <v>120</v>
      </c>
      <c r="M386" s="68" t="s">
        <v>42</v>
      </c>
      <c r="N386" s="193">
        <v>4000</v>
      </c>
      <c r="O386" s="106">
        <v>3105</v>
      </c>
      <c r="P386" s="53" t="str">
        <f t="shared" si="216"/>
        <v/>
      </c>
      <c r="Q386" s="52">
        <f t="shared" si="217"/>
        <v>103.5</v>
      </c>
      <c r="R386" s="212"/>
      <c r="S386" s="215"/>
      <c r="T386" s="213"/>
      <c r="U386" s="207"/>
      <c r="V386" s="214"/>
      <c r="W386" s="244"/>
      <c r="X386" s="247"/>
    </row>
    <row r="387" spans="1:24" s="4" customFormat="1" ht="28.5" customHeight="1" thickBot="1" x14ac:dyDescent="0.3">
      <c r="A387" s="300"/>
      <c r="B387" s="44" t="str">
        <f t="shared" si="205"/>
        <v>ГБУЗ АО Областная детская клиническая больница им. Н.Н. Силищевой</v>
      </c>
      <c r="C387" s="297" t="s">
        <v>72</v>
      </c>
      <c r="D387" s="19" t="str">
        <f t="shared" si="206"/>
        <v>Паллиативная медицинская помощь</v>
      </c>
      <c r="E387" s="222" t="s">
        <v>249</v>
      </c>
      <c r="F387" s="44" t="str">
        <f t="shared" si="212"/>
        <v>амбулаторно на дому выездными патронажными бригадами</v>
      </c>
      <c r="G387" s="222" t="s">
        <v>43</v>
      </c>
      <c r="H387" s="44" t="str">
        <f t="shared" si="213"/>
        <v>паллиативная медицинская помощь</v>
      </c>
      <c r="I387" s="222" t="s">
        <v>145</v>
      </c>
      <c r="J387" s="44" t="str">
        <f t="shared" si="214"/>
        <v xml:space="preserve">Не применяется </v>
      </c>
      <c r="K387" s="69" t="s">
        <v>130</v>
      </c>
      <c r="L387" s="69" t="s">
        <v>3</v>
      </c>
      <c r="M387" s="69" t="s">
        <v>5</v>
      </c>
      <c r="N387" s="103">
        <v>99</v>
      </c>
      <c r="O387" s="103">
        <v>99</v>
      </c>
      <c r="P387" s="125">
        <f t="shared" ref="P387:P388" si="220">IF(AND(N387&lt;&gt;0,M387="Кач."),O387/N387*100,"")</f>
        <v>100</v>
      </c>
      <c r="Q387" s="125"/>
      <c r="R387" s="212">
        <f>IFERROR(AVERAGE(P387:P388),"")</f>
        <v>100</v>
      </c>
      <c r="S387" s="215">
        <f>AVERAGE(Q387:Q388)</f>
        <v>104.44444444444443</v>
      </c>
      <c r="T387" s="213">
        <f>IFERROR((R387*0.7+S387*0.3)*2,S387*2)</f>
        <v>202.66666666666666</v>
      </c>
      <c r="U387" s="207" t="str">
        <f>IF(T387&lt;170,"ГЗ по услуге (работе) НЕ выполнено","")&amp;IF(AND(T387&gt;=170,T387&lt;=200),"ГЗ по услуге (работе) выполнено","")&amp;IF(T387&gt;200,"ГЗ по услуге (работе) ПЕРЕвыполнено","")</f>
        <v>ГЗ по услуге (работе) ПЕРЕвыполнено</v>
      </c>
      <c r="V387" s="214"/>
      <c r="W387" s="244"/>
      <c r="X387" s="247"/>
    </row>
    <row r="388" spans="1:24" s="4" customFormat="1" ht="28.5" customHeight="1" thickBot="1" x14ac:dyDescent="0.3">
      <c r="A388" s="300"/>
      <c r="B388" s="44" t="str">
        <f t="shared" si="205"/>
        <v>ГБУЗ АО Областная детская клиническая больница им. Н.Н. Силищевой</v>
      </c>
      <c r="C388" s="298"/>
      <c r="D388" s="19" t="str">
        <f t="shared" si="206"/>
        <v>Паллиативная медицинская помощь</v>
      </c>
      <c r="E388" s="223"/>
      <c r="F388" s="44" t="str">
        <f t="shared" si="212"/>
        <v>амбулаторно на дому выездными патронажными бригадами</v>
      </c>
      <c r="G388" s="229"/>
      <c r="H388" s="44" t="str">
        <f t="shared" si="213"/>
        <v>паллиативная медицинская помощь</v>
      </c>
      <c r="I388" s="229"/>
      <c r="J388" s="44" t="str">
        <f t="shared" si="214"/>
        <v xml:space="preserve">Не применяется </v>
      </c>
      <c r="K388" s="66" t="s">
        <v>40</v>
      </c>
      <c r="L388" s="67" t="s">
        <v>120</v>
      </c>
      <c r="M388" s="68" t="s">
        <v>42</v>
      </c>
      <c r="N388" s="102">
        <v>60</v>
      </c>
      <c r="O388" s="102">
        <v>47</v>
      </c>
      <c r="P388" s="53" t="str">
        <f t="shared" si="220"/>
        <v/>
      </c>
      <c r="Q388" s="124">
        <f t="shared" ref="Q388" si="221">IF(AND(N388&lt;&gt;0,M388="объем"),(O388/N388*100)/$Y$2*12,"")</f>
        <v>104.44444444444443</v>
      </c>
      <c r="R388" s="212"/>
      <c r="S388" s="215"/>
      <c r="T388" s="213"/>
      <c r="U388" s="207"/>
      <c r="V388" s="214"/>
      <c r="W388" s="244"/>
      <c r="X388" s="247"/>
    </row>
    <row r="389" spans="1:24" s="4" customFormat="1" ht="28.5" customHeight="1" thickBot="1" x14ac:dyDescent="0.3">
      <c r="A389" s="300"/>
      <c r="B389" s="44" t="str">
        <f t="shared" si="205"/>
        <v>ГБУЗ АО Областная детская клиническая больница им. Н.Н. Силищевой</v>
      </c>
      <c r="C389" s="298"/>
      <c r="D389" s="19" t="str">
        <f t="shared" si="206"/>
        <v>Паллиативная медицинская помощь</v>
      </c>
      <c r="E389" s="207" t="s">
        <v>140</v>
      </c>
      <c r="F389" s="44" t="str">
        <f t="shared" si="212"/>
        <v>стационар</v>
      </c>
      <c r="G389" s="229"/>
      <c r="H389" s="44" t="str">
        <f t="shared" si="213"/>
        <v>паллиативная медицинская помощь</v>
      </c>
      <c r="I389" s="229"/>
      <c r="J389" s="44" t="str">
        <f t="shared" si="214"/>
        <v xml:space="preserve">Не применяется </v>
      </c>
      <c r="K389" s="69" t="s">
        <v>130</v>
      </c>
      <c r="L389" s="69" t="s">
        <v>3</v>
      </c>
      <c r="M389" s="69" t="s">
        <v>5</v>
      </c>
      <c r="N389" s="103">
        <v>99</v>
      </c>
      <c r="O389" s="103">
        <v>99</v>
      </c>
      <c r="P389" s="51">
        <f t="shared" si="216"/>
        <v>100</v>
      </c>
      <c r="Q389" s="51"/>
      <c r="R389" s="212">
        <f>IFERROR(AVERAGE(P389:P390),"")</f>
        <v>100</v>
      </c>
      <c r="S389" s="215">
        <f>AVERAGE(Q389:Q390)</f>
        <v>89.269080885847359</v>
      </c>
      <c r="T389" s="213">
        <f>IFERROR((R389*0.7+S389*0.3)*2,S389*2)</f>
        <v>193.5614485315084</v>
      </c>
      <c r="U389" s="207" t="str">
        <f>IF(T389&lt;170,"ГЗ по услуге (работе) НЕ выполнено","")&amp;IF(AND(T389&gt;=170,T389&lt;=200),"ГЗ по услуге (работе) выполнено","")&amp;IF(T389&gt;200,"ГЗ по услуге (работе) ПЕРЕвыполнено","")</f>
        <v>ГЗ по услуге (работе) выполнено</v>
      </c>
      <c r="V389" s="214"/>
      <c r="W389" s="244"/>
      <c r="X389" s="247"/>
    </row>
    <row r="390" spans="1:24" s="4" customFormat="1" ht="45.75" customHeight="1" thickBot="1" x14ac:dyDescent="0.3">
      <c r="A390" s="300"/>
      <c r="B390" s="44" t="str">
        <f t="shared" si="205"/>
        <v>ГБУЗ АО Областная детская клиническая больница им. Н.Н. Силищевой</v>
      </c>
      <c r="C390" s="299"/>
      <c r="D390" s="19" t="str">
        <f t="shared" si="206"/>
        <v>Паллиативная медицинская помощь</v>
      </c>
      <c r="E390" s="207"/>
      <c r="F390" s="44" t="str">
        <f t="shared" si="212"/>
        <v>стационар</v>
      </c>
      <c r="G390" s="223"/>
      <c r="H390" s="44" t="str">
        <f t="shared" si="213"/>
        <v>паллиативная медицинская помощь</v>
      </c>
      <c r="I390" s="223"/>
      <c r="J390" s="44" t="str">
        <f t="shared" si="214"/>
        <v xml:space="preserve">Не применяется </v>
      </c>
      <c r="K390" s="66" t="s">
        <v>136</v>
      </c>
      <c r="L390" s="67" t="s">
        <v>137</v>
      </c>
      <c r="M390" s="68" t="s">
        <v>42</v>
      </c>
      <c r="N390" s="102">
        <v>3507</v>
      </c>
      <c r="O390" s="157">
        <v>2348</v>
      </c>
      <c r="P390" s="53" t="str">
        <f t="shared" si="216"/>
        <v/>
      </c>
      <c r="Q390" s="52">
        <f t="shared" si="217"/>
        <v>89.269080885847359</v>
      </c>
      <c r="R390" s="212"/>
      <c r="S390" s="215"/>
      <c r="T390" s="213"/>
      <c r="U390" s="207"/>
      <c r="V390" s="214"/>
      <c r="W390" s="244"/>
      <c r="X390" s="247"/>
    </row>
    <row r="391" spans="1:24" s="4" customFormat="1" ht="45.75" customHeight="1" thickBot="1" x14ac:dyDescent="0.3">
      <c r="A391" s="300"/>
      <c r="B391" s="44" t="str">
        <f t="shared" si="205"/>
        <v>ГБУЗ АО Областная детская клиническая больница им. Н.Н. Силищевой</v>
      </c>
      <c r="C391" s="302" t="s">
        <v>126</v>
      </c>
      <c r="D391" s="19" t="str">
        <f t="shared" si="20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1" s="207" t="s">
        <v>161</v>
      </c>
      <c r="F391" s="44" t="str">
        <f t="shared" si="212"/>
        <v xml:space="preserve"> стационар</v>
      </c>
      <c r="G391" s="207" t="s">
        <v>47</v>
      </c>
      <c r="H391" s="44" t="str">
        <f t="shared" si="213"/>
        <v>Не предусмотрено</v>
      </c>
      <c r="I391" s="207" t="s">
        <v>102</v>
      </c>
      <c r="J391" s="44" t="str">
        <f t="shared" si="214"/>
        <v>Патология новорожденных</v>
      </c>
      <c r="K391" s="69" t="s">
        <v>130</v>
      </c>
      <c r="L391" s="70" t="s">
        <v>3</v>
      </c>
      <c r="M391" s="70" t="s">
        <v>5</v>
      </c>
      <c r="N391" s="103">
        <v>99</v>
      </c>
      <c r="O391" s="103">
        <v>99</v>
      </c>
      <c r="P391" s="51">
        <f t="shared" ref="P391" si="222">IF(AND(N391&lt;&gt;0,M391="Кач."),O391/N391*100,"")</f>
        <v>100</v>
      </c>
      <c r="Q391" s="51"/>
      <c r="R391" s="226">
        <f>IFERROR(AVERAGE(P391:P396),"")</f>
        <v>100</v>
      </c>
      <c r="S391" s="227">
        <f>AVERAGE(Q391:Q396)</f>
        <v>112.51083146800094</v>
      </c>
      <c r="T391" s="224">
        <f>IFERROR((R391*0.7+S391*0.3)*2,S391*2)</f>
        <v>207.50649888080056</v>
      </c>
      <c r="U391" s="222" t="str">
        <f>IF(T391&lt;170,"ГЗ по услуге (работе) НЕ выполнено","")&amp;IF(AND(T391&gt;=170,T391&lt;=200),"ГЗ по услуге (работе) выполнено","")&amp;IF(T391&gt;200,"ГЗ по услуге (работе) ПЕРЕвыполнено","")</f>
        <v>ГЗ по услуге (работе) ПЕРЕвыполнено</v>
      </c>
      <c r="V391" s="230"/>
      <c r="W391" s="244"/>
      <c r="X391" s="247"/>
    </row>
    <row r="392" spans="1:24" s="4" customFormat="1" ht="45.75" customHeight="1" thickBot="1" x14ac:dyDescent="0.3">
      <c r="A392" s="300"/>
      <c r="B392" s="44" t="str">
        <f t="shared" si="205"/>
        <v>ГБУЗ АО Областная детская клиническая больница им. Н.Н. Силищевой</v>
      </c>
      <c r="C392" s="302"/>
      <c r="D392" s="19" t="str">
        <f t="shared" si="20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2" s="207"/>
      <c r="F392" s="44" t="str">
        <f t="shared" si="212"/>
        <v xml:space="preserve"> стационар</v>
      </c>
      <c r="G392" s="207"/>
      <c r="H392" s="44" t="str">
        <f t="shared" si="213"/>
        <v>Не предусмотрено</v>
      </c>
      <c r="I392" s="207"/>
      <c r="J392" s="44" t="str">
        <f t="shared" si="214"/>
        <v>Патология новорожденных</v>
      </c>
      <c r="K392" s="71" t="s">
        <v>172</v>
      </c>
      <c r="L392" s="72" t="s">
        <v>147</v>
      </c>
      <c r="M392" s="68" t="s">
        <v>42</v>
      </c>
      <c r="N392" s="101">
        <v>99</v>
      </c>
      <c r="O392" s="102">
        <v>62</v>
      </c>
      <c r="P392" s="53" t="str">
        <f t="shared" si="216"/>
        <v/>
      </c>
      <c r="Q392" s="52">
        <f t="shared" si="217"/>
        <v>83.501683501683502</v>
      </c>
      <c r="R392" s="208"/>
      <c r="S392" s="210"/>
      <c r="T392" s="228"/>
      <c r="U392" s="229"/>
      <c r="V392" s="231"/>
      <c r="W392" s="244"/>
      <c r="X392" s="247"/>
    </row>
    <row r="393" spans="1:24" s="4" customFormat="1" ht="28.5" customHeight="1" thickBot="1" x14ac:dyDescent="0.3">
      <c r="A393" s="300"/>
      <c r="B393" s="44" t="str">
        <f t="shared" si="205"/>
        <v>ГБУЗ АО Областная детская клиническая больница им. Н.Н. Силищевой</v>
      </c>
      <c r="C393" s="302"/>
      <c r="D393" s="19" t="str">
        <f t="shared" si="20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3" s="207" t="s">
        <v>161</v>
      </c>
      <c r="F393" s="44" t="str">
        <f t="shared" si="212"/>
        <v xml:space="preserve"> стационар</v>
      </c>
      <c r="G393" s="207" t="s">
        <v>47</v>
      </c>
      <c r="H393" s="44" t="str">
        <f t="shared" si="213"/>
        <v>Не предусмотрено</v>
      </c>
      <c r="I393" s="207" t="s">
        <v>71</v>
      </c>
      <c r="J393" s="44" t="str">
        <f t="shared" si="214"/>
        <v>Педиатрия</v>
      </c>
      <c r="K393" s="69" t="s">
        <v>130</v>
      </c>
      <c r="L393" s="70" t="s">
        <v>3</v>
      </c>
      <c r="M393" s="70" t="s">
        <v>5</v>
      </c>
      <c r="N393" s="103">
        <v>99</v>
      </c>
      <c r="O393" s="103">
        <v>99</v>
      </c>
      <c r="P393" s="51">
        <f t="shared" si="216"/>
        <v>100</v>
      </c>
      <c r="Q393" s="51"/>
      <c r="R393" s="208"/>
      <c r="S393" s="210"/>
      <c r="T393" s="228"/>
      <c r="U393" s="229"/>
      <c r="V393" s="231"/>
      <c r="W393" s="244"/>
      <c r="X393" s="247"/>
    </row>
    <row r="394" spans="1:24" s="4" customFormat="1" ht="28.5" customHeight="1" thickBot="1" x14ac:dyDescent="0.3">
      <c r="A394" s="300"/>
      <c r="B394" s="44" t="str">
        <f t="shared" si="205"/>
        <v>ГБУЗ АО Областная детская клиническая больница им. Н.Н. Силищевой</v>
      </c>
      <c r="C394" s="302"/>
      <c r="D394" s="19" t="str">
        <f t="shared" si="20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4" s="207"/>
      <c r="F394" s="44" t="str">
        <f t="shared" si="212"/>
        <v xml:space="preserve"> стационар</v>
      </c>
      <c r="G394" s="207"/>
      <c r="H394" s="44" t="str">
        <f t="shared" si="213"/>
        <v>Не предусмотрено</v>
      </c>
      <c r="I394" s="207"/>
      <c r="J394" s="44" t="str">
        <f t="shared" si="214"/>
        <v>Педиатрия</v>
      </c>
      <c r="K394" s="71" t="s">
        <v>172</v>
      </c>
      <c r="L394" s="72" t="s">
        <v>147</v>
      </c>
      <c r="M394" s="68" t="s">
        <v>42</v>
      </c>
      <c r="N394" s="101">
        <v>179</v>
      </c>
      <c r="O394" s="102">
        <v>136</v>
      </c>
      <c r="P394" s="53" t="str">
        <f t="shared" si="216"/>
        <v/>
      </c>
      <c r="Q394" s="52">
        <f t="shared" si="217"/>
        <v>101.30353817504655</v>
      </c>
      <c r="R394" s="208"/>
      <c r="S394" s="210"/>
      <c r="T394" s="228"/>
      <c r="U394" s="229"/>
      <c r="V394" s="231"/>
      <c r="W394" s="244"/>
      <c r="X394" s="247"/>
    </row>
    <row r="395" spans="1:24" s="4" customFormat="1" ht="28.5" customHeight="1" thickBot="1" x14ac:dyDescent="0.3">
      <c r="A395" s="300"/>
      <c r="B395" s="44" t="str">
        <f t="shared" si="205"/>
        <v>ГБУЗ АО Областная детская клиническая больница им. Н.Н. Силищевой</v>
      </c>
      <c r="C395" s="302"/>
      <c r="D395" s="19" t="str">
        <f t="shared" si="20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5" s="207" t="s">
        <v>161</v>
      </c>
      <c r="F395" s="44" t="str">
        <f t="shared" si="212"/>
        <v xml:space="preserve"> стационар</v>
      </c>
      <c r="G395" s="207" t="s">
        <v>47</v>
      </c>
      <c r="H395" s="44" t="str">
        <f t="shared" si="213"/>
        <v>Не предусмотрено</v>
      </c>
      <c r="I395" s="207" t="s">
        <v>73</v>
      </c>
      <c r="J395" s="44" t="str">
        <f t="shared" si="214"/>
        <v>неврология</v>
      </c>
      <c r="K395" s="69" t="s">
        <v>130</v>
      </c>
      <c r="L395" s="70" t="s">
        <v>3</v>
      </c>
      <c r="M395" s="70" t="s">
        <v>5</v>
      </c>
      <c r="N395" s="103">
        <v>99</v>
      </c>
      <c r="O395" s="103">
        <v>99</v>
      </c>
      <c r="P395" s="51">
        <f t="shared" si="216"/>
        <v>100</v>
      </c>
      <c r="Q395" s="51"/>
      <c r="R395" s="208"/>
      <c r="S395" s="210"/>
      <c r="T395" s="228"/>
      <c r="U395" s="229"/>
      <c r="V395" s="231"/>
      <c r="W395" s="244"/>
      <c r="X395" s="247"/>
    </row>
    <row r="396" spans="1:24" s="4" customFormat="1" ht="28.5" customHeight="1" thickBot="1" x14ac:dyDescent="0.3">
      <c r="A396" s="300"/>
      <c r="B396" s="44" t="str">
        <f t="shared" si="205"/>
        <v>ГБУЗ АО Областная детская клиническая больница им. Н.Н. Силищевой</v>
      </c>
      <c r="C396" s="302"/>
      <c r="D396" s="19" t="str">
        <f t="shared" si="20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6" s="207"/>
      <c r="F396" s="44" t="str">
        <f t="shared" si="212"/>
        <v xml:space="preserve"> стационар</v>
      </c>
      <c r="G396" s="207"/>
      <c r="H396" s="44" t="str">
        <f t="shared" si="213"/>
        <v>Не предусмотрено</v>
      </c>
      <c r="I396" s="207"/>
      <c r="J396" s="44" t="str">
        <f t="shared" si="214"/>
        <v>неврология</v>
      </c>
      <c r="K396" s="71" t="s">
        <v>172</v>
      </c>
      <c r="L396" s="72" t="s">
        <v>147</v>
      </c>
      <c r="M396" s="68" t="s">
        <v>42</v>
      </c>
      <c r="N396" s="101">
        <v>55</v>
      </c>
      <c r="O396" s="102">
        <v>63</v>
      </c>
      <c r="P396" s="53" t="str">
        <f t="shared" ref="P396:P397" si="223">IF(AND(N396&lt;&gt;0,M396="Кач."),O396/N396*100,"")</f>
        <v/>
      </c>
      <c r="Q396" s="52">
        <f t="shared" si="217"/>
        <v>152.72727272727272</v>
      </c>
      <c r="R396" s="209"/>
      <c r="S396" s="211"/>
      <c r="T396" s="225"/>
      <c r="U396" s="223"/>
      <c r="V396" s="232"/>
      <c r="W396" s="244"/>
      <c r="X396" s="247"/>
    </row>
    <row r="397" spans="1:24" s="4" customFormat="1" ht="28.5" customHeight="1" thickBot="1" x14ac:dyDescent="0.3">
      <c r="A397" s="300"/>
      <c r="B397" s="44" t="str">
        <f t="shared" si="205"/>
        <v>ГБУЗ АО Областная детская клиническая больница им. Н.Н. Силищевой</v>
      </c>
      <c r="C397" s="206" t="s">
        <v>231</v>
      </c>
      <c r="D397" s="19" t="str">
        <f t="shared" si="20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97" s="207" t="s">
        <v>287</v>
      </c>
      <c r="F397" s="44" t="str">
        <f t="shared" si="212"/>
        <v>заключение договоров</v>
      </c>
      <c r="G397" s="207" t="s">
        <v>289</v>
      </c>
      <c r="H397" s="44" t="str">
        <f t="shared" si="2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97" s="222" t="s">
        <v>288</v>
      </c>
      <c r="J397" s="44" t="str">
        <f t="shared" si="2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97" s="73" t="s">
        <v>232</v>
      </c>
      <c r="L397" s="72" t="s">
        <v>3</v>
      </c>
      <c r="M397" s="70" t="s">
        <v>5</v>
      </c>
      <c r="N397" s="103">
        <v>99</v>
      </c>
      <c r="O397" s="103">
        <v>99</v>
      </c>
      <c r="P397" s="51">
        <f t="shared" si="223"/>
        <v>100</v>
      </c>
      <c r="Q397" s="51"/>
      <c r="R397" s="212">
        <f>IFERROR(AVERAGE(P397:P398),"")</f>
        <v>100</v>
      </c>
      <c r="S397" s="215">
        <f>AVERAGE(Q397:Q398)</f>
        <v>100</v>
      </c>
      <c r="T397" s="213">
        <f>IFERROR((R397*0.7+S397*0.3)*2,S397*2)</f>
        <v>200</v>
      </c>
      <c r="U397" s="207" t="str">
        <f>IF(T397&lt;170,"ГЗ по услуге (работе) НЕ выполнено","")&amp;IF(AND(T397&gt;=170,T397&lt;=200),"ГЗ по услуге (работе) выполнено","")&amp;IF(T397&gt;200,"ГЗ по услуге (работе) ПЕРЕвыполнено","")</f>
        <v>ГЗ по услуге (работе) выполнено</v>
      </c>
      <c r="V397" s="214"/>
      <c r="W397" s="244"/>
      <c r="X397" s="247"/>
    </row>
    <row r="398" spans="1:24" s="4" customFormat="1" ht="28.5" customHeight="1" thickBot="1" x14ac:dyDescent="0.3">
      <c r="A398" s="300"/>
      <c r="B398" s="44" t="str">
        <f t="shared" si="205"/>
        <v>ГБУЗ АО Областная детская клиническая больница им. Н.Н. Силищевой</v>
      </c>
      <c r="C398" s="206"/>
      <c r="D398" s="19" t="str">
        <f t="shared" si="20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98" s="207"/>
      <c r="F398" s="44" t="str">
        <f t="shared" si="212"/>
        <v>заключение договоров</v>
      </c>
      <c r="G398" s="207"/>
      <c r="H398" s="44" t="str">
        <f t="shared" si="2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98" s="223"/>
      <c r="J398" s="44" t="str">
        <f t="shared" si="2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98" s="74" t="s">
        <v>240</v>
      </c>
      <c r="L398" s="72" t="s">
        <v>233</v>
      </c>
      <c r="M398" s="78" t="s">
        <v>42</v>
      </c>
      <c r="N398" s="101">
        <v>129.13</v>
      </c>
      <c r="O398" s="101">
        <v>129.13</v>
      </c>
      <c r="P398" s="53" t="str">
        <f t="shared" ref="P398" si="224">IF(AND(N398&lt;&gt;0,M398="Кач."),O398/N398*100,"")</f>
        <v/>
      </c>
      <c r="Q398" s="55">
        <f>IF(AND(N398&lt;&gt;0,M398="объем"),(O398/N398*100),"")</f>
        <v>100</v>
      </c>
      <c r="R398" s="212"/>
      <c r="S398" s="215"/>
      <c r="T398" s="213"/>
      <c r="U398" s="207"/>
      <c r="V398" s="214"/>
      <c r="W398" s="245"/>
      <c r="X398" s="248"/>
    </row>
    <row r="399" spans="1:24" s="4" customFormat="1" ht="28.5" customHeight="1" thickBot="1" x14ac:dyDescent="0.3">
      <c r="A399" s="301" t="s">
        <v>283</v>
      </c>
      <c r="B399" s="44" t="str">
        <f>IF(A399="",B398,A399)</f>
        <v>ГБУЗ АО Городская клиническая больница №2 им. братьев Губиных</v>
      </c>
      <c r="C399" s="219" t="s">
        <v>72</v>
      </c>
      <c r="D399" s="19" t="str">
        <f t="shared" si="206"/>
        <v>Паллиативная медицинская помощь</v>
      </c>
      <c r="E399" s="207" t="s">
        <v>140</v>
      </c>
      <c r="F399" s="44" t="str">
        <f t="shared" si="212"/>
        <v>стационар</v>
      </c>
      <c r="G399" s="207" t="s">
        <v>43</v>
      </c>
      <c r="H399" s="44" t="str">
        <f t="shared" si="213"/>
        <v>паллиативная медицинская помощь</v>
      </c>
      <c r="I399" s="207" t="s">
        <v>145</v>
      </c>
      <c r="J399" s="44" t="str">
        <f t="shared" si="214"/>
        <v xml:space="preserve">Не применяется </v>
      </c>
      <c r="K399" s="69" t="s">
        <v>130</v>
      </c>
      <c r="L399" s="69" t="s">
        <v>3</v>
      </c>
      <c r="M399" s="69" t="s">
        <v>5</v>
      </c>
      <c r="N399" s="103">
        <v>99</v>
      </c>
      <c r="O399" s="103">
        <v>99</v>
      </c>
      <c r="P399" s="51">
        <f>IF(AND(N399&lt;&gt;0,M399="Кач."),O399/N399*100,"")</f>
        <v>100</v>
      </c>
      <c r="Q399" s="51"/>
      <c r="R399" s="212">
        <f>IFERROR(AVERAGE(P399:P400),"")</f>
        <v>100</v>
      </c>
      <c r="S399" s="215">
        <f>AVERAGE(Q399:Q400)</f>
        <v>101.94732996600911</v>
      </c>
      <c r="T399" s="213">
        <f>IFERROR((R399*0.7+S399*0.3)*2,S399*2)</f>
        <v>201.16839797960546</v>
      </c>
      <c r="U399" s="207" t="str">
        <f>IF(T399&lt;170,"ГЗ по услуге (работе) НЕ выполнено","")&amp;IF(AND(T399&gt;=170,T399&lt;=200),"ГЗ по услуге (работе) выполнено","")&amp;IF(T399&gt;200,"ГЗ по услуге (работе) ПЕРЕвыполнено","")</f>
        <v>ГЗ по услуге (работе) ПЕРЕвыполнено</v>
      </c>
      <c r="V399" s="214"/>
      <c r="W399" s="243">
        <f>AVERAGE(T399:T410)</f>
        <v>199.3575211754638</v>
      </c>
      <c r="X399" s="246" t="str">
        <f>IF(W399&lt;170,"ГЗ по учреждению не выполнено","")&amp;IF(AND(W399&gt;=170,W399&lt;=200),"ГЗ по учреждению выполнено","")&amp;IF(W399&gt;200,"ГЗ по учреждению перевыполнено","")</f>
        <v>ГЗ по учреждению выполнено</v>
      </c>
    </row>
    <row r="400" spans="1:24" s="15" customFormat="1" ht="28.5" customHeight="1" thickBot="1" x14ac:dyDescent="0.3">
      <c r="A400" s="301"/>
      <c r="B400" s="44" t="str">
        <f t="shared" si="205"/>
        <v>ГБУЗ АО Городская клиническая больница №2 им. братьев Губиных</v>
      </c>
      <c r="C400" s="220"/>
      <c r="D400" s="19" t="str">
        <f t="shared" si="206"/>
        <v>Паллиативная медицинская помощь</v>
      </c>
      <c r="E400" s="207"/>
      <c r="F400" s="44" t="str">
        <f t="shared" si="212"/>
        <v>стационар</v>
      </c>
      <c r="G400" s="207"/>
      <c r="H400" s="44" t="str">
        <f t="shared" si="213"/>
        <v>паллиативная медицинская помощь</v>
      </c>
      <c r="I400" s="207"/>
      <c r="J400" s="44" t="str">
        <f t="shared" si="214"/>
        <v xml:space="preserve">Не применяется </v>
      </c>
      <c r="K400" s="66" t="s">
        <v>136</v>
      </c>
      <c r="L400" s="67" t="s">
        <v>137</v>
      </c>
      <c r="M400" s="68" t="s">
        <v>42</v>
      </c>
      <c r="N400" s="100">
        <v>31479</v>
      </c>
      <c r="O400" s="100">
        <v>24069</v>
      </c>
      <c r="P400" s="53" t="str">
        <f t="shared" si="216"/>
        <v/>
      </c>
      <c r="Q400" s="52">
        <f t="shared" si="217"/>
        <v>101.94732996600911</v>
      </c>
      <c r="R400" s="212"/>
      <c r="S400" s="215"/>
      <c r="T400" s="213"/>
      <c r="U400" s="207"/>
      <c r="V400" s="214"/>
      <c r="W400" s="244"/>
      <c r="X400" s="247"/>
    </row>
    <row r="401" spans="1:24" s="4" customFormat="1" ht="81.75" customHeight="1" thickBot="1" x14ac:dyDescent="0.3">
      <c r="A401" s="301"/>
      <c r="B401" s="44" t="str">
        <f t="shared" si="205"/>
        <v>ГБУЗ АО Городская клиническая больница №2 им. братьев Губиных</v>
      </c>
      <c r="C401" s="220"/>
      <c r="D401" s="19" t="str">
        <f t="shared" si="206"/>
        <v>Паллиативная медицинская помощь</v>
      </c>
      <c r="E401" s="207" t="s">
        <v>249</v>
      </c>
      <c r="F401" s="44" t="str">
        <f t="shared" si="212"/>
        <v>амбулаторно на дому выездными патронажными бригадами</v>
      </c>
      <c r="G401" s="207" t="s">
        <v>43</v>
      </c>
      <c r="H401" s="44" t="str">
        <f t="shared" si="213"/>
        <v>паллиативная медицинская помощь</v>
      </c>
      <c r="I401" s="207" t="s">
        <v>139</v>
      </c>
      <c r="J401" s="44" t="str">
        <f t="shared" si="214"/>
        <v>амбулаторно</v>
      </c>
      <c r="K401" s="69" t="s">
        <v>130</v>
      </c>
      <c r="L401" s="70" t="s">
        <v>3</v>
      </c>
      <c r="M401" s="70" t="s">
        <v>5</v>
      </c>
      <c r="N401" s="103">
        <v>99</v>
      </c>
      <c r="O401" s="103">
        <v>99</v>
      </c>
      <c r="P401" s="51">
        <f>IF(AND(N401&lt;&gt;0,M401="Кач."),O401/N401*100,"")</f>
        <v>100</v>
      </c>
      <c r="Q401" s="51"/>
      <c r="R401" s="212">
        <f>IFERROR(AVERAGE(P401:P402),"")</f>
        <v>100</v>
      </c>
      <c r="S401" s="215">
        <f>AVERAGE(Q401:Q402)</f>
        <v>96.555555555555543</v>
      </c>
      <c r="T401" s="213">
        <f>IFERROR((R401*0.7+S401*0.3)*2,S401*2)</f>
        <v>197.93333333333334</v>
      </c>
      <c r="U401" s="207" t="str">
        <f>IF(T401&lt;170,"ГЗ по услуге (работе) НЕ выполнено","")&amp;IF(AND(T401&gt;=170,T401&lt;=200),"ГЗ по услуге (работе) выполнено","")&amp;IF(T401&gt;200,"ГЗ по услуге (работе) ПЕРЕвыполнено","")</f>
        <v>ГЗ по услуге (работе) выполнено</v>
      </c>
      <c r="V401" s="214"/>
      <c r="W401" s="244"/>
      <c r="X401" s="247"/>
    </row>
    <row r="402" spans="1:24" s="4" customFormat="1" ht="40.5" customHeight="1" thickBot="1" x14ac:dyDescent="0.3">
      <c r="A402" s="301"/>
      <c r="B402" s="44" t="str">
        <f t="shared" si="205"/>
        <v>ГБУЗ АО Городская клиническая больница №2 им. братьев Губиных</v>
      </c>
      <c r="C402" s="221"/>
      <c r="D402" s="19" t="str">
        <f t="shared" si="206"/>
        <v>Паллиативная медицинская помощь</v>
      </c>
      <c r="E402" s="207"/>
      <c r="F402" s="44" t="str">
        <f t="shared" si="212"/>
        <v>амбулаторно на дому выездными патронажными бригадами</v>
      </c>
      <c r="G402" s="207"/>
      <c r="H402" s="44" t="str">
        <f t="shared" si="213"/>
        <v>паллиативная медицинская помощь</v>
      </c>
      <c r="I402" s="207"/>
      <c r="J402" s="44" t="str">
        <f t="shared" si="214"/>
        <v>амбулаторно</v>
      </c>
      <c r="K402" s="71" t="s">
        <v>40</v>
      </c>
      <c r="L402" s="67" t="s">
        <v>120</v>
      </c>
      <c r="M402" s="68" t="s">
        <v>42</v>
      </c>
      <c r="N402" s="101">
        <v>1200</v>
      </c>
      <c r="O402" s="100">
        <v>869</v>
      </c>
      <c r="P402" s="53" t="str">
        <f t="shared" ref="P402" si="225">IF(AND(N402&lt;&gt;0,M402="Кач."),O402/N402*100,"")</f>
        <v/>
      </c>
      <c r="Q402" s="52">
        <f t="shared" ref="Q402" si="226">IF(AND(N402&lt;&gt;0,M402="объем"),(O402/N402*100)/$Y$2*12,"")</f>
        <v>96.555555555555543</v>
      </c>
      <c r="R402" s="212"/>
      <c r="S402" s="215"/>
      <c r="T402" s="213"/>
      <c r="U402" s="207"/>
      <c r="V402" s="214"/>
      <c r="W402" s="244"/>
      <c r="X402" s="247"/>
    </row>
    <row r="403" spans="1:24" s="4" customFormat="1" ht="28.5" customHeight="1" thickBot="1" x14ac:dyDescent="0.3">
      <c r="A403" s="301"/>
      <c r="B403" s="44" t="str">
        <f t="shared" si="205"/>
        <v>ГБУЗ АО Городская клиническая больница №2 им. братьев Губиных</v>
      </c>
      <c r="C403" s="242" t="s">
        <v>126</v>
      </c>
      <c r="D403" s="19" t="str">
        <f t="shared" si="20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3" s="207" t="s">
        <v>140</v>
      </c>
      <c r="F403" s="44" t="str">
        <f t="shared" si="212"/>
        <v>стационар</v>
      </c>
      <c r="G403" s="207" t="s">
        <v>51</v>
      </c>
      <c r="H403" s="44" t="str">
        <f t="shared" si="213"/>
        <v>терапия</v>
      </c>
      <c r="I403" s="207" t="s">
        <v>145</v>
      </c>
      <c r="J403" s="44" t="str">
        <f t="shared" si="214"/>
        <v xml:space="preserve">Не применяется </v>
      </c>
      <c r="K403" s="69" t="s">
        <v>130</v>
      </c>
      <c r="L403" s="69" t="s">
        <v>3</v>
      </c>
      <c r="M403" s="69" t="s">
        <v>5</v>
      </c>
      <c r="N403" s="103">
        <v>99</v>
      </c>
      <c r="O403" s="103">
        <v>99</v>
      </c>
      <c r="P403" s="51">
        <f t="shared" si="216"/>
        <v>100</v>
      </c>
      <c r="Q403" s="51"/>
      <c r="R403" s="212">
        <f>IFERROR(AVERAGE(P403:P404),"")</f>
        <v>100</v>
      </c>
      <c r="S403" s="215">
        <f>AVERAGE(Q403:Q404)</f>
        <v>98.074974670719342</v>
      </c>
      <c r="T403" s="213">
        <f>IFERROR((R403*0.7+S403*0.3)*2,S403*2)</f>
        <v>198.84498480243161</v>
      </c>
      <c r="U403" s="207" t="str">
        <f>IF(T403&lt;170,"ГЗ по услуге (работе) НЕ выполнено","")&amp;IF(AND(T403&gt;=170,T403&lt;=200),"ГЗ по услуге (работе) выполнено","")&amp;IF(T403&gt;200,"ГЗ по услуге (работе) ПЕРЕвыполнено","")</f>
        <v>ГЗ по услуге (работе) выполнено</v>
      </c>
      <c r="V403" s="214"/>
      <c r="W403" s="244"/>
      <c r="X403" s="247"/>
    </row>
    <row r="404" spans="1:24" s="4" customFormat="1" ht="28.5" customHeight="1" thickBot="1" x14ac:dyDescent="0.3">
      <c r="A404" s="301"/>
      <c r="B404" s="44" t="str">
        <f t="shared" si="205"/>
        <v>ГБУЗ АО Городская клиническая больница №2 им. братьев Губиных</v>
      </c>
      <c r="C404" s="242"/>
      <c r="D404" s="19" t="str">
        <f t="shared" si="20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4" s="207"/>
      <c r="F404" s="44" t="str">
        <f t="shared" si="212"/>
        <v>стационар</v>
      </c>
      <c r="G404" s="207"/>
      <c r="H404" s="44" t="str">
        <f t="shared" si="213"/>
        <v>терапия</v>
      </c>
      <c r="I404" s="207"/>
      <c r="J404" s="44" t="str">
        <f t="shared" si="214"/>
        <v xml:space="preserve">Не применяется </v>
      </c>
      <c r="K404" s="71" t="s">
        <v>172</v>
      </c>
      <c r="L404" s="72" t="s">
        <v>147</v>
      </c>
      <c r="M404" s="68" t="s">
        <v>42</v>
      </c>
      <c r="N404" s="101">
        <v>329</v>
      </c>
      <c r="O404" s="100">
        <v>242</v>
      </c>
      <c r="P404" s="53" t="str">
        <f t="shared" si="216"/>
        <v/>
      </c>
      <c r="Q404" s="52">
        <f t="shared" si="217"/>
        <v>98.074974670719342</v>
      </c>
      <c r="R404" s="212"/>
      <c r="S404" s="215"/>
      <c r="T404" s="213"/>
      <c r="U404" s="207"/>
      <c r="V404" s="214"/>
      <c r="W404" s="244"/>
      <c r="X404" s="247"/>
    </row>
    <row r="405" spans="1:24" s="4" customFormat="1" ht="39" customHeight="1" thickBot="1" x14ac:dyDescent="0.3">
      <c r="A405" s="301"/>
      <c r="B405" s="44" t="str">
        <f t="shared" si="205"/>
        <v>ГБУЗ АО Городская клиническая больница №2 им. братьев Губиных</v>
      </c>
      <c r="C405" s="236" t="s">
        <v>121</v>
      </c>
      <c r="D405" s="19" t="str">
        <f t="shared" si="206"/>
        <v>ПМСП, не включенная в базовую программу ОМС</v>
      </c>
      <c r="E405" s="222" t="s">
        <v>139</v>
      </c>
      <c r="F405" s="44" t="str">
        <f t="shared" si="212"/>
        <v>амбулаторно</v>
      </c>
      <c r="G405" s="222" t="s">
        <v>253</v>
      </c>
      <c r="H405" s="44" t="str">
        <f t="shared" si="213"/>
        <v>вакцинация</v>
      </c>
      <c r="I405" s="222" t="s">
        <v>248</v>
      </c>
      <c r="J405" s="44" t="str">
        <f t="shared" si="214"/>
        <v>Вакцинация</v>
      </c>
      <c r="K405" s="69" t="s">
        <v>130</v>
      </c>
      <c r="L405" s="70" t="s">
        <v>3</v>
      </c>
      <c r="M405" s="70" t="s">
        <v>5</v>
      </c>
      <c r="N405" s="103">
        <v>99</v>
      </c>
      <c r="O405" s="103">
        <v>99</v>
      </c>
      <c r="P405" s="129">
        <f>IF(AND(N405&lt;&gt;0,M405="Кач."),O405/N405*100,"")</f>
        <v>100</v>
      </c>
      <c r="Q405" s="129"/>
      <c r="R405" s="212">
        <f>IFERROR(AVERAGE(P405:P406),"")</f>
        <v>100</v>
      </c>
      <c r="S405" s="215">
        <f>AVERAGE(Q405:Q406)</f>
        <v>99.673894772230625</v>
      </c>
      <c r="T405" s="213">
        <f>IFERROR((R405*0.7+S405*0.3)*2,S405*2)</f>
        <v>199.80433686333836</v>
      </c>
      <c r="U405" s="290" t="str">
        <f>IF(T405&lt;170,"ГЗ по услуге (работе) НЕ выполнено","")&amp;IF(AND(T405&gt;=170,T405&lt;=200),"ГЗ по услуге (работе) выполнено","")&amp;IF(T405&gt;200,"ГЗ по услуге (работе) ПЕРЕвыполнено","")</f>
        <v>ГЗ по услуге (работе) выполнено</v>
      </c>
      <c r="V405" s="214"/>
      <c r="W405" s="244"/>
      <c r="X405" s="247"/>
    </row>
    <row r="406" spans="1:24" s="4" customFormat="1" ht="33" customHeight="1" thickBot="1" x14ac:dyDescent="0.3">
      <c r="A406" s="301"/>
      <c r="B406" s="44" t="str">
        <f t="shared" si="205"/>
        <v>ГБУЗ АО Городская клиническая больница №2 им. братьев Губиных</v>
      </c>
      <c r="C406" s="238"/>
      <c r="D406" s="19" t="str">
        <f t="shared" si="206"/>
        <v>ПМСП, не включенная в базовую программу ОМС</v>
      </c>
      <c r="E406" s="223"/>
      <c r="F406" s="44" t="str">
        <f t="shared" si="212"/>
        <v>амбулаторно</v>
      </c>
      <c r="G406" s="223"/>
      <c r="H406" s="44" t="str">
        <f t="shared" si="213"/>
        <v>вакцинация</v>
      </c>
      <c r="I406" s="223"/>
      <c r="J406" s="44" t="str">
        <f t="shared" si="214"/>
        <v>Вакцинация</v>
      </c>
      <c r="K406" s="71" t="s">
        <v>40</v>
      </c>
      <c r="L406" s="67" t="s">
        <v>120</v>
      </c>
      <c r="M406" s="68" t="s">
        <v>42</v>
      </c>
      <c r="N406" s="101">
        <v>19830</v>
      </c>
      <c r="O406" s="100">
        <v>14824</v>
      </c>
      <c r="P406" s="53" t="str">
        <f t="shared" ref="P406" si="227">IF(AND(N406&lt;&gt;0,M406="Кач."),O406/N406*100,"")</f>
        <v/>
      </c>
      <c r="Q406" s="130">
        <f t="shared" ref="Q406" si="228">IF(AND(N406&lt;&gt;0,M406="объем"),(O406/N406*100)/$Y$2*12,"")</f>
        <v>99.673894772230625</v>
      </c>
      <c r="R406" s="212"/>
      <c r="S406" s="215"/>
      <c r="T406" s="213"/>
      <c r="U406" s="290"/>
      <c r="V406" s="214"/>
      <c r="W406" s="244"/>
      <c r="X406" s="247"/>
    </row>
    <row r="407" spans="1:24" s="4" customFormat="1" ht="28.5" customHeight="1" thickBot="1" x14ac:dyDescent="0.3">
      <c r="A407" s="301"/>
      <c r="B407" s="44" t="str">
        <f t="shared" si="205"/>
        <v>ГБУЗ АО Городская клиническая больница №2 им. братьев Губиных</v>
      </c>
      <c r="C407" s="242" t="s">
        <v>138</v>
      </c>
      <c r="D407" s="19" t="str">
        <f t="shared" si="206"/>
        <v>Медицинская помощь в экстренной форме незастрахованным гражданам в системе обязательного медицинского страхования</v>
      </c>
      <c r="E407" s="207" t="s">
        <v>139</v>
      </c>
      <c r="F407" s="44" t="str">
        <f t="shared" si="212"/>
        <v>амбулаторно</v>
      </c>
      <c r="G407" s="207" t="s">
        <v>138</v>
      </c>
      <c r="H407" s="44" t="str">
        <f t="shared" si="213"/>
        <v>Медицинская помощь в экстренной форме незастрахованным гражданам в системе обязательного медицинского страхования</v>
      </c>
      <c r="I407" s="207" t="s">
        <v>145</v>
      </c>
      <c r="J407" s="44" t="str">
        <f t="shared" si="214"/>
        <v xml:space="preserve">Не применяется </v>
      </c>
      <c r="K407" s="69" t="s">
        <v>130</v>
      </c>
      <c r="L407" s="69" t="s">
        <v>3</v>
      </c>
      <c r="M407" s="69" t="s">
        <v>5</v>
      </c>
      <c r="N407" s="103">
        <v>99</v>
      </c>
      <c r="O407" s="103">
        <v>99</v>
      </c>
      <c r="P407" s="51">
        <f t="shared" si="216"/>
        <v>100</v>
      </c>
      <c r="Q407" s="51"/>
      <c r="R407" s="212">
        <f>IFERROR(AVERAGE(P407:P408),"")</f>
        <v>100</v>
      </c>
      <c r="S407" s="215">
        <f>AVERAGE(Q407:Q408)</f>
        <v>97.323456790123473</v>
      </c>
      <c r="T407" s="213">
        <f>IFERROR((R407*0.7+S407*0.3)*2,S407*2)</f>
        <v>198.39407407407407</v>
      </c>
      <c r="U407" s="207" t="str">
        <f>IF(T407&lt;170,"ГЗ по услуге (работе) НЕ выполнено","")&amp;IF(AND(T407&gt;=170,T407&lt;=200),"ГЗ по услуге (работе) выполнено","")&amp;IF(T407&gt;200,"ГЗ по услуге (работе) ПЕРЕвыполнено","")</f>
        <v>ГЗ по услуге (работе) выполнено</v>
      </c>
      <c r="V407" s="214"/>
      <c r="W407" s="244"/>
      <c r="X407" s="247"/>
    </row>
    <row r="408" spans="1:24" s="4" customFormat="1" ht="50.25" customHeight="1" thickBot="1" x14ac:dyDescent="0.3">
      <c r="A408" s="301"/>
      <c r="B408" s="44" t="str">
        <f t="shared" si="205"/>
        <v>ГБУЗ АО Городская клиническая больница №2 им. братьев Губиных</v>
      </c>
      <c r="C408" s="242"/>
      <c r="D408" s="19" t="str">
        <f t="shared" si="206"/>
        <v>Медицинская помощь в экстренной форме незастрахованным гражданам в системе обязательного медицинского страхования</v>
      </c>
      <c r="E408" s="207"/>
      <c r="F408" s="44" t="str">
        <f t="shared" si="212"/>
        <v>амбулаторно</v>
      </c>
      <c r="G408" s="207"/>
      <c r="H408" s="44" t="str">
        <f t="shared" si="213"/>
        <v>Медицинская помощь в экстренной форме незастрахованным гражданам в системе обязательного медицинского страхования</v>
      </c>
      <c r="I408" s="207"/>
      <c r="J408" s="44" t="str">
        <f t="shared" si="214"/>
        <v xml:space="preserve">Не применяется </v>
      </c>
      <c r="K408" s="66" t="s">
        <v>40</v>
      </c>
      <c r="L408" s="67" t="s">
        <v>120</v>
      </c>
      <c r="M408" s="68" t="s">
        <v>42</v>
      </c>
      <c r="N408" s="99">
        <v>13500</v>
      </c>
      <c r="O408" s="100">
        <v>9854</v>
      </c>
      <c r="P408" s="53" t="str">
        <f t="shared" si="216"/>
        <v/>
      </c>
      <c r="Q408" s="52">
        <f t="shared" si="217"/>
        <v>97.323456790123473</v>
      </c>
      <c r="R408" s="212"/>
      <c r="S408" s="215"/>
      <c r="T408" s="213"/>
      <c r="U408" s="207"/>
      <c r="V408" s="214"/>
      <c r="W408" s="244"/>
      <c r="X408" s="247"/>
    </row>
    <row r="409" spans="1:24" s="4" customFormat="1" ht="50.25" customHeight="1" thickBot="1" x14ac:dyDescent="0.3">
      <c r="A409" s="301"/>
      <c r="B409" s="44" t="str">
        <f t="shared" si="205"/>
        <v>ГБУЗ АО Городская клиническая больница №2 им. братьев Губиных</v>
      </c>
      <c r="C409" s="206" t="s">
        <v>231</v>
      </c>
      <c r="D409" s="19" t="str">
        <f t="shared" si="20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09" s="207" t="s">
        <v>287</v>
      </c>
      <c r="F409" s="44" t="str">
        <f t="shared" si="212"/>
        <v>заключение договоров</v>
      </c>
      <c r="G409" s="207" t="s">
        <v>289</v>
      </c>
      <c r="H409" s="44" t="str">
        <f t="shared" si="2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09" s="222" t="s">
        <v>288</v>
      </c>
      <c r="J409" s="44" t="str">
        <f t="shared" si="2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09" s="73" t="s">
        <v>232</v>
      </c>
      <c r="L409" s="72" t="s">
        <v>3</v>
      </c>
      <c r="M409" s="70" t="s">
        <v>5</v>
      </c>
      <c r="N409" s="103">
        <v>100</v>
      </c>
      <c r="O409" s="103">
        <v>100</v>
      </c>
      <c r="P409" s="51">
        <f>IF(AND(N409&lt;&gt;0,M409="Кач."),O409/N409*100,"")</f>
        <v>100</v>
      </c>
      <c r="Q409" s="51"/>
      <c r="R409" s="212">
        <f>IFERROR(AVERAGE(P409:P410),"")</f>
        <v>100</v>
      </c>
      <c r="S409" s="215">
        <f>AVERAGE(Q409:Q410)</f>
        <v>100</v>
      </c>
      <c r="T409" s="213">
        <f>IFERROR((R409*0.7+S409*0.3)*2,S409*2)</f>
        <v>200</v>
      </c>
      <c r="U409" s="207" t="str">
        <f>IF(T409&lt;170,"ГЗ по услуге (работе) НЕ выполнено","")&amp;IF(AND(T409&gt;=170,T409&lt;=200),"ГЗ по услуге (работе) выполнено","")&amp;IF(T409&gt;200,"ГЗ по услуге (работе) ПЕРЕвыполнено","")</f>
        <v>ГЗ по услуге (работе) выполнено</v>
      </c>
      <c r="V409" s="214"/>
      <c r="W409" s="244"/>
      <c r="X409" s="247"/>
    </row>
    <row r="410" spans="1:24" s="4" customFormat="1" ht="50.25" customHeight="1" thickBot="1" x14ac:dyDescent="0.3">
      <c r="A410" s="301"/>
      <c r="B410" s="44" t="str">
        <f t="shared" ref="B410:B473" si="229">IF(A410="",B409,A410)</f>
        <v>ГБУЗ АО Городская клиническая больница №2 им. братьев Губиных</v>
      </c>
      <c r="C410" s="206"/>
      <c r="D410" s="19" t="str">
        <f t="shared" ref="D410:D473" si="230">IF(C410="",D409,C410)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10" s="207"/>
      <c r="F410" s="44" t="str">
        <f t="shared" si="212"/>
        <v>заключение договоров</v>
      </c>
      <c r="G410" s="207"/>
      <c r="H410" s="44" t="str">
        <f t="shared" si="2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10" s="223"/>
      <c r="J410" s="44" t="str">
        <f t="shared" si="2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10" s="74" t="s">
        <v>240</v>
      </c>
      <c r="L410" s="72" t="s">
        <v>233</v>
      </c>
      <c r="M410" s="78" t="s">
        <v>42</v>
      </c>
      <c r="N410" s="99">
        <v>12.61</v>
      </c>
      <c r="O410" s="99">
        <v>12.61</v>
      </c>
      <c r="P410" s="53" t="str">
        <f t="shared" ref="P410" si="231">IF(AND(N410&lt;&gt;0,M410="Кач."),O410/N410*100,"")</f>
        <v/>
      </c>
      <c r="Q410" s="55">
        <f>IF(AND(N410&lt;&gt;0,M410="объем"),(O410/N410*100),"")</f>
        <v>100</v>
      </c>
      <c r="R410" s="212"/>
      <c r="S410" s="215"/>
      <c r="T410" s="213"/>
      <c r="U410" s="207"/>
      <c r="V410" s="214"/>
      <c r="W410" s="245"/>
      <c r="X410" s="248"/>
    </row>
    <row r="411" spans="1:24" s="4" customFormat="1" ht="28.5" customHeight="1" thickBot="1" x14ac:dyDescent="0.3">
      <c r="A411" s="216" t="s">
        <v>18</v>
      </c>
      <c r="B411" s="44" t="str">
        <f t="shared" si="229"/>
        <v>ГБУЗ АО Городская киническая больница №3 им. С.М. Кирова</v>
      </c>
      <c r="C411" s="242" t="s">
        <v>138</v>
      </c>
      <c r="D411" s="19" t="str">
        <f t="shared" si="230"/>
        <v>Медицинская помощь в экстренной форме незастрахованным гражданам в системе обязательного медицинского страхования</v>
      </c>
      <c r="E411" s="207" t="s">
        <v>139</v>
      </c>
      <c r="F411" s="44" t="str">
        <f t="shared" si="212"/>
        <v>амбулаторно</v>
      </c>
      <c r="G411" s="207" t="s">
        <v>138</v>
      </c>
      <c r="H411" s="44" t="str">
        <f t="shared" si="213"/>
        <v>Медицинская помощь в экстренной форме незастрахованным гражданам в системе обязательного медицинского страхования</v>
      </c>
      <c r="I411" s="207" t="s">
        <v>145</v>
      </c>
      <c r="J411" s="44" t="str">
        <f t="shared" si="214"/>
        <v xml:space="preserve">Не применяется </v>
      </c>
      <c r="K411" s="69" t="s">
        <v>130</v>
      </c>
      <c r="L411" s="69" t="s">
        <v>3</v>
      </c>
      <c r="M411" s="69" t="s">
        <v>5</v>
      </c>
      <c r="N411" s="103">
        <v>99</v>
      </c>
      <c r="O411" s="103">
        <v>99</v>
      </c>
      <c r="P411" s="57">
        <f t="shared" ref="P411:P412" si="232">IF(AND(N411&lt;&gt;0,M411="Кач."),O411/N411*100,"")</f>
        <v>100</v>
      </c>
      <c r="Q411" s="51"/>
      <c r="R411" s="212">
        <f>IFERROR(AVERAGE(P411:P412),"")</f>
        <v>100</v>
      </c>
      <c r="S411" s="215">
        <f>AVERAGE(Q411:Q412)</f>
        <v>60.88897391747976</v>
      </c>
      <c r="T411" s="213">
        <f>IFERROR((R411*0.7+S411*0.3)*2,S411*2)</f>
        <v>176.53338435048786</v>
      </c>
      <c r="U411" s="207" t="str">
        <f>IF(T411&lt;170,"ГЗ по услуге (работе) НЕ выполнено","")&amp;IF(AND(T411&gt;=170,T411&lt;=200),"ГЗ по услуге (работе) выполнено","")&amp;IF(T411&gt;200,"ГЗ по услуге (работе) ПЕРЕвыполнено","")</f>
        <v>ГЗ по услуге (работе) выполнено</v>
      </c>
      <c r="V411" s="214"/>
      <c r="W411" s="243">
        <f>AVERAGE(T411:T430)</f>
        <v>198.11458874574285</v>
      </c>
      <c r="X411" s="246" t="str">
        <f>IF(W411&lt;170,"ГЗ по учреждению не выполнено","")&amp;IF(AND(W411&gt;=170,W411&lt;=200),"ГЗ по учреждению выполнено","")&amp;IF(W411&gt;200,"ГЗ по учреждению перевыполнено","")</f>
        <v>ГЗ по учреждению выполнено</v>
      </c>
    </row>
    <row r="412" spans="1:24" s="4" customFormat="1" ht="51.6" customHeight="1" thickBot="1" x14ac:dyDescent="0.3">
      <c r="A412" s="217"/>
      <c r="B412" s="44" t="str">
        <f t="shared" si="229"/>
        <v>ГБУЗ АО Городская киническая больница №3 им. С.М. Кирова</v>
      </c>
      <c r="C412" s="242"/>
      <c r="D412" s="19" t="str">
        <f t="shared" si="230"/>
        <v>Медицинская помощь в экстренной форме незастрахованным гражданам в системе обязательного медицинского страхования</v>
      </c>
      <c r="E412" s="207"/>
      <c r="F412" s="44" t="str">
        <f t="shared" si="212"/>
        <v>амбулаторно</v>
      </c>
      <c r="G412" s="207"/>
      <c r="H412" s="44" t="str">
        <f t="shared" si="213"/>
        <v>Медицинская помощь в экстренной форме незастрахованным гражданам в системе обязательного медицинского страхования</v>
      </c>
      <c r="I412" s="207"/>
      <c r="J412" s="44" t="str">
        <f t="shared" si="214"/>
        <v xml:space="preserve">Не применяется </v>
      </c>
      <c r="K412" s="66" t="s">
        <v>40</v>
      </c>
      <c r="L412" s="67" t="s">
        <v>120</v>
      </c>
      <c r="M412" s="68" t="s">
        <v>42</v>
      </c>
      <c r="N412" s="99">
        <v>5227</v>
      </c>
      <c r="O412" s="99">
        <v>2387</v>
      </c>
      <c r="P412" s="53" t="str">
        <f t="shared" si="232"/>
        <v/>
      </c>
      <c r="Q412" s="52">
        <f t="shared" si="217"/>
        <v>60.88897391747976</v>
      </c>
      <c r="R412" s="212"/>
      <c r="S412" s="215"/>
      <c r="T412" s="213"/>
      <c r="U412" s="207"/>
      <c r="V412" s="214"/>
      <c r="W412" s="244"/>
      <c r="X412" s="247"/>
    </row>
    <row r="413" spans="1:24" s="4" customFormat="1" ht="73.5" customHeight="1" thickBot="1" x14ac:dyDescent="0.3">
      <c r="A413" s="217"/>
      <c r="B413" s="44" t="str">
        <f t="shared" si="229"/>
        <v>ГБУЗ АО Городская киническая больница №3 им. С.М. Кирова</v>
      </c>
      <c r="C413" s="236" t="s">
        <v>121</v>
      </c>
      <c r="D413" s="19" t="str">
        <f t="shared" si="230"/>
        <v>ПМСП, не включенная в базовую программу ОМС</v>
      </c>
      <c r="E413" s="222" t="s">
        <v>139</v>
      </c>
      <c r="F413" s="44" t="str">
        <f t="shared" si="212"/>
        <v>амбулаторно</v>
      </c>
      <c r="G413" s="222" t="s">
        <v>39</v>
      </c>
      <c r="H413" s="44" t="str">
        <f t="shared" si="213"/>
        <v>Первичная медико-санитарная помощь, в части диагностики и лечения</v>
      </c>
      <c r="I413" s="222" t="s">
        <v>248</v>
      </c>
      <c r="J413" s="44" t="str">
        <f t="shared" si="214"/>
        <v>Вакцинация</v>
      </c>
      <c r="K413" s="70" t="s">
        <v>130</v>
      </c>
      <c r="L413" s="70" t="s">
        <v>3</v>
      </c>
      <c r="M413" s="70" t="s">
        <v>5</v>
      </c>
      <c r="N413" s="103">
        <v>99</v>
      </c>
      <c r="O413" s="103">
        <v>99</v>
      </c>
      <c r="P413" s="119">
        <f>IF(AND(N413&lt;&gt;0,M413="Кач."),O413/N413*100,"")</f>
        <v>100</v>
      </c>
      <c r="Q413" s="116"/>
      <c r="R413" s="212">
        <f>IFERROR(AVERAGE(P413:P414),"")</f>
        <v>100</v>
      </c>
      <c r="S413" s="215">
        <f>AVERAGE(Q413:Q414)</f>
        <v>107.46666666666667</v>
      </c>
      <c r="T413" s="213">
        <f>IFERROR((R413*0.7+S413*0.3)*2,S413*2)</f>
        <v>204.48000000000002</v>
      </c>
      <c r="U413" s="207" t="str">
        <f>IF(T413&lt;170,"ГЗ по услуге (работе) НЕ выполнено","")&amp;IF(AND(T413&gt;=170,T413&lt;=200),"ГЗ по услуге (работе) выполнено","")&amp;IF(T413&gt;200,"ГЗ по услуге (работе) ПЕРЕвыполнено","")</f>
        <v>ГЗ по услуге (работе) ПЕРЕвыполнено</v>
      </c>
      <c r="V413" s="214"/>
      <c r="W413" s="244"/>
      <c r="X413" s="247"/>
    </row>
    <row r="414" spans="1:24" s="4" customFormat="1" ht="58.5" customHeight="1" thickBot="1" x14ac:dyDescent="0.3">
      <c r="A414" s="217"/>
      <c r="B414" s="44" t="str">
        <f t="shared" si="229"/>
        <v>ГБУЗ АО Городская киническая больница №3 им. С.М. Кирова</v>
      </c>
      <c r="C414" s="238"/>
      <c r="D414" s="19" t="str">
        <f t="shared" si="230"/>
        <v>ПМСП, не включенная в базовую программу ОМС</v>
      </c>
      <c r="E414" s="223"/>
      <c r="F414" s="44" t="str">
        <f t="shared" si="212"/>
        <v>амбулаторно</v>
      </c>
      <c r="G414" s="223"/>
      <c r="H414" s="44" t="str">
        <f t="shared" si="213"/>
        <v>Первичная медико-санитарная помощь, в части диагностики и лечения</v>
      </c>
      <c r="I414" s="223"/>
      <c r="J414" s="44" t="str">
        <f t="shared" si="214"/>
        <v>Вакцинация</v>
      </c>
      <c r="K414" s="71" t="s">
        <v>40</v>
      </c>
      <c r="L414" s="72" t="s">
        <v>120</v>
      </c>
      <c r="M414" s="78" t="s">
        <v>42</v>
      </c>
      <c r="N414" s="99">
        <v>1000</v>
      </c>
      <c r="O414" s="101">
        <v>806</v>
      </c>
      <c r="P414" s="121" t="str">
        <f>IF(AND(N414&lt;&gt;0,M414="Кач."),O414/N414*100,"")</f>
        <v/>
      </c>
      <c r="Q414" s="117">
        <f t="shared" ref="Q414" si="233">IF(AND(N414&lt;&gt;0,M414="объем"),(O414/N414*100)/$Y$2*12,"")</f>
        <v>107.46666666666667</v>
      </c>
      <c r="R414" s="212"/>
      <c r="S414" s="215"/>
      <c r="T414" s="213"/>
      <c r="U414" s="207"/>
      <c r="V414" s="214"/>
      <c r="W414" s="244"/>
      <c r="X414" s="247"/>
    </row>
    <row r="415" spans="1:24" s="4" customFormat="1" ht="28.5" customHeight="1" thickBot="1" x14ac:dyDescent="0.3">
      <c r="A415" s="217"/>
      <c r="B415" s="44" t="str">
        <f t="shared" si="229"/>
        <v>ГБУЗ АО Городская киническая больница №3 им. С.М. Кирова</v>
      </c>
      <c r="C415" s="206" t="s">
        <v>72</v>
      </c>
      <c r="D415" s="19" t="str">
        <f t="shared" si="230"/>
        <v>Паллиативная медицинская помощь</v>
      </c>
      <c r="E415" s="207" t="s">
        <v>140</v>
      </c>
      <c r="F415" s="44" t="str">
        <f t="shared" si="212"/>
        <v>стационар</v>
      </c>
      <c r="G415" s="207" t="s">
        <v>43</v>
      </c>
      <c r="H415" s="44" t="str">
        <f t="shared" si="213"/>
        <v>паллиативная медицинская помощь</v>
      </c>
      <c r="I415" s="207" t="s">
        <v>145</v>
      </c>
      <c r="J415" s="44" t="str">
        <f t="shared" si="214"/>
        <v xml:space="preserve">Не применяется </v>
      </c>
      <c r="K415" s="69" t="s">
        <v>130</v>
      </c>
      <c r="L415" s="69" t="s">
        <v>3</v>
      </c>
      <c r="M415" s="69" t="s">
        <v>5</v>
      </c>
      <c r="N415" s="103">
        <v>99</v>
      </c>
      <c r="O415" s="103">
        <v>99</v>
      </c>
      <c r="P415" s="51">
        <f t="shared" ref="P415:P424" si="234">IF(AND(N415&lt;&gt;0,M415="Кач."),O415/N415*100,"")</f>
        <v>100</v>
      </c>
      <c r="Q415" s="51"/>
      <c r="R415" s="212">
        <f>IFERROR(AVERAGE(P415:P416),"")</f>
        <v>100</v>
      </c>
      <c r="S415" s="215">
        <f>AVERAGE(Q415:Q416)</f>
        <v>106.8733850129199</v>
      </c>
      <c r="T415" s="213">
        <f>IFERROR((R415*0.7+S415*0.3)*2,S415*2)</f>
        <v>204.12403100775194</v>
      </c>
      <c r="U415" s="207" t="str">
        <f>IF(T415&lt;170,"ГЗ по услуге (работе) НЕ выполнено","")&amp;IF(AND(T415&gt;=170,T415&lt;=200),"ГЗ по услуге (работе) выполнено","")&amp;IF(T415&gt;200,"ГЗ по услуге (работе) ПЕРЕвыполнено","")</f>
        <v>ГЗ по услуге (работе) ПЕРЕвыполнено</v>
      </c>
      <c r="V415" s="214"/>
      <c r="W415" s="244"/>
      <c r="X415" s="247"/>
    </row>
    <row r="416" spans="1:24" s="4" customFormat="1" ht="45" customHeight="1" thickBot="1" x14ac:dyDescent="0.3">
      <c r="A416" s="217"/>
      <c r="B416" s="44" t="str">
        <f t="shared" si="229"/>
        <v>ГБУЗ АО Городская киническая больница №3 им. С.М. Кирова</v>
      </c>
      <c r="C416" s="206"/>
      <c r="D416" s="19" t="str">
        <f t="shared" si="230"/>
        <v>Паллиативная медицинская помощь</v>
      </c>
      <c r="E416" s="207"/>
      <c r="F416" s="44" t="str">
        <f t="shared" si="212"/>
        <v>стационар</v>
      </c>
      <c r="G416" s="207"/>
      <c r="H416" s="44" t="str">
        <f t="shared" si="213"/>
        <v>паллиативная медицинская помощь</v>
      </c>
      <c r="I416" s="207"/>
      <c r="J416" s="44" t="str">
        <f t="shared" si="214"/>
        <v xml:space="preserve">Не применяется </v>
      </c>
      <c r="K416" s="66" t="s">
        <v>136</v>
      </c>
      <c r="L416" s="67" t="s">
        <v>137</v>
      </c>
      <c r="M416" s="68" t="s">
        <v>42</v>
      </c>
      <c r="N416" s="102">
        <v>4515</v>
      </c>
      <c r="O416" s="102">
        <v>3619</v>
      </c>
      <c r="P416" s="53" t="str">
        <f t="shared" si="234"/>
        <v/>
      </c>
      <c r="Q416" s="52">
        <f t="shared" ref="Q416:Q445" si="235">IF(AND(N416&lt;&gt;0,M416="объем"),(O416/N416*100)/$Y$2*12,"")</f>
        <v>106.8733850129199</v>
      </c>
      <c r="R416" s="212"/>
      <c r="S416" s="215"/>
      <c r="T416" s="213"/>
      <c r="U416" s="207"/>
      <c r="V416" s="214"/>
      <c r="W416" s="244"/>
      <c r="X416" s="247"/>
    </row>
    <row r="417" spans="1:24" s="4" customFormat="1" ht="45" customHeight="1" thickBot="1" x14ac:dyDescent="0.3">
      <c r="A417" s="217"/>
      <c r="B417" s="44" t="str">
        <f t="shared" si="229"/>
        <v>ГБУЗ АО Городская киническая больница №3 им. С.М. Кирова</v>
      </c>
      <c r="C417" s="219" t="s">
        <v>126</v>
      </c>
      <c r="D417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7" s="222" t="s">
        <v>140</v>
      </c>
      <c r="F417" s="44" t="str">
        <f t="shared" si="212"/>
        <v>стационар</v>
      </c>
      <c r="G417" s="222" t="s">
        <v>254</v>
      </c>
      <c r="H417" s="44" t="str">
        <f t="shared" si="213"/>
        <v>Инфекционные болезни (COVID-19)</v>
      </c>
      <c r="I417" s="222" t="s">
        <v>145</v>
      </c>
      <c r="J417" s="44" t="str">
        <f t="shared" si="214"/>
        <v xml:space="preserve">Не применяется </v>
      </c>
      <c r="K417" s="69" t="s">
        <v>130</v>
      </c>
      <c r="L417" s="70" t="s">
        <v>3</v>
      </c>
      <c r="M417" s="69" t="s">
        <v>5</v>
      </c>
      <c r="N417" s="103">
        <v>99</v>
      </c>
      <c r="O417" s="103">
        <v>99</v>
      </c>
      <c r="P417" s="53">
        <f t="shared" si="234"/>
        <v>100</v>
      </c>
      <c r="Q417" s="145"/>
      <c r="R417" s="226">
        <f>IFERROR(AVERAGE(P417:P418),"")</f>
        <v>100</v>
      </c>
      <c r="S417" s="227">
        <f>AVERAGE(Q417:Q418)</f>
        <v>96.666666666666657</v>
      </c>
      <c r="T417" s="224">
        <f>IFERROR((R417*0.7+S417*0.3)*2,S417*2)</f>
        <v>198</v>
      </c>
      <c r="U417" s="222" t="str">
        <f>IF(T417&lt;170,"ГЗ по услуге (работе) НЕ выполнено","")&amp;IF(AND(T417&gt;=170,T417&lt;=200),"ГЗ по услуге (работе) выполнено","")&amp;IF(T417&gt;200,"ГЗ по услуге (работе) ПЕРЕвыполнено","")</f>
        <v>ГЗ по услуге (работе) выполнено</v>
      </c>
      <c r="V417" s="230"/>
      <c r="W417" s="244"/>
      <c r="X417" s="247"/>
    </row>
    <row r="418" spans="1:24" s="4" customFormat="1" ht="45" customHeight="1" thickBot="1" x14ac:dyDescent="0.3">
      <c r="A418" s="217"/>
      <c r="B418" s="44" t="str">
        <f t="shared" si="229"/>
        <v>ГБУЗ АО Городская киническая больница №3 им. С.М. Кирова</v>
      </c>
      <c r="C418" s="220"/>
      <c r="D418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8" s="229"/>
      <c r="F418" s="44" t="str">
        <f t="shared" si="212"/>
        <v>стационар</v>
      </c>
      <c r="G418" s="223"/>
      <c r="H418" s="44" t="str">
        <f t="shared" si="213"/>
        <v>Инфекционные болезни (COVID-19)</v>
      </c>
      <c r="I418" s="229"/>
      <c r="J418" s="44" t="str">
        <f t="shared" si="214"/>
        <v xml:space="preserve">Не применяется </v>
      </c>
      <c r="K418" s="71" t="s">
        <v>172</v>
      </c>
      <c r="L418" s="72" t="s">
        <v>120</v>
      </c>
      <c r="M418" s="68" t="s">
        <v>42</v>
      </c>
      <c r="N418" s="102">
        <v>40</v>
      </c>
      <c r="O418" s="102">
        <v>29</v>
      </c>
      <c r="P418" s="53" t="str">
        <f t="shared" si="234"/>
        <v/>
      </c>
      <c r="Q418" s="145">
        <f t="shared" si="235"/>
        <v>96.666666666666657</v>
      </c>
      <c r="R418" s="209"/>
      <c r="S418" s="211"/>
      <c r="T418" s="225"/>
      <c r="U418" s="223"/>
      <c r="V418" s="232"/>
      <c r="W418" s="244"/>
      <c r="X418" s="247"/>
    </row>
    <row r="419" spans="1:24" s="4" customFormat="1" ht="28.5" customHeight="1" thickBot="1" x14ac:dyDescent="0.3">
      <c r="A419" s="217"/>
      <c r="B419" s="44" t="str">
        <f t="shared" si="229"/>
        <v>ГБУЗ АО Городская киническая больница №3 им. С.М. Кирова</v>
      </c>
      <c r="C419" s="220"/>
      <c r="D419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9" s="229"/>
      <c r="F419" s="44" t="str">
        <f t="shared" si="212"/>
        <v>стационар</v>
      </c>
      <c r="G419" s="222" t="s">
        <v>73</v>
      </c>
      <c r="H419" s="44" t="str">
        <f t="shared" si="213"/>
        <v>неврология</v>
      </c>
      <c r="I419" s="229"/>
      <c r="J419" s="44" t="str">
        <f t="shared" si="214"/>
        <v xml:space="preserve">Не применяется </v>
      </c>
      <c r="K419" s="69" t="s">
        <v>130</v>
      </c>
      <c r="L419" s="69" t="s">
        <v>3</v>
      </c>
      <c r="M419" s="69" t="s">
        <v>5</v>
      </c>
      <c r="N419" s="103">
        <v>99</v>
      </c>
      <c r="O419" s="103">
        <v>99</v>
      </c>
      <c r="P419" s="53">
        <f t="shared" si="234"/>
        <v>100</v>
      </c>
      <c r="Q419" s="145"/>
      <c r="R419" s="226">
        <f>IFERROR(AVERAGE(P419:P420),"")</f>
        <v>100</v>
      </c>
      <c r="S419" s="227">
        <f>AVERAGE(Q419:Q420)</f>
        <v>50.909090909090921</v>
      </c>
      <c r="T419" s="224">
        <f>IFERROR((R419*0.7+S419*0.3)*2,S419*2)</f>
        <v>170.54545454545456</v>
      </c>
      <c r="U419" s="222" t="str">
        <f>IF(T419&lt;170,"ГЗ по услуге (работе) НЕ выполнено","")&amp;IF(AND(T419&gt;=170,T419&lt;=200),"ГЗ по услуге (работе) выполнено","")&amp;IF(T419&gt;200,"ГЗ по услуге (работе) ПЕРЕвыполнено","")</f>
        <v>ГЗ по услуге (работе) выполнено</v>
      </c>
      <c r="V419" s="230"/>
      <c r="W419" s="244"/>
      <c r="X419" s="247"/>
    </row>
    <row r="420" spans="1:24" s="4" customFormat="1" ht="28.5" customHeight="1" thickBot="1" x14ac:dyDescent="0.3">
      <c r="A420" s="217"/>
      <c r="B420" s="44" t="str">
        <f t="shared" si="229"/>
        <v>ГБУЗ АО Городская киническая больница №3 им. С.М. Кирова</v>
      </c>
      <c r="C420" s="220"/>
      <c r="D420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0" s="229"/>
      <c r="F420" s="44" t="str">
        <f t="shared" si="212"/>
        <v>стационар</v>
      </c>
      <c r="G420" s="223"/>
      <c r="H420" s="44" t="str">
        <f t="shared" si="213"/>
        <v>неврология</v>
      </c>
      <c r="I420" s="229"/>
      <c r="J420" s="44" t="str">
        <f t="shared" si="214"/>
        <v xml:space="preserve">Не применяется </v>
      </c>
      <c r="K420" s="71" t="s">
        <v>172</v>
      </c>
      <c r="L420" s="72" t="s">
        <v>120</v>
      </c>
      <c r="M420" s="68" t="s">
        <v>42</v>
      </c>
      <c r="N420" s="102">
        <v>55</v>
      </c>
      <c r="O420" s="102">
        <v>21</v>
      </c>
      <c r="P420" s="53" t="str">
        <f t="shared" si="234"/>
        <v/>
      </c>
      <c r="Q420" s="145">
        <f t="shared" si="235"/>
        <v>50.909090909090921</v>
      </c>
      <c r="R420" s="209"/>
      <c r="S420" s="211"/>
      <c r="T420" s="225"/>
      <c r="U420" s="223"/>
      <c r="V420" s="232"/>
      <c r="W420" s="244"/>
      <c r="X420" s="247"/>
    </row>
    <row r="421" spans="1:24" s="4" customFormat="1" ht="28.5" customHeight="1" thickBot="1" x14ac:dyDescent="0.3">
      <c r="A421" s="217"/>
      <c r="B421" s="44" t="str">
        <f t="shared" si="229"/>
        <v>ГБУЗ АО Городская киническая больница №3 им. С.М. Кирова</v>
      </c>
      <c r="C421" s="220"/>
      <c r="D421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1" s="229"/>
      <c r="F421" s="44" t="str">
        <f t="shared" si="212"/>
        <v>стационар</v>
      </c>
      <c r="G421" s="222" t="s">
        <v>51</v>
      </c>
      <c r="H421" s="44" t="str">
        <f t="shared" si="213"/>
        <v>терапия</v>
      </c>
      <c r="I421" s="229"/>
      <c r="J421" s="44" t="str">
        <f t="shared" si="214"/>
        <v xml:space="preserve">Не применяется </v>
      </c>
      <c r="K421" s="69" t="s">
        <v>130</v>
      </c>
      <c r="L421" s="69" t="s">
        <v>3</v>
      </c>
      <c r="M421" s="69" t="s">
        <v>5</v>
      </c>
      <c r="N421" s="103">
        <v>99</v>
      </c>
      <c r="O421" s="103">
        <v>99</v>
      </c>
      <c r="P421" s="53">
        <f t="shared" si="234"/>
        <v>100</v>
      </c>
      <c r="Q421" s="145"/>
      <c r="R421" s="226">
        <f>IFERROR(AVERAGE(P421:P422),"")</f>
        <v>100</v>
      </c>
      <c r="S421" s="227">
        <f>AVERAGE(Q421:Q422)</f>
        <v>94.656488549618317</v>
      </c>
      <c r="T421" s="224">
        <f>IFERROR((R421*0.7+S421*0.3)*2,S421*2)</f>
        <v>196.79389312977099</v>
      </c>
      <c r="U421" s="222" t="str">
        <f>IF(T421&lt;170,"ГЗ по услуге (работе) НЕ выполнено","")&amp;IF(AND(T421&gt;=170,T421&lt;=200),"ГЗ по услуге (работе) выполнено","")&amp;IF(T421&gt;200,"ГЗ по услуге (работе) ПЕРЕвыполнено","")</f>
        <v>ГЗ по услуге (работе) выполнено</v>
      </c>
      <c r="V421" s="230"/>
      <c r="W421" s="244"/>
      <c r="X421" s="247"/>
    </row>
    <row r="422" spans="1:24" s="4" customFormat="1" ht="28.5" customHeight="1" thickBot="1" x14ac:dyDescent="0.3">
      <c r="A422" s="217"/>
      <c r="B422" s="44" t="str">
        <f t="shared" si="229"/>
        <v>ГБУЗ АО Городская киническая больница №3 им. С.М. Кирова</v>
      </c>
      <c r="C422" s="220"/>
      <c r="D422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2" s="229"/>
      <c r="F422" s="44" t="str">
        <f t="shared" si="212"/>
        <v>стационар</v>
      </c>
      <c r="G422" s="223"/>
      <c r="H422" s="44" t="str">
        <f t="shared" si="213"/>
        <v>терапия</v>
      </c>
      <c r="I422" s="229"/>
      <c r="J422" s="44" t="str">
        <f t="shared" si="214"/>
        <v xml:space="preserve">Не применяется </v>
      </c>
      <c r="K422" s="71" t="s">
        <v>172</v>
      </c>
      <c r="L422" s="72" t="s">
        <v>120</v>
      </c>
      <c r="M422" s="68" t="s">
        <v>42</v>
      </c>
      <c r="N422" s="102">
        <v>131</v>
      </c>
      <c r="O422" s="102">
        <v>93</v>
      </c>
      <c r="P422" s="53" t="str">
        <f t="shared" si="234"/>
        <v/>
      </c>
      <c r="Q422" s="145">
        <f t="shared" si="235"/>
        <v>94.656488549618317</v>
      </c>
      <c r="R422" s="209"/>
      <c r="S422" s="211"/>
      <c r="T422" s="225"/>
      <c r="U422" s="223"/>
      <c r="V422" s="232"/>
      <c r="W422" s="244"/>
      <c r="X422" s="247"/>
    </row>
    <row r="423" spans="1:24" s="4" customFormat="1" ht="28.5" customHeight="1" thickBot="1" x14ac:dyDescent="0.3">
      <c r="A423" s="217"/>
      <c r="B423" s="44" t="str">
        <f t="shared" si="229"/>
        <v>ГБУЗ АО Городская киническая больница №3 им. С.М. Кирова</v>
      </c>
      <c r="C423" s="220"/>
      <c r="D423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3" s="229"/>
      <c r="F423" s="44" t="str">
        <f t="shared" si="212"/>
        <v>стационар</v>
      </c>
      <c r="G423" s="222" t="s">
        <v>150</v>
      </c>
      <c r="H423" s="44" t="str">
        <f t="shared" si="213"/>
        <v>хирургия</v>
      </c>
      <c r="I423" s="229"/>
      <c r="J423" s="44" t="str">
        <f t="shared" si="214"/>
        <v xml:space="preserve">Не применяется </v>
      </c>
      <c r="K423" s="69" t="s">
        <v>130</v>
      </c>
      <c r="L423" s="69" t="s">
        <v>3</v>
      </c>
      <c r="M423" s="69" t="s">
        <v>5</v>
      </c>
      <c r="N423" s="103">
        <v>99</v>
      </c>
      <c r="O423" s="103">
        <v>99</v>
      </c>
      <c r="P423" s="53">
        <f t="shared" si="234"/>
        <v>100</v>
      </c>
      <c r="Q423" s="145"/>
      <c r="R423" s="226">
        <f>IFERROR(AVERAGE(P423:P424),"")</f>
        <v>100</v>
      </c>
      <c r="S423" s="227">
        <f>AVERAGE(Q423:Q424)</f>
        <v>133.33333333333331</v>
      </c>
      <c r="T423" s="224">
        <f>IFERROR((R423*0.7+S423*0.3)*2,S423*2)</f>
        <v>220</v>
      </c>
      <c r="U423" s="222" t="str">
        <f>IF(T423&lt;170,"ГЗ по услуге (работе) НЕ выполнено","")&amp;IF(AND(T423&gt;=170,T423&lt;=200),"ГЗ по услуге (работе) выполнено","")&amp;IF(T423&gt;200,"ГЗ по услуге (работе) ПЕРЕвыполнено","")</f>
        <v>ГЗ по услуге (работе) ПЕРЕвыполнено</v>
      </c>
      <c r="V423" s="230"/>
      <c r="W423" s="244"/>
      <c r="X423" s="247"/>
    </row>
    <row r="424" spans="1:24" s="4" customFormat="1" ht="28.5" customHeight="1" thickBot="1" x14ac:dyDescent="0.3">
      <c r="A424" s="217"/>
      <c r="B424" s="44" t="str">
        <f t="shared" si="229"/>
        <v>ГБУЗ АО Городская киническая больница №3 им. С.М. Кирова</v>
      </c>
      <c r="C424" s="221"/>
      <c r="D424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4" s="223"/>
      <c r="F424" s="44" t="str">
        <f t="shared" si="212"/>
        <v>стационар</v>
      </c>
      <c r="G424" s="223"/>
      <c r="H424" s="44" t="str">
        <f t="shared" si="213"/>
        <v>хирургия</v>
      </c>
      <c r="I424" s="223"/>
      <c r="J424" s="44" t="str">
        <f t="shared" si="214"/>
        <v xml:space="preserve">Не применяется </v>
      </c>
      <c r="K424" s="71" t="s">
        <v>172</v>
      </c>
      <c r="L424" s="72" t="s">
        <v>120</v>
      </c>
      <c r="M424" s="68" t="s">
        <v>42</v>
      </c>
      <c r="N424" s="102">
        <v>111</v>
      </c>
      <c r="O424" s="102">
        <v>111</v>
      </c>
      <c r="P424" s="53" t="str">
        <f t="shared" si="234"/>
        <v/>
      </c>
      <c r="Q424" s="145">
        <f t="shared" si="235"/>
        <v>133.33333333333331</v>
      </c>
      <c r="R424" s="209"/>
      <c r="S424" s="211"/>
      <c r="T424" s="225"/>
      <c r="U424" s="223"/>
      <c r="V424" s="232"/>
      <c r="W424" s="244"/>
      <c r="X424" s="247"/>
    </row>
    <row r="425" spans="1:24" s="4" customFormat="1" ht="28.5" customHeight="1" thickBot="1" x14ac:dyDescent="0.3">
      <c r="A425" s="217"/>
      <c r="B425" s="44" t="str">
        <f t="shared" si="229"/>
        <v>ГБУЗ АО Городская киническая больница №3 им. С.М. Кирова</v>
      </c>
      <c r="C425" s="206" t="s">
        <v>46</v>
      </c>
      <c r="D425" s="19" t="str">
        <f t="shared" si="230"/>
        <v>Заготовка, хранение, транспортировка и обеспечение безопасности донорской крови и ее компонентов</v>
      </c>
      <c r="E425" s="207" t="s">
        <v>47</v>
      </c>
      <c r="F425" s="44" t="str">
        <f t="shared" si="212"/>
        <v>Не предусмотрено</v>
      </c>
      <c r="G425" s="207" t="s">
        <v>47</v>
      </c>
      <c r="H425" s="44" t="str">
        <f t="shared" si="213"/>
        <v>Не предусмотрено</v>
      </c>
      <c r="I425" s="207" t="s">
        <v>145</v>
      </c>
      <c r="J425" s="44" t="str">
        <f t="shared" si="214"/>
        <v xml:space="preserve">Не применяется </v>
      </c>
      <c r="K425" s="69" t="s">
        <v>48</v>
      </c>
      <c r="L425" s="69" t="s">
        <v>3</v>
      </c>
      <c r="M425" s="69" t="s">
        <v>5</v>
      </c>
      <c r="N425" s="103">
        <v>99</v>
      </c>
      <c r="O425" s="103">
        <v>99</v>
      </c>
      <c r="P425" s="51">
        <f t="shared" ref="P425" si="236">IF(AND(N425&lt;&gt;0,M425="Кач."),O425/N425*100,"")</f>
        <v>100</v>
      </c>
      <c r="Q425" s="51"/>
      <c r="R425" s="212">
        <f>IFERROR(AVERAGE(P425:P426),"")</f>
        <v>100</v>
      </c>
      <c r="S425" s="215">
        <f>AVERAGE(Q425:Q426)</f>
        <v>118.85714285714286</v>
      </c>
      <c r="T425" s="213">
        <f>IFERROR((R425*0.7+S425*0.3)*2,S425*2)</f>
        <v>211.31428571428572</v>
      </c>
      <c r="U425" s="207" t="str">
        <f>IF(T425&lt;170,"ГЗ по услуге (работе) НЕ выполнено","")&amp;IF(AND(T425&gt;=170,T425&lt;=200),"ГЗ по услуге (работе) выполнено","")&amp;IF(T425&gt;200,"ГЗ по услуге (работе) ПЕРЕвыполнено","")</f>
        <v>ГЗ по услуге (работе) ПЕРЕвыполнено</v>
      </c>
      <c r="V425" s="214"/>
      <c r="W425" s="244"/>
      <c r="X425" s="247"/>
    </row>
    <row r="426" spans="1:24" s="4" customFormat="1" ht="28.5" customHeight="1" thickBot="1" x14ac:dyDescent="0.3">
      <c r="A426" s="217"/>
      <c r="B426" s="44" t="str">
        <f t="shared" si="229"/>
        <v>ГБУЗ АО Городская киническая больница №3 им. С.М. Кирова</v>
      </c>
      <c r="C426" s="206"/>
      <c r="D426" s="19" t="str">
        <f t="shared" si="230"/>
        <v>Заготовка, хранение, транспортировка и обеспечение безопасности донорской крови и ее компонентов</v>
      </c>
      <c r="E426" s="207"/>
      <c r="F426" s="44" t="str">
        <f t="shared" si="212"/>
        <v>Не предусмотрено</v>
      </c>
      <c r="G426" s="207"/>
      <c r="H426" s="44" t="str">
        <f t="shared" si="213"/>
        <v>Не предусмотрено</v>
      </c>
      <c r="I426" s="207"/>
      <c r="J426" s="44" t="str">
        <f t="shared" si="214"/>
        <v xml:space="preserve">Не применяется </v>
      </c>
      <c r="K426" s="66" t="s">
        <v>49</v>
      </c>
      <c r="L426" s="67" t="s">
        <v>120</v>
      </c>
      <c r="M426" s="68" t="s">
        <v>42</v>
      </c>
      <c r="N426" s="101">
        <v>700</v>
      </c>
      <c r="O426" s="101">
        <v>624</v>
      </c>
      <c r="P426" s="53" t="str">
        <f t="shared" si="216"/>
        <v/>
      </c>
      <c r="Q426" s="52">
        <f t="shared" si="235"/>
        <v>118.85714285714286</v>
      </c>
      <c r="R426" s="212"/>
      <c r="S426" s="215"/>
      <c r="T426" s="213"/>
      <c r="U426" s="207"/>
      <c r="V426" s="214"/>
      <c r="W426" s="244"/>
      <c r="X426" s="247"/>
    </row>
    <row r="427" spans="1:24" s="4" customFormat="1" ht="28.5" customHeight="1" thickBot="1" x14ac:dyDescent="0.3">
      <c r="A427" s="217"/>
      <c r="B427" s="44" t="str">
        <f t="shared" si="229"/>
        <v>ГБУЗ АО Городская киническая больница №3 им. С.М. Кирова</v>
      </c>
      <c r="C427" s="219" t="s">
        <v>265</v>
      </c>
      <c r="D427" s="19" t="str">
        <f t="shared" si="230"/>
        <v>Обеспечение мероприятий, направленных на охрану здоровья граждан</v>
      </c>
      <c r="E427" s="222" t="s">
        <v>167</v>
      </c>
      <c r="F427" s="44" t="str">
        <f t="shared" si="212"/>
        <v>не предусмотрено</v>
      </c>
      <c r="G427" s="222" t="s">
        <v>47</v>
      </c>
      <c r="H427" s="44" t="str">
        <f t="shared" si="213"/>
        <v>Не предусмотрено</v>
      </c>
      <c r="I427" s="222" t="s">
        <v>145</v>
      </c>
      <c r="J427" s="44" t="str">
        <f t="shared" si="214"/>
        <v xml:space="preserve">Не применяется </v>
      </c>
      <c r="K427" s="70" t="s">
        <v>177</v>
      </c>
      <c r="L427" s="70" t="s">
        <v>3</v>
      </c>
      <c r="M427" s="70" t="s">
        <v>5</v>
      </c>
      <c r="N427" s="103">
        <v>100</v>
      </c>
      <c r="O427" s="103">
        <v>100</v>
      </c>
      <c r="P427" s="119">
        <f t="shared" si="216"/>
        <v>100</v>
      </c>
      <c r="Q427" s="116"/>
      <c r="R427" s="212">
        <f>IFERROR(AVERAGE(P427:P428),"")</f>
        <v>100</v>
      </c>
      <c r="S427" s="215">
        <f>AVERAGE(Q427:Q428)</f>
        <v>98.924731182795682</v>
      </c>
      <c r="T427" s="213">
        <f>IFERROR((R427*0.7+S427*0.3)*2,S427*2)</f>
        <v>199.35483870967741</v>
      </c>
      <c r="U427" s="207" t="str">
        <f>IF(T427&lt;170,"ГЗ по услуге (работе) НЕ выполнено","")&amp;IF(AND(T427&gt;=170,T427&lt;=200),"ГЗ по услуге (работе) выполнено","")&amp;IF(T427&gt;200,"ГЗ по услуге (работе) ПЕРЕвыполнено","")</f>
        <v>ГЗ по услуге (работе) выполнено</v>
      </c>
      <c r="V427" s="214"/>
      <c r="W427" s="244"/>
      <c r="X427" s="247"/>
    </row>
    <row r="428" spans="1:24" s="4" customFormat="1" ht="28.5" customHeight="1" thickBot="1" x14ac:dyDescent="0.3">
      <c r="A428" s="217"/>
      <c r="B428" s="44" t="str">
        <f t="shared" si="229"/>
        <v>ГБУЗ АО Городская киническая больница №3 им. С.М. Кирова</v>
      </c>
      <c r="C428" s="221"/>
      <c r="D428" s="19" t="str">
        <f t="shared" si="230"/>
        <v>Обеспечение мероприятий, направленных на охрану здоровья граждан</v>
      </c>
      <c r="E428" s="223"/>
      <c r="F428" s="44" t="str">
        <f t="shared" ref="F428:F497" si="237">IF(E428="",F427,E428)</f>
        <v>не предусмотрено</v>
      </c>
      <c r="G428" s="223"/>
      <c r="H428" s="44" t="str">
        <f t="shared" ref="H428:H497" si="238">IF(G428="",H427,G428)</f>
        <v>Не предусмотрено</v>
      </c>
      <c r="I428" s="223"/>
      <c r="J428" s="44" t="str">
        <f t="shared" ref="J428:J497" si="239">IF(I428="",J427,I428)</f>
        <v xml:space="preserve">Не применяется </v>
      </c>
      <c r="K428" s="71" t="s">
        <v>176</v>
      </c>
      <c r="L428" s="118" t="s">
        <v>58</v>
      </c>
      <c r="M428" s="78" t="s">
        <v>42</v>
      </c>
      <c r="N428" s="101">
        <v>124</v>
      </c>
      <c r="O428" s="101">
        <v>92</v>
      </c>
      <c r="P428" s="121" t="str">
        <f t="shared" si="216"/>
        <v/>
      </c>
      <c r="Q428" s="117">
        <f t="shared" ref="Q428" si="240">IF(AND(N428&lt;&gt;0,M428="объем"),(O428/N428*100)/$Y$2*12,"")</f>
        <v>98.924731182795682</v>
      </c>
      <c r="R428" s="212"/>
      <c r="S428" s="215"/>
      <c r="T428" s="213"/>
      <c r="U428" s="207"/>
      <c r="V428" s="214"/>
      <c r="W428" s="244"/>
      <c r="X428" s="247"/>
    </row>
    <row r="429" spans="1:24" s="4" customFormat="1" ht="80.25" customHeight="1" thickBot="1" x14ac:dyDescent="0.3">
      <c r="A429" s="217"/>
      <c r="B429" s="44" t="str">
        <f t="shared" si="229"/>
        <v>ГБУЗ АО Городская киническая больница №3 им. С.М. Кирова</v>
      </c>
      <c r="C429" s="206" t="s">
        <v>231</v>
      </c>
      <c r="D429" s="19" t="str">
        <f t="shared" si="2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29" s="207" t="s">
        <v>287</v>
      </c>
      <c r="F429" s="44" t="str">
        <f t="shared" si="237"/>
        <v>заключение договоров</v>
      </c>
      <c r="G429" s="207" t="s">
        <v>289</v>
      </c>
      <c r="H429" s="44" t="str">
        <f t="shared" si="23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29" s="222" t="s">
        <v>288</v>
      </c>
      <c r="J429" s="44" t="str">
        <f t="shared" si="2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29" s="73" t="s">
        <v>232</v>
      </c>
      <c r="L429" s="72" t="s">
        <v>3</v>
      </c>
      <c r="M429" s="70" t="s">
        <v>5</v>
      </c>
      <c r="N429" s="103">
        <v>100</v>
      </c>
      <c r="O429" s="103">
        <v>100</v>
      </c>
      <c r="P429" s="51">
        <f t="shared" si="216"/>
        <v>100</v>
      </c>
      <c r="Q429" s="51"/>
      <c r="R429" s="212">
        <f>IFERROR(AVERAGE(P429:P430),"")</f>
        <v>100</v>
      </c>
      <c r="S429" s="215">
        <f>AVERAGE(Q429:Q430)</f>
        <v>100</v>
      </c>
      <c r="T429" s="213">
        <f>IFERROR((R429*0.7+S429*0.3)*2,S429*2)</f>
        <v>200</v>
      </c>
      <c r="U429" s="207" t="str">
        <f>IF(T429&lt;170,"ГЗ по услуге (работе) НЕ выполнено","")&amp;IF(AND(T429&gt;=170,T429&lt;=200),"ГЗ по услуге (работе) выполнено","")&amp;IF(T429&gt;200,"ГЗ по услуге (работе) ПЕРЕвыполнено","")</f>
        <v>ГЗ по услуге (работе) выполнено</v>
      </c>
      <c r="V429" s="214"/>
      <c r="W429" s="244"/>
      <c r="X429" s="247"/>
    </row>
    <row r="430" spans="1:24" s="4" customFormat="1" ht="57" customHeight="1" thickBot="1" x14ac:dyDescent="0.3">
      <c r="A430" s="218"/>
      <c r="B430" s="44" t="str">
        <f t="shared" si="229"/>
        <v>ГБУЗ АО Городская киническая больница №3 им. С.М. Кирова</v>
      </c>
      <c r="C430" s="206"/>
      <c r="D430" s="19" t="str">
        <f t="shared" si="2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30" s="207"/>
      <c r="F430" s="44" t="str">
        <f t="shared" si="237"/>
        <v>заключение договоров</v>
      </c>
      <c r="G430" s="207"/>
      <c r="H430" s="44" t="str">
        <f t="shared" si="23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0" s="223"/>
      <c r="J430" s="44" t="str">
        <f t="shared" si="2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0" s="74" t="s">
        <v>240</v>
      </c>
      <c r="L430" s="72" t="s">
        <v>233</v>
      </c>
      <c r="M430" s="78" t="s">
        <v>42</v>
      </c>
      <c r="N430" s="101">
        <v>216.2</v>
      </c>
      <c r="O430" s="101">
        <v>216.2</v>
      </c>
      <c r="P430" s="53" t="str">
        <f t="shared" ref="P430" si="241">IF(AND(N430&lt;&gt;0,M430="Кач."),O430/N430*100,"")</f>
        <v/>
      </c>
      <c r="Q430" s="55">
        <f>IF(AND(N430&lt;&gt;0,M430="объем"),(O430/N430*100),"")</f>
        <v>100</v>
      </c>
      <c r="R430" s="212"/>
      <c r="S430" s="215"/>
      <c r="T430" s="213"/>
      <c r="U430" s="207"/>
      <c r="V430" s="214"/>
      <c r="W430" s="245"/>
      <c r="X430" s="248"/>
    </row>
    <row r="431" spans="1:24" s="4" customFormat="1" ht="91.5" customHeight="1" thickBot="1" x14ac:dyDescent="0.3">
      <c r="A431" s="300" t="s">
        <v>76</v>
      </c>
      <c r="B431" s="44" t="str">
        <f t="shared" si="229"/>
        <v xml:space="preserve">ГБУЗ АО Областная инфекционная киническая больница </v>
      </c>
      <c r="C431" s="206" t="s">
        <v>72</v>
      </c>
      <c r="D431" s="19" t="str">
        <f t="shared" si="230"/>
        <v>Паллиативная медицинская помощь</v>
      </c>
      <c r="E431" s="207" t="s">
        <v>140</v>
      </c>
      <c r="F431" s="44" t="str">
        <f t="shared" si="237"/>
        <v>стационар</v>
      </c>
      <c r="G431" s="207" t="s">
        <v>43</v>
      </c>
      <c r="H431" s="44" t="str">
        <f t="shared" si="238"/>
        <v>паллиативная медицинская помощь</v>
      </c>
      <c r="I431" s="207" t="s">
        <v>145</v>
      </c>
      <c r="J431" s="44" t="str">
        <f t="shared" si="239"/>
        <v xml:space="preserve">Не применяется </v>
      </c>
      <c r="K431" s="69" t="s">
        <v>130</v>
      </c>
      <c r="L431" s="69" t="s">
        <v>3</v>
      </c>
      <c r="M431" s="69" t="s">
        <v>5</v>
      </c>
      <c r="N431" s="103">
        <v>99</v>
      </c>
      <c r="O431" s="103">
        <v>99</v>
      </c>
      <c r="P431" s="51">
        <f>IF(AND(N431&lt;&gt;0,M431="Кач."),O431/N431*100,"")</f>
        <v>100</v>
      </c>
      <c r="Q431" s="51"/>
      <c r="R431" s="212">
        <f>IFERROR(AVERAGE(P431:P432),"")</f>
        <v>100</v>
      </c>
      <c r="S431" s="215">
        <f>AVERAGE(Q431:Q432)</f>
        <v>59.259259259259252</v>
      </c>
      <c r="T431" s="213">
        <f>IFERROR((R431*0.7+S431*0.3)*2,S431*2)</f>
        <v>175.55555555555554</v>
      </c>
      <c r="U431" s="207" t="str">
        <f>IF(T431&lt;170,"ГЗ по услуге (работе) НЕ выполнено","")&amp;IF(AND(T431&gt;=170,T431&lt;=200),"ГЗ по услуге (работе) выполнено","")&amp;IF(T431&gt;200,"ГЗ по услуге (работе) ПЕРЕвыполнено","")</f>
        <v>ГЗ по услуге (работе) выполнено</v>
      </c>
      <c r="V431" s="214"/>
      <c r="W431" s="243">
        <f>AVERAGE(T431:T440)</f>
        <v>179.76072960822094</v>
      </c>
      <c r="X431" s="246" t="str">
        <f>IF(W431&lt;170,"ГЗ по учреждению не выполнено","")&amp;IF(AND(W431&gt;=170,W431&lt;=200),"ГЗ по учреждению выполнено","")&amp;IF(W431&gt;200,"ГЗ по учреждению перевыполнено","")</f>
        <v>ГЗ по учреждению выполнено</v>
      </c>
    </row>
    <row r="432" spans="1:24" s="4" customFormat="1" ht="57" customHeight="1" thickBot="1" x14ac:dyDescent="0.3">
      <c r="A432" s="300"/>
      <c r="B432" s="44" t="str">
        <f t="shared" si="229"/>
        <v xml:space="preserve">ГБУЗ АО Областная инфекционная киническая больница </v>
      </c>
      <c r="C432" s="206"/>
      <c r="D432" s="19" t="str">
        <f t="shared" si="230"/>
        <v>Паллиативная медицинская помощь</v>
      </c>
      <c r="E432" s="207"/>
      <c r="F432" s="44" t="str">
        <f t="shared" si="237"/>
        <v>стационар</v>
      </c>
      <c r="G432" s="207"/>
      <c r="H432" s="44" t="str">
        <f t="shared" si="238"/>
        <v>паллиативная медицинская помощь</v>
      </c>
      <c r="I432" s="207"/>
      <c r="J432" s="44" t="str">
        <f t="shared" si="239"/>
        <v xml:space="preserve">Не применяется </v>
      </c>
      <c r="K432" s="66" t="s">
        <v>136</v>
      </c>
      <c r="L432" s="67" t="s">
        <v>137</v>
      </c>
      <c r="M432" s="68" t="s">
        <v>42</v>
      </c>
      <c r="N432" s="102">
        <v>693</v>
      </c>
      <c r="O432" s="102">
        <v>308</v>
      </c>
      <c r="P432" s="53" t="str">
        <f t="shared" si="216"/>
        <v/>
      </c>
      <c r="Q432" s="52">
        <f t="shared" si="235"/>
        <v>59.259259259259252</v>
      </c>
      <c r="R432" s="212"/>
      <c r="S432" s="215"/>
      <c r="T432" s="213"/>
      <c r="U432" s="207"/>
      <c r="V432" s="214"/>
      <c r="W432" s="244"/>
      <c r="X432" s="247"/>
    </row>
    <row r="433" spans="1:24" s="4" customFormat="1" ht="81" customHeight="1" thickBot="1" x14ac:dyDescent="0.3">
      <c r="A433" s="300"/>
      <c r="B433" s="44" t="str">
        <f t="shared" si="229"/>
        <v xml:space="preserve">ГБУЗ АО Областная инфекционная киническая больница </v>
      </c>
      <c r="C433" s="242" t="s">
        <v>126</v>
      </c>
      <c r="D433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3" s="207" t="s">
        <v>140</v>
      </c>
      <c r="F433" s="44" t="str">
        <f t="shared" si="237"/>
        <v>стационар</v>
      </c>
      <c r="G433" s="207" t="s">
        <v>75</v>
      </c>
      <c r="H433" s="44" t="str">
        <f t="shared" si="238"/>
        <v>инфекционные болезни</v>
      </c>
      <c r="I433" s="207" t="s">
        <v>145</v>
      </c>
      <c r="J433" s="44" t="str">
        <f t="shared" si="239"/>
        <v xml:space="preserve">Не применяется </v>
      </c>
      <c r="K433" s="69" t="s">
        <v>130</v>
      </c>
      <c r="L433" s="69" t="s">
        <v>3</v>
      </c>
      <c r="M433" s="69" t="s">
        <v>5</v>
      </c>
      <c r="N433" s="103">
        <v>99</v>
      </c>
      <c r="O433" s="103">
        <v>99</v>
      </c>
      <c r="P433" s="51">
        <f>IF(AND(N433&lt;&gt;0,M433="Кач."),O433/N433*100,"")</f>
        <v>100</v>
      </c>
      <c r="Q433" s="51"/>
      <c r="R433" s="212">
        <f>IFERROR(AVERAGE(P433:P434),"")</f>
        <v>100</v>
      </c>
      <c r="S433" s="215">
        <f>AVERAGE(Q433:Q434)</f>
        <v>47.01348747591522</v>
      </c>
      <c r="T433" s="213">
        <f>IFERROR((R433*0.7+S433*0.3)*2,S433*2)</f>
        <v>168.20809248554912</v>
      </c>
      <c r="U433" s="207" t="str">
        <f>IF(T433&lt;170,"ГЗ по услуге (работе) НЕ выполнено","")&amp;IF(AND(T433&gt;=170,T433&lt;=200),"ГЗ по услуге (работе) выполнено","")&amp;IF(T433&gt;200,"ГЗ по услуге (работе) ПЕРЕвыполнено","")</f>
        <v>ГЗ по услуге (работе) НЕ выполнено</v>
      </c>
      <c r="V433" s="214"/>
      <c r="W433" s="244"/>
      <c r="X433" s="247"/>
    </row>
    <row r="434" spans="1:24" s="4" customFormat="1" ht="28.5" customHeight="1" thickBot="1" x14ac:dyDescent="0.3">
      <c r="A434" s="300"/>
      <c r="B434" s="44" t="str">
        <f t="shared" si="229"/>
        <v xml:space="preserve">ГБУЗ АО Областная инфекционная киническая больница </v>
      </c>
      <c r="C434" s="242"/>
      <c r="D434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4" s="207"/>
      <c r="F434" s="44" t="str">
        <f t="shared" si="237"/>
        <v>стационар</v>
      </c>
      <c r="G434" s="207"/>
      <c r="H434" s="44" t="str">
        <f t="shared" si="238"/>
        <v>инфекционные болезни</v>
      </c>
      <c r="I434" s="207"/>
      <c r="J434" s="44" t="str">
        <f t="shared" si="239"/>
        <v xml:space="preserve">Не применяется </v>
      </c>
      <c r="K434" s="71" t="s">
        <v>172</v>
      </c>
      <c r="L434" s="72" t="s">
        <v>147</v>
      </c>
      <c r="M434" s="68" t="s">
        <v>42</v>
      </c>
      <c r="N434" s="101">
        <v>346</v>
      </c>
      <c r="O434" s="102">
        <v>122</v>
      </c>
      <c r="P434" s="53" t="str">
        <f t="shared" ref="P434" si="242">IF(AND(N434&lt;&gt;0,M434="Кач."),O434/N434*100,"")</f>
        <v/>
      </c>
      <c r="Q434" s="52">
        <f t="shared" ref="Q434:Q438" si="243">IF(AND(N434&lt;&gt;0,M434="объем"),(O434/N434*100)/$Y$2*12,"")</f>
        <v>47.01348747591522</v>
      </c>
      <c r="R434" s="212"/>
      <c r="S434" s="215"/>
      <c r="T434" s="213"/>
      <c r="U434" s="207"/>
      <c r="V434" s="214"/>
      <c r="W434" s="244"/>
      <c r="X434" s="247"/>
    </row>
    <row r="435" spans="1:24" s="14" customFormat="1" ht="28.5" customHeight="1" thickBot="1" x14ac:dyDescent="0.3">
      <c r="A435" s="300"/>
      <c r="B435" s="44" t="str">
        <f t="shared" si="229"/>
        <v xml:space="preserve">ГБУЗ АО Областная инфекционная киническая больница </v>
      </c>
      <c r="C435" s="242" t="s">
        <v>125</v>
      </c>
      <c r="D435" s="19" t="str">
        <f t="shared" si="230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35" s="214" t="s">
        <v>47</v>
      </c>
      <c r="F435" s="44" t="str">
        <f t="shared" si="237"/>
        <v>Не предусмотрено</v>
      </c>
      <c r="G435" s="214" t="s">
        <v>47</v>
      </c>
      <c r="H435" s="44" t="str">
        <f t="shared" si="238"/>
        <v>Не предусмотрено</v>
      </c>
      <c r="I435" s="214" t="s">
        <v>77</v>
      </c>
      <c r="J435" s="44" t="str">
        <f t="shared" si="239"/>
        <v>Обработка площади очагов</v>
      </c>
      <c r="K435" s="70" t="s">
        <v>78</v>
      </c>
      <c r="L435" s="70" t="s">
        <v>3</v>
      </c>
      <c r="M435" s="70" t="s">
        <v>5</v>
      </c>
      <c r="N435" s="103">
        <v>100</v>
      </c>
      <c r="O435" s="103">
        <v>100</v>
      </c>
      <c r="P435" s="51">
        <f>IF(AND(N435&lt;&gt;0,M435="Кач."),O435/N435*100,"")</f>
        <v>100</v>
      </c>
      <c r="Q435" s="51"/>
      <c r="R435" s="212">
        <f>IFERROR(AVERAGE(P435:P436),"")</f>
        <v>100</v>
      </c>
      <c r="S435" s="215">
        <f>AVERAGE(Q435:Q436)</f>
        <v>66.666666666666657</v>
      </c>
      <c r="T435" s="213">
        <f>IFERROR((R435*0.7+S435*0.3)*2,S435*2)</f>
        <v>180</v>
      </c>
      <c r="U435" s="207" t="str">
        <f>IF(T435&lt;170,"ГЗ по услуге (работе) НЕ выполнено","")&amp;IF(AND(T435&gt;=170,T435&lt;=200),"ГЗ по услуге (работе) выполнено","")&amp;IF(T435&gt;200,"ГЗ по услуге (работе) ПЕРЕвыполнено","")</f>
        <v>ГЗ по услуге (работе) выполнено</v>
      </c>
      <c r="V435" s="214"/>
      <c r="W435" s="244"/>
      <c r="X435" s="247"/>
    </row>
    <row r="436" spans="1:24" s="4" customFormat="1" ht="28.5" customHeight="1" thickBot="1" x14ac:dyDescent="0.3">
      <c r="A436" s="300"/>
      <c r="B436" s="44" t="str">
        <f t="shared" si="229"/>
        <v xml:space="preserve">ГБУЗ АО Областная инфекционная киническая больница </v>
      </c>
      <c r="C436" s="242"/>
      <c r="D436" s="19" t="str">
        <f t="shared" si="230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36" s="214"/>
      <c r="F436" s="44" t="str">
        <f t="shared" si="237"/>
        <v>Не предусмотрено</v>
      </c>
      <c r="G436" s="214"/>
      <c r="H436" s="44" t="str">
        <f t="shared" si="238"/>
        <v>Не предусмотрено</v>
      </c>
      <c r="I436" s="214"/>
      <c r="J436" s="44" t="str">
        <f t="shared" si="239"/>
        <v>Обработка площади очагов</v>
      </c>
      <c r="K436" s="71" t="s">
        <v>80</v>
      </c>
      <c r="L436" s="72" t="s">
        <v>81</v>
      </c>
      <c r="M436" s="68" t="s">
        <v>42</v>
      </c>
      <c r="N436" s="100">
        <v>200</v>
      </c>
      <c r="O436" s="102">
        <v>100</v>
      </c>
      <c r="P436" s="53" t="str">
        <f t="shared" ref="P436" si="244">IF(AND(N436&lt;&gt;0,M436="Кач."),O436/N436*100,"")</f>
        <v/>
      </c>
      <c r="Q436" s="52">
        <f t="shared" si="243"/>
        <v>66.666666666666657</v>
      </c>
      <c r="R436" s="212"/>
      <c r="S436" s="215"/>
      <c r="T436" s="213"/>
      <c r="U436" s="207"/>
      <c r="V436" s="214"/>
      <c r="W436" s="244"/>
      <c r="X436" s="247"/>
    </row>
    <row r="437" spans="1:24" s="4" customFormat="1" ht="28.5" customHeight="1" thickBot="1" x14ac:dyDescent="0.3">
      <c r="A437" s="300"/>
      <c r="B437" s="44" t="str">
        <f t="shared" si="229"/>
        <v xml:space="preserve">ГБУЗ АО Областная инфекционная киническая больница </v>
      </c>
      <c r="C437" s="242"/>
      <c r="D437" s="19" t="str">
        <f t="shared" si="230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37" s="214" t="s">
        <v>47</v>
      </c>
      <c r="F437" s="44" t="str">
        <f t="shared" si="237"/>
        <v>Не предусмотрено</v>
      </c>
      <c r="G437" s="214" t="s">
        <v>47</v>
      </c>
      <c r="H437" s="44" t="str">
        <f t="shared" si="238"/>
        <v>Не предусмотрено</v>
      </c>
      <c r="I437" s="214" t="s">
        <v>118</v>
      </c>
      <c r="J437" s="44" t="str">
        <f t="shared" si="239"/>
        <v>Обработка вещей из  очагов</v>
      </c>
      <c r="K437" s="70" t="s">
        <v>79</v>
      </c>
      <c r="L437" s="70" t="s">
        <v>3</v>
      </c>
      <c r="M437" s="70" t="s">
        <v>5</v>
      </c>
      <c r="N437" s="103">
        <v>99</v>
      </c>
      <c r="O437" s="103">
        <v>99</v>
      </c>
      <c r="P437" s="51">
        <f>IF(AND(N437&lt;&gt;0,M437="Кач."),O437/N437*100,"")</f>
        <v>100</v>
      </c>
      <c r="Q437" s="51"/>
      <c r="R437" s="212">
        <f>IFERROR(AVERAGE(P437:P438),"")</f>
        <v>100</v>
      </c>
      <c r="S437" s="215">
        <f>AVERAGE(Q437:Q438)</f>
        <v>58.399999999999991</v>
      </c>
      <c r="T437" s="213">
        <f>IFERROR((R437*0.7+S437*0.3)*2,S437*2)</f>
        <v>175.04</v>
      </c>
      <c r="U437" s="207" t="str">
        <f>IF(T437&lt;170,"ГЗ по услуге (работе) НЕ выполнено","")&amp;IF(AND(T437&gt;=170,T437&lt;=200),"ГЗ по услуге (работе) выполнено","")&amp;IF(T437&gt;200,"ГЗ по услуге (работе) ПЕРЕвыполнено","")</f>
        <v>ГЗ по услуге (работе) выполнено</v>
      </c>
      <c r="V437" s="214"/>
      <c r="W437" s="244"/>
      <c r="X437" s="247"/>
    </row>
    <row r="438" spans="1:24" s="4" customFormat="1" ht="53.25" customHeight="1" thickBot="1" x14ac:dyDescent="0.3">
      <c r="A438" s="300"/>
      <c r="B438" s="44" t="str">
        <f t="shared" si="229"/>
        <v xml:space="preserve">ГБУЗ АО Областная инфекционная киническая больница </v>
      </c>
      <c r="C438" s="242"/>
      <c r="D438" s="19" t="str">
        <f t="shared" si="230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38" s="214"/>
      <c r="F438" s="44" t="str">
        <f t="shared" si="237"/>
        <v>Не предусмотрено</v>
      </c>
      <c r="G438" s="214"/>
      <c r="H438" s="44" t="str">
        <f t="shared" si="238"/>
        <v>Не предусмотрено</v>
      </c>
      <c r="I438" s="214"/>
      <c r="J438" s="44" t="str">
        <f t="shared" si="239"/>
        <v>Обработка вещей из  очагов</v>
      </c>
      <c r="K438" s="71" t="s">
        <v>82</v>
      </c>
      <c r="L438" s="72" t="s">
        <v>83</v>
      </c>
      <c r="M438" s="68" t="s">
        <v>42</v>
      </c>
      <c r="N438" s="100">
        <v>1000</v>
      </c>
      <c r="O438" s="102">
        <v>438</v>
      </c>
      <c r="P438" s="53" t="str">
        <f t="shared" ref="P438" si="245">IF(AND(N438&lt;&gt;0,M438="Кач."),O438/N438*100,"")</f>
        <v/>
      </c>
      <c r="Q438" s="52">
        <f t="shared" si="243"/>
        <v>58.399999999999991</v>
      </c>
      <c r="R438" s="212"/>
      <c r="S438" s="215"/>
      <c r="T438" s="213"/>
      <c r="U438" s="207"/>
      <c r="V438" s="214"/>
      <c r="W438" s="244"/>
      <c r="X438" s="247"/>
    </row>
    <row r="439" spans="1:24" s="4" customFormat="1" ht="66.75" customHeight="1" thickBot="1" x14ac:dyDescent="0.3">
      <c r="A439" s="300"/>
      <c r="B439" s="44" t="str">
        <f t="shared" si="229"/>
        <v xml:space="preserve">ГБУЗ АО Областная инфекционная киническая больница </v>
      </c>
      <c r="C439" s="206" t="s">
        <v>231</v>
      </c>
      <c r="D439" s="19" t="str">
        <f t="shared" si="2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39" s="207" t="s">
        <v>287</v>
      </c>
      <c r="F439" s="44" t="str">
        <f t="shared" si="237"/>
        <v>заключение договоров</v>
      </c>
      <c r="G439" s="207" t="s">
        <v>289</v>
      </c>
      <c r="H439" s="44" t="str">
        <f t="shared" si="23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9" s="222" t="s">
        <v>288</v>
      </c>
      <c r="J439" s="44" t="str">
        <f t="shared" si="2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9" s="73" t="s">
        <v>232</v>
      </c>
      <c r="L439" s="72" t="s">
        <v>3</v>
      </c>
      <c r="M439" s="70" t="s">
        <v>5</v>
      </c>
      <c r="N439" s="103">
        <v>100</v>
      </c>
      <c r="O439" s="103">
        <v>100</v>
      </c>
      <c r="P439" s="51">
        <f>IF(AND(N439&lt;&gt;0,M439="Кач."),O439/N439*100,"")</f>
        <v>100</v>
      </c>
      <c r="Q439" s="51"/>
      <c r="R439" s="212">
        <f>IFERROR(AVERAGE(P439:P440),"")</f>
        <v>100</v>
      </c>
      <c r="S439" s="215">
        <f>AVERAGE(Q439:Q440)</f>
        <v>100</v>
      </c>
      <c r="T439" s="213">
        <f>IFERROR((R439*0.7+S439*0.3)*2,S439*2)</f>
        <v>200</v>
      </c>
      <c r="U439" s="207" t="str">
        <f>IF(T439&lt;170,"ГЗ по услуге (работе) НЕ выполнено","")&amp;IF(AND(T439&gt;=170,T439&lt;=200),"ГЗ по услуге (работе) выполнено","")&amp;IF(T439&gt;200,"ГЗ по услуге (работе) ПЕРЕвыполнено","")</f>
        <v>ГЗ по услуге (работе) выполнено</v>
      </c>
      <c r="V439" s="214"/>
      <c r="W439" s="244"/>
      <c r="X439" s="247"/>
    </row>
    <row r="440" spans="1:24" s="4" customFormat="1" ht="28.5" customHeight="1" thickBot="1" x14ac:dyDescent="0.3">
      <c r="A440" s="300"/>
      <c r="B440" s="44" t="str">
        <f t="shared" si="229"/>
        <v xml:space="preserve">ГБУЗ АО Областная инфекционная киническая больница </v>
      </c>
      <c r="C440" s="206"/>
      <c r="D440" s="19" t="str">
        <f t="shared" si="2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0" s="207"/>
      <c r="F440" s="44" t="str">
        <f t="shared" si="237"/>
        <v>заключение договоров</v>
      </c>
      <c r="G440" s="207"/>
      <c r="H440" s="44" t="str">
        <f t="shared" si="23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0" s="223"/>
      <c r="J440" s="44" t="str">
        <f t="shared" si="2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0" s="74" t="s">
        <v>240</v>
      </c>
      <c r="L440" s="72" t="s">
        <v>233</v>
      </c>
      <c r="M440" s="78" t="s">
        <v>42</v>
      </c>
      <c r="N440" s="100">
        <v>20.190000000000001</v>
      </c>
      <c r="O440" s="100">
        <v>20.190000000000001</v>
      </c>
      <c r="P440" s="53" t="str">
        <f t="shared" ref="P440" si="246">IF(AND(N440&lt;&gt;0,M440="Кач."),O440/N440*100,"")</f>
        <v/>
      </c>
      <c r="Q440" s="55">
        <f>IF(AND(N440&lt;&gt;0,M440="объем"),(O440/N440*100),"")</f>
        <v>100</v>
      </c>
      <c r="R440" s="212"/>
      <c r="S440" s="215"/>
      <c r="T440" s="213"/>
      <c r="U440" s="207"/>
      <c r="V440" s="214"/>
      <c r="W440" s="245"/>
      <c r="X440" s="248"/>
    </row>
    <row r="441" spans="1:24" s="4" customFormat="1" ht="69" customHeight="1" thickBot="1" x14ac:dyDescent="0.3">
      <c r="A441" s="301" t="s">
        <v>8</v>
      </c>
      <c r="B441" s="44" t="str">
        <f t="shared" si="229"/>
        <v>ГБУЗ АО Областной кардиологический диспансер</v>
      </c>
      <c r="C441" s="242" t="s">
        <v>121</v>
      </c>
      <c r="D441" s="19" t="str">
        <f t="shared" si="230"/>
        <v>ПМСП, не включенная в базовую программу ОМС</v>
      </c>
      <c r="E441" s="214" t="s">
        <v>139</v>
      </c>
      <c r="F441" s="44" t="str">
        <f t="shared" si="237"/>
        <v>амбулаторно</v>
      </c>
      <c r="G441" s="207" t="s">
        <v>47</v>
      </c>
      <c r="H441" s="44" t="str">
        <f t="shared" si="238"/>
        <v>Не предусмотрено</v>
      </c>
      <c r="I441" s="207" t="s">
        <v>65</v>
      </c>
      <c r="J441" s="44" t="str">
        <f t="shared" si="239"/>
        <v>психотерапия</v>
      </c>
      <c r="K441" s="70" t="s">
        <v>130</v>
      </c>
      <c r="L441" s="70" t="s">
        <v>3</v>
      </c>
      <c r="M441" s="70" t="s">
        <v>5</v>
      </c>
      <c r="N441" s="103">
        <v>99</v>
      </c>
      <c r="O441" s="103">
        <v>99</v>
      </c>
      <c r="P441" s="51">
        <f t="shared" si="216"/>
        <v>100</v>
      </c>
      <c r="Q441" s="51"/>
      <c r="R441" s="212">
        <f>IFERROR(AVERAGE(P441:P443),"")</f>
        <v>100</v>
      </c>
      <c r="S441" s="215">
        <f>AVERAGE(Q441:Q443)</f>
        <v>98.773333333333326</v>
      </c>
      <c r="T441" s="213">
        <f>IFERROR((R441*0.7+S441*0.3)*2,S441*2)</f>
        <v>199.26400000000001</v>
      </c>
      <c r="U441" s="207" t="str">
        <f>IF(T441&lt;170,"ГЗ по услуге (работе) НЕ выполнено","")&amp;IF(AND(T441&gt;=170,T441&lt;=200),"ГЗ по услуге (работе) выполнено","")&amp;IF(T441&gt;200,"ГЗ по услуге (работе) ПЕРЕвыполнено","")</f>
        <v>ГЗ по услуге (работе) выполнено</v>
      </c>
      <c r="V441" s="214"/>
      <c r="W441" s="243">
        <f>AVERAGE(T441:T449)</f>
        <v>199.50386327480493</v>
      </c>
      <c r="X441" s="246" t="str">
        <f>IF(W441&lt;170,"ГЗ по учреждению не выполнено","")&amp;IF(AND(W441&gt;=170,W441&lt;=200),"ГЗ по учреждению выполнено","")&amp;IF(W441&gt;200,"ГЗ по учреждению перевыполнено","")</f>
        <v>ГЗ по учреждению выполнено</v>
      </c>
    </row>
    <row r="442" spans="1:24" s="15" customFormat="1" ht="42.75" customHeight="1" thickBot="1" x14ac:dyDescent="0.3">
      <c r="A442" s="301"/>
      <c r="B442" s="44" t="str">
        <f t="shared" si="229"/>
        <v>ГБУЗ АО Областной кардиологический диспансер</v>
      </c>
      <c r="C442" s="242"/>
      <c r="D442" s="19" t="str">
        <f t="shared" si="230"/>
        <v>ПМСП, не включенная в базовую программу ОМС</v>
      </c>
      <c r="E442" s="214"/>
      <c r="F442" s="44" t="str">
        <f t="shared" si="237"/>
        <v>амбулаторно</v>
      </c>
      <c r="G442" s="207"/>
      <c r="H442" s="44" t="str">
        <f t="shared" si="238"/>
        <v>Не предусмотрено</v>
      </c>
      <c r="I442" s="207"/>
      <c r="J442" s="44" t="str">
        <f t="shared" si="239"/>
        <v>психотерапия</v>
      </c>
      <c r="K442" s="71" t="s">
        <v>40</v>
      </c>
      <c r="L442" s="72" t="s">
        <v>120</v>
      </c>
      <c r="M442" s="78" t="s">
        <v>42</v>
      </c>
      <c r="N442" s="99">
        <v>2500</v>
      </c>
      <c r="O442" s="100">
        <v>1854</v>
      </c>
      <c r="P442" s="53" t="str">
        <f t="shared" ref="P442" si="247">IF(AND(N442&lt;&gt;0,M442="Кач."),O442/N442*100,"")</f>
        <v/>
      </c>
      <c r="Q442" s="130">
        <f t="shared" ref="Q442" si="248">IF(AND(N442&lt;&gt;0,M442="объем"),(O442/N442*100)/$Y$2*12,"")</f>
        <v>98.88</v>
      </c>
      <c r="R442" s="212"/>
      <c r="S442" s="215"/>
      <c r="T442" s="213"/>
      <c r="U442" s="207"/>
      <c r="V442" s="214"/>
      <c r="W442" s="244"/>
      <c r="X442" s="247"/>
    </row>
    <row r="443" spans="1:24" s="4" customFormat="1" ht="75" customHeight="1" thickBot="1" x14ac:dyDescent="0.3">
      <c r="A443" s="301"/>
      <c r="B443" s="44" t="str">
        <f t="shared" si="229"/>
        <v>ГБУЗ АО Областной кардиологический диспансер</v>
      </c>
      <c r="C443" s="242"/>
      <c r="D443" s="19" t="str">
        <f t="shared" si="230"/>
        <v>ПМСП, не включенная в базовую программу ОМС</v>
      </c>
      <c r="E443" s="214"/>
      <c r="F443" s="44" t="str">
        <f t="shared" si="237"/>
        <v>амбулаторно</v>
      </c>
      <c r="G443" s="207"/>
      <c r="H443" s="44" t="str">
        <f t="shared" si="238"/>
        <v>Не предусмотрено</v>
      </c>
      <c r="I443" s="207"/>
      <c r="J443" s="44" t="str">
        <f t="shared" si="239"/>
        <v>психотерапия</v>
      </c>
      <c r="K443" s="71" t="s">
        <v>135</v>
      </c>
      <c r="L443" s="72" t="s">
        <v>120</v>
      </c>
      <c r="M443" s="78" t="s">
        <v>42</v>
      </c>
      <c r="N443" s="99">
        <v>650</v>
      </c>
      <c r="O443" s="100">
        <v>481</v>
      </c>
      <c r="P443" s="53" t="str">
        <f t="shared" si="216"/>
        <v/>
      </c>
      <c r="Q443" s="52">
        <f t="shared" si="235"/>
        <v>98.666666666666657</v>
      </c>
      <c r="R443" s="212"/>
      <c r="S443" s="215"/>
      <c r="T443" s="213"/>
      <c r="U443" s="207"/>
      <c r="V443" s="214"/>
      <c r="W443" s="244"/>
      <c r="X443" s="247"/>
    </row>
    <row r="444" spans="1:24" s="4" customFormat="1" ht="28.5" customHeight="1" thickBot="1" x14ac:dyDescent="0.3">
      <c r="A444" s="301"/>
      <c r="B444" s="44" t="str">
        <f t="shared" si="229"/>
        <v>ГБУЗ АО Областной кардиологический диспансер</v>
      </c>
      <c r="C444" s="242" t="s">
        <v>122</v>
      </c>
      <c r="D444" s="19" t="str">
        <f t="shared" si="230"/>
        <v>ПМСП, включенная в базовую программу ОМС</v>
      </c>
      <c r="E444" s="214" t="s">
        <v>139</v>
      </c>
      <c r="F444" s="44" t="str">
        <f t="shared" si="237"/>
        <v>амбулаторно</v>
      </c>
      <c r="G444" s="214" t="s">
        <v>47</v>
      </c>
      <c r="H444" s="44" t="str">
        <f t="shared" si="238"/>
        <v>Не предусмотрено</v>
      </c>
      <c r="I444" s="214" t="s">
        <v>84</v>
      </c>
      <c r="J444" s="44" t="str">
        <f t="shared" si="239"/>
        <v>кардиология</v>
      </c>
      <c r="K444" s="69" t="s">
        <v>130</v>
      </c>
      <c r="L444" s="70" t="s">
        <v>3</v>
      </c>
      <c r="M444" s="70" t="s">
        <v>5</v>
      </c>
      <c r="N444" s="103">
        <v>99</v>
      </c>
      <c r="O444" s="103">
        <v>99</v>
      </c>
      <c r="P444" s="51">
        <f t="shared" si="216"/>
        <v>100</v>
      </c>
      <c r="Q444" s="51"/>
      <c r="R444" s="226">
        <f>IFERROR(AVERAGE(P444:P445),"")</f>
        <v>100</v>
      </c>
      <c r="S444" s="227">
        <f>AVERAGE(Q444:Q445)</f>
        <v>100.09103914683314</v>
      </c>
      <c r="T444" s="224">
        <f>IFERROR((R444*0.7+S444*0.3)*2,S444*2)</f>
        <v>200.05462348809988</v>
      </c>
      <c r="U444" s="207" t="str">
        <f>IF(T444&lt;170,"ГЗ по услуге (работе) НЕ выполнено","")&amp;IF(AND(T444&gt;=170,T444&lt;=200),"ГЗ по услуге (работе) выполнено","")&amp;IF(T444&gt;200,"ГЗ по услуге (работе) ПЕРЕвыполнено","")</f>
        <v>ГЗ по услуге (работе) ПЕРЕвыполнено</v>
      </c>
      <c r="V444" s="214"/>
      <c r="W444" s="244"/>
      <c r="X444" s="247"/>
    </row>
    <row r="445" spans="1:24" s="4" customFormat="1" ht="28.5" customHeight="1" thickBot="1" x14ac:dyDescent="0.3">
      <c r="A445" s="301"/>
      <c r="B445" s="44" t="str">
        <f t="shared" si="229"/>
        <v>ГБУЗ АО Областной кардиологический диспансер</v>
      </c>
      <c r="C445" s="242"/>
      <c r="D445" s="19" t="str">
        <f t="shared" si="230"/>
        <v>ПМСП, включенная в базовую программу ОМС</v>
      </c>
      <c r="E445" s="214"/>
      <c r="F445" s="44" t="str">
        <f t="shared" si="237"/>
        <v>амбулаторно</v>
      </c>
      <c r="G445" s="214"/>
      <c r="H445" s="44" t="str">
        <f t="shared" si="238"/>
        <v>Не предусмотрено</v>
      </c>
      <c r="I445" s="214"/>
      <c r="J445" s="44" t="str">
        <f t="shared" si="239"/>
        <v>кардиология</v>
      </c>
      <c r="K445" s="71" t="s">
        <v>40</v>
      </c>
      <c r="L445" s="72" t="s">
        <v>120</v>
      </c>
      <c r="M445" s="68" t="s">
        <v>42</v>
      </c>
      <c r="N445" s="101">
        <v>2563</v>
      </c>
      <c r="O445" s="100">
        <v>1924</v>
      </c>
      <c r="P445" s="53" t="str">
        <f t="shared" si="216"/>
        <v/>
      </c>
      <c r="Q445" s="52">
        <f t="shared" si="235"/>
        <v>100.09103914683314</v>
      </c>
      <c r="R445" s="209"/>
      <c r="S445" s="211"/>
      <c r="T445" s="225"/>
      <c r="U445" s="207"/>
      <c r="V445" s="214"/>
      <c r="W445" s="244"/>
      <c r="X445" s="247"/>
    </row>
    <row r="446" spans="1:24" s="4" customFormat="1" ht="28.5" customHeight="1" thickBot="1" x14ac:dyDescent="0.3">
      <c r="A446" s="301"/>
      <c r="B446" s="44" t="str">
        <f t="shared" si="229"/>
        <v>ГБУЗ АО Областной кардиологический диспансер</v>
      </c>
      <c r="C446" s="206" t="s">
        <v>259</v>
      </c>
      <c r="D446" s="19" t="str">
        <f t="shared" si="230"/>
        <v xml:space="preserve">Обеспечение мероприятий, направленных на охрану здоровья граждан </v>
      </c>
      <c r="E446" s="207" t="s">
        <v>47</v>
      </c>
      <c r="F446" s="44" t="str">
        <f t="shared" si="237"/>
        <v>Не предусмотрено</v>
      </c>
      <c r="G446" s="207" t="s">
        <v>47</v>
      </c>
      <c r="H446" s="44" t="str">
        <f t="shared" si="238"/>
        <v>Не предусмотрено</v>
      </c>
      <c r="I446" s="207" t="s">
        <v>47</v>
      </c>
      <c r="J446" s="44" t="str">
        <f t="shared" si="239"/>
        <v>Не предусмотрено</v>
      </c>
      <c r="K446" s="70" t="s">
        <v>177</v>
      </c>
      <c r="L446" s="70" t="s">
        <v>3</v>
      </c>
      <c r="M446" s="70" t="s">
        <v>5</v>
      </c>
      <c r="N446" s="103">
        <v>99</v>
      </c>
      <c r="O446" s="103">
        <v>99</v>
      </c>
      <c r="P446" s="57">
        <f t="shared" ref="P446:P447" si="249">IF(AND(N446&lt;&gt;0,M446="Кач."),O446/N446*100,"")</f>
        <v>100</v>
      </c>
      <c r="Q446" s="57"/>
      <c r="R446" s="226">
        <f>IFERROR(AVERAGE(P446:P447),"")</f>
        <v>100</v>
      </c>
      <c r="S446" s="227">
        <f>AVERAGE(Q446:Q447)</f>
        <v>100.16138268519964</v>
      </c>
      <c r="T446" s="224">
        <f>IFERROR((R446*0.7+S446*0.3)*2,S446*2)</f>
        <v>200.09682961111977</v>
      </c>
      <c r="U446" s="207" t="str">
        <f>IF(T446&lt;170,"ГЗ по услуге (работе) НЕ выполнено","")&amp;IF(AND(T446&gt;=170,T446&lt;=200),"ГЗ по услуге (работе) выполнено","")&amp;IF(T446&gt;200,"ГЗ по услуге (работе) ПЕРЕвыполнено","")</f>
        <v>ГЗ по услуге (работе) ПЕРЕвыполнено</v>
      </c>
      <c r="V446" s="214"/>
      <c r="W446" s="244"/>
      <c r="X446" s="247"/>
    </row>
    <row r="447" spans="1:24" s="4" customFormat="1" ht="25.15" customHeight="1" thickBot="1" x14ac:dyDescent="0.3">
      <c r="A447" s="301"/>
      <c r="B447" s="44" t="str">
        <f t="shared" si="229"/>
        <v>ГБУЗ АО Областной кардиологический диспансер</v>
      </c>
      <c r="C447" s="206"/>
      <c r="D447" s="19" t="str">
        <f t="shared" si="230"/>
        <v xml:space="preserve">Обеспечение мероприятий, направленных на охрану здоровья граждан </v>
      </c>
      <c r="E447" s="207"/>
      <c r="F447" s="44" t="str">
        <f t="shared" si="237"/>
        <v>Не предусмотрено</v>
      </c>
      <c r="G447" s="207"/>
      <c r="H447" s="44" t="str">
        <f t="shared" si="238"/>
        <v>Не предусмотрено</v>
      </c>
      <c r="I447" s="207"/>
      <c r="J447" s="44" t="str">
        <f t="shared" si="239"/>
        <v>Не предусмотрено</v>
      </c>
      <c r="K447" s="71" t="s">
        <v>176</v>
      </c>
      <c r="L447" s="83" t="s">
        <v>58</v>
      </c>
      <c r="M447" s="78" t="s">
        <v>42</v>
      </c>
      <c r="N447" s="101">
        <v>6403</v>
      </c>
      <c r="O447" s="100">
        <v>4810</v>
      </c>
      <c r="P447" s="58" t="str">
        <f t="shared" si="249"/>
        <v/>
      </c>
      <c r="Q447" s="59">
        <f t="shared" ref="Q447" si="250">IF(AND(N447&lt;&gt;0,M447="объем"),(O447/N447*100)/$Y$2*12,"")</f>
        <v>100.16138268519964</v>
      </c>
      <c r="R447" s="209"/>
      <c r="S447" s="211"/>
      <c r="T447" s="225"/>
      <c r="U447" s="207"/>
      <c r="V447" s="214"/>
      <c r="W447" s="244"/>
      <c r="X447" s="247"/>
    </row>
    <row r="448" spans="1:24" s="4" customFormat="1" ht="46.5" customHeight="1" thickBot="1" x14ac:dyDescent="0.3">
      <c r="A448" s="301"/>
      <c r="B448" s="44" t="str">
        <f t="shared" si="229"/>
        <v>ГБУЗ АО Областной кардиологический диспансер</v>
      </c>
      <c r="C448" s="206" t="s">
        <v>231</v>
      </c>
      <c r="D448" s="19" t="str">
        <f t="shared" si="2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8" s="207" t="s">
        <v>287</v>
      </c>
      <c r="F448" s="44" t="str">
        <f t="shared" si="237"/>
        <v>заключение договоров</v>
      </c>
      <c r="G448" s="207" t="s">
        <v>289</v>
      </c>
      <c r="H448" s="44" t="str">
        <f t="shared" si="23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8" s="207" t="s">
        <v>288</v>
      </c>
      <c r="J448" s="44" t="str">
        <f t="shared" si="2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8" s="73" t="s">
        <v>232</v>
      </c>
      <c r="L448" s="72" t="s">
        <v>3</v>
      </c>
      <c r="M448" s="70" t="s">
        <v>5</v>
      </c>
      <c r="N448" s="103">
        <v>100</v>
      </c>
      <c r="O448" s="103">
        <v>99</v>
      </c>
      <c r="P448" s="57">
        <f t="shared" ref="P448:P449" si="251">IF(AND(N448&lt;&gt;0,M448="Кач."),O448/N448*100,"")</f>
        <v>99</v>
      </c>
      <c r="Q448" s="57"/>
      <c r="R448" s="226">
        <f>IFERROR(AVERAGE(P448:P449),"")</f>
        <v>99</v>
      </c>
      <c r="S448" s="227">
        <f>AVERAGE(Q448:Q449)</f>
        <v>100</v>
      </c>
      <c r="T448" s="224">
        <f>IFERROR((R448*0.7+S448*0.3)*2,S448*2)</f>
        <v>198.6</v>
      </c>
      <c r="U448" s="207" t="str">
        <f>IF(T448&lt;170,"ГЗ по услуге (работе) НЕ выполнено","")&amp;IF(AND(T448&gt;=170,T448&lt;=200),"ГЗ по услуге (работе) выполнено","")&amp;IF(T448&gt;200,"ГЗ по услуге (работе) ПЕРЕвыполнено","")</f>
        <v>ГЗ по услуге (работе) выполнено</v>
      </c>
      <c r="V448" s="214"/>
      <c r="W448" s="244"/>
      <c r="X448" s="247"/>
    </row>
    <row r="449" spans="1:24" s="4" customFormat="1" ht="34.5" customHeight="1" thickBot="1" x14ac:dyDescent="0.3">
      <c r="A449" s="301"/>
      <c r="B449" s="44" t="str">
        <f t="shared" si="229"/>
        <v>ГБУЗ АО Областной кардиологический диспансер</v>
      </c>
      <c r="C449" s="206"/>
      <c r="D449" s="19" t="str">
        <f t="shared" si="2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9" s="207"/>
      <c r="F449" s="44" t="str">
        <f t="shared" si="237"/>
        <v>заключение договоров</v>
      </c>
      <c r="G449" s="207"/>
      <c r="H449" s="44" t="str">
        <f t="shared" si="23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9" s="207"/>
      <c r="J449" s="44" t="str">
        <f t="shared" si="2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9" s="74" t="s">
        <v>240</v>
      </c>
      <c r="L449" s="72" t="s">
        <v>233</v>
      </c>
      <c r="M449" s="78" t="s">
        <v>42</v>
      </c>
      <c r="N449" s="101">
        <v>0.8</v>
      </c>
      <c r="O449" s="101">
        <v>0.8</v>
      </c>
      <c r="P449" s="58" t="str">
        <f t="shared" si="251"/>
        <v/>
      </c>
      <c r="Q449" s="55">
        <f>IF(AND(N449&lt;&gt;0,M449="объем"),(O449/N449*100),"")</f>
        <v>100</v>
      </c>
      <c r="R449" s="209"/>
      <c r="S449" s="211"/>
      <c r="T449" s="225"/>
      <c r="U449" s="207"/>
      <c r="V449" s="214"/>
      <c r="W449" s="245"/>
      <c r="X449" s="248"/>
    </row>
    <row r="450" spans="1:24" s="15" customFormat="1" ht="51" customHeight="1" thickBot="1" x14ac:dyDescent="0.3">
      <c r="A450" s="216" t="s">
        <v>19</v>
      </c>
      <c r="B450" s="44" t="str">
        <f t="shared" si="229"/>
        <v>ГБУЗ АО Областной врачебно-физкультурный диспансер</v>
      </c>
      <c r="C450" s="236" t="s">
        <v>122</v>
      </c>
      <c r="D450" s="19" t="str">
        <f t="shared" si="230"/>
        <v>ПМСП, включенная в базовую программу ОМС</v>
      </c>
      <c r="E450" s="230" t="s">
        <v>139</v>
      </c>
      <c r="F450" s="44" t="str">
        <f t="shared" si="237"/>
        <v>амбулаторно</v>
      </c>
      <c r="G450" s="230" t="s">
        <v>47</v>
      </c>
      <c r="H450" s="44" t="str">
        <f t="shared" si="238"/>
        <v>Не предусмотрено</v>
      </c>
      <c r="I450" s="230" t="s">
        <v>85</v>
      </c>
      <c r="J450" s="44" t="str">
        <f t="shared" si="239"/>
        <v>спортивная медицина</v>
      </c>
      <c r="K450" s="69" t="s">
        <v>130</v>
      </c>
      <c r="L450" s="70" t="s">
        <v>3</v>
      </c>
      <c r="M450" s="70" t="s">
        <v>5</v>
      </c>
      <c r="N450" s="103">
        <v>99</v>
      </c>
      <c r="O450" s="103">
        <v>100</v>
      </c>
      <c r="P450" s="51">
        <f t="shared" si="216"/>
        <v>101.01010101010101</v>
      </c>
      <c r="Q450" s="51"/>
      <c r="R450" s="226">
        <f>IFERROR(AVERAGE(P450:P483),"")</f>
        <v>101.01010101010102</v>
      </c>
      <c r="S450" s="227">
        <f>AVERAGE(Q450:Q483)</f>
        <v>99.855754364019319</v>
      </c>
      <c r="T450" s="224">
        <f>IFERROR((R450*0.7+S450*0.3)*2,S450*2)</f>
        <v>201.32759403255301</v>
      </c>
      <c r="U450" s="222" t="str">
        <f>IF(T450&lt;170,"ГЗ по услуге (работе) НЕ выполнено","")&amp;IF(AND(T450&gt;=170,T450&lt;=200),"ГЗ по услуге (работе) выполнено","")&amp;IF(T450&gt;200,"ГЗ по услуге (работе) ПЕРЕвыполнено","")</f>
        <v>ГЗ по услуге (работе) ПЕРЕвыполнено</v>
      </c>
      <c r="V450" s="230"/>
      <c r="W450" s="243">
        <f>AVERAGE(T450:T493)</f>
        <v>200.79639571742086</v>
      </c>
      <c r="X450" s="246" t="str">
        <f>IF(W450&lt;170,"ГЗ по учреждению не выполнено","")&amp;IF(AND(W450&gt;=170,W450&lt;=200),"ГЗ по учреждению выполнено","")&amp;IF(W450&gt;200,"ГЗ по учреждению перевыполнено","")</f>
        <v>ГЗ по учреждению перевыполнено</v>
      </c>
    </row>
    <row r="451" spans="1:24" s="4" customFormat="1" ht="21" customHeight="1" thickBot="1" x14ac:dyDescent="0.3">
      <c r="A451" s="217"/>
      <c r="B451" s="44" t="str">
        <f t="shared" si="229"/>
        <v>ГБУЗ АО Областной врачебно-физкультурный диспансер</v>
      </c>
      <c r="C451" s="237"/>
      <c r="D451" s="19" t="str">
        <f t="shared" si="230"/>
        <v>ПМСП, включенная в базовую программу ОМС</v>
      </c>
      <c r="E451" s="232"/>
      <c r="F451" s="44" t="str">
        <f t="shared" si="237"/>
        <v>амбулаторно</v>
      </c>
      <c r="G451" s="232"/>
      <c r="H451" s="44" t="str">
        <f t="shared" si="238"/>
        <v>Не предусмотрено</v>
      </c>
      <c r="I451" s="232"/>
      <c r="J451" s="44" t="str">
        <f t="shared" si="239"/>
        <v>спортивная медицина</v>
      </c>
      <c r="K451" s="71" t="s">
        <v>40</v>
      </c>
      <c r="L451" s="72" t="s">
        <v>120</v>
      </c>
      <c r="M451" s="68" t="s">
        <v>42</v>
      </c>
      <c r="N451" s="101">
        <v>127000</v>
      </c>
      <c r="O451" s="100">
        <v>95250</v>
      </c>
      <c r="P451" s="53" t="str">
        <f t="shared" ref="P451" si="252">IF(AND(N451&lt;&gt;0,M451="Кач."),O451/N451*100,"")</f>
        <v/>
      </c>
      <c r="Q451" s="124">
        <f t="shared" ref="Q451" si="253">IF(AND(N451&lt;&gt;0,M451="объем"),(O451/N451*100)/$Y$2*12,"")</f>
        <v>100</v>
      </c>
      <c r="R451" s="208"/>
      <c r="S451" s="210"/>
      <c r="T451" s="228"/>
      <c r="U451" s="229"/>
      <c r="V451" s="231"/>
      <c r="W451" s="244"/>
      <c r="X451" s="247"/>
    </row>
    <row r="452" spans="1:24" s="4" customFormat="1" ht="68.25" customHeight="1" thickBot="1" x14ac:dyDescent="0.3">
      <c r="A452" s="217"/>
      <c r="B452" s="44" t="str">
        <f t="shared" si="229"/>
        <v>ГБУЗ АО Областной врачебно-физкультурный диспансер</v>
      </c>
      <c r="C452" s="237"/>
      <c r="D452" s="19" t="str">
        <f t="shared" si="230"/>
        <v>ПМСП, включенная в базовую программу ОМС</v>
      </c>
      <c r="E452" s="230" t="s">
        <v>139</v>
      </c>
      <c r="F452" s="44" t="str">
        <f t="shared" si="237"/>
        <v>амбулаторно</v>
      </c>
      <c r="G452" s="230" t="s">
        <v>207</v>
      </c>
      <c r="H452" s="44" t="str">
        <f t="shared" si="238"/>
        <v>спортсмены спортивных сборных команд</v>
      </c>
      <c r="I452" s="230" t="s">
        <v>84</v>
      </c>
      <c r="J452" s="44" t="str">
        <f t="shared" si="239"/>
        <v>кардиология</v>
      </c>
      <c r="K452" s="69" t="s">
        <v>130</v>
      </c>
      <c r="L452" s="70" t="s">
        <v>3</v>
      </c>
      <c r="M452" s="70" t="s">
        <v>5</v>
      </c>
      <c r="N452" s="103">
        <v>99</v>
      </c>
      <c r="O452" s="103">
        <v>100</v>
      </c>
      <c r="P452" s="51">
        <f t="shared" ref="P452:P454" si="254">IF(AND(N452&lt;&gt;0,M452="Кач."),O452/N452*100,"")</f>
        <v>101.01010101010101</v>
      </c>
      <c r="Q452" s="51"/>
      <c r="R452" s="208">
        <f>IFERROR(AVERAGE(P452:P485),"")</f>
        <v>101.01010101010102</v>
      </c>
      <c r="S452" s="210">
        <f>AVERAGE(Q453:Q454)</f>
        <v>100.00547705115565</v>
      </c>
      <c r="T452" s="228"/>
      <c r="U452" s="229"/>
      <c r="V452" s="231"/>
      <c r="W452" s="244"/>
      <c r="X452" s="247"/>
    </row>
    <row r="453" spans="1:24" s="4" customFormat="1" ht="45.75" customHeight="1" thickBot="1" x14ac:dyDescent="0.3">
      <c r="A453" s="217"/>
      <c r="B453" s="44" t="str">
        <f t="shared" si="229"/>
        <v>ГБУЗ АО Областной врачебно-физкультурный диспансер</v>
      </c>
      <c r="C453" s="237"/>
      <c r="D453" s="19" t="str">
        <f t="shared" si="230"/>
        <v>ПМСП, включенная в базовую программу ОМС</v>
      </c>
      <c r="E453" s="231"/>
      <c r="F453" s="44" t="str">
        <f t="shared" si="237"/>
        <v>амбулаторно</v>
      </c>
      <c r="G453" s="231"/>
      <c r="H453" s="44" t="str">
        <f t="shared" si="238"/>
        <v>спортсмены спортивных сборных команд</v>
      </c>
      <c r="I453" s="231"/>
      <c r="J453" s="44" t="str">
        <f t="shared" si="239"/>
        <v>кардиология</v>
      </c>
      <c r="K453" s="71" t="s">
        <v>40</v>
      </c>
      <c r="L453" s="72" t="s">
        <v>120</v>
      </c>
      <c r="M453" s="68" t="s">
        <v>42</v>
      </c>
      <c r="N453" s="101">
        <v>6086</v>
      </c>
      <c r="O453" s="100">
        <v>4565</v>
      </c>
      <c r="P453" s="53" t="str">
        <f t="shared" si="254"/>
        <v/>
      </c>
      <c r="Q453" s="124">
        <f t="shared" ref="Q453:Q454" si="255">IF(AND(N453&lt;&gt;0,M453="объем"),(O453/N453*100)/$Y$2*12,"")</f>
        <v>100.0109541023113</v>
      </c>
      <c r="R453" s="208"/>
      <c r="S453" s="210"/>
      <c r="T453" s="228"/>
      <c r="U453" s="229"/>
      <c r="V453" s="231"/>
      <c r="W453" s="244"/>
      <c r="X453" s="247"/>
    </row>
    <row r="454" spans="1:24" s="4" customFormat="1" ht="27" customHeight="1" thickBot="1" x14ac:dyDescent="0.3">
      <c r="A454" s="217"/>
      <c r="B454" s="44" t="str">
        <f t="shared" si="229"/>
        <v>ГБУЗ АО Областной врачебно-физкультурный диспансер</v>
      </c>
      <c r="C454" s="237"/>
      <c r="D454" s="19" t="str">
        <f t="shared" si="230"/>
        <v>ПМСП, включенная в базовую программу ОМС</v>
      </c>
      <c r="E454" s="232"/>
      <c r="F454" s="44" t="str">
        <f t="shared" si="237"/>
        <v>амбулаторно</v>
      </c>
      <c r="G454" s="232"/>
      <c r="H454" s="44" t="str">
        <f t="shared" si="238"/>
        <v>спортсмены спортивных сборных команд</v>
      </c>
      <c r="I454" s="232"/>
      <c r="J454" s="44" t="str">
        <f t="shared" si="239"/>
        <v>кардиология</v>
      </c>
      <c r="K454" s="71" t="s">
        <v>135</v>
      </c>
      <c r="L454" s="72" t="s">
        <v>120</v>
      </c>
      <c r="M454" s="68" t="s">
        <v>42</v>
      </c>
      <c r="N454" s="101">
        <v>12</v>
      </c>
      <c r="O454" s="101">
        <v>9</v>
      </c>
      <c r="P454" s="53" t="str">
        <f t="shared" si="254"/>
        <v/>
      </c>
      <c r="Q454" s="124">
        <f t="shared" si="255"/>
        <v>100</v>
      </c>
      <c r="R454" s="208"/>
      <c r="S454" s="210"/>
      <c r="T454" s="228"/>
      <c r="U454" s="229"/>
      <c r="V454" s="231"/>
      <c r="W454" s="244"/>
      <c r="X454" s="247"/>
    </row>
    <row r="455" spans="1:24" s="4" customFormat="1" ht="27" customHeight="1" thickBot="1" x14ac:dyDescent="0.3">
      <c r="A455" s="217"/>
      <c r="B455" s="44" t="str">
        <f t="shared" si="229"/>
        <v>ГБУЗ АО Областной врачебно-физкультурный диспансер</v>
      </c>
      <c r="C455" s="237"/>
      <c r="D455" s="19" t="str">
        <f t="shared" si="230"/>
        <v>ПМСП, включенная в базовую программу ОМС</v>
      </c>
      <c r="E455" s="230" t="s">
        <v>139</v>
      </c>
      <c r="F455" s="44" t="str">
        <f t="shared" si="237"/>
        <v>амбулаторно</v>
      </c>
      <c r="G455" s="230" t="s">
        <v>207</v>
      </c>
      <c r="H455" s="44" t="str">
        <f t="shared" si="238"/>
        <v>спортсмены спортивных сборных команд</v>
      </c>
      <c r="I455" s="230" t="s">
        <v>73</v>
      </c>
      <c r="J455" s="44" t="str">
        <f t="shared" si="239"/>
        <v>неврология</v>
      </c>
      <c r="K455" s="69" t="s">
        <v>130</v>
      </c>
      <c r="L455" s="70" t="s">
        <v>3</v>
      </c>
      <c r="M455" s="70" t="s">
        <v>5</v>
      </c>
      <c r="N455" s="103">
        <v>99</v>
      </c>
      <c r="O455" s="103">
        <v>100</v>
      </c>
      <c r="P455" s="51">
        <f t="shared" ref="P455:P457" si="256">IF(AND(N455&lt;&gt;0,M455="Кач."),O455/N455*100,"")</f>
        <v>101.01010101010101</v>
      </c>
      <c r="Q455" s="51"/>
      <c r="R455" s="208">
        <f>IFERROR(AVERAGE(P455:P488),"")</f>
        <v>101.01010101010101</v>
      </c>
      <c r="S455" s="210">
        <f>AVERAGE(Q456:Q457)</f>
        <v>101.85840579076915</v>
      </c>
      <c r="T455" s="228"/>
      <c r="U455" s="229"/>
      <c r="V455" s="231"/>
      <c r="W455" s="244"/>
      <c r="X455" s="247"/>
    </row>
    <row r="456" spans="1:24" s="4" customFormat="1" ht="25.9" customHeight="1" thickBot="1" x14ac:dyDescent="0.3">
      <c r="A456" s="217"/>
      <c r="B456" s="44" t="str">
        <f t="shared" si="229"/>
        <v>ГБУЗ АО Областной врачебно-физкультурный диспансер</v>
      </c>
      <c r="C456" s="237"/>
      <c r="D456" s="19" t="str">
        <f t="shared" si="230"/>
        <v>ПМСП, включенная в базовую программу ОМС</v>
      </c>
      <c r="E456" s="231"/>
      <c r="F456" s="44" t="str">
        <f t="shared" si="237"/>
        <v>амбулаторно</v>
      </c>
      <c r="G456" s="231"/>
      <c r="H456" s="44" t="str">
        <f t="shared" si="238"/>
        <v>спортсмены спортивных сборных команд</v>
      </c>
      <c r="I456" s="231"/>
      <c r="J456" s="44" t="str">
        <f t="shared" si="239"/>
        <v>неврология</v>
      </c>
      <c r="K456" s="71" t="s">
        <v>40</v>
      </c>
      <c r="L456" s="72" t="s">
        <v>120</v>
      </c>
      <c r="M456" s="68" t="s">
        <v>42</v>
      </c>
      <c r="N456" s="101">
        <v>5086</v>
      </c>
      <c r="O456" s="100">
        <v>3815</v>
      </c>
      <c r="P456" s="53" t="str">
        <f t="shared" si="256"/>
        <v/>
      </c>
      <c r="Q456" s="124">
        <f t="shared" ref="Q456:Q457" si="257">IF(AND(N456&lt;&gt;0,M456="объем"),(O456/N456*100)/$Y$2*12,"")</f>
        <v>100.01310787783457</v>
      </c>
      <c r="R456" s="208"/>
      <c r="S456" s="210"/>
      <c r="T456" s="228"/>
      <c r="U456" s="229"/>
      <c r="V456" s="231"/>
      <c r="W456" s="244"/>
      <c r="X456" s="247"/>
    </row>
    <row r="457" spans="1:24" s="4" customFormat="1" ht="25.9" customHeight="1" thickBot="1" x14ac:dyDescent="0.3">
      <c r="A457" s="217"/>
      <c r="B457" s="44" t="str">
        <f t="shared" si="229"/>
        <v>ГБУЗ АО Областной врачебно-физкультурный диспансер</v>
      </c>
      <c r="C457" s="237"/>
      <c r="D457" s="19" t="str">
        <f t="shared" si="230"/>
        <v>ПМСП, включенная в базовую программу ОМС</v>
      </c>
      <c r="E457" s="232"/>
      <c r="F457" s="44" t="str">
        <f t="shared" si="237"/>
        <v>амбулаторно</v>
      </c>
      <c r="G457" s="232"/>
      <c r="H457" s="44" t="str">
        <f t="shared" si="238"/>
        <v>спортсмены спортивных сборных команд</v>
      </c>
      <c r="I457" s="232"/>
      <c r="J457" s="44" t="str">
        <f t="shared" si="239"/>
        <v>неврология</v>
      </c>
      <c r="K457" s="71" t="s">
        <v>135</v>
      </c>
      <c r="L457" s="72" t="s">
        <v>120</v>
      </c>
      <c r="M457" s="68" t="s">
        <v>42</v>
      </c>
      <c r="N457" s="101">
        <v>18</v>
      </c>
      <c r="O457" s="101">
        <v>14</v>
      </c>
      <c r="P457" s="53" t="str">
        <f t="shared" si="256"/>
        <v/>
      </c>
      <c r="Q457" s="124">
        <f t="shared" si="257"/>
        <v>103.70370370370372</v>
      </c>
      <c r="R457" s="208"/>
      <c r="S457" s="210"/>
      <c r="T457" s="228"/>
      <c r="U457" s="229"/>
      <c r="V457" s="231"/>
      <c r="W457" s="244"/>
      <c r="X457" s="247"/>
    </row>
    <row r="458" spans="1:24" s="4" customFormat="1" ht="24" customHeight="1" thickBot="1" x14ac:dyDescent="0.3">
      <c r="A458" s="217"/>
      <c r="B458" s="44" t="str">
        <f t="shared" si="229"/>
        <v>ГБУЗ АО Областной врачебно-физкультурный диспансер</v>
      </c>
      <c r="C458" s="237"/>
      <c r="D458" s="19" t="str">
        <f t="shared" si="230"/>
        <v>ПМСП, включенная в базовую программу ОМС</v>
      </c>
      <c r="E458" s="230" t="s">
        <v>139</v>
      </c>
      <c r="F458" s="44" t="str">
        <f t="shared" si="237"/>
        <v>амбулаторно</v>
      </c>
      <c r="G458" s="230" t="s">
        <v>207</v>
      </c>
      <c r="H458" s="44" t="str">
        <f t="shared" si="238"/>
        <v>спортсмены спортивных сборных команд</v>
      </c>
      <c r="I458" s="230" t="s">
        <v>70</v>
      </c>
      <c r="J458" s="44" t="str">
        <f t="shared" si="239"/>
        <v>оториноларингология</v>
      </c>
      <c r="K458" s="69" t="s">
        <v>130</v>
      </c>
      <c r="L458" s="70" t="s">
        <v>3</v>
      </c>
      <c r="M458" s="70" t="s">
        <v>5</v>
      </c>
      <c r="N458" s="103">
        <v>99</v>
      </c>
      <c r="O458" s="103">
        <v>100</v>
      </c>
      <c r="P458" s="51">
        <f t="shared" ref="P458:P460" si="258">IF(AND(N458&lt;&gt;0,M458="Кач."),O458/N458*100,"")</f>
        <v>101.01010101010101</v>
      </c>
      <c r="Q458" s="51"/>
      <c r="R458" s="208">
        <f>IFERROR(AVERAGE(P458:P491),"")</f>
        <v>100.85470085470087</v>
      </c>
      <c r="S458" s="210">
        <f>AVERAGE(Q459:Q460)</f>
        <v>99.129360956461142</v>
      </c>
      <c r="T458" s="228"/>
      <c r="U458" s="229"/>
      <c r="V458" s="231"/>
      <c r="W458" s="244"/>
      <c r="X458" s="247"/>
    </row>
    <row r="459" spans="1:24" s="4" customFormat="1" ht="22.9" customHeight="1" thickBot="1" x14ac:dyDescent="0.3">
      <c r="A459" s="217"/>
      <c r="B459" s="44" t="str">
        <f t="shared" si="229"/>
        <v>ГБУЗ АО Областной врачебно-физкультурный диспансер</v>
      </c>
      <c r="C459" s="237"/>
      <c r="D459" s="19" t="str">
        <f t="shared" si="230"/>
        <v>ПМСП, включенная в базовую программу ОМС</v>
      </c>
      <c r="E459" s="231"/>
      <c r="F459" s="44" t="str">
        <f t="shared" si="237"/>
        <v>амбулаторно</v>
      </c>
      <c r="G459" s="231"/>
      <c r="H459" s="44" t="str">
        <f t="shared" si="238"/>
        <v>спортсмены спортивных сборных команд</v>
      </c>
      <c r="I459" s="231"/>
      <c r="J459" s="44" t="str">
        <f t="shared" si="239"/>
        <v>оториноларингология</v>
      </c>
      <c r="K459" s="71" t="s">
        <v>40</v>
      </c>
      <c r="L459" s="72" t="s">
        <v>120</v>
      </c>
      <c r="M459" s="68" t="s">
        <v>42</v>
      </c>
      <c r="N459" s="101">
        <v>5086</v>
      </c>
      <c r="O459" s="100">
        <v>3815</v>
      </c>
      <c r="P459" s="53" t="str">
        <f t="shared" si="258"/>
        <v/>
      </c>
      <c r="Q459" s="124">
        <f t="shared" ref="Q459:Q460" si="259">IF(AND(N459&lt;&gt;0,M459="объем"),(O459/N459*100)/$Y$2*12,"")</f>
        <v>100.01310787783457</v>
      </c>
      <c r="R459" s="208"/>
      <c r="S459" s="210"/>
      <c r="T459" s="228"/>
      <c r="U459" s="229"/>
      <c r="V459" s="231"/>
      <c r="W459" s="244"/>
      <c r="X459" s="247"/>
    </row>
    <row r="460" spans="1:24" s="4" customFormat="1" ht="22.9" customHeight="1" thickBot="1" x14ac:dyDescent="0.3">
      <c r="A460" s="217"/>
      <c r="B460" s="44" t="str">
        <f t="shared" si="229"/>
        <v>ГБУЗ АО Областной врачебно-физкультурный диспансер</v>
      </c>
      <c r="C460" s="237"/>
      <c r="D460" s="19" t="str">
        <f t="shared" si="230"/>
        <v>ПМСП, включенная в базовую программу ОМС</v>
      </c>
      <c r="E460" s="232"/>
      <c r="F460" s="44" t="str">
        <f t="shared" si="237"/>
        <v>амбулаторно</v>
      </c>
      <c r="G460" s="232"/>
      <c r="H460" s="44" t="str">
        <f t="shared" si="238"/>
        <v>спортсмены спортивных сборных команд</v>
      </c>
      <c r="I460" s="232"/>
      <c r="J460" s="44" t="str">
        <f t="shared" si="239"/>
        <v>оториноларингология</v>
      </c>
      <c r="K460" s="71" t="s">
        <v>135</v>
      </c>
      <c r="L460" s="72" t="s">
        <v>120</v>
      </c>
      <c r="M460" s="68" t="s">
        <v>42</v>
      </c>
      <c r="N460" s="101">
        <v>19</v>
      </c>
      <c r="O460" s="101">
        <v>14</v>
      </c>
      <c r="P460" s="53" t="str">
        <f t="shared" si="258"/>
        <v/>
      </c>
      <c r="Q460" s="124">
        <f t="shared" si="259"/>
        <v>98.245614035087698</v>
      </c>
      <c r="R460" s="208"/>
      <c r="S460" s="210"/>
      <c r="T460" s="228"/>
      <c r="U460" s="229"/>
      <c r="V460" s="231"/>
      <c r="W460" s="244"/>
      <c r="X460" s="247"/>
    </row>
    <row r="461" spans="1:24" s="4" customFormat="1" ht="25.15" customHeight="1" thickBot="1" x14ac:dyDescent="0.3">
      <c r="A461" s="217"/>
      <c r="B461" s="44" t="str">
        <f t="shared" si="229"/>
        <v>ГБУЗ АО Областной врачебно-физкультурный диспансер</v>
      </c>
      <c r="C461" s="237"/>
      <c r="D461" s="19" t="str">
        <f t="shared" si="230"/>
        <v>ПМСП, включенная в базовую программу ОМС</v>
      </c>
      <c r="E461" s="230" t="s">
        <v>139</v>
      </c>
      <c r="F461" s="44" t="str">
        <f t="shared" si="237"/>
        <v>амбулаторно</v>
      </c>
      <c r="G461" s="230" t="s">
        <v>207</v>
      </c>
      <c r="H461" s="44" t="str">
        <f t="shared" si="238"/>
        <v>спортсмены спортивных сборных команд</v>
      </c>
      <c r="I461" s="230" t="s">
        <v>92</v>
      </c>
      <c r="J461" s="44" t="str">
        <f t="shared" si="239"/>
        <v>офтальмология</v>
      </c>
      <c r="K461" s="69" t="s">
        <v>130</v>
      </c>
      <c r="L461" s="70" t="s">
        <v>3</v>
      </c>
      <c r="M461" s="70" t="s">
        <v>5</v>
      </c>
      <c r="N461" s="103">
        <v>99</v>
      </c>
      <c r="O461" s="103">
        <v>100</v>
      </c>
      <c r="P461" s="51">
        <f t="shared" ref="P461:P463" si="260">IF(AND(N461&lt;&gt;0,M461="Кач."),O461/N461*100,"")</f>
        <v>101.01010101010101</v>
      </c>
      <c r="Q461" s="51"/>
      <c r="R461" s="208">
        <f>IFERROR(AVERAGE(P461:P494),"")</f>
        <v>100.72150072150075</v>
      </c>
      <c r="S461" s="210">
        <f>AVERAGE(Q462:Q463)</f>
        <v>99.129360956461142</v>
      </c>
      <c r="T461" s="228"/>
      <c r="U461" s="229"/>
      <c r="V461" s="231"/>
      <c r="W461" s="244"/>
      <c r="X461" s="247"/>
    </row>
    <row r="462" spans="1:24" s="4" customFormat="1" ht="21" customHeight="1" thickBot="1" x14ac:dyDescent="0.3">
      <c r="A462" s="217"/>
      <c r="B462" s="44" t="str">
        <f t="shared" si="229"/>
        <v>ГБУЗ АО Областной врачебно-физкультурный диспансер</v>
      </c>
      <c r="C462" s="237"/>
      <c r="D462" s="19" t="str">
        <f t="shared" si="230"/>
        <v>ПМСП, включенная в базовую программу ОМС</v>
      </c>
      <c r="E462" s="231"/>
      <c r="F462" s="44" t="str">
        <f t="shared" si="237"/>
        <v>амбулаторно</v>
      </c>
      <c r="G462" s="231"/>
      <c r="H462" s="44" t="str">
        <f t="shared" si="238"/>
        <v>спортсмены спортивных сборных команд</v>
      </c>
      <c r="I462" s="231"/>
      <c r="J462" s="44" t="str">
        <f t="shared" si="239"/>
        <v>офтальмология</v>
      </c>
      <c r="K462" s="71" t="s">
        <v>40</v>
      </c>
      <c r="L462" s="72" t="s">
        <v>120</v>
      </c>
      <c r="M462" s="68" t="s">
        <v>42</v>
      </c>
      <c r="N462" s="101">
        <v>5086</v>
      </c>
      <c r="O462" s="100">
        <v>3815</v>
      </c>
      <c r="P462" s="53" t="str">
        <f t="shared" si="260"/>
        <v/>
      </c>
      <c r="Q462" s="124">
        <f t="shared" ref="Q462:Q463" si="261">IF(AND(N462&lt;&gt;0,M462="объем"),(O462/N462*100)/$Y$2*12,"")</f>
        <v>100.01310787783457</v>
      </c>
      <c r="R462" s="208"/>
      <c r="S462" s="210"/>
      <c r="T462" s="228"/>
      <c r="U462" s="229"/>
      <c r="V462" s="231"/>
      <c r="W462" s="244"/>
      <c r="X462" s="247"/>
    </row>
    <row r="463" spans="1:24" s="4" customFormat="1" ht="21" customHeight="1" thickBot="1" x14ac:dyDescent="0.3">
      <c r="A463" s="217"/>
      <c r="B463" s="44" t="str">
        <f t="shared" si="229"/>
        <v>ГБУЗ АО Областной врачебно-физкультурный диспансер</v>
      </c>
      <c r="C463" s="237"/>
      <c r="D463" s="19" t="str">
        <f t="shared" si="230"/>
        <v>ПМСП, включенная в базовую программу ОМС</v>
      </c>
      <c r="E463" s="232"/>
      <c r="F463" s="44" t="str">
        <f t="shared" si="237"/>
        <v>амбулаторно</v>
      </c>
      <c r="G463" s="232"/>
      <c r="H463" s="44" t="str">
        <f t="shared" si="238"/>
        <v>спортсмены спортивных сборных команд</v>
      </c>
      <c r="I463" s="232"/>
      <c r="J463" s="44" t="str">
        <f t="shared" si="239"/>
        <v>офтальмология</v>
      </c>
      <c r="K463" s="71" t="s">
        <v>135</v>
      </c>
      <c r="L463" s="72" t="s">
        <v>120</v>
      </c>
      <c r="M463" s="68" t="s">
        <v>42</v>
      </c>
      <c r="N463" s="101">
        <v>19</v>
      </c>
      <c r="O463" s="101">
        <v>14</v>
      </c>
      <c r="P463" s="53" t="str">
        <f t="shared" si="260"/>
        <v/>
      </c>
      <c r="Q463" s="124">
        <f t="shared" si="261"/>
        <v>98.245614035087698</v>
      </c>
      <c r="R463" s="208"/>
      <c r="S463" s="210"/>
      <c r="T463" s="228"/>
      <c r="U463" s="229"/>
      <c r="V463" s="231"/>
      <c r="W463" s="244"/>
      <c r="X463" s="247"/>
    </row>
    <row r="464" spans="1:24" s="4" customFormat="1" ht="16.899999999999999" customHeight="1" thickBot="1" x14ac:dyDescent="0.3">
      <c r="A464" s="217"/>
      <c r="B464" s="44" t="str">
        <f t="shared" si="229"/>
        <v>ГБУЗ АО Областной врачебно-физкультурный диспансер</v>
      </c>
      <c r="C464" s="237"/>
      <c r="D464" s="19" t="str">
        <f t="shared" si="230"/>
        <v>ПМСП, включенная в базовую программу ОМС</v>
      </c>
      <c r="E464" s="230" t="s">
        <v>139</v>
      </c>
      <c r="F464" s="44" t="str">
        <f t="shared" si="237"/>
        <v>амбулаторно</v>
      </c>
      <c r="G464" s="230" t="s">
        <v>207</v>
      </c>
      <c r="H464" s="44" t="str">
        <f t="shared" si="238"/>
        <v>спортсмены спортивных сборных команд</v>
      </c>
      <c r="I464" s="230" t="s">
        <v>51</v>
      </c>
      <c r="J464" s="44" t="str">
        <f t="shared" si="239"/>
        <v>терапия</v>
      </c>
      <c r="K464" s="69" t="s">
        <v>130</v>
      </c>
      <c r="L464" s="70" t="s">
        <v>3</v>
      </c>
      <c r="M464" s="70" t="s">
        <v>5</v>
      </c>
      <c r="N464" s="103">
        <v>99</v>
      </c>
      <c r="O464" s="103">
        <v>100</v>
      </c>
      <c r="P464" s="51">
        <f t="shared" ref="P464:P469" si="262">IF(AND(N464&lt;&gt;0,M464="Кач."),O464/N464*100,"")</f>
        <v>101.01010101010101</v>
      </c>
      <c r="Q464" s="51"/>
      <c r="R464" s="208">
        <f>IFERROR(AVERAGE(P464:P497),"")</f>
        <v>100.64935064935067</v>
      </c>
      <c r="S464" s="210">
        <f>AVERAGE(Q465:Q466)</f>
        <v>100.02101723413199</v>
      </c>
      <c r="T464" s="228"/>
      <c r="U464" s="229"/>
      <c r="V464" s="231"/>
      <c r="W464" s="244"/>
      <c r="X464" s="247"/>
    </row>
    <row r="465" spans="1:24" s="4" customFormat="1" ht="23.45" customHeight="1" thickBot="1" x14ac:dyDescent="0.3">
      <c r="A465" s="217"/>
      <c r="B465" s="44" t="str">
        <f t="shared" si="229"/>
        <v>ГБУЗ АО Областной врачебно-физкультурный диспансер</v>
      </c>
      <c r="C465" s="237"/>
      <c r="D465" s="19" t="str">
        <f t="shared" si="230"/>
        <v>ПМСП, включенная в базовую программу ОМС</v>
      </c>
      <c r="E465" s="231"/>
      <c r="F465" s="44" t="str">
        <f t="shared" si="237"/>
        <v>амбулаторно</v>
      </c>
      <c r="G465" s="231"/>
      <c r="H465" s="44" t="str">
        <f t="shared" si="238"/>
        <v>спортсмены спортивных сборных команд</v>
      </c>
      <c r="I465" s="231"/>
      <c r="J465" s="44" t="str">
        <f t="shared" si="239"/>
        <v>терапия</v>
      </c>
      <c r="K465" s="71" t="s">
        <v>40</v>
      </c>
      <c r="L465" s="72" t="s">
        <v>120</v>
      </c>
      <c r="M465" s="68" t="s">
        <v>42</v>
      </c>
      <c r="N465" s="101">
        <v>1586</v>
      </c>
      <c r="O465" s="100">
        <v>1190</v>
      </c>
      <c r="P465" s="53" t="str">
        <f t="shared" si="262"/>
        <v/>
      </c>
      <c r="Q465" s="124">
        <f t="shared" ref="Q465:Q467" si="263">IF(AND(N465&lt;&gt;0,M465="объем"),(O465/N465*100)/$Y$2*12,"")</f>
        <v>100.04203446826398</v>
      </c>
      <c r="R465" s="208"/>
      <c r="S465" s="210"/>
      <c r="T465" s="228"/>
      <c r="U465" s="229"/>
      <c r="V465" s="231"/>
      <c r="W465" s="244"/>
      <c r="X465" s="247"/>
    </row>
    <row r="466" spans="1:24" s="4" customFormat="1" ht="23.45" customHeight="1" thickBot="1" x14ac:dyDescent="0.3">
      <c r="A466" s="217"/>
      <c r="B466" s="44" t="str">
        <f t="shared" si="229"/>
        <v>ГБУЗ АО Областной врачебно-физкультурный диспансер</v>
      </c>
      <c r="C466" s="237"/>
      <c r="D466" s="19" t="str">
        <f t="shared" si="230"/>
        <v>ПМСП, включенная в базовую программу ОМС</v>
      </c>
      <c r="E466" s="232"/>
      <c r="F466" s="44" t="str">
        <f t="shared" si="237"/>
        <v>амбулаторно</v>
      </c>
      <c r="G466" s="232"/>
      <c r="H466" s="44" t="str">
        <f t="shared" si="238"/>
        <v>спортсмены спортивных сборных команд</v>
      </c>
      <c r="I466" s="232"/>
      <c r="J466" s="44" t="str">
        <f t="shared" si="239"/>
        <v>терапия</v>
      </c>
      <c r="K466" s="71" t="s">
        <v>135</v>
      </c>
      <c r="L466" s="72" t="s">
        <v>120</v>
      </c>
      <c r="M466" s="68" t="s">
        <v>42</v>
      </c>
      <c r="N466" s="101">
        <v>12</v>
      </c>
      <c r="O466" s="101">
        <v>9</v>
      </c>
      <c r="P466" s="53" t="str">
        <f t="shared" si="262"/>
        <v/>
      </c>
      <c r="Q466" s="124">
        <f t="shared" si="263"/>
        <v>100</v>
      </c>
      <c r="R466" s="208"/>
      <c r="S466" s="210"/>
      <c r="T466" s="228"/>
      <c r="U466" s="229"/>
      <c r="V466" s="231"/>
      <c r="W466" s="244"/>
      <c r="X466" s="247"/>
    </row>
    <row r="467" spans="1:24" s="4" customFormat="1" ht="14.45" customHeight="1" thickBot="1" x14ac:dyDescent="0.3">
      <c r="A467" s="217"/>
      <c r="B467" s="44" t="str">
        <f t="shared" si="229"/>
        <v>ГБУЗ АО Областной врачебно-физкультурный диспансер</v>
      </c>
      <c r="C467" s="237"/>
      <c r="D467" s="19" t="str">
        <f t="shared" si="230"/>
        <v>ПМСП, включенная в базовую программу ОМС</v>
      </c>
      <c r="E467" s="230" t="s">
        <v>139</v>
      </c>
      <c r="F467" s="44" t="str">
        <f t="shared" si="237"/>
        <v>амбулаторно</v>
      </c>
      <c r="G467" s="230" t="s">
        <v>207</v>
      </c>
      <c r="H467" s="44" t="str">
        <f t="shared" si="238"/>
        <v>спортсмены спортивных сборных команд</v>
      </c>
      <c r="I467" s="230" t="s">
        <v>275</v>
      </c>
      <c r="J467" s="44" t="str">
        <f t="shared" si="239"/>
        <v>травматология</v>
      </c>
      <c r="K467" s="69" t="s">
        <v>130</v>
      </c>
      <c r="L467" s="70" t="s">
        <v>3</v>
      </c>
      <c r="M467" s="70" t="s">
        <v>5</v>
      </c>
      <c r="N467" s="103">
        <v>99</v>
      </c>
      <c r="O467" s="103">
        <v>100</v>
      </c>
      <c r="P467" s="51">
        <f t="shared" si="262"/>
        <v>101.01010101010101</v>
      </c>
      <c r="Q467" s="51" t="str">
        <f t="shared" si="263"/>
        <v/>
      </c>
      <c r="R467" s="208">
        <f>IFERROR(AVERAGE(P467:P500),"")</f>
        <v>100.5772005772006</v>
      </c>
      <c r="S467" s="210">
        <f>AVERAGE(Q468:Q469)</f>
        <v>99.129360956461142</v>
      </c>
      <c r="T467" s="228"/>
      <c r="U467" s="229"/>
      <c r="V467" s="231"/>
      <c r="W467" s="244"/>
      <c r="X467" s="247"/>
    </row>
    <row r="468" spans="1:24" s="4" customFormat="1" ht="24" customHeight="1" thickBot="1" x14ac:dyDescent="0.3">
      <c r="A468" s="217"/>
      <c r="B468" s="44" t="str">
        <f t="shared" si="229"/>
        <v>ГБУЗ АО Областной врачебно-физкультурный диспансер</v>
      </c>
      <c r="C468" s="237"/>
      <c r="D468" s="19" t="str">
        <f t="shared" si="230"/>
        <v>ПМСП, включенная в базовую программу ОМС</v>
      </c>
      <c r="E468" s="231"/>
      <c r="F468" s="44" t="str">
        <f t="shared" si="237"/>
        <v>амбулаторно</v>
      </c>
      <c r="G468" s="231"/>
      <c r="H468" s="44" t="str">
        <f t="shared" si="238"/>
        <v>спортсмены спортивных сборных команд</v>
      </c>
      <c r="I468" s="231"/>
      <c r="J468" s="44" t="str">
        <f t="shared" si="239"/>
        <v>травматология</v>
      </c>
      <c r="K468" s="71" t="s">
        <v>40</v>
      </c>
      <c r="L468" s="72" t="s">
        <v>120</v>
      </c>
      <c r="M468" s="68" t="s">
        <v>42</v>
      </c>
      <c r="N468" s="101">
        <v>5086</v>
      </c>
      <c r="O468" s="101">
        <v>3815</v>
      </c>
      <c r="P468" s="53" t="str">
        <f t="shared" si="262"/>
        <v/>
      </c>
      <c r="Q468" s="124">
        <f t="shared" ref="Q468:Q470" si="264">IF(AND(N468&lt;&gt;0,M468="объем"),(O468/N468*100)/$Y$2*12,"")</f>
        <v>100.01310787783457</v>
      </c>
      <c r="R468" s="208"/>
      <c r="S468" s="210"/>
      <c r="T468" s="228"/>
      <c r="U468" s="229"/>
      <c r="V468" s="231"/>
      <c r="W468" s="244"/>
      <c r="X468" s="247"/>
    </row>
    <row r="469" spans="1:24" s="4" customFormat="1" ht="24" customHeight="1" thickBot="1" x14ac:dyDescent="0.3">
      <c r="A469" s="217"/>
      <c r="B469" s="44" t="str">
        <f t="shared" si="229"/>
        <v>ГБУЗ АО Областной врачебно-физкультурный диспансер</v>
      </c>
      <c r="C469" s="237"/>
      <c r="D469" s="19" t="str">
        <f t="shared" si="230"/>
        <v>ПМСП, включенная в базовую программу ОМС</v>
      </c>
      <c r="E469" s="232"/>
      <c r="F469" s="44" t="str">
        <f t="shared" si="237"/>
        <v>амбулаторно</v>
      </c>
      <c r="G469" s="232"/>
      <c r="H469" s="44" t="str">
        <f t="shared" si="238"/>
        <v>спортсмены спортивных сборных команд</v>
      </c>
      <c r="I469" s="232"/>
      <c r="J469" s="44" t="str">
        <f t="shared" si="239"/>
        <v>травматология</v>
      </c>
      <c r="K469" s="71" t="s">
        <v>135</v>
      </c>
      <c r="L469" s="72" t="s">
        <v>120</v>
      </c>
      <c r="M469" s="68" t="s">
        <v>42</v>
      </c>
      <c r="N469" s="101">
        <v>19</v>
      </c>
      <c r="O469" s="101">
        <v>14</v>
      </c>
      <c r="P469" s="53" t="str">
        <f t="shared" si="262"/>
        <v/>
      </c>
      <c r="Q469" s="124">
        <f t="shared" si="264"/>
        <v>98.245614035087698</v>
      </c>
      <c r="R469" s="208"/>
      <c r="S469" s="210"/>
      <c r="T469" s="228"/>
      <c r="U469" s="229"/>
      <c r="V469" s="231"/>
      <c r="W469" s="244"/>
      <c r="X469" s="247"/>
    </row>
    <row r="470" spans="1:24" s="4" customFormat="1" ht="18.600000000000001" customHeight="1" thickBot="1" x14ac:dyDescent="0.3">
      <c r="A470" s="217"/>
      <c r="B470" s="44" t="str">
        <f t="shared" si="229"/>
        <v>ГБУЗ АО Областной врачебно-физкультурный диспансер</v>
      </c>
      <c r="C470" s="237"/>
      <c r="D470" s="19" t="str">
        <f t="shared" si="230"/>
        <v>ПМСП, включенная в базовую программу ОМС</v>
      </c>
      <c r="E470" s="230" t="s">
        <v>139</v>
      </c>
      <c r="F470" s="44" t="str">
        <f t="shared" si="237"/>
        <v>амбулаторно</v>
      </c>
      <c r="G470" s="230" t="s">
        <v>207</v>
      </c>
      <c r="H470" s="44" t="str">
        <f t="shared" si="238"/>
        <v>спортсмены спортивных сборных команд</v>
      </c>
      <c r="I470" s="230" t="s">
        <v>94</v>
      </c>
      <c r="J470" s="44" t="str">
        <f t="shared" si="239"/>
        <v xml:space="preserve">хирургия </v>
      </c>
      <c r="K470" s="69" t="s">
        <v>130</v>
      </c>
      <c r="L470" s="70" t="s">
        <v>3</v>
      </c>
      <c r="M470" s="70" t="s">
        <v>5</v>
      </c>
      <c r="N470" s="103">
        <v>99</v>
      </c>
      <c r="O470" s="103">
        <v>100</v>
      </c>
      <c r="P470" s="51">
        <f t="shared" ref="P470:P472" si="265">IF(AND(N470&lt;&gt;0,M470="Кач."),O470/N470*100,"")</f>
        <v>101.01010101010101</v>
      </c>
      <c r="Q470" s="51" t="str">
        <f t="shared" si="264"/>
        <v/>
      </c>
      <c r="R470" s="208">
        <f>IFERROR(AVERAGE(P470:P503),"")</f>
        <v>100.50505050505051</v>
      </c>
      <c r="S470" s="210">
        <f>AVERAGE(Q471:Q472)</f>
        <v>100.00547705115565</v>
      </c>
      <c r="T470" s="228"/>
      <c r="U470" s="229"/>
      <c r="V470" s="231"/>
      <c r="W470" s="244"/>
      <c r="X470" s="247"/>
    </row>
    <row r="471" spans="1:24" s="4" customFormat="1" ht="21" customHeight="1" thickBot="1" x14ac:dyDescent="0.3">
      <c r="A471" s="217"/>
      <c r="B471" s="44" t="str">
        <f t="shared" si="229"/>
        <v>ГБУЗ АО Областной врачебно-физкультурный диспансер</v>
      </c>
      <c r="C471" s="237"/>
      <c r="D471" s="19" t="str">
        <f t="shared" si="230"/>
        <v>ПМСП, включенная в базовую программу ОМС</v>
      </c>
      <c r="E471" s="231"/>
      <c r="F471" s="44" t="str">
        <f t="shared" si="237"/>
        <v>амбулаторно</v>
      </c>
      <c r="G471" s="231"/>
      <c r="H471" s="44" t="str">
        <f t="shared" si="238"/>
        <v>спортсмены спортивных сборных команд</v>
      </c>
      <c r="I471" s="231"/>
      <c r="J471" s="44" t="str">
        <f t="shared" si="239"/>
        <v xml:space="preserve">хирургия </v>
      </c>
      <c r="K471" s="71" t="s">
        <v>40</v>
      </c>
      <c r="L471" s="72" t="s">
        <v>120</v>
      </c>
      <c r="M471" s="68" t="s">
        <v>42</v>
      </c>
      <c r="N471" s="101">
        <v>6086</v>
      </c>
      <c r="O471" s="100">
        <v>4565</v>
      </c>
      <c r="P471" s="53" t="str">
        <f t="shared" si="265"/>
        <v/>
      </c>
      <c r="Q471" s="124">
        <f t="shared" ref="Q471:Q473" si="266">IF(AND(N471&lt;&gt;0,M471="объем"),(O471/N471*100)/$Y$2*12,"")</f>
        <v>100.0109541023113</v>
      </c>
      <c r="R471" s="208"/>
      <c r="S471" s="210"/>
      <c r="T471" s="228"/>
      <c r="U471" s="229"/>
      <c r="V471" s="231"/>
      <c r="W471" s="244"/>
      <c r="X471" s="247"/>
    </row>
    <row r="472" spans="1:24" s="4" customFormat="1" ht="21" customHeight="1" thickBot="1" x14ac:dyDescent="0.3">
      <c r="A472" s="217"/>
      <c r="B472" s="44" t="str">
        <f t="shared" si="229"/>
        <v>ГБУЗ АО Областной врачебно-физкультурный диспансер</v>
      </c>
      <c r="C472" s="237"/>
      <c r="D472" s="19" t="str">
        <f t="shared" si="230"/>
        <v>ПМСП, включенная в базовую программу ОМС</v>
      </c>
      <c r="E472" s="232"/>
      <c r="F472" s="44" t="str">
        <f t="shared" si="237"/>
        <v>амбулаторно</v>
      </c>
      <c r="G472" s="232"/>
      <c r="H472" s="44" t="str">
        <f t="shared" si="238"/>
        <v>спортсмены спортивных сборных команд</v>
      </c>
      <c r="I472" s="232"/>
      <c r="J472" s="44" t="str">
        <f t="shared" si="239"/>
        <v xml:space="preserve">хирургия </v>
      </c>
      <c r="K472" s="71" t="s">
        <v>135</v>
      </c>
      <c r="L472" s="72" t="s">
        <v>120</v>
      </c>
      <c r="M472" s="68" t="s">
        <v>42</v>
      </c>
      <c r="N472" s="101">
        <v>12</v>
      </c>
      <c r="O472" s="101">
        <v>9</v>
      </c>
      <c r="P472" s="53" t="str">
        <f t="shared" si="265"/>
        <v/>
      </c>
      <c r="Q472" s="124">
        <f t="shared" si="266"/>
        <v>100</v>
      </c>
      <c r="R472" s="208"/>
      <c r="S472" s="210"/>
      <c r="T472" s="228"/>
      <c r="U472" s="229"/>
      <c r="V472" s="231"/>
      <c r="W472" s="244"/>
      <c r="X472" s="247"/>
    </row>
    <row r="473" spans="1:24" s="4" customFormat="1" ht="18" customHeight="1" thickBot="1" x14ac:dyDescent="0.3">
      <c r="A473" s="217"/>
      <c r="B473" s="44" t="str">
        <f t="shared" si="229"/>
        <v>ГБУЗ АО Областной врачебно-физкультурный диспансер</v>
      </c>
      <c r="C473" s="237"/>
      <c r="D473" s="19" t="str">
        <f t="shared" si="230"/>
        <v>ПМСП, включенная в базовую программу ОМС</v>
      </c>
      <c r="E473" s="230" t="s">
        <v>139</v>
      </c>
      <c r="F473" s="44" t="str">
        <f t="shared" si="237"/>
        <v>амбулаторно</v>
      </c>
      <c r="G473" s="230" t="s">
        <v>207</v>
      </c>
      <c r="H473" s="44" t="str">
        <f t="shared" si="238"/>
        <v>спортсмены спортивных сборных команд</v>
      </c>
      <c r="I473" s="230" t="s">
        <v>66</v>
      </c>
      <c r="J473" s="44" t="str">
        <f t="shared" si="239"/>
        <v>дерматология</v>
      </c>
      <c r="K473" s="69" t="s">
        <v>130</v>
      </c>
      <c r="L473" s="70" t="s">
        <v>3</v>
      </c>
      <c r="M473" s="70" t="s">
        <v>5</v>
      </c>
      <c r="N473" s="103">
        <v>99</v>
      </c>
      <c r="O473" s="103">
        <v>100</v>
      </c>
      <c r="P473" s="51">
        <f t="shared" ref="P473:P475" si="267">IF(AND(N473&lt;&gt;0,M473="Кач."),O473/N473*100,"")</f>
        <v>101.01010101010101</v>
      </c>
      <c r="Q473" s="51" t="str">
        <f t="shared" si="266"/>
        <v/>
      </c>
      <c r="R473" s="208">
        <f>IFERROR(AVERAGE(P473:P506),"")</f>
        <v>100.43290043290042</v>
      </c>
      <c r="S473" s="210">
        <f>AVERAGE(Q474:Q475)</f>
        <v>99.129360956461142</v>
      </c>
      <c r="T473" s="228"/>
      <c r="U473" s="229"/>
      <c r="V473" s="231"/>
      <c r="W473" s="244"/>
      <c r="X473" s="247"/>
    </row>
    <row r="474" spans="1:24" s="4" customFormat="1" ht="16.149999999999999" customHeight="1" thickBot="1" x14ac:dyDescent="0.3">
      <c r="A474" s="217"/>
      <c r="B474" s="44" t="str">
        <f t="shared" ref="B474:B545" si="268">IF(A474="",B473,A474)</f>
        <v>ГБУЗ АО Областной врачебно-физкультурный диспансер</v>
      </c>
      <c r="C474" s="237"/>
      <c r="D474" s="19" t="str">
        <f t="shared" ref="D474:D545" si="269">IF(C474="",D473,C474)</f>
        <v>ПМСП, включенная в базовую программу ОМС</v>
      </c>
      <c r="E474" s="231"/>
      <c r="F474" s="44" t="str">
        <f t="shared" si="237"/>
        <v>амбулаторно</v>
      </c>
      <c r="G474" s="231"/>
      <c r="H474" s="44" t="str">
        <f t="shared" si="238"/>
        <v>спортсмены спортивных сборных команд</v>
      </c>
      <c r="I474" s="231"/>
      <c r="J474" s="44" t="str">
        <f t="shared" si="239"/>
        <v>дерматология</v>
      </c>
      <c r="K474" s="71" t="s">
        <v>40</v>
      </c>
      <c r="L474" s="72" t="s">
        <v>120</v>
      </c>
      <c r="M474" s="68" t="s">
        <v>42</v>
      </c>
      <c r="N474" s="101">
        <v>5086</v>
      </c>
      <c r="O474" s="100">
        <v>3815</v>
      </c>
      <c r="P474" s="53" t="str">
        <f t="shared" si="267"/>
        <v/>
      </c>
      <c r="Q474" s="124">
        <f t="shared" ref="Q474:Q476" si="270">IF(AND(N474&lt;&gt;0,M474="объем"),(O474/N474*100)/$Y$2*12,"")</f>
        <v>100.01310787783457</v>
      </c>
      <c r="R474" s="208"/>
      <c r="S474" s="210"/>
      <c r="T474" s="228"/>
      <c r="U474" s="229"/>
      <c r="V474" s="231"/>
      <c r="W474" s="244"/>
      <c r="X474" s="247"/>
    </row>
    <row r="475" spans="1:24" s="4" customFormat="1" ht="16.149999999999999" customHeight="1" thickBot="1" x14ac:dyDescent="0.3">
      <c r="A475" s="217"/>
      <c r="B475" s="44" t="str">
        <f t="shared" si="268"/>
        <v>ГБУЗ АО Областной врачебно-физкультурный диспансер</v>
      </c>
      <c r="C475" s="237"/>
      <c r="D475" s="19" t="str">
        <f t="shared" si="269"/>
        <v>ПМСП, включенная в базовую программу ОМС</v>
      </c>
      <c r="E475" s="232"/>
      <c r="F475" s="44" t="str">
        <f t="shared" si="237"/>
        <v>амбулаторно</v>
      </c>
      <c r="G475" s="232"/>
      <c r="H475" s="44" t="str">
        <f t="shared" si="238"/>
        <v>спортсмены спортивных сборных команд</v>
      </c>
      <c r="I475" s="232"/>
      <c r="J475" s="44" t="str">
        <f t="shared" si="239"/>
        <v>дерматология</v>
      </c>
      <c r="K475" s="71" t="s">
        <v>135</v>
      </c>
      <c r="L475" s="72" t="s">
        <v>120</v>
      </c>
      <c r="M475" s="68" t="s">
        <v>42</v>
      </c>
      <c r="N475" s="101">
        <v>19</v>
      </c>
      <c r="O475" s="101">
        <v>14</v>
      </c>
      <c r="P475" s="53" t="str">
        <f t="shared" si="267"/>
        <v/>
      </c>
      <c r="Q475" s="124">
        <f t="shared" si="270"/>
        <v>98.245614035087698</v>
      </c>
      <c r="R475" s="208"/>
      <c r="S475" s="210"/>
      <c r="T475" s="228"/>
      <c r="U475" s="229"/>
      <c r="V475" s="231"/>
      <c r="W475" s="244"/>
      <c r="X475" s="247"/>
    </row>
    <row r="476" spans="1:24" s="4" customFormat="1" ht="17.45" customHeight="1" thickBot="1" x14ac:dyDescent="0.3">
      <c r="A476" s="217"/>
      <c r="B476" s="44" t="str">
        <f t="shared" si="268"/>
        <v>ГБУЗ АО Областной врачебно-физкультурный диспансер</v>
      </c>
      <c r="C476" s="237"/>
      <c r="D476" s="19" t="str">
        <f t="shared" si="269"/>
        <v>ПМСП, включенная в базовую программу ОМС</v>
      </c>
      <c r="E476" s="230" t="s">
        <v>139</v>
      </c>
      <c r="F476" s="44" t="str">
        <f t="shared" si="237"/>
        <v>амбулаторно</v>
      </c>
      <c r="G476" s="230" t="s">
        <v>207</v>
      </c>
      <c r="H476" s="44" t="str">
        <f t="shared" si="238"/>
        <v>спортсмены спортивных сборных команд</v>
      </c>
      <c r="I476" s="230" t="s">
        <v>86</v>
      </c>
      <c r="J476" s="44" t="str">
        <f t="shared" si="239"/>
        <v>акушерство-гинекология</v>
      </c>
      <c r="K476" s="69" t="s">
        <v>130</v>
      </c>
      <c r="L476" s="70" t="s">
        <v>3</v>
      </c>
      <c r="M476" s="70" t="s">
        <v>5</v>
      </c>
      <c r="N476" s="103">
        <v>99</v>
      </c>
      <c r="O476" s="103">
        <v>100</v>
      </c>
      <c r="P476" s="51">
        <f t="shared" ref="P476:P478" si="271">IF(AND(N476&lt;&gt;0,M476="Кач."),O476/N476*100,"")</f>
        <v>101.01010101010101</v>
      </c>
      <c r="Q476" s="51" t="str">
        <f t="shared" si="270"/>
        <v/>
      </c>
      <c r="R476" s="208">
        <f>IFERROR(AVERAGE(P476:P510),"")</f>
        <v>100.36075036075036</v>
      </c>
      <c r="S476" s="210">
        <f>AVERAGE(Q477:Q478)</f>
        <v>100</v>
      </c>
      <c r="T476" s="228"/>
      <c r="U476" s="229"/>
      <c r="V476" s="231"/>
      <c r="W476" s="244"/>
      <c r="X476" s="247"/>
    </row>
    <row r="477" spans="1:24" s="4" customFormat="1" ht="17.45" customHeight="1" thickBot="1" x14ac:dyDescent="0.3">
      <c r="A477" s="217"/>
      <c r="B477" s="44" t="str">
        <f t="shared" si="268"/>
        <v>ГБУЗ АО Областной врачебно-физкультурный диспансер</v>
      </c>
      <c r="C477" s="237"/>
      <c r="D477" s="19" t="str">
        <f t="shared" si="269"/>
        <v>ПМСП, включенная в базовую программу ОМС</v>
      </c>
      <c r="E477" s="231"/>
      <c r="F477" s="44" t="str">
        <f t="shared" si="237"/>
        <v>амбулаторно</v>
      </c>
      <c r="G477" s="231"/>
      <c r="H477" s="44" t="str">
        <f t="shared" si="238"/>
        <v>спортсмены спортивных сборных команд</v>
      </c>
      <c r="I477" s="231"/>
      <c r="J477" s="44" t="str">
        <f t="shared" si="239"/>
        <v>акушерство-гинекология</v>
      </c>
      <c r="K477" s="71" t="s">
        <v>40</v>
      </c>
      <c r="L477" s="72" t="s">
        <v>120</v>
      </c>
      <c r="M477" s="68" t="s">
        <v>42</v>
      </c>
      <c r="N477" s="101">
        <v>1820</v>
      </c>
      <c r="O477" s="100">
        <v>1365</v>
      </c>
      <c r="P477" s="53" t="str">
        <f t="shared" si="271"/>
        <v/>
      </c>
      <c r="Q477" s="124">
        <f t="shared" ref="Q477:Q479" si="272">IF(AND(N477&lt;&gt;0,M477="объем"),(O477/N477*100)/$Y$2*12,"")</f>
        <v>100</v>
      </c>
      <c r="R477" s="208"/>
      <c r="S477" s="210"/>
      <c r="T477" s="228"/>
      <c r="U477" s="229"/>
      <c r="V477" s="231"/>
      <c r="W477" s="244"/>
      <c r="X477" s="247"/>
    </row>
    <row r="478" spans="1:24" s="4" customFormat="1" ht="17.45" customHeight="1" thickBot="1" x14ac:dyDescent="0.3">
      <c r="A478" s="217"/>
      <c r="B478" s="44" t="str">
        <f t="shared" si="268"/>
        <v>ГБУЗ АО Областной врачебно-физкультурный диспансер</v>
      </c>
      <c r="C478" s="237"/>
      <c r="D478" s="19" t="str">
        <f t="shared" si="269"/>
        <v>ПМСП, включенная в базовую программу ОМС</v>
      </c>
      <c r="E478" s="232"/>
      <c r="F478" s="44" t="str">
        <f t="shared" si="237"/>
        <v>амбулаторно</v>
      </c>
      <c r="G478" s="232"/>
      <c r="H478" s="44" t="str">
        <f t="shared" si="238"/>
        <v>спортсмены спортивных сборных команд</v>
      </c>
      <c r="I478" s="232"/>
      <c r="J478" s="44" t="str">
        <f t="shared" si="239"/>
        <v>акушерство-гинекология</v>
      </c>
      <c r="K478" s="71" t="s">
        <v>135</v>
      </c>
      <c r="L478" s="72" t="s">
        <v>120</v>
      </c>
      <c r="M478" s="68" t="s">
        <v>42</v>
      </c>
      <c r="N478" s="101">
        <v>12</v>
      </c>
      <c r="O478" s="101">
        <v>9</v>
      </c>
      <c r="P478" s="53" t="str">
        <f t="shared" si="271"/>
        <v/>
      </c>
      <c r="Q478" s="124">
        <f t="shared" si="272"/>
        <v>100</v>
      </c>
      <c r="R478" s="208"/>
      <c r="S478" s="210"/>
      <c r="T478" s="228"/>
      <c r="U478" s="229"/>
      <c r="V478" s="231"/>
      <c r="W478" s="244"/>
      <c r="X478" s="247"/>
    </row>
    <row r="479" spans="1:24" s="4" customFormat="1" ht="17.45" customHeight="1" thickBot="1" x14ac:dyDescent="0.3">
      <c r="A479" s="217"/>
      <c r="B479" s="44" t="str">
        <f t="shared" si="268"/>
        <v>ГБУЗ АО Областной врачебно-физкультурный диспансер</v>
      </c>
      <c r="C479" s="237"/>
      <c r="D479" s="19" t="str">
        <f t="shared" si="269"/>
        <v>ПМСП, включенная в базовую программу ОМС</v>
      </c>
      <c r="E479" s="230" t="s">
        <v>139</v>
      </c>
      <c r="F479" s="44" t="str">
        <f t="shared" si="237"/>
        <v>амбулаторно</v>
      </c>
      <c r="G479" s="230" t="s">
        <v>207</v>
      </c>
      <c r="H479" s="44" t="str">
        <f t="shared" si="238"/>
        <v>спортсмены спортивных сборных команд</v>
      </c>
      <c r="I479" s="230" t="s">
        <v>93</v>
      </c>
      <c r="J479" s="44" t="str">
        <f t="shared" si="239"/>
        <v>урология</v>
      </c>
      <c r="K479" s="69" t="s">
        <v>130</v>
      </c>
      <c r="L479" s="70" t="s">
        <v>3</v>
      </c>
      <c r="M479" s="70" t="s">
        <v>5</v>
      </c>
      <c r="N479" s="103">
        <v>99</v>
      </c>
      <c r="O479" s="103">
        <v>100</v>
      </c>
      <c r="P479" s="51">
        <f t="shared" ref="P479:P481" si="273">IF(AND(N479&lt;&gt;0,M479="Кач."),O479/N479*100,"")</f>
        <v>101.01010101010101</v>
      </c>
      <c r="Q479" s="51" t="str">
        <f t="shared" si="272"/>
        <v/>
      </c>
      <c r="R479" s="208">
        <f>IFERROR(AVERAGE(P479:P513),"")</f>
        <v>93.145743145743154</v>
      </c>
      <c r="S479" s="210">
        <f>AVERAGE(Q480:Q481)</f>
        <v>100.00547705115565</v>
      </c>
      <c r="T479" s="228"/>
      <c r="U479" s="229"/>
      <c r="V479" s="231"/>
      <c r="W479" s="244"/>
      <c r="X479" s="247"/>
    </row>
    <row r="480" spans="1:24" s="4" customFormat="1" ht="17.45" customHeight="1" thickBot="1" x14ac:dyDescent="0.3">
      <c r="A480" s="217"/>
      <c r="B480" s="44" t="str">
        <f t="shared" si="268"/>
        <v>ГБУЗ АО Областной врачебно-физкультурный диспансер</v>
      </c>
      <c r="C480" s="237"/>
      <c r="D480" s="19" t="str">
        <f t="shared" si="269"/>
        <v>ПМСП, включенная в базовую программу ОМС</v>
      </c>
      <c r="E480" s="231"/>
      <c r="F480" s="44" t="str">
        <f t="shared" si="237"/>
        <v>амбулаторно</v>
      </c>
      <c r="G480" s="231"/>
      <c r="H480" s="44" t="str">
        <f t="shared" si="238"/>
        <v>спортсмены спортивных сборных команд</v>
      </c>
      <c r="I480" s="231"/>
      <c r="J480" s="44" t="str">
        <f t="shared" si="239"/>
        <v>урология</v>
      </c>
      <c r="K480" s="71" t="s">
        <v>40</v>
      </c>
      <c r="L480" s="72" t="s">
        <v>120</v>
      </c>
      <c r="M480" s="68" t="s">
        <v>42</v>
      </c>
      <c r="N480" s="101">
        <v>6086</v>
      </c>
      <c r="O480" s="100">
        <v>4565</v>
      </c>
      <c r="P480" s="53" t="str">
        <f t="shared" si="273"/>
        <v/>
      </c>
      <c r="Q480" s="124">
        <f t="shared" ref="Q480:Q482" si="274">IF(AND(N480&lt;&gt;0,M480="объем"),(O480/N480*100)/$Y$2*12,"")</f>
        <v>100.0109541023113</v>
      </c>
      <c r="R480" s="208"/>
      <c r="S480" s="210"/>
      <c r="T480" s="228"/>
      <c r="U480" s="229"/>
      <c r="V480" s="231"/>
      <c r="W480" s="244"/>
      <c r="X480" s="247"/>
    </row>
    <row r="481" spans="1:24" s="4" customFormat="1" ht="17.45" customHeight="1" thickBot="1" x14ac:dyDescent="0.3">
      <c r="A481" s="217"/>
      <c r="B481" s="44" t="str">
        <f t="shared" si="268"/>
        <v>ГБУЗ АО Областной врачебно-физкультурный диспансер</v>
      </c>
      <c r="C481" s="237"/>
      <c r="D481" s="19" t="str">
        <f t="shared" si="269"/>
        <v>ПМСП, включенная в базовую программу ОМС</v>
      </c>
      <c r="E481" s="232"/>
      <c r="F481" s="44" t="str">
        <f t="shared" si="237"/>
        <v>амбулаторно</v>
      </c>
      <c r="G481" s="232"/>
      <c r="H481" s="44" t="str">
        <f t="shared" si="238"/>
        <v>спортсмены спортивных сборных команд</v>
      </c>
      <c r="I481" s="232"/>
      <c r="J481" s="44" t="str">
        <f t="shared" si="239"/>
        <v>урология</v>
      </c>
      <c r="K481" s="71" t="s">
        <v>135</v>
      </c>
      <c r="L481" s="72" t="s">
        <v>120</v>
      </c>
      <c r="M481" s="68" t="s">
        <v>42</v>
      </c>
      <c r="N481" s="101">
        <v>12</v>
      </c>
      <c r="O481" s="101">
        <v>9</v>
      </c>
      <c r="P481" s="53" t="str">
        <f t="shared" si="273"/>
        <v/>
      </c>
      <c r="Q481" s="124">
        <f t="shared" si="274"/>
        <v>100</v>
      </c>
      <c r="R481" s="208"/>
      <c r="S481" s="210"/>
      <c r="T481" s="228"/>
      <c r="U481" s="229"/>
      <c r="V481" s="231"/>
      <c r="W481" s="244"/>
      <c r="X481" s="247"/>
    </row>
    <row r="482" spans="1:24" s="4" customFormat="1" ht="17.45" customHeight="1" thickBot="1" x14ac:dyDescent="0.3">
      <c r="A482" s="217"/>
      <c r="B482" s="44" t="str">
        <f t="shared" si="268"/>
        <v>ГБУЗ АО Областной врачебно-физкультурный диспансер</v>
      </c>
      <c r="C482" s="237"/>
      <c r="D482" s="19" t="str">
        <f t="shared" si="269"/>
        <v>ПМСП, включенная в базовую программу ОМС</v>
      </c>
      <c r="E482" s="230" t="s">
        <v>139</v>
      </c>
      <c r="F482" s="44" t="str">
        <f t="shared" si="237"/>
        <v>амбулаторно</v>
      </c>
      <c r="G482" s="230" t="s">
        <v>207</v>
      </c>
      <c r="H482" s="44" t="str">
        <f t="shared" si="238"/>
        <v>спортсмены спортивных сборных команд</v>
      </c>
      <c r="I482" s="230" t="s">
        <v>230</v>
      </c>
      <c r="J482" s="44" t="str">
        <f t="shared" si="239"/>
        <v>педиатрия</v>
      </c>
      <c r="K482" s="69" t="s">
        <v>130</v>
      </c>
      <c r="L482" s="70" t="s">
        <v>3</v>
      </c>
      <c r="M482" s="70" t="s">
        <v>5</v>
      </c>
      <c r="N482" s="103">
        <v>99</v>
      </c>
      <c r="O482" s="103">
        <v>100</v>
      </c>
      <c r="P482" s="51">
        <f t="shared" ref="P482:P489" si="275">IF(AND(N482&lt;&gt;0,M482="Кач."),O482/N482*100,"")</f>
        <v>101.01010101010101</v>
      </c>
      <c r="Q482" s="51" t="str">
        <f t="shared" si="274"/>
        <v/>
      </c>
      <c r="R482" s="208">
        <f>IFERROR(AVERAGE(P482:P483),"")</f>
        <v>101.01010101010101</v>
      </c>
      <c r="S482" s="210">
        <f>AVERAGE(Q482:Q483)</f>
        <v>100</v>
      </c>
      <c r="T482" s="228"/>
      <c r="U482" s="229"/>
      <c r="V482" s="231"/>
      <c r="W482" s="244"/>
      <c r="X482" s="247"/>
    </row>
    <row r="483" spans="1:24" s="4" customFormat="1" ht="17.45" customHeight="1" thickBot="1" x14ac:dyDescent="0.3">
      <c r="A483" s="217"/>
      <c r="B483" s="44" t="str">
        <f t="shared" si="268"/>
        <v>ГБУЗ АО Областной врачебно-физкультурный диспансер</v>
      </c>
      <c r="C483" s="238"/>
      <c r="D483" s="19" t="str">
        <f t="shared" si="269"/>
        <v>ПМСП, включенная в базовую программу ОМС</v>
      </c>
      <c r="E483" s="232"/>
      <c r="F483" s="44" t="str">
        <f t="shared" si="237"/>
        <v>амбулаторно</v>
      </c>
      <c r="G483" s="232"/>
      <c r="H483" s="44" t="str">
        <f t="shared" si="238"/>
        <v>спортсмены спортивных сборных команд</v>
      </c>
      <c r="I483" s="232"/>
      <c r="J483" s="44" t="str">
        <f t="shared" si="239"/>
        <v>педиатрия</v>
      </c>
      <c r="K483" s="71" t="s">
        <v>40</v>
      </c>
      <c r="L483" s="72" t="s">
        <v>120</v>
      </c>
      <c r="M483" s="68" t="s">
        <v>42</v>
      </c>
      <c r="N483" s="101">
        <v>4500</v>
      </c>
      <c r="O483" s="100">
        <v>3375</v>
      </c>
      <c r="P483" s="53" t="str">
        <f t="shared" si="275"/>
        <v/>
      </c>
      <c r="Q483" s="124">
        <f t="shared" ref="Q483:Q489" si="276">IF(AND(N483&lt;&gt;0,M483="объем"),(O483/N483*100)/$Y$2*12,"")</f>
        <v>100</v>
      </c>
      <c r="R483" s="208"/>
      <c r="S483" s="210"/>
      <c r="T483" s="228"/>
      <c r="U483" s="223"/>
      <c r="V483" s="231"/>
      <c r="W483" s="244"/>
      <c r="X483" s="247"/>
    </row>
    <row r="484" spans="1:24" s="4" customFormat="1" ht="17.45" customHeight="1" thickBot="1" x14ac:dyDescent="0.3">
      <c r="A484" s="217"/>
      <c r="B484" s="44" t="str">
        <f t="shared" ref="B484:B489" si="277">IF(A484="",B483,A484)</f>
        <v>ГБУЗ АО Областной врачебно-физкультурный диспансер</v>
      </c>
      <c r="C484" s="334" t="s">
        <v>126</v>
      </c>
      <c r="D484" s="19" t="str">
        <f t="shared" si="26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4" s="230" t="s">
        <v>252</v>
      </c>
      <c r="F484" s="44" t="str">
        <f t="shared" si="237"/>
        <v>дневной стационар</v>
      </c>
      <c r="G484" s="230" t="s">
        <v>207</v>
      </c>
      <c r="H484" s="44" t="str">
        <f t="shared" si="238"/>
        <v>спортсмены спортивных сборных команд</v>
      </c>
      <c r="I484" s="230" t="s">
        <v>73</v>
      </c>
      <c r="J484" s="44" t="str">
        <f t="shared" si="239"/>
        <v>неврология</v>
      </c>
      <c r="K484" s="69" t="s">
        <v>130</v>
      </c>
      <c r="L484" s="70" t="s">
        <v>3</v>
      </c>
      <c r="M484" s="70" t="s">
        <v>5</v>
      </c>
      <c r="N484" s="103">
        <v>99</v>
      </c>
      <c r="O484" s="103">
        <v>100</v>
      </c>
      <c r="P484" s="161">
        <f t="shared" si="275"/>
        <v>101.01010101010101</v>
      </c>
      <c r="Q484" s="160"/>
      <c r="R484" s="208">
        <f>IFERROR(AVERAGE(P484:P485),"")</f>
        <v>101.01010101010101</v>
      </c>
      <c r="S484" s="210">
        <f>AVERAGE(Q484:Q485)</f>
        <v>100.43290043290042</v>
      </c>
      <c r="T484" s="224">
        <f>IFERROR((R484*0.7+S484*0.3)*2,S484*2)</f>
        <v>201.67388167388165</v>
      </c>
      <c r="U484" s="229" t="str">
        <f t="shared" ref="U484" si="278">IF(T484&lt;170,"ГЗ по услуге (работе) НЕ выполнено","")&amp;IF(AND(T484&gt;=170,T484&lt;=200),"ГЗ по услуге (работе) выполнено","")&amp;IF(T484&gt;200,"ГЗ по услуге (работе) ПЕРЕвыполнено","")</f>
        <v>ГЗ по услуге (работе) ПЕРЕвыполнено</v>
      </c>
      <c r="V484" s="231"/>
      <c r="W484" s="244"/>
      <c r="X484" s="247"/>
    </row>
    <row r="485" spans="1:24" s="4" customFormat="1" ht="17.45" customHeight="1" thickBot="1" x14ac:dyDescent="0.3">
      <c r="A485" s="217"/>
      <c r="B485" s="44" t="str">
        <f t="shared" si="277"/>
        <v>ГБУЗ АО Областной врачебно-физкультурный диспансер</v>
      </c>
      <c r="C485" s="335"/>
      <c r="D485" s="19" t="str">
        <f t="shared" si="26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5" s="231"/>
      <c r="F485" s="44" t="str">
        <f t="shared" si="237"/>
        <v>дневной стационар</v>
      </c>
      <c r="G485" s="232"/>
      <c r="H485" s="44" t="str">
        <f t="shared" si="238"/>
        <v>спортсмены спортивных сборных команд</v>
      </c>
      <c r="I485" s="232"/>
      <c r="J485" s="44" t="str">
        <f t="shared" si="239"/>
        <v>неврология</v>
      </c>
      <c r="K485" s="71" t="s">
        <v>274</v>
      </c>
      <c r="L485" s="72" t="s">
        <v>120</v>
      </c>
      <c r="M485" s="68" t="s">
        <v>42</v>
      </c>
      <c r="N485" s="101">
        <v>77</v>
      </c>
      <c r="O485" s="100">
        <v>58</v>
      </c>
      <c r="P485" s="53"/>
      <c r="Q485" s="160">
        <f t="shared" si="276"/>
        <v>100.43290043290042</v>
      </c>
      <c r="R485" s="208"/>
      <c r="S485" s="210"/>
      <c r="T485" s="228"/>
      <c r="U485" s="229"/>
      <c r="V485" s="231"/>
      <c r="W485" s="244"/>
      <c r="X485" s="247"/>
    </row>
    <row r="486" spans="1:24" s="4" customFormat="1" ht="17.45" customHeight="1" thickBot="1" x14ac:dyDescent="0.3">
      <c r="A486" s="217"/>
      <c r="B486" s="44" t="str">
        <f t="shared" si="277"/>
        <v>ГБУЗ АО Областной врачебно-физкультурный диспансер</v>
      </c>
      <c r="C486" s="335"/>
      <c r="D486" s="19" t="str">
        <f t="shared" si="26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6" s="231"/>
      <c r="F486" s="44" t="str">
        <f t="shared" si="237"/>
        <v>дневной стационар</v>
      </c>
      <c r="G486" s="230" t="s">
        <v>207</v>
      </c>
      <c r="H486" s="44" t="str">
        <f t="shared" si="238"/>
        <v>спортсмены спортивных сборных команд</v>
      </c>
      <c r="I486" s="230" t="s">
        <v>51</v>
      </c>
      <c r="J486" s="44" t="str">
        <f t="shared" si="239"/>
        <v>терапия</v>
      </c>
      <c r="K486" s="69" t="s">
        <v>130</v>
      </c>
      <c r="L486" s="70" t="s">
        <v>3</v>
      </c>
      <c r="M486" s="70" t="s">
        <v>5</v>
      </c>
      <c r="N486" s="103">
        <v>99</v>
      </c>
      <c r="O486" s="103">
        <v>100</v>
      </c>
      <c r="P486" s="161">
        <f t="shared" si="275"/>
        <v>101.01010101010101</v>
      </c>
      <c r="Q486" s="160"/>
      <c r="R486" s="208">
        <f>IFERROR(AVERAGE(P486:P487),"")</f>
        <v>101.01010101010101</v>
      </c>
      <c r="S486" s="210">
        <f>AVERAGE(Q486:Q487)</f>
        <v>100</v>
      </c>
      <c r="T486" s="228">
        <f t="shared" ref="T486" si="279">IFERROR((R486*0.7+S486*0.3)*2,S486*2)</f>
        <v>201.4141414141414</v>
      </c>
      <c r="U486" s="229" t="str">
        <f t="shared" ref="U486" si="280">IF(T486&lt;170,"ГЗ по услуге (работе) НЕ выполнено","")&amp;IF(AND(T486&gt;=170,T486&lt;=200),"ГЗ по услуге (работе) выполнено","")&amp;IF(T486&gt;200,"ГЗ по услуге (работе) ПЕРЕвыполнено","")</f>
        <v>ГЗ по услуге (работе) ПЕРЕвыполнено</v>
      </c>
      <c r="V486" s="231"/>
      <c r="W486" s="244"/>
      <c r="X486" s="247"/>
    </row>
    <row r="487" spans="1:24" s="4" customFormat="1" ht="17.45" customHeight="1" thickBot="1" x14ac:dyDescent="0.3">
      <c r="A487" s="217"/>
      <c r="B487" s="44" t="str">
        <f t="shared" si="277"/>
        <v>ГБУЗ АО Областной врачебно-физкультурный диспансер</v>
      </c>
      <c r="C487" s="335"/>
      <c r="D487" s="19" t="str">
        <f t="shared" si="26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7" s="231"/>
      <c r="F487" s="44" t="str">
        <f t="shared" si="237"/>
        <v>дневной стационар</v>
      </c>
      <c r="G487" s="232"/>
      <c r="H487" s="44" t="str">
        <f t="shared" si="238"/>
        <v>спортсмены спортивных сборных команд</v>
      </c>
      <c r="I487" s="232"/>
      <c r="J487" s="44" t="str">
        <f t="shared" si="239"/>
        <v>терапия</v>
      </c>
      <c r="K487" s="71" t="s">
        <v>274</v>
      </c>
      <c r="L487" s="72" t="s">
        <v>120</v>
      </c>
      <c r="M487" s="68" t="s">
        <v>42</v>
      </c>
      <c r="N487" s="101">
        <v>52</v>
      </c>
      <c r="O487" s="100">
        <v>39</v>
      </c>
      <c r="P487" s="53" t="str">
        <f t="shared" si="275"/>
        <v/>
      </c>
      <c r="Q487" s="160">
        <f t="shared" si="276"/>
        <v>100</v>
      </c>
      <c r="R487" s="208"/>
      <c r="S487" s="210"/>
      <c r="T487" s="228"/>
      <c r="U487" s="229"/>
      <c r="V487" s="231"/>
      <c r="W487" s="244"/>
      <c r="X487" s="247"/>
    </row>
    <row r="488" spans="1:24" s="4" customFormat="1" ht="17.45" customHeight="1" thickBot="1" x14ac:dyDescent="0.3">
      <c r="A488" s="217"/>
      <c r="B488" s="44" t="str">
        <f t="shared" si="277"/>
        <v>ГБУЗ АО Областной врачебно-физкультурный диспансер</v>
      </c>
      <c r="C488" s="335"/>
      <c r="D488" s="19" t="str">
        <f t="shared" si="26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8" s="231"/>
      <c r="F488" s="44" t="str">
        <f t="shared" si="237"/>
        <v>дневной стационар</v>
      </c>
      <c r="G488" s="230" t="s">
        <v>207</v>
      </c>
      <c r="H488" s="44" t="str">
        <f t="shared" si="238"/>
        <v>спортсмены спортивных сборных команд</v>
      </c>
      <c r="I488" s="230" t="s">
        <v>275</v>
      </c>
      <c r="J488" s="44" t="str">
        <f t="shared" si="239"/>
        <v>травматология</v>
      </c>
      <c r="K488" s="69" t="s">
        <v>130</v>
      </c>
      <c r="L488" s="70" t="s">
        <v>3</v>
      </c>
      <c r="M488" s="70" t="s">
        <v>5</v>
      </c>
      <c r="N488" s="103">
        <v>99</v>
      </c>
      <c r="O488" s="103">
        <v>100</v>
      </c>
      <c r="P488" s="161">
        <f t="shared" si="275"/>
        <v>101.01010101010101</v>
      </c>
      <c r="Q488" s="160"/>
      <c r="R488" s="208">
        <f>IFERROR(AVERAGE(P488:P489),"")</f>
        <v>101.01010101010101</v>
      </c>
      <c r="S488" s="210">
        <f>AVERAGE(Q488:Q489)</f>
        <v>100.43290043290042</v>
      </c>
      <c r="T488" s="228">
        <f t="shared" ref="T488" si="281">IFERROR((R488*0.7+S488*0.3)*2,S488*2)</f>
        <v>201.67388167388165</v>
      </c>
      <c r="U488" s="229" t="str">
        <f t="shared" ref="U488" si="282">IF(T488&lt;170,"ГЗ по услуге (работе) НЕ выполнено","")&amp;IF(AND(T488&gt;=170,T488&lt;=200),"ГЗ по услуге (работе) выполнено","")&amp;IF(T488&gt;200,"ГЗ по услуге (работе) ПЕРЕвыполнено","")</f>
        <v>ГЗ по услуге (работе) ПЕРЕвыполнено</v>
      </c>
      <c r="V488" s="231"/>
      <c r="W488" s="244"/>
      <c r="X488" s="247"/>
    </row>
    <row r="489" spans="1:24" s="4" customFormat="1" ht="17.45" customHeight="1" thickBot="1" x14ac:dyDescent="0.3">
      <c r="A489" s="217"/>
      <c r="B489" s="44" t="str">
        <f t="shared" si="277"/>
        <v>ГБУЗ АО Областной врачебно-физкультурный диспансер</v>
      </c>
      <c r="C489" s="336"/>
      <c r="D489" s="19" t="str">
        <f t="shared" si="26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9" s="232"/>
      <c r="F489" s="44" t="str">
        <f t="shared" si="237"/>
        <v>дневной стационар</v>
      </c>
      <c r="G489" s="232"/>
      <c r="H489" s="44" t="str">
        <f t="shared" si="238"/>
        <v>спортсмены спортивных сборных команд</v>
      </c>
      <c r="I489" s="232"/>
      <c r="J489" s="44" t="str">
        <f t="shared" si="239"/>
        <v>травматология</v>
      </c>
      <c r="K489" s="71" t="s">
        <v>274</v>
      </c>
      <c r="L489" s="72" t="s">
        <v>120</v>
      </c>
      <c r="M489" s="68" t="s">
        <v>42</v>
      </c>
      <c r="N489" s="101">
        <v>77</v>
      </c>
      <c r="O489" s="100">
        <v>58</v>
      </c>
      <c r="P489" s="53" t="str">
        <f t="shared" si="275"/>
        <v/>
      </c>
      <c r="Q489" s="160">
        <f t="shared" si="276"/>
        <v>100.43290043290042</v>
      </c>
      <c r="R489" s="209"/>
      <c r="S489" s="211"/>
      <c r="T489" s="228"/>
      <c r="U489" s="223"/>
      <c r="V489" s="232"/>
      <c r="W489" s="244"/>
      <c r="X489" s="247"/>
    </row>
    <row r="490" spans="1:24" s="4" customFormat="1" ht="17.45" customHeight="1" thickBot="1" x14ac:dyDescent="0.3">
      <c r="A490" s="217"/>
      <c r="B490" s="44" t="str">
        <f>IF(A490="",B483,A490)</f>
        <v>ГБУЗ АО Областной врачебно-физкультурный диспансер</v>
      </c>
      <c r="C490" s="206" t="s">
        <v>259</v>
      </c>
      <c r="D490" s="19" t="str">
        <f>IF(C490="",D483,C490)</f>
        <v xml:space="preserve">Обеспечение мероприятий, направленных на охрану здоровья граждан </v>
      </c>
      <c r="E490" s="222" t="s">
        <v>47</v>
      </c>
      <c r="F490" s="44" t="str">
        <f>IF(E490="",F483,E490)</f>
        <v>Не предусмотрено</v>
      </c>
      <c r="G490" s="222" t="s">
        <v>47</v>
      </c>
      <c r="H490" s="44" t="str">
        <f>IF(G490="",H483,G490)</f>
        <v>Не предусмотрено</v>
      </c>
      <c r="I490" s="222" t="s">
        <v>47</v>
      </c>
      <c r="J490" s="44" t="str">
        <f>IF(I490="",J483,I490)</f>
        <v>Не предусмотрено</v>
      </c>
      <c r="K490" s="70" t="s">
        <v>177</v>
      </c>
      <c r="L490" s="70" t="s">
        <v>3</v>
      </c>
      <c r="M490" s="70" t="s">
        <v>5</v>
      </c>
      <c r="N490" s="103">
        <v>99</v>
      </c>
      <c r="O490" s="103">
        <v>98</v>
      </c>
      <c r="P490" s="57">
        <f t="shared" si="216"/>
        <v>98.98989898989899</v>
      </c>
      <c r="Q490" s="57"/>
      <c r="R490" s="226">
        <f>IFERROR(AVERAGE(P490:P491),"")</f>
        <v>98.98989898989899</v>
      </c>
      <c r="S490" s="227">
        <f>AVERAGE(Q490:Q491)</f>
        <v>100.17169487368162</v>
      </c>
      <c r="T490" s="224">
        <f>IFERROR((R490*0.7+S490*0.3)*2,S490*2)</f>
        <v>198.68887551006753</v>
      </c>
      <c r="U490" s="207" t="str">
        <f>IF(T490&lt;170,"ГЗ по услуге (работе) НЕ выполнено","")&amp;IF(AND(T490&gt;=170,T490&lt;=200),"ГЗ по услуге (работе) выполнено","")&amp;IF(T490&gt;200,"ГЗ по услуге (работе) ПЕРЕвыполнено","")</f>
        <v>ГЗ по услуге (работе) выполнено</v>
      </c>
      <c r="V490" s="214"/>
      <c r="W490" s="244"/>
      <c r="X490" s="247"/>
    </row>
    <row r="491" spans="1:24" s="4" customFormat="1" ht="29.25" customHeight="1" thickBot="1" x14ac:dyDescent="0.3">
      <c r="A491" s="217"/>
      <c r="B491" s="44" t="str">
        <f t="shared" si="268"/>
        <v>ГБУЗ АО Областной врачебно-физкультурный диспансер</v>
      </c>
      <c r="C491" s="206"/>
      <c r="D491" s="19" t="str">
        <f t="shared" si="269"/>
        <v xml:space="preserve">Обеспечение мероприятий, направленных на охрану здоровья граждан </v>
      </c>
      <c r="E491" s="223"/>
      <c r="F491" s="44" t="str">
        <f t="shared" si="237"/>
        <v>Не предусмотрено</v>
      </c>
      <c r="G491" s="223"/>
      <c r="H491" s="44" t="str">
        <f t="shared" si="238"/>
        <v>Не предусмотрено</v>
      </c>
      <c r="I491" s="223"/>
      <c r="J491" s="44" t="str">
        <f t="shared" si="239"/>
        <v>Не предусмотрено</v>
      </c>
      <c r="K491" s="71" t="s">
        <v>176</v>
      </c>
      <c r="L491" s="83" t="s">
        <v>58</v>
      </c>
      <c r="M491" s="78" t="s">
        <v>42</v>
      </c>
      <c r="N491" s="101">
        <v>27180</v>
      </c>
      <c r="O491" s="100">
        <v>20420</v>
      </c>
      <c r="P491" s="58" t="str">
        <f t="shared" si="216"/>
        <v/>
      </c>
      <c r="Q491" s="59">
        <f t="shared" ref="Q491" si="283">IF(AND(N491&lt;&gt;0,M491="объем"),(O491/N491*100)/$Y$2*12,"")</f>
        <v>100.17169487368162</v>
      </c>
      <c r="R491" s="209"/>
      <c r="S491" s="211"/>
      <c r="T491" s="225"/>
      <c r="U491" s="207"/>
      <c r="V491" s="214"/>
      <c r="W491" s="244"/>
      <c r="X491" s="247"/>
    </row>
    <row r="492" spans="1:24" s="4" customFormat="1" ht="17.45" customHeight="1" thickBot="1" x14ac:dyDescent="0.3">
      <c r="A492" s="217"/>
      <c r="B492" s="44" t="str">
        <f t="shared" si="268"/>
        <v>ГБУЗ АО Областной врачебно-физкультурный диспансер</v>
      </c>
      <c r="C492" s="206" t="s">
        <v>231</v>
      </c>
      <c r="D492" s="19" t="str">
        <f t="shared" si="26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92" s="207" t="s">
        <v>287</v>
      </c>
      <c r="F492" s="44" t="str">
        <f t="shared" si="237"/>
        <v>заключение договоров</v>
      </c>
      <c r="G492" s="207" t="s">
        <v>289</v>
      </c>
      <c r="H492" s="44" t="str">
        <f t="shared" si="23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92" s="207" t="s">
        <v>288</v>
      </c>
      <c r="J492" s="44" t="str">
        <f t="shared" si="2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92" s="73" t="s">
        <v>232</v>
      </c>
      <c r="L492" s="72" t="s">
        <v>3</v>
      </c>
      <c r="M492" s="70" t="s">
        <v>5</v>
      </c>
      <c r="N492" s="103">
        <v>100</v>
      </c>
      <c r="O492" s="103">
        <v>100</v>
      </c>
      <c r="P492" s="57">
        <f t="shared" ref="P492:P493" si="284">IF(AND(N492&lt;&gt;0,M492="Кач."),O492/N492*100,"")</f>
        <v>100</v>
      </c>
      <c r="Q492" s="57"/>
      <c r="R492" s="226">
        <f>IFERROR(AVERAGE(P492:P493),"")</f>
        <v>100</v>
      </c>
      <c r="S492" s="227">
        <f>AVERAGE(Q492:Q493)</f>
        <v>100</v>
      </c>
      <c r="T492" s="224">
        <f>IFERROR((R492*0.7+S492*0.3)*2,S492*2)</f>
        <v>200</v>
      </c>
      <c r="U492" s="207" t="str">
        <f>IF(T492&lt;170,"ГЗ по услуге (работе) НЕ выполнено","")&amp;IF(AND(T492&gt;=170,T492&lt;=200),"ГЗ по услуге (работе) выполнено","")&amp;IF(T492&gt;200,"ГЗ по услуге (работе) ПЕРЕвыполнено","")</f>
        <v>ГЗ по услуге (работе) выполнено</v>
      </c>
      <c r="V492" s="230"/>
      <c r="W492" s="244"/>
      <c r="X492" s="247"/>
    </row>
    <row r="493" spans="1:24" s="4" customFormat="1" ht="42" customHeight="1" thickBot="1" x14ac:dyDescent="0.3">
      <c r="A493" s="218"/>
      <c r="B493" s="44" t="str">
        <f t="shared" si="268"/>
        <v>ГБУЗ АО Областной врачебно-физкультурный диспансер</v>
      </c>
      <c r="C493" s="206"/>
      <c r="D493" s="19" t="str">
        <f t="shared" si="26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93" s="207"/>
      <c r="F493" s="44" t="str">
        <f t="shared" si="237"/>
        <v>заключение договоров</v>
      </c>
      <c r="G493" s="207"/>
      <c r="H493" s="44" t="str">
        <f t="shared" si="23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93" s="207"/>
      <c r="J493" s="44" t="str">
        <f t="shared" si="2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93" s="74" t="s">
        <v>240</v>
      </c>
      <c r="L493" s="72" t="s">
        <v>233</v>
      </c>
      <c r="M493" s="78" t="s">
        <v>42</v>
      </c>
      <c r="N493" s="101">
        <v>0.93</v>
      </c>
      <c r="O493" s="101">
        <v>0.93</v>
      </c>
      <c r="P493" s="58" t="str">
        <f t="shared" si="284"/>
        <v/>
      </c>
      <c r="Q493" s="55">
        <f>IF(AND(N493&lt;&gt;0,M493="объем"),(O493/N493*100),"")</f>
        <v>100</v>
      </c>
      <c r="R493" s="209"/>
      <c r="S493" s="211"/>
      <c r="T493" s="225"/>
      <c r="U493" s="207"/>
      <c r="V493" s="232"/>
      <c r="W493" s="245"/>
      <c r="X493" s="248"/>
    </row>
    <row r="494" spans="1:24" s="4" customFormat="1" ht="59.25" customHeight="1" thickBot="1" x14ac:dyDescent="0.3">
      <c r="A494" s="233" t="s">
        <v>34</v>
      </c>
      <c r="B494" s="44" t="str">
        <f t="shared" si="268"/>
        <v xml:space="preserve">ГБУЗ АО Областной центр по профилактике и борьбе со СПИД </v>
      </c>
      <c r="C494" s="236" t="s">
        <v>121</v>
      </c>
      <c r="D494" s="19" t="str">
        <f t="shared" si="269"/>
        <v>ПМСП, не включенная в базовую программу ОМС</v>
      </c>
      <c r="E494" s="214" t="s">
        <v>139</v>
      </c>
      <c r="F494" s="44" t="str">
        <f t="shared" si="237"/>
        <v>амбулаторно</v>
      </c>
      <c r="G494" s="214" t="s">
        <v>168</v>
      </c>
      <c r="H494" s="44" t="str">
        <f t="shared" si="238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94" s="214" t="s">
        <v>165</v>
      </c>
      <c r="J494" s="44" t="str">
        <f t="shared" si="239"/>
        <v>по профилю дерматовенерология (в части венерологии)</v>
      </c>
      <c r="K494" s="69" t="s">
        <v>130</v>
      </c>
      <c r="L494" s="70" t="s">
        <v>3</v>
      </c>
      <c r="M494" s="70" t="s">
        <v>5</v>
      </c>
      <c r="N494" s="103">
        <v>99</v>
      </c>
      <c r="O494" s="103">
        <v>99</v>
      </c>
      <c r="P494" s="51">
        <f t="shared" si="216"/>
        <v>100</v>
      </c>
      <c r="Q494" s="51"/>
      <c r="R494" s="212">
        <f>IFERROR(AVERAGE(P494:P496),"")</f>
        <v>100</v>
      </c>
      <c r="S494" s="215">
        <f>AVERAGE(Q494:Q496)</f>
        <v>98.359788359788354</v>
      </c>
      <c r="T494" s="213">
        <f>IFERROR((R494*0.7+S494*0.3)*2,S494*2)</f>
        <v>199.01587301587301</v>
      </c>
      <c r="U494" s="207" t="str">
        <f>IF(T494&lt;170,"ГЗ по услуге (работе) НЕ выполнено","")&amp;IF(AND(T494&gt;=170,T494&lt;=200),"ГЗ по услуге (работе) выполнено","")&amp;IF(T494&gt;200,"ГЗ по услуге (работе) ПЕРЕвыполнено","")</f>
        <v>ГЗ по услуге (работе) выполнено</v>
      </c>
      <c r="V494" s="214"/>
      <c r="W494" s="270">
        <f>AVERAGE(T494:T529)</f>
        <v>199.59404888835317</v>
      </c>
      <c r="X494" s="277" t="str">
        <f>IF(W494&lt;170,"ГЗ по учреждению не выполнено","")&amp;IF(AND(W494&gt;=170,W494&lt;=200),"ГЗ по учреждению выполнено","")&amp;IF(W494&gt;200,"ГЗ по учреждению перевыполнено","")</f>
        <v>ГЗ по учреждению выполнено</v>
      </c>
    </row>
    <row r="495" spans="1:24" s="4" customFormat="1" ht="18" customHeight="1" thickBot="1" x14ac:dyDescent="0.3">
      <c r="A495" s="234"/>
      <c r="B495" s="44" t="str">
        <f t="shared" si="268"/>
        <v xml:space="preserve">ГБУЗ АО Областной центр по профилактике и борьбе со СПИД </v>
      </c>
      <c r="C495" s="237"/>
      <c r="D495" s="19" t="str">
        <f t="shared" si="269"/>
        <v>ПМСП, не включенная в базовую программу ОМС</v>
      </c>
      <c r="E495" s="214"/>
      <c r="F495" s="44" t="str">
        <f t="shared" si="237"/>
        <v>амбулаторно</v>
      </c>
      <c r="G495" s="214"/>
      <c r="H495" s="44" t="str">
        <f t="shared" si="238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95" s="214"/>
      <c r="J495" s="44" t="str">
        <f t="shared" si="239"/>
        <v>по профилю дерматовенерология (в части венерологии)</v>
      </c>
      <c r="K495" s="71" t="s">
        <v>40</v>
      </c>
      <c r="L495" s="72" t="s">
        <v>120</v>
      </c>
      <c r="M495" s="68" t="s">
        <v>42</v>
      </c>
      <c r="N495" s="101">
        <v>630</v>
      </c>
      <c r="O495" s="100">
        <v>457</v>
      </c>
      <c r="P495" s="53" t="str">
        <f t="shared" si="216"/>
        <v/>
      </c>
      <c r="Q495" s="52">
        <f t="shared" ref="Q495:Q499" si="285">IF(AND(N495&lt;&gt;0,M495="объем"),(O495/N495*100)/$Y$2*12,"")</f>
        <v>96.719576719576708</v>
      </c>
      <c r="R495" s="212"/>
      <c r="S495" s="215"/>
      <c r="T495" s="213"/>
      <c r="U495" s="207"/>
      <c r="V495" s="214"/>
      <c r="W495" s="270"/>
      <c r="X495" s="277"/>
    </row>
    <row r="496" spans="1:24" s="4" customFormat="1" ht="78" customHeight="1" thickBot="1" x14ac:dyDescent="0.3">
      <c r="A496" s="234"/>
      <c r="B496" s="44" t="str">
        <f t="shared" si="268"/>
        <v xml:space="preserve">ГБУЗ АО Областной центр по профилактике и борьбе со СПИД </v>
      </c>
      <c r="C496" s="237"/>
      <c r="D496" s="19" t="str">
        <f t="shared" si="269"/>
        <v>ПМСП, не включенная в базовую программу ОМС</v>
      </c>
      <c r="E496" s="214"/>
      <c r="F496" s="44" t="str">
        <f t="shared" si="237"/>
        <v>амбулаторно</v>
      </c>
      <c r="G496" s="214"/>
      <c r="H496" s="44" t="str">
        <f t="shared" si="238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96" s="214"/>
      <c r="J496" s="44" t="str">
        <f t="shared" si="239"/>
        <v>по профилю дерматовенерология (в части венерологии)</v>
      </c>
      <c r="K496" s="66" t="s">
        <v>135</v>
      </c>
      <c r="L496" s="67" t="s">
        <v>120</v>
      </c>
      <c r="M496" s="68" t="s">
        <v>42</v>
      </c>
      <c r="N496" s="101">
        <v>20</v>
      </c>
      <c r="O496" s="101">
        <v>15</v>
      </c>
      <c r="P496" s="53"/>
      <c r="Q496" s="52">
        <f t="shared" si="285"/>
        <v>100</v>
      </c>
      <c r="R496" s="212"/>
      <c r="S496" s="215"/>
      <c r="T496" s="213"/>
      <c r="U496" s="207"/>
      <c r="V496" s="214"/>
      <c r="W496" s="270"/>
      <c r="X496" s="277"/>
    </row>
    <row r="497" spans="1:24" s="4" customFormat="1" ht="40.5" customHeight="1" thickBot="1" x14ac:dyDescent="0.3">
      <c r="A497" s="234"/>
      <c r="B497" s="44" t="str">
        <f t="shared" si="268"/>
        <v xml:space="preserve">ГБУЗ АО Областной центр по профилактике и борьбе со СПИД </v>
      </c>
      <c r="C497" s="237"/>
      <c r="D497" s="19" t="str">
        <f t="shared" si="269"/>
        <v>ПМСП, не включенная в базовую программу ОМС</v>
      </c>
      <c r="E497" s="214" t="s">
        <v>139</v>
      </c>
      <c r="F497" s="44" t="str">
        <f t="shared" si="237"/>
        <v>амбулаторно</v>
      </c>
      <c r="G497" s="214" t="s">
        <v>142</v>
      </c>
      <c r="H497" s="44" t="str">
        <f t="shared" si="23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497" s="214" t="s">
        <v>141</v>
      </c>
      <c r="J497" s="44" t="str">
        <f t="shared" si="239"/>
        <v>по профилю Фтизиатрия</v>
      </c>
      <c r="K497" s="69" t="s">
        <v>130</v>
      </c>
      <c r="L497" s="69" t="s">
        <v>3</v>
      </c>
      <c r="M497" s="69" t="s">
        <v>5</v>
      </c>
      <c r="N497" s="103">
        <v>99</v>
      </c>
      <c r="O497" s="103">
        <v>99</v>
      </c>
      <c r="P497" s="51">
        <f t="shared" si="216"/>
        <v>100</v>
      </c>
      <c r="Q497" s="51"/>
      <c r="R497" s="212">
        <f>IFERROR(AVERAGE(P497:P499),"")</f>
        <v>100</v>
      </c>
      <c r="S497" s="215">
        <f>AVERAGE(Q497:Q499)</f>
        <v>98.468137254901961</v>
      </c>
      <c r="T497" s="213">
        <f>IFERROR((R497*0.7+S497*0.3)*2,S497*2)</f>
        <v>199.08088235294116</v>
      </c>
      <c r="U497" s="207" t="str">
        <f>IF(T497&lt;170,"ГЗ по услуге (работе) НЕ выполнено","")&amp;IF(AND(T497&gt;=170,T497&lt;=200),"ГЗ по услуге (работе) выполнено","")&amp;IF(T497&gt;200,"ГЗ по услуге (работе) ПЕРЕвыполнено","")</f>
        <v>ГЗ по услуге (работе) выполнено</v>
      </c>
      <c r="V497" s="214"/>
      <c r="W497" s="270"/>
      <c r="X497" s="277"/>
    </row>
    <row r="498" spans="1:24" s="4" customFormat="1" ht="25.15" customHeight="1" thickBot="1" x14ac:dyDescent="0.3">
      <c r="A498" s="234"/>
      <c r="B498" s="44" t="str">
        <f t="shared" si="268"/>
        <v xml:space="preserve">ГБУЗ АО Областной центр по профилактике и борьбе со СПИД </v>
      </c>
      <c r="C498" s="237"/>
      <c r="D498" s="19" t="str">
        <f t="shared" si="269"/>
        <v>ПМСП, не включенная в базовую программу ОМС</v>
      </c>
      <c r="E498" s="214"/>
      <c r="F498" s="44" t="str">
        <f t="shared" ref="F498:F563" si="286">IF(E498="",F497,E498)</f>
        <v>амбулаторно</v>
      </c>
      <c r="G498" s="214"/>
      <c r="H498" s="44" t="str">
        <f t="shared" ref="H498:H563" si="287">IF(G498="",H497,G498)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498" s="214"/>
      <c r="J498" s="44" t="str">
        <f t="shared" ref="J498:J563" si="288">IF(I498="",J497,I498)</f>
        <v>по профилю Фтизиатрия</v>
      </c>
      <c r="K498" s="66" t="s">
        <v>40</v>
      </c>
      <c r="L498" s="67" t="s">
        <v>120</v>
      </c>
      <c r="M498" s="68" t="s">
        <v>42</v>
      </c>
      <c r="N498" s="106">
        <v>2176</v>
      </c>
      <c r="O498" s="102">
        <v>1582</v>
      </c>
      <c r="P498" s="53"/>
      <c r="Q498" s="52">
        <f t="shared" si="285"/>
        <v>96.936274509803923</v>
      </c>
      <c r="R498" s="212"/>
      <c r="S498" s="215"/>
      <c r="T498" s="213"/>
      <c r="U498" s="207"/>
      <c r="V498" s="214"/>
      <c r="W498" s="270"/>
      <c r="X498" s="277"/>
    </row>
    <row r="499" spans="1:24" s="4" customFormat="1" ht="43.5" customHeight="1" thickBot="1" x14ac:dyDescent="0.3">
      <c r="A499" s="234"/>
      <c r="B499" s="44" t="str">
        <f t="shared" si="268"/>
        <v xml:space="preserve">ГБУЗ АО Областной центр по профилактике и борьбе со СПИД </v>
      </c>
      <c r="C499" s="237"/>
      <c r="D499" s="19" t="str">
        <f t="shared" si="269"/>
        <v>ПМСП, не включенная в базовую программу ОМС</v>
      </c>
      <c r="E499" s="214"/>
      <c r="F499" s="44" t="str">
        <f t="shared" si="286"/>
        <v>амбулаторно</v>
      </c>
      <c r="G499" s="214"/>
      <c r="H499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499" s="214"/>
      <c r="J499" s="44" t="str">
        <f t="shared" si="288"/>
        <v>по профилю Фтизиатрия</v>
      </c>
      <c r="K499" s="66" t="s">
        <v>135</v>
      </c>
      <c r="L499" s="67" t="s">
        <v>120</v>
      </c>
      <c r="M499" s="68" t="s">
        <v>42</v>
      </c>
      <c r="N499" s="101">
        <v>456</v>
      </c>
      <c r="O499" s="101">
        <v>342</v>
      </c>
      <c r="P499" s="53"/>
      <c r="Q499" s="52">
        <f t="shared" si="285"/>
        <v>100</v>
      </c>
      <c r="R499" s="212"/>
      <c r="S499" s="215"/>
      <c r="T499" s="213"/>
      <c r="U499" s="207"/>
      <c r="V499" s="214"/>
      <c r="W499" s="270"/>
      <c r="X499" s="277"/>
    </row>
    <row r="500" spans="1:24" s="4" customFormat="1" ht="60.75" customHeight="1" thickBot="1" x14ac:dyDescent="0.3">
      <c r="A500" s="234"/>
      <c r="B500" s="44" t="str">
        <f t="shared" si="268"/>
        <v xml:space="preserve">ГБУЗ АО Областной центр по профилактике и борьбе со СПИД </v>
      </c>
      <c r="C500" s="237"/>
      <c r="D500" s="19" t="str">
        <f t="shared" si="269"/>
        <v>ПМСП, не включенная в базовую программу ОМС</v>
      </c>
      <c r="E500" s="214" t="s">
        <v>139</v>
      </c>
      <c r="F500" s="44" t="str">
        <f t="shared" si="286"/>
        <v>амбулаторно</v>
      </c>
      <c r="G500" s="214" t="s">
        <v>164</v>
      </c>
      <c r="H500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0" s="214" t="s">
        <v>276</v>
      </c>
      <c r="J500" s="44" t="str">
        <f t="shared" si="288"/>
        <v>по профилю психиатрия-наркология</v>
      </c>
      <c r="K500" s="69" t="s">
        <v>130</v>
      </c>
      <c r="L500" s="69" t="s">
        <v>3</v>
      </c>
      <c r="M500" s="69" t="s">
        <v>5</v>
      </c>
      <c r="N500" s="103">
        <v>99</v>
      </c>
      <c r="O500" s="103">
        <v>99</v>
      </c>
      <c r="P500" s="51">
        <f t="shared" ref="P500" si="289">IF(AND(N500&lt;&gt;0,M500="Кач."),O500/N500*100,"")</f>
        <v>100</v>
      </c>
      <c r="Q500" s="51"/>
      <c r="R500" s="212">
        <f>IFERROR(AVERAGE(P500:P502),"")</f>
        <v>100</v>
      </c>
      <c r="S500" s="215">
        <f>AVERAGE(Q500:Q502)</f>
        <v>99.045623836126637</v>
      </c>
      <c r="T500" s="213">
        <f>IFERROR((R500*0.7+S500*0.3)*2,S500*2)</f>
        <v>199.42737430167597</v>
      </c>
      <c r="U500" s="207" t="str">
        <f>IF(T500&lt;170,"ГЗ по услуге (работе) НЕ выполнено","")&amp;IF(AND(T500&gt;=170,T500&lt;=200),"ГЗ по услуге (работе) выполнено","")&amp;IF(T500&gt;200,"ГЗ по услуге (работе) ПЕРЕвыполнено","")</f>
        <v>ГЗ по услуге (работе) выполнено</v>
      </c>
      <c r="V500" s="214"/>
      <c r="W500" s="270"/>
      <c r="X500" s="277"/>
    </row>
    <row r="501" spans="1:24" s="4" customFormat="1" ht="25.9" customHeight="1" thickBot="1" x14ac:dyDescent="0.3">
      <c r="A501" s="234"/>
      <c r="B501" s="44" t="str">
        <f t="shared" si="268"/>
        <v xml:space="preserve">ГБУЗ АО Областной центр по профилактике и борьбе со СПИД </v>
      </c>
      <c r="C501" s="237"/>
      <c r="D501" s="19" t="str">
        <f t="shared" si="269"/>
        <v>ПМСП, не включенная в базовую программу ОМС</v>
      </c>
      <c r="E501" s="214"/>
      <c r="F501" s="44" t="str">
        <f t="shared" si="286"/>
        <v>амбулаторно</v>
      </c>
      <c r="G501" s="214"/>
      <c r="H501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1" s="214"/>
      <c r="J501" s="44" t="str">
        <f t="shared" si="288"/>
        <v>по профилю психиатрия-наркология</v>
      </c>
      <c r="K501" s="66" t="s">
        <v>40</v>
      </c>
      <c r="L501" s="67" t="s">
        <v>120</v>
      </c>
      <c r="M501" s="68" t="s">
        <v>42</v>
      </c>
      <c r="N501" s="106">
        <v>2864</v>
      </c>
      <c r="O501" s="106">
        <v>2107</v>
      </c>
      <c r="P501" s="53"/>
      <c r="Q501" s="52">
        <f>IF(AND(N501&lt;&gt;0,M501="объем"),(O501/N501*100)/$Y$2*12,"")</f>
        <v>98.091247672253274</v>
      </c>
      <c r="R501" s="212"/>
      <c r="S501" s="215"/>
      <c r="T501" s="213"/>
      <c r="U501" s="207"/>
      <c r="V501" s="214"/>
      <c r="W501" s="270"/>
      <c r="X501" s="277"/>
    </row>
    <row r="502" spans="1:24" s="4" customFormat="1" ht="39" customHeight="1" thickBot="1" x14ac:dyDescent="0.3">
      <c r="A502" s="234"/>
      <c r="B502" s="44" t="str">
        <f t="shared" si="268"/>
        <v xml:space="preserve">ГБУЗ АО Областной центр по профилактике и борьбе со СПИД </v>
      </c>
      <c r="C502" s="237"/>
      <c r="D502" s="19" t="str">
        <f t="shared" si="269"/>
        <v>ПМСП, не включенная в базовую программу ОМС</v>
      </c>
      <c r="E502" s="214"/>
      <c r="F502" s="44" t="str">
        <f t="shared" si="286"/>
        <v>амбулаторно</v>
      </c>
      <c r="G502" s="214"/>
      <c r="H502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2" s="214"/>
      <c r="J502" s="44" t="str">
        <f t="shared" si="288"/>
        <v>по профилю психиатрия-наркология</v>
      </c>
      <c r="K502" s="66" t="s">
        <v>135</v>
      </c>
      <c r="L502" s="67" t="s">
        <v>120</v>
      </c>
      <c r="M502" s="68" t="s">
        <v>42</v>
      </c>
      <c r="N502" s="101">
        <v>180</v>
      </c>
      <c r="O502" s="106">
        <v>135</v>
      </c>
      <c r="P502" s="53"/>
      <c r="Q502" s="52">
        <f>IF(AND(N502&lt;&gt;0,M502="объем"),(O502/N502*100)/$Y$2*12,"")</f>
        <v>100</v>
      </c>
      <c r="R502" s="212"/>
      <c r="S502" s="215"/>
      <c r="T502" s="213"/>
      <c r="U502" s="207"/>
      <c r="V502" s="214"/>
      <c r="W502" s="270"/>
      <c r="X502" s="277"/>
    </row>
    <row r="503" spans="1:24" s="4" customFormat="1" ht="51.75" customHeight="1" thickBot="1" x14ac:dyDescent="0.3">
      <c r="A503" s="234"/>
      <c r="B503" s="44" t="str">
        <f t="shared" si="268"/>
        <v xml:space="preserve">ГБУЗ АО Областной центр по профилактике и борьбе со СПИД </v>
      </c>
      <c r="C503" s="237"/>
      <c r="D503" s="19" t="str">
        <f t="shared" si="269"/>
        <v>ПМСП, не включенная в базовую программу ОМС</v>
      </c>
      <c r="E503" s="214" t="s">
        <v>139</v>
      </c>
      <c r="F503" s="44" t="str">
        <f t="shared" si="286"/>
        <v>амбулаторно</v>
      </c>
      <c r="G503" s="214" t="s">
        <v>169</v>
      </c>
      <c r="H503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03" s="214" t="s">
        <v>170</v>
      </c>
      <c r="J503" s="44" t="str">
        <f t="shared" si="288"/>
        <v xml:space="preserve"> по профилю ВИЧ-инфекции</v>
      </c>
      <c r="K503" s="69" t="s">
        <v>130</v>
      </c>
      <c r="L503" s="69" t="s">
        <v>3</v>
      </c>
      <c r="M503" s="69" t="s">
        <v>5</v>
      </c>
      <c r="N503" s="103">
        <v>99</v>
      </c>
      <c r="O503" s="103">
        <v>99</v>
      </c>
      <c r="P503" s="51">
        <f t="shared" ref="P503" si="290">IF(AND(N503&lt;&gt;0,M503="Кач."),O503/N503*100,"")</f>
        <v>100</v>
      </c>
      <c r="Q503" s="51"/>
      <c r="R503" s="212">
        <f>IFERROR(AVERAGE(P503:P505),"")</f>
        <v>100</v>
      </c>
      <c r="S503" s="215">
        <f>AVERAGE(Q503:Q505)</f>
        <v>98.344399046646231</v>
      </c>
      <c r="T503" s="213">
        <f>IFERROR((R503*0.7+S503*0.3)*2,S503*2)</f>
        <v>199.00663942798775</v>
      </c>
      <c r="U503" s="207" t="str">
        <f>IF(T503&lt;170,"ГЗ по услуге (работе) НЕ выполнено","")&amp;IF(AND(T503&gt;=170,T503&lt;=200),"ГЗ по услуге (работе) выполнено","")&amp;IF(T503&gt;200,"ГЗ по услуге (работе) ПЕРЕвыполнено","")</f>
        <v>ГЗ по услуге (работе) выполнено</v>
      </c>
      <c r="V503" s="214"/>
      <c r="W503" s="270"/>
      <c r="X503" s="277"/>
    </row>
    <row r="504" spans="1:24" s="4" customFormat="1" ht="21.6" customHeight="1" thickBot="1" x14ac:dyDescent="0.3">
      <c r="A504" s="234"/>
      <c r="B504" s="44" t="str">
        <f t="shared" si="268"/>
        <v xml:space="preserve">ГБУЗ АО Областной центр по профилактике и борьбе со СПИД </v>
      </c>
      <c r="C504" s="237"/>
      <c r="D504" s="19" t="str">
        <f t="shared" si="269"/>
        <v>ПМСП, не включенная в базовую программу ОМС</v>
      </c>
      <c r="E504" s="214"/>
      <c r="F504" s="44" t="str">
        <f t="shared" si="286"/>
        <v>амбулаторно</v>
      </c>
      <c r="G504" s="214"/>
      <c r="H504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04" s="214"/>
      <c r="J504" s="44" t="str">
        <f t="shared" si="288"/>
        <v xml:space="preserve"> по профилю ВИЧ-инфекции</v>
      </c>
      <c r="K504" s="66" t="s">
        <v>40</v>
      </c>
      <c r="L504" s="67" t="s">
        <v>120</v>
      </c>
      <c r="M504" s="68" t="s">
        <v>42</v>
      </c>
      <c r="N504" s="101">
        <v>7120</v>
      </c>
      <c r="O504" s="106">
        <v>5147</v>
      </c>
      <c r="P504" s="53"/>
      <c r="Q504" s="52">
        <f>IF(AND(N504&lt;&gt;0,M504="объем"),(O504/N504*100)/$Y$2*12,"")</f>
        <v>96.385767790262165</v>
      </c>
      <c r="R504" s="212"/>
      <c r="S504" s="215"/>
      <c r="T504" s="213"/>
      <c r="U504" s="207"/>
      <c r="V504" s="214"/>
      <c r="W504" s="270"/>
      <c r="X504" s="277"/>
    </row>
    <row r="505" spans="1:24" s="4" customFormat="1" ht="28.5" customHeight="1" thickBot="1" x14ac:dyDescent="0.3">
      <c r="A505" s="234"/>
      <c r="B505" s="44" t="str">
        <f t="shared" si="268"/>
        <v xml:space="preserve">ГБУЗ АО Областной центр по профилактике и борьбе со СПИД </v>
      </c>
      <c r="C505" s="237"/>
      <c r="D505" s="19" t="str">
        <f t="shared" si="269"/>
        <v>ПМСП, не включенная в базовую программу ОМС</v>
      </c>
      <c r="E505" s="214"/>
      <c r="F505" s="44" t="str">
        <f t="shared" si="286"/>
        <v>амбулаторно</v>
      </c>
      <c r="G505" s="214"/>
      <c r="H505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05" s="214"/>
      <c r="J505" s="44" t="str">
        <f t="shared" si="288"/>
        <v xml:space="preserve"> по профилю ВИЧ-инфекции</v>
      </c>
      <c r="K505" s="66" t="s">
        <v>135</v>
      </c>
      <c r="L505" s="67" t="s">
        <v>120</v>
      </c>
      <c r="M505" s="68" t="s">
        <v>42</v>
      </c>
      <c r="N505" s="106">
        <v>880</v>
      </c>
      <c r="O505" s="106">
        <v>662</v>
      </c>
      <c r="P505" s="53"/>
      <c r="Q505" s="52">
        <f>IF(AND(N505&lt;&gt;0,M505="объем"),(O505/N505*100)/$Y$2*12,"")</f>
        <v>100.30303030303031</v>
      </c>
      <c r="R505" s="212"/>
      <c r="S505" s="215"/>
      <c r="T505" s="213"/>
      <c r="U505" s="207"/>
      <c r="V505" s="214"/>
      <c r="W505" s="270"/>
      <c r="X505" s="277"/>
    </row>
    <row r="506" spans="1:24" s="4" customFormat="1" ht="22.15" customHeight="1" thickBot="1" x14ac:dyDescent="0.3">
      <c r="A506" s="234"/>
      <c r="B506" s="44" t="str">
        <f t="shared" si="268"/>
        <v xml:space="preserve">ГБУЗ АО Областной центр по профилактике и борьбе со СПИД </v>
      </c>
      <c r="C506" s="237"/>
      <c r="D506" s="19" t="str">
        <f t="shared" si="269"/>
        <v>ПМСП, не включенная в базовую программу ОМС</v>
      </c>
      <c r="E506" s="230" t="s">
        <v>139</v>
      </c>
      <c r="F506" s="44" t="str">
        <f t="shared" si="286"/>
        <v>амбулаторно</v>
      </c>
      <c r="G506" s="230" t="s">
        <v>39</v>
      </c>
      <c r="H506" s="44" t="str">
        <f t="shared" si="287"/>
        <v>Первичная медико-санитарная помощь, в части диагностики и лечения</v>
      </c>
      <c r="I506" s="230" t="s">
        <v>65</v>
      </c>
      <c r="J506" s="44" t="str">
        <f t="shared" si="288"/>
        <v>психотерапия</v>
      </c>
      <c r="K506" s="69" t="s">
        <v>130</v>
      </c>
      <c r="L506" s="69" t="s">
        <v>3</v>
      </c>
      <c r="M506" s="69" t="s">
        <v>5</v>
      </c>
      <c r="N506" s="103">
        <v>99</v>
      </c>
      <c r="O506" s="103">
        <v>99</v>
      </c>
      <c r="P506" s="51">
        <f t="shared" ref="P506" si="291">IF(AND(N506&lt;&gt;0,M506="Кач."),O506/N506*100,"")</f>
        <v>100</v>
      </c>
      <c r="Q506" s="51" t="str">
        <f>IF(AND(N506&lt;&gt;0,M506="объем"),(O506/N506*100)/$Y$2*12,"")</f>
        <v/>
      </c>
      <c r="R506" s="226">
        <f>IFERROR(AVERAGE(P506:P508),"")</f>
        <v>100</v>
      </c>
      <c r="S506" s="227">
        <f>AVERAGE(Q506:Q508)</f>
        <v>97.878787878787875</v>
      </c>
      <c r="T506" s="224">
        <f>IFERROR((R506*0.7+S506*0.3)*2,S506*2)</f>
        <v>198.72727272727272</v>
      </c>
      <c r="U506" s="222" t="str">
        <f>IF(T506&lt;170,"ГЗ по услуге (работе) НЕ выполнено","")&amp;IF(AND(T506&gt;=170,T506&lt;=200),"ГЗ по услуге (работе) выполнено","")&amp;IF(T506&gt;200,"ГЗ по услуге (работе) ПЕРЕвыполнено","")</f>
        <v>ГЗ по услуге (работе) выполнено</v>
      </c>
      <c r="V506" s="230"/>
      <c r="W506" s="270"/>
      <c r="X506" s="277"/>
    </row>
    <row r="507" spans="1:24" s="4" customFormat="1" ht="36.75" customHeight="1" thickBot="1" x14ac:dyDescent="0.3">
      <c r="A507" s="234"/>
      <c r="B507" s="44" t="str">
        <f t="shared" si="268"/>
        <v xml:space="preserve">ГБУЗ АО Областной центр по профилактике и борьбе со СПИД </v>
      </c>
      <c r="C507" s="237"/>
      <c r="D507" s="19" t="str">
        <f t="shared" si="269"/>
        <v>ПМСП, не включенная в базовую программу ОМС</v>
      </c>
      <c r="E507" s="231"/>
      <c r="F507" s="44" t="str">
        <f t="shared" si="286"/>
        <v>амбулаторно</v>
      </c>
      <c r="G507" s="231"/>
      <c r="H507" s="44" t="str">
        <f t="shared" si="287"/>
        <v>Первичная медико-санитарная помощь, в части диагностики и лечения</v>
      </c>
      <c r="I507" s="231"/>
      <c r="J507" s="44" t="str">
        <f t="shared" si="288"/>
        <v>психотерапия</v>
      </c>
      <c r="K507" s="66" t="s">
        <v>40</v>
      </c>
      <c r="L507" s="67" t="s">
        <v>120</v>
      </c>
      <c r="M507" s="68" t="s">
        <v>42</v>
      </c>
      <c r="N507" s="106">
        <v>880</v>
      </c>
      <c r="O507" s="106">
        <v>632</v>
      </c>
      <c r="P507" s="53"/>
      <c r="Q507" s="52">
        <f t="shared" ref="Q507:Q515" si="292">IF(AND(N507&lt;&gt;0,M507="объем"),(O507/N507*100)/$Y$2*12,"")</f>
        <v>95.757575757575751</v>
      </c>
      <c r="R507" s="208"/>
      <c r="S507" s="210"/>
      <c r="T507" s="228"/>
      <c r="U507" s="229"/>
      <c r="V507" s="231"/>
      <c r="W507" s="270"/>
      <c r="X507" s="277"/>
    </row>
    <row r="508" spans="1:24" s="4" customFormat="1" ht="36.75" customHeight="1" thickBot="1" x14ac:dyDescent="0.3">
      <c r="A508" s="234"/>
      <c r="B508" s="44"/>
      <c r="C508" s="238"/>
      <c r="D508" s="19"/>
      <c r="E508" s="232"/>
      <c r="F508" s="44"/>
      <c r="G508" s="232"/>
      <c r="H508" s="44"/>
      <c r="I508" s="232"/>
      <c r="J508" s="44"/>
      <c r="K508" s="66" t="s">
        <v>135</v>
      </c>
      <c r="L508" s="67" t="s">
        <v>120</v>
      </c>
      <c r="M508" s="68" t="s">
        <v>42</v>
      </c>
      <c r="N508" s="106">
        <v>120</v>
      </c>
      <c r="O508" s="106">
        <v>90</v>
      </c>
      <c r="P508" s="53"/>
      <c r="Q508" s="188">
        <f t="shared" si="292"/>
        <v>100</v>
      </c>
      <c r="R508" s="209"/>
      <c r="S508" s="211"/>
      <c r="T508" s="225"/>
      <c r="U508" s="223"/>
      <c r="V508" s="232"/>
      <c r="W508" s="270"/>
      <c r="X508" s="277"/>
    </row>
    <row r="509" spans="1:24" s="4" customFormat="1" ht="43.5" customHeight="1" thickBot="1" x14ac:dyDescent="0.3">
      <c r="A509" s="234"/>
      <c r="B509" s="44" t="str">
        <f>IF(A509="",B507,A509)</f>
        <v xml:space="preserve">ГБУЗ АО Областной центр по профилактике и борьбе со СПИД </v>
      </c>
      <c r="C509" s="206" t="s">
        <v>122</v>
      </c>
      <c r="D509" s="19" t="str">
        <f>IF(C509="",D507,C509)</f>
        <v>ПМСП, включенная в базовую программу ОМС</v>
      </c>
      <c r="E509" s="214" t="s">
        <v>139</v>
      </c>
      <c r="F509" s="44" t="str">
        <f>IF(E509="",F507,E509)</f>
        <v>амбулаторно</v>
      </c>
      <c r="G509" s="214" t="s">
        <v>47</v>
      </c>
      <c r="H509" s="44" t="str">
        <f>IF(G509="",H507,G509)</f>
        <v>Не предусмотрено</v>
      </c>
      <c r="I509" s="214" t="s">
        <v>66</v>
      </c>
      <c r="J509" s="44" t="str">
        <f>IF(I509="",J507,I509)</f>
        <v>дерматология</v>
      </c>
      <c r="K509" s="69" t="s">
        <v>130</v>
      </c>
      <c r="L509" s="69" t="s">
        <v>3</v>
      </c>
      <c r="M509" s="69" t="s">
        <v>5</v>
      </c>
      <c r="N509" s="103">
        <v>99</v>
      </c>
      <c r="O509" s="103">
        <v>99</v>
      </c>
      <c r="P509" s="51">
        <f t="shared" ref="P509" si="293">IF(AND(N509&lt;&gt;0,M509="Кач."),O509/N509*100,"")</f>
        <v>100</v>
      </c>
      <c r="Q509" s="51" t="str">
        <f t="shared" si="292"/>
        <v/>
      </c>
      <c r="R509" s="226">
        <f>IFERROR(AVERAGE(P509:P523),"")</f>
        <v>80.202020202020208</v>
      </c>
      <c r="S509" s="227">
        <f>AVERAGE(Q509:Q523)</f>
        <v>98.653640012324189</v>
      </c>
      <c r="T509" s="224">
        <f>IFERROR((R509*0.7+S509*0.3)*2,S509*2)</f>
        <v>171.47501229022279</v>
      </c>
      <c r="U509" s="222" t="str">
        <f>IF(T509&lt;170,"ГЗ по услуге (работе) НЕ выполнено","")&amp;IF(AND(T509&gt;=170,T509&lt;=200),"ГЗ по услуге (работе) выполнено","")&amp;IF(T509&gt;200,"ГЗ по услуге (работе) ПЕРЕвыполнено","")</f>
        <v>ГЗ по услуге (работе) выполнено</v>
      </c>
      <c r="V509" s="230"/>
      <c r="W509" s="270"/>
      <c r="X509" s="277"/>
    </row>
    <row r="510" spans="1:24" s="4" customFormat="1" ht="65.25" customHeight="1" thickBot="1" x14ac:dyDescent="0.3">
      <c r="A510" s="234"/>
      <c r="B510" s="44" t="str">
        <f t="shared" si="268"/>
        <v xml:space="preserve">ГБУЗ АО Областной центр по профилактике и борьбе со СПИД </v>
      </c>
      <c r="C510" s="206"/>
      <c r="D510" s="19" t="str">
        <f t="shared" si="269"/>
        <v>ПМСП, включенная в базовую программу ОМС</v>
      </c>
      <c r="E510" s="214"/>
      <c r="F510" s="44" t="str">
        <f t="shared" si="286"/>
        <v>амбулаторно</v>
      </c>
      <c r="G510" s="214"/>
      <c r="H510" s="44" t="str">
        <f t="shared" si="287"/>
        <v>Не предусмотрено</v>
      </c>
      <c r="I510" s="214"/>
      <c r="J510" s="44" t="str">
        <f t="shared" si="288"/>
        <v>дерматология</v>
      </c>
      <c r="K510" s="66" t="s">
        <v>40</v>
      </c>
      <c r="L510" s="67" t="s">
        <v>120</v>
      </c>
      <c r="M510" s="68" t="s">
        <v>42</v>
      </c>
      <c r="N510" s="106">
        <v>644</v>
      </c>
      <c r="O510" s="106">
        <v>468</v>
      </c>
      <c r="P510" s="53"/>
      <c r="Q510" s="52">
        <f t="shared" si="292"/>
        <v>96.894409937888213</v>
      </c>
      <c r="R510" s="208"/>
      <c r="S510" s="210"/>
      <c r="T510" s="228"/>
      <c r="U510" s="229"/>
      <c r="V510" s="231"/>
      <c r="W510" s="270"/>
      <c r="X510" s="277"/>
    </row>
    <row r="511" spans="1:24" s="4" customFormat="1" ht="24.75" customHeight="1" thickBot="1" x14ac:dyDescent="0.3">
      <c r="A511" s="234"/>
      <c r="B511" s="44" t="str">
        <f t="shared" si="268"/>
        <v xml:space="preserve">ГБУЗ АО Областной центр по профилактике и борьбе со СПИД </v>
      </c>
      <c r="C511" s="206"/>
      <c r="D511" s="19" t="str">
        <f t="shared" si="269"/>
        <v>ПМСП, включенная в базовую программу ОМС</v>
      </c>
      <c r="E511" s="214"/>
      <c r="F511" s="44" t="str">
        <f t="shared" si="286"/>
        <v>амбулаторно</v>
      </c>
      <c r="G511" s="214"/>
      <c r="H511" s="44" t="str">
        <f t="shared" si="287"/>
        <v>Не предусмотрено</v>
      </c>
      <c r="I511" s="214"/>
      <c r="J511" s="44" t="str">
        <f t="shared" si="288"/>
        <v>дерматология</v>
      </c>
      <c r="K511" s="66" t="s">
        <v>135</v>
      </c>
      <c r="L511" s="67" t="s">
        <v>120</v>
      </c>
      <c r="M511" s="68" t="s">
        <v>42</v>
      </c>
      <c r="N511" s="101">
        <v>20</v>
      </c>
      <c r="O511" s="106">
        <v>15</v>
      </c>
      <c r="P511" s="53"/>
      <c r="Q511" s="52">
        <f t="shared" si="292"/>
        <v>100</v>
      </c>
      <c r="R511" s="208"/>
      <c r="S511" s="210"/>
      <c r="T511" s="228"/>
      <c r="U511" s="229"/>
      <c r="V511" s="231"/>
      <c r="W511" s="270"/>
      <c r="X511" s="277"/>
    </row>
    <row r="512" spans="1:24" s="4" customFormat="1" ht="17.45" customHeight="1" thickBot="1" x14ac:dyDescent="0.3">
      <c r="A512" s="234"/>
      <c r="B512" s="44" t="str">
        <f t="shared" si="268"/>
        <v xml:space="preserve">ГБУЗ АО Областной центр по профилактике и борьбе со СПИД </v>
      </c>
      <c r="C512" s="206"/>
      <c r="D512" s="19" t="str">
        <f t="shared" si="269"/>
        <v>ПМСП, включенная в базовую программу ОМС</v>
      </c>
      <c r="E512" s="214"/>
      <c r="F512" s="44" t="str">
        <f t="shared" si="286"/>
        <v>амбулаторно</v>
      </c>
      <c r="G512" s="214"/>
      <c r="H512" s="44" t="str">
        <f t="shared" si="287"/>
        <v>Не предусмотрено</v>
      </c>
      <c r="I512" s="214" t="s">
        <v>86</v>
      </c>
      <c r="J512" s="44" t="str">
        <f t="shared" si="288"/>
        <v>акушерство-гинекология</v>
      </c>
      <c r="K512" s="69" t="s">
        <v>130</v>
      </c>
      <c r="L512" s="69" t="s">
        <v>3</v>
      </c>
      <c r="M512" s="69" t="s">
        <v>5</v>
      </c>
      <c r="N512" s="103">
        <v>99</v>
      </c>
      <c r="O512" s="103"/>
      <c r="P512" s="51">
        <f t="shared" ref="P512" si="294">IF(AND(N512&lt;&gt;0,M512="Кач."),O512/N512*100,"")</f>
        <v>0</v>
      </c>
      <c r="Q512" s="51" t="str">
        <f t="shared" si="292"/>
        <v/>
      </c>
      <c r="R512" s="208"/>
      <c r="S512" s="210"/>
      <c r="T512" s="228"/>
      <c r="U512" s="229"/>
      <c r="V512" s="231"/>
      <c r="W512" s="270"/>
      <c r="X512" s="277"/>
    </row>
    <row r="513" spans="1:24" s="4" customFormat="1" ht="31.5" customHeight="1" thickBot="1" x14ac:dyDescent="0.3">
      <c r="A513" s="234"/>
      <c r="B513" s="44" t="str">
        <f t="shared" si="268"/>
        <v xml:space="preserve">ГБУЗ АО Областной центр по профилактике и борьбе со СПИД </v>
      </c>
      <c r="C513" s="206"/>
      <c r="D513" s="19" t="str">
        <f t="shared" si="269"/>
        <v>ПМСП, включенная в базовую программу ОМС</v>
      </c>
      <c r="E513" s="214"/>
      <c r="F513" s="44" t="str">
        <f t="shared" si="286"/>
        <v>амбулаторно</v>
      </c>
      <c r="G513" s="214"/>
      <c r="H513" s="44" t="str">
        <f t="shared" si="287"/>
        <v>Не предусмотрено</v>
      </c>
      <c r="I513" s="214"/>
      <c r="J513" s="44" t="str">
        <f t="shared" si="288"/>
        <v>акушерство-гинекология</v>
      </c>
      <c r="K513" s="66" t="s">
        <v>40</v>
      </c>
      <c r="L513" s="67" t="s">
        <v>120</v>
      </c>
      <c r="M513" s="68" t="s">
        <v>42</v>
      </c>
      <c r="N513" s="106">
        <v>434</v>
      </c>
      <c r="O513" s="106">
        <v>316</v>
      </c>
      <c r="P513" s="53"/>
      <c r="Q513" s="52">
        <f t="shared" si="292"/>
        <v>97.081413210445447</v>
      </c>
      <c r="R513" s="208"/>
      <c r="S513" s="210"/>
      <c r="T513" s="228"/>
      <c r="U513" s="229"/>
      <c r="V513" s="231"/>
      <c r="W513" s="270"/>
      <c r="X513" s="277"/>
    </row>
    <row r="514" spans="1:24" s="4" customFormat="1" ht="21" customHeight="1" thickBot="1" x14ac:dyDescent="0.3">
      <c r="A514" s="234"/>
      <c r="B514" s="44" t="str">
        <f t="shared" si="268"/>
        <v xml:space="preserve">ГБУЗ АО Областной центр по профилактике и борьбе со СПИД </v>
      </c>
      <c r="C514" s="206"/>
      <c r="D514" s="19" t="str">
        <f t="shared" si="269"/>
        <v>ПМСП, включенная в базовую программу ОМС</v>
      </c>
      <c r="E514" s="214"/>
      <c r="F514" s="44" t="str">
        <f t="shared" si="286"/>
        <v>амбулаторно</v>
      </c>
      <c r="G514" s="214"/>
      <c r="H514" s="44" t="str">
        <f t="shared" si="287"/>
        <v>Не предусмотрено</v>
      </c>
      <c r="I514" s="214"/>
      <c r="J514" s="44" t="str">
        <f t="shared" si="288"/>
        <v>акушерство-гинекология</v>
      </c>
      <c r="K514" s="66" t="s">
        <v>135</v>
      </c>
      <c r="L514" s="67" t="s">
        <v>120</v>
      </c>
      <c r="M514" s="68" t="s">
        <v>42</v>
      </c>
      <c r="N514" s="101">
        <v>412</v>
      </c>
      <c r="O514" s="106">
        <v>309</v>
      </c>
      <c r="P514" s="53"/>
      <c r="Q514" s="52">
        <f t="shared" si="292"/>
        <v>100</v>
      </c>
      <c r="R514" s="208"/>
      <c r="S514" s="210"/>
      <c r="T514" s="228"/>
      <c r="U514" s="229"/>
      <c r="V514" s="231"/>
      <c r="W514" s="270"/>
      <c r="X514" s="277"/>
    </row>
    <row r="515" spans="1:24" s="4" customFormat="1" ht="18" customHeight="1" thickBot="1" x14ac:dyDescent="0.3">
      <c r="A515" s="234"/>
      <c r="B515" s="44" t="str">
        <f t="shared" si="268"/>
        <v xml:space="preserve">ГБУЗ АО Областной центр по профилактике и борьбе со СПИД </v>
      </c>
      <c r="C515" s="206"/>
      <c r="D515" s="19" t="str">
        <f t="shared" si="269"/>
        <v>ПМСП, включенная в базовую программу ОМС</v>
      </c>
      <c r="E515" s="214" t="s">
        <v>139</v>
      </c>
      <c r="F515" s="44" t="str">
        <f t="shared" si="286"/>
        <v>амбулаторно</v>
      </c>
      <c r="G515" s="214" t="s">
        <v>47</v>
      </c>
      <c r="H515" s="44" t="str">
        <f t="shared" si="287"/>
        <v>Не предусмотрено</v>
      </c>
      <c r="I515" s="214" t="s">
        <v>73</v>
      </c>
      <c r="J515" s="44" t="str">
        <f t="shared" si="288"/>
        <v>неврология</v>
      </c>
      <c r="K515" s="69" t="s">
        <v>130</v>
      </c>
      <c r="L515" s="69" t="s">
        <v>3</v>
      </c>
      <c r="M515" s="69" t="s">
        <v>5</v>
      </c>
      <c r="N515" s="103">
        <v>99</v>
      </c>
      <c r="O515" s="103">
        <v>100</v>
      </c>
      <c r="P515" s="51">
        <f t="shared" ref="P515" si="295">IF(AND(N515&lt;&gt;0,M515="Кач."),O515/N515*100,"")</f>
        <v>101.01010101010101</v>
      </c>
      <c r="Q515" s="51" t="str">
        <f t="shared" si="292"/>
        <v/>
      </c>
      <c r="R515" s="208"/>
      <c r="S515" s="210"/>
      <c r="T515" s="228"/>
      <c r="U515" s="229"/>
      <c r="V515" s="231"/>
      <c r="W515" s="270"/>
      <c r="X515" s="277"/>
    </row>
    <row r="516" spans="1:24" s="4" customFormat="1" ht="30" customHeight="1" thickBot="1" x14ac:dyDescent="0.3">
      <c r="A516" s="234"/>
      <c r="B516" s="44" t="str">
        <f t="shared" si="268"/>
        <v xml:space="preserve">ГБУЗ АО Областной центр по профилактике и борьбе со СПИД </v>
      </c>
      <c r="C516" s="206"/>
      <c r="D516" s="19" t="str">
        <f t="shared" si="269"/>
        <v>ПМСП, включенная в базовую программу ОМС</v>
      </c>
      <c r="E516" s="214"/>
      <c r="F516" s="44" t="str">
        <f t="shared" si="286"/>
        <v>амбулаторно</v>
      </c>
      <c r="G516" s="214"/>
      <c r="H516" s="44" t="str">
        <f t="shared" si="287"/>
        <v>Не предусмотрено</v>
      </c>
      <c r="I516" s="214"/>
      <c r="J516" s="44" t="str">
        <f t="shared" si="288"/>
        <v>неврология</v>
      </c>
      <c r="K516" s="66" t="s">
        <v>40</v>
      </c>
      <c r="L516" s="67" t="s">
        <v>120</v>
      </c>
      <c r="M516" s="68" t="s">
        <v>42</v>
      </c>
      <c r="N516" s="106">
        <v>436</v>
      </c>
      <c r="O516" s="106">
        <v>318</v>
      </c>
      <c r="P516" s="53"/>
      <c r="Q516" s="52">
        <f t="shared" ref="Q516:Q523" si="296">IF(AND(N516&lt;&gt;0,M516="объем"),(O516/N516*100)/$Y$2*12,"")</f>
        <v>97.247706422018354</v>
      </c>
      <c r="R516" s="208"/>
      <c r="S516" s="210"/>
      <c r="T516" s="228"/>
      <c r="U516" s="229"/>
      <c r="V516" s="231"/>
      <c r="W516" s="270"/>
      <c r="X516" s="277"/>
    </row>
    <row r="517" spans="1:24" s="4" customFormat="1" ht="20.45" customHeight="1" thickBot="1" x14ac:dyDescent="0.3">
      <c r="A517" s="234"/>
      <c r="B517" s="44" t="str">
        <f t="shared" si="268"/>
        <v xml:space="preserve">ГБУЗ АО Областной центр по профилактике и борьбе со СПИД </v>
      </c>
      <c r="C517" s="206"/>
      <c r="D517" s="19" t="str">
        <f t="shared" si="269"/>
        <v>ПМСП, включенная в базовую программу ОМС</v>
      </c>
      <c r="E517" s="214"/>
      <c r="F517" s="44" t="str">
        <f t="shared" si="286"/>
        <v>амбулаторно</v>
      </c>
      <c r="G517" s="214"/>
      <c r="H517" s="44" t="str">
        <f t="shared" si="287"/>
        <v>Не предусмотрено</v>
      </c>
      <c r="I517" s="214"/>
      <c r="J517" s="44" t="str">
        <f t="shared" si="288"/>
        <v>неврология</v>
      </c>
      <c r="K517" s="66" t="s">
        <v>135</v>
      </c>
      <c r="L517" s="67" t="s">
        <v>120</v>
      </c>
      <c r="M517" s="68" t="s">
        <v>42</v>
      </c>
      <c r="N517" s="101">
        <v>215</v>
      </c>
      <c r="O517" s="106">
        <v>161</v>
      </c>
      <c r="P517" s="53"/>
      <c r="Q517" s="52">
        <f t="shared" si="296"/>
        <v>99.844961240310084</v>
      </c>
      <c r="R517" s="208"/>
      <c r="S517" s="210"/>
      <c r="T517" s="228"/>
      <c r="U517" s="229"/>
      <c r="V517" s="231"/>
      <c r="W517" s="270"/>
      <c r="X517" s="277"/>
    </row>
    <row r="518" spans="1:24" s="4" customFormat="1" ht="21" customHeight="1" thickBot="1" x14ac:dyDescent="0.3">
      <c r="A518" s="234"/>
      <c r="B518" s="44" t="str">
        <f t="shared" si="268"/>
        <v xml:space="preserve">ГБУЗ АО Областной центр по профилактике и борьбе со СПИД </v>
      </c>
      <c r="C518" s="206"/>
      <c r="D518" s="19" t="str">
        <f t="shared" si="269"/>
        <v>ПМСП, включенная в базовую программу ОМС</v>
      </c>
      <c r="E518" s="214" t="s">
        <v>139</v>
      </c>
      <c r="F518" s="44" t="str">
        <f t="shared" si="286"/>
        <v>амбулаторно</v>
      </c>
      <c r="G518" s="214" t="s">
        <v>47</v>
      </c>
      <c r="H518" s="44" t="str">
        <f t="shared" si="287"/>
        <v>Не предусмотрено</v>
      </c>
      <c r="I518" s="214" t="s">
        <v>71</v>
      </c>
      <c r="J518" s="44" t="str">
        <f t="shared" si="288"/>
        <v>Педиатрия</v>
      </c>
      <c r="K518" s="69" t="s">
        <v>130</v>
      </c>
      <c r="L518" s="69" t="s">
        <v>3</v>
      </c>
      <c r="M518" s="69" t="s">
        <v>5</v>
      </c>
      <c r="N518" s="103">
        <v>99</v>
      </c>
      <c r="O518" s="103">
        <v>99</v>
      </c>
      <c r="P518" s="51">
        <f t="shared" ref="P518" si="297">IF(AND(N518&lt;&gt;0,M518="Кач."),O518/N518*100,"")</f>
        <v>100</v>
      </c>
      <c r="Q518" s="51" t="str">
        <f t="shared" si="296"/>
        <v/>
      </c>
      <c r="R518" s="208"/>
      <c r="S518" s="210"/>
      <c r="T518" s="228"/>
      <c r="U518" s="229"/>
      <c r="V518" s="231"/>
      <c r="W518" s="270"/>
      <c r="X518" s="277"/>
    </row>
    <row r="519" spans="1:24" s="4" customFormat="1" ht="35.25" customHeight="1" thickBot="1" x14ac:dyDescent="0.3">
      <c r="A519" s="234"/>
      <c r="B519" s="44" t="str">
        <f t="shared" si="268"/>
        <v xml:space="preserve">ГБУЗ АО Областной центр по профилактике и борьбе со СПИД </v>
      </c>
      <c r="C519" s="206"/>
      <c r="D519" s="19" t="str">
        <f t="shared" si="269"/>
        <v>ПМСП, включенная в базовую программу ОМС</v>
      </c>
      <c r="E519" s="214"/>
      <c r="F519" s="44" t="str">
        <f t="shared" si="286"/>
        <v>амбулаторно</v>
      </c>
      <c r="G519" s="214"/>
      <c r="H519" s="44" t="str">
        <f t="shared" si="287"/>
        <v>Не предусмотрено</v>
      </c>
      <c r="I519" s="214"/>
      <c r="J519" s="44" t="str">
        <f t="shared" si="288"/>
        <v>Педиатрия</v>
      </c>
      <c r="K519" s="66" t="s">
        <v>40</v>
      </c>
      <c r="L519" s="67" t="s">
        <v>120</v>
      </c>
      <c r="M519" s="68" t="s">
        <v>42</v>
      </c>
      <c r="N519" s="106">
        <v>1880</v>
      </c>
      <c r="O519" s="106">
        <v>1356</v>
      </c>
      <c r="P519" s="53"/>
      <c r="Q519" s="52">
        <f t="shared" si="296"/>
        <v>96.170212765957444</v>
      </c>
      <c r="R519" s="208"/>
      <c r="S519" s="210"/>
      <c r="T519" s="228"/>
      <c r="U519" s="229"/>
      <c r="V519" s="231"/>
      <c r="W519" s="270"/>
      <c r="X519" s="277"/>
    </row>
    <row r="520" spans="1:24" s="4" customFormat="1" ht="21.6" customHeight="1" thickBot="1" x14ac:dyDescent="0.3">
      <c r="A520" s="234"/>
      <c r="B520" s="44" t="str">
        <f t="shared" si="268"/>
        <v xml:space="preserve">ГБУЗ АО Областной центр по профилактике и борьбе со СПИД </v>
      </c>
      <c r="C520" s="206"/>
      <c r="D520" s="19" t="str">
        <f t="shared" si="269"/>
        <v>ПМСП, включенная в базовую программу ОМС</v>
      </c>
      <c r="E520" s="214"/>
      <c r="F520" s="44" t="str">
        <f t="shared" si="286"/>
        <v>амбулаторно</v>
      </c>
      <c r="G520" s="214"/>
      <c r="H520" s="44" t="str">
        <f t="shared" si="287"/>
        <v>Не предусмотрено</v>
      </c>
      <c r="I520" s="214"/>
      <c r="J520" s="44" t="str">
        <f t="shared" si="288"/>
        <v>Педиатрия</v>
      </c>
      <c r="K520" s="66" t="s">
        <v>135</v>
      </c>
      <c r="L520" s="67" t="s">
        <v>120</v>
      </c>
      <c r="M520" s="68" t="s">
        <v>42</v>
      </c>
      <c r="N520" s="101">
        <v>147</v>
      </c>
      <c r="O520" s="106">
        <v>110</v>
      </c>
      <c r="P520" s="53"/>
      <c r="Q520" s="52">
        <f t="shared" si="296"/>
        <v>99.773242630385496</v>
      </c>
      <c r="R520" s="208"/>
      <c r="S520" s="210"/>
      <c r="T520" s="228"/>
      <c r="U520" s="229"/>
      <c r="V520" s="231"/>
      <c r="W520" s="270"/>
      <c r="X520" s="277"/>
    </row>
    <row r="521" spans="1:24" s="4" customFormat="1" ht="18" customHeight="1" thickBot="1" x14ac:dyDescent="0.3">
      <c r="A521" s="234"/>
      <c r="B521" s="44" t="str">
        <f t="shared" si="268"/>
        <v xml:space="preserve">ГБУЗ АО Областной центр по профилактике и борьбе со СПИД </v>
      </c>
      <c r="C521" s="206"/>
      <c r="D521" s="19" t="str">
        <f t="shared" si="269"/>
        <v>ПМСП, включенная в базовую программу ОМС</v>
      </c>
      <c r="E521" s="214" t="s">
        <v>139</v>
      </c>
      <c r="F521" s="44" t="str">
        <f t="shared" si="286"/>
        <v>амбулаторно</v>
      </c>
      <c r="G521" s="214" t="s">
        <v>47</v>
      </c>
      <c r="H521" s="44" t="str">
        <f t="shared" si="287"/>
        <v>Не предусмотрено</v>
      </c>
      <c r="I521" s="214" t="s">
        <v>51</v>
      </c>
      <c r="J521" s="44" t="str">
        <f t="shared" si="288"/>
        <v>терапия</v>
      </c>
      <c r="K521" s="69" t="s">
        <v>130</v>
      </c>
      <c r="L521" s="69" t="s">
        <v>3</v>
      </c>
      <c r="M521" s="69" t="s">
        <v>5</v>
      </c>
      <c r="N521" s="103">
        <v>99</v>
      </c>
      <c r="O521" s="103">
        <v>99</v>
      </c>
      <c r="P521" s="51">
        <f t="shared" ref="P521" si="298">IF(AND(N521&lt;&gt;0,M521="Кач."),O521/N521*100,"")</f>
        <v>100</v>
      </c>
      <c r="Q521" s="51" t="str">
        <f t="shared" si="296"/>
        <v/>
      </c>
      <c r="R521" s="208"/>
      <c r="S521" s="210"/>
      <c r="T521" s="228"/>
      <c r="U521" s="229"/>
      <c r="V521" s="231"/>
      <c r="W521" s="270"/>
      <c r="X521" s="277"/>
    </row>
    <row r="522" spans="1:24" s="4" customFormat="1" ht="31.5" customHeight="1" thickBot="1" x14ac:dyDescent="0.3">
      <c r="A522" s="234"/>
      <c r="B522" s="44" t="str">
        <f t="shared" si="268"/>
        <v xml:space="preserve">ГБУЗ АО Областной центр по профилактике и борьбе со СПИД </v>
      </c>
      <c r="C522" s="206"/>
      <c r="D522" s="19" t="str">
        <f t="shared" si="269"/>
        <v>ПМСП, включенная в базовую программу ОМС</v>
      </c>
      <c r="E522" s="214"/>
      <c r="F522" s="44" t="str">
        <f t="shared" si="286"/>
        <v>амбулаторно</v>
      </c>
      <c r="G522" s="214"/>
      <c r="H522" s="44" t="str">
        <f t="shared" si="287"/>
        <v>Не предусмотрено</v>
      </c>
      <c r="I522" s="214"/>
      <c r="J522" s="44" t="str">
        <f t="shared" si="288"/>
        <v>терапия</v>
      </c>
      <c r="K522" s="66" t="s">
        <v>40</v>
      </c>
      <c r="L522" s="67" t="s">
        <v>120</v>
      </c>
      <c r="M522" s="68" t="s">
        <v>42</v>
      </c>
      <c r="N522" s="106">
        <v>2961</v>
      </c>
      <c r="O522" s="106">
        <v>2201</v>
      </c>
      <c r="P522" s="53"/>
      <c r="Q522" s="52">
        <f t="shared" si="296"/>
        <v>99.110660812788467</v>
      </c>
      <c r="R522" s="208"/>
      <c r="S522" s="210"/>
      <c r="T522" s="228"/>
      <c r="U522" s="229"/>
      <c r="V522" s="231"/>
      <c r="W522" s="270"/>
      <c r="X522" s="277"/>
    </row>
    <row r="523" spans="1:24" s="4" customFormat="1" ht="22.9" customHeight="1" thickBot="1" x14ac:dyDescent="0.3">
      <c r="A523" s="234"/>
      <c r="B523" s="44" t="str">
        <f t="shared" si="268"/>
        <v xml:space="preserve">ГБУЗ АО Областной центр по профилактике и борьбе со СПИД </v>
      </c>
      <c r="C523" s="206"/>
      <c r="D523" s="19" t="str">
        <f t="shared" si="269"/>
        <v>ПМСП, включенная в базовую программу ОМС</v>
      </c>
      <c r="E523" s="214"/>
      <c r="F523" s="44" t="str">
        <f t="shared" si="286"/>
        <v>амбулаторно</v>
      </c>
      <c r="G523" s="214"/>
      <c r="H523" s="44" t="str">
        <f t="shared" si="287"/>
        <v>Не предусмотрено</v>
      </c>
      <c r="I523" s="214"/>
      <c r="J523" s="44" t="str">
        <f t="shared" si="288"/>
        <v>терапия</v>
      </c>
      <c r="K523" s="66" t="s">
        <v>135</v>
      </c>
      <c r="L523" s="67" t="s">
        <v>120</v>
      </c>
      <c r="M523" s="68" t="s">
        <v>42</v>
      </c>
      <c r="N523" s="101">
        <v>725</v>
      </c>
      <c r="O523" s="106">
        <v>546</v>
      </c>
      <c r="P523" s="53"/>
      <c r="Q523" s="52">
        <f t="shared" si="296"/>
        <v>100.41379310344827</v>
      </c>
      <c r="R523" s="209"/>
      <c r="S523" s="211"/>
      <c r="T523" s="225"/>
      <c r="U523" s="223"/>
      <c r="V523" s="232"/>
      <c r="W523" s="270"/>
      <c r="X523" s="277"/>
    </row>
    <row r="524" spans="1:24" s="4" customFormat="1" ht="22.9" customHeight="1" thickBot="1" x14ac:dyDescent="0.3">
      <c r="A524" s="234"/>
      <c r="B524" s="44" t="str">
        <f t="shared" si="268"/>
        <v xml:space="preserve">ГБУЗ АО Областной центр по профилактике и борьбе со СПИД </v>
      </c>
      <c r="C524" s="206" t="s">
        <v>87</v>
      </c>
      <c r="D524" s="19" t="str">
        <f t="shared" si="269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24" s="214" t="s">
        <v>139</v>
      </c>
      <c r="F524" s="44" t="str">
        <f t="shared" si="286"/>
        <v>амбулаторно</v>
      </c>
      <c r="G524" s="214" t="s">
        <v>47</v>
      </c>
      <c r="H524" s="44" t="str">
        <f t="shared" si="287"/>
        <v>Не предусмотрено</v>
      </c>
      <c r="I524" s="214" t="s">
        <v>47</v>
      </c>
      <c r="J524" s="44" t="str">
        <f t="shared" si="288"/>
        <v>Не предусмотрено</v>
      </c>
      <c r="K524" s="70" t="s">
        <v>88</v>
      </c>
      <c r="L524" s="70" t="s">
        <v>3</v>
      </c>
      <c r="M524" s="70" t="s">
        <v>5</v>
      </c>
      <c r="N524" s="103">
        <v>100</v>
      </c>
      <c r="O524" s="103">
        <v>100</v>
      </c>
      <c r="P524" s="51">
        <f t="shared" ref="P524:P549" si="299">IF(AND(N524&lt;&gt;0,M524="Кач."),O524/N524*100,"")</f>
        <v>100</v>
      </c>
      <c r="Q524" s="51" t="str">
        <f>IF(AND(N524&lt;&gt;0,M524="объем"),(O524/N524*100)/$Y$2*12,"")</f>
        <v/>
      </c>
      <c r="R524" s="212">
        <f>IFERROR(AVERAGE(P524:P525),"")</f>
        <v>100</v>
      </c>
      <c r="S524" s="215">
        <f>AVERAGE(Q524:Q525)</f>
        <v>121.6260162601626</v>
      </c>
      <c r="T524" s="213">
        <f>IFERROR((R524*0.7+S524*0.3)*2,S524*2)</f>
        <v>212.97560975609755</v>
      </c>
      <c r="U524" s="207" t="str">
        <f>IF(T524&lt;170,"ГЗ по услуге (работе) НЕ выполнено","")&amp;IF(AND(T524&gt;=170,T524&lt;=200),"ГЗ по услуге (работе) выполнено","")&amp;IF(T524&gt;200,"ГЗ по услуге (работе) ПЕРЕвыполнено","")</f>
        <v>ГЗ по услуге (работе) ПЕРЕвыполнено</v>
      </c>
      <c r="V524" s="214"/>
      <c r="W524" s="270"/>
      <c r="X524" s="277"/>
    </row>
    <row r="525" spans="1:24" s="4" customFormat="1" ht="23.45" customHeight="1" thickBot="1" x14ac:dyDescent="0.3">
      <c r="A525" s="234"/>
      <c r="B525" s="44" t="str">
        <f t="shared" si="268"/>
        <v xml:space="preserve">ГБУЗ АО Областной центр по профилактике и борьбе со СПИД </v>
      </c>
      <c r="C525" s="206"/>
      <c r="D525" s="19" t="str">
        <f t="shared" si="269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25" s="214"/>
      <c r="F525" s="44" t="str">
        <f t="shared" si="286"/>
        <v>амбулаторно</v>
      </c>
      <c r="G525" s="214"/>
      <c r="H525" s="44" t="str">
        <f t="shared" si="287"/>
        <v>Не предусмотрено</v>
      </c>
      <c r="I525" s="214"/>
      <c r="J525" s="44" t="str">
        <f t="shared" si="288"/>
        <v>Не предусмотрено</v>
      </c>
      <c r="K525" s="71" t="s">
        <v>44</v>
      </c>
      <c r="L525" s="67" t="s">
        <v>45</v>
      </c>
      <c r="M525" s="68" t="s">
        <v>42</v>
      </c>
      <c r="N525" s="99">
        <v>1230</v>
      </c>
      <c r="O525" s="106">
        <v>1122</v>
      </c>
      <c r="P525" s="53" t="str">
        <f t="shared" si="299"/>
        <v/>
      </c>
      <c r="Q525" s="52">
        <f t="shared" ref="Q525:Q532" si="300">IF(AND(N525&lt;&gt;0,M525="объем"),(O525/N525*100)/$Y$2*12,"")</f>
        <v>121.6260162601626</v>
      </c>
      <c r="R525" s="212"/>
      <c r="S525" s="215"/>
      <c r="T525" s="213"/>
      <c r="U525" s="207"/>
      <c r="V525" s="214"/>
      <c r="W525" s="270"/>
      <c r="X525" s="277"/>
    </row>
    <row r="526" spans="1:24" s="4" customFormat="1" ht="23.45" customHeight="1" thickBot="1" x14ac:dyDescent="0.3">
      <c r="A526" s="234"/>
      <c r="B526" s="44" t="str">
        <f t="shared" si="268"/>
        <v xml:space="preserve">ГБУЗ АО Областной центр по профилактике и борьбе со СПИД </v>
      </c>
      <c r="C526" s="206" t="s">
        <v>186</v>
      </c>
      <c r="D526" s="19" t="str">
        <f t="shared" si="269"/>
        <v>Диспансерное наблюдение</v>
      </c>
      <c r="E526" s="214" t="s">
        <v>139</v>
      </c>
      <c r="F526" s="44" t="str">
        <f t="shared" si="286"/>
        <v>амбулаторно</v>
      </c>
      <c r="G526" s="214" t="s">
        <v>47</v>
      </c>
      <c r="H526" s="44" t="str">
        <f t="shared" si="287"/>
        <v>Не предусмотрено</v>
      </c>
      <c r="I526" s="214" t="s">
        <v>47</v>
      </c>
      <c r="J526" s="44" t="str">
        <f t="shared" si="288"/>
        <v>Не предусмотрено</v>
      </c>
      <c r="K526" s="70" t="s">
        <v>187</v>
      </c>
      <c r="L526" s="70" t="s">
        <v>3</v>
      </c>
      <c r="M526" s="70" t="s">
        <v>5</v>
      </c>
      <c r="N526" s="103">
        <v>99</v>
      </c>
      <c r="O526" s="103">
        <v>99</v>
      </c>
      <c r="P526" s="51">
        <f t="shared" si="299"/>
        <v>100</v>
      </c>
      <c r="Q526" s="51" t="str">
        <f t="shared" si="300"/>
        <v/>
      </c>
      <c r="R526" s="212">
        <f>IFERROR(AVERAGE(P526:P527),"")</f>
        <v>100</v>
      </c>
      <c r="S526" s="215">
        <f>AVERAGE(Q526:Q527)</f>
        <v>107.74509803921569</v>
      </c>
      <c r="T526" s="213">
        <f>IFERROR((R526*0.7+S526*0.3)*2,S526*2)</f>
        <v>204.64705882352939</v>
      </c>
      <c r="U526" s="207" t="str">
        <f>IF(T526&lt;170,"ГЗ по услуге (работе) НЕ выполнено","")&amp;IF(AND(T526&gt;=170,T526&lt;=200),"ГЗ по услуге (работе) выполнено","")&amp;IF(T526&gt;200,"ГЗ по услуге (работе) ПЕРЕвыполнено","")</f>
        <v>ГЗ по услуге (работе) ПЕРЕвыполнено</v>
      </c>
      <c r="V526" s="214"/>
      <c r="W526" s="270"/>
      <c r="X526" s="277"/>
    </row>
    <row r="527" spans="1:24" s="4" customFormat="1" ht="23.45" customHeight="1" thickBot="1" x14ac:dyDescent="0.3">
      <c r="A527" s="234"/>
      <c r="B527" s="44" t="str">
        <f t="shared" si="268"/>
        <v xml:space="preserve">ГБУЗ АО Областной центр по профилактике и борьбе со СПИД </v>
      </c>
      <c r="C527" s="206"/>
      <c r="D527" s="19" t="str">
        <f t="shared" si="269"/>
        <v>Диспансерное наблюдение</v>
      </c>
      <c r="E527" s="214"/>
      <c r="F527" s="44" t="str">
        <f t="shared" si="286"/>
        <v>амбулаторно</v>
      </c>
      <c r="G527" s="214"/>
      <c r="H527" s="44" t="str">
        <f t="shared" si="287"/>
        <v>Не предусмотрено</v>
      </c>
      <c r="I527" s="214"/>
      <c r="J527" s="44" t="str">
        <f t="shared" si="288"/>
        <v>Не предусмотрено</v>
      </c>
      <c r="K527" s="71" t="s">
        <v>171</v>
      </c>
      <c r="L527" s="67" t="s">
        <v>45</v>
      </c>
      <c r="M527" s="68" t="s">
        <v>42</v>
      </c>
      <c r="N527" s="99">
        <v>1360</v>
      </c>
      <c r="O527" s="106">
        <v>1099</v>
      </c>
      <c r="P527" s="53" t="str">
        <f t="shared" si="299"/>
        <v/>
      </c>
      <c r="Q527" s="52">
        <f t="shared" si="300"/>
        <v>107.74509803921569</v>
      </c>
      <c r="R527" s="212"/>
      <c r="S527" s="215"/>
      <c r="T527" s="213"/>
      <c r="U527" s="207"/>
      <c r="V527" s="214"/>
      <c r="W527" s="270"/>
      <c r="X527" s="277"/>
    </row>
    <row r="528" spans="1:24" s="4" customFormat="1" ht="23.45" customHeight="1" thickBot="1" x14ac:dyDescent="0.3">
      <c r="A528" s="234"/>
      <c r="B528" s="44" t="str">
        <f t="shared" si="268"/>
        <v xml:space="preserve">ГБУЗ АО Областной центр по профилактике и борьбе со СПИД </v>
      </c>
      <c r="C528" s="206" t="s">
        <v>188</v>
      </c>
      <c r="D528" s="19" t="str">
        <f t="shared" si="269"/>
        <v>Медицинское освидетельствование на ВИЧ-инфекцию</v>
      </c>
      <c r="E528" s="214" t="s">
        <v>139</v>
      </c>
      <c r="F528" s="44" t="str">
        <f t="shared" si="286"/>
        <v>амбулаторно</v>
      </c>
      <c r="G528" s="214" t="s">
        <v>47</v>
      </c>
      <c r="H528" s="44" t="str">
        <f t="shared" si="287"/>
        <v>Не предусмотрено</v>
      </c>
      <c r="I528" s="214" t="s">
        <v>47</v>
      </c>
      <c r="J528" s="44" t="str">
        <f t="shared" si="288"/>
        <v>Не предусмотрено</v>
      </c>
      <c r="K528" s="82" t="s">
        <v>57</v>
      </c>
      <c r="L528" s="69" t="s">
        <v>57</v>
      </c>
      <c r="M528" s="70"/>
      <c r="N528" s="103"/>
      <c r="O528" s="103"/>
      <c r="P528" s="57" t="str">
        <f t="shared" si="299"/>
        <v/>
      </c>
      <c r="Q528" s="57"/>
      <c r="R528" s="212" t="str">
        <f>IFERROR(AVERAGE(P528:P529),"")</f>
        <v/>
      </c>
      <c r="S528" s="215">
        <f>AVERAGE(Q528:Q529)</f>
        <v>105.99535864978903</v>
      </c>
      <c r="T528" s="213">
        <f>IFERROR((R528*0.7+S528*0.3)*2,S528*2)</f>
        <v>211.99071729957805</v>
      </c>
      <c r="U528" s="207" t="str">
        <f>IF(T528&lt;170,"ГЗ по услуге (работе) НЕ выполнено","")&amp;IF(AND(T528&gt;=170,T528&lt;=200),"ГЗ по услуге (работе) выполнено","")&amp;IF(T528&gt;200,"ГЗ по услуге (работе) ПЕРЕвыполнено","")</f>
        <v>ГЗ по услуге (работе) ПЕРЕвыполнено</v>
      </c>
      <c r="V528" s="214"/>
      <c r="W528" s="270"/>
      <c r="X528" s="277"/>
    </row>
    <row r="529" spans="1:24" s="4" customFormat="1" ht="75" customHeight="1" thickBot="1" x14ac:dyDescent="0.3">
      <c r="A529" s="235"/>
      <c r="B529" s="44" t="str">
        <f t="shared" si="268"/>
        <v xml:space="preserve">ГБУЗ АО Областной центр по профилактике и борьбе со СПИД </v>
      </c>
      <c r="C529" s="206"/>
      <c r="D529" s="19" t="str">
        <f t="shared" si="269"/>
        <v>Медицинское освидетельствование на ВИЧ-инфекцию</v>
      </c>
      <c r="E529" s="214"/>
      <c r="F529" s="44" t="str">
        <f t="shared" si="286"/>
        <v>амбулаторно</v>
      </c>
      <c r="G529" s="214"/>
      <c r="H529" s="44" t="str">
        <f t="shared" si="287"/>
        <v>Не предусмотрено</v>
      </c>
      <c r="I529" s="214"/>
      <c r="J529" s="44" t="str">
        <f t="shared" si="288"/>
        <v>Не предусмотрено</v>
      </c>
      <c r="K529" s="71" t="s">
        <v>189</v>
      </c>
      <c r="L529" s="67" t="s">
        <v>58</v>
      </c>
      <c r="M529" s="68" t="s">
        <v>42</v>
      </c>
      <c r="N529" s="99">
        <v>316000</v>
      </c>
      <c r="O529" s="106">
        <v>251209</v>
      </c>
      <c r="P529" s="53"/>
      <c r="Q529" s="52">
        <f t="shared" si="300"/>
        <v>105.99535864978903</v>
      </c>
      <c r="R529" s="212"/>
      <c r="S529" s="215"/>
      <c r="T529" s="213"/>
      <c r="U529" s="207"/>
      <c r="V529" s="214"/>
      <c r="W529" s="270"/>
      <c r="X529" s="277"/>
    </row>
    <row r="530" spans="1:24" s="4" customFormat="1" ht="28.5" customHeight="1" thickBot="1" x14ac:dyDescent="0.3">
      <c r="A530" s="249" t="s">
        <v>9</v>
      </c>
      <c r="B530" s="44" t="str">
        <f t="shared" si="268"/>
        <v>ГБУЗ АО Областная клиническая психиатрическая больница</v>
      </c>
      <c r="C530" s="236" t="s">
        <v>121</v>
      </c>
      <c r="D530" s="19" t="str">
        <f t="shared" si="269"/>
        <v>ПМСП, не включенная в базовую программу ОМС</v>
      </c>
      <c r="E530" s="214" t="s">
        <v>139</v>
      </c>
      <c r="F530" s="44" t="str">
        <f t="shared" si="286"/>
        <v>амбулаторно</v>
      </c>
      <c r="G530" s="214" t="s">
        <v>162</v>
      </c>
      <c r="H530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0" s="214" t="s">
        <v>89</v>
      </c>
      <c r="J530" s="44" t="str">
        <f t="shared" si="288"/>
        <v>психиатрия</v>
      </c>
      <c r="K530" s="69" t="s">
        <v>130</v>
      </c>
      <c r="L530" s="70" t="s">
        <v>3</v>
      </c>
      <c r="M530" s="70" t="s">
        <v>5</v>
      </c>
      <c r="N530" s="103"/>
      <c r="O530" s="103">
        <v>100</v>
      </c>
      <c r="P530" s="51" t="str">
        <f t="shared" si="299"/>
        <v/>
      </c>
      <c r="Q530" s="51" t="str">
        <f t="shared" si="300"/>
        <v/>
      </c>
      <c r="R530" s="212" t="str">
        <f>IFERROR(AVERAGE(P530:P532),"")</f>
        <v/>
      </c>
      <c r="S530" s="215">
        <f>AVERAGE(Q530:Q532)</f>
        <v>97.578468586010047</v>
      </c>
      <c r="T530" s="213">
        <f>IFERROR((R530*0.7+S530*0.3)*2,S530*2)</f>
        <v>195.15693717202009</v>
      </c>
      <c r="U530" s="207" t="str">
        <f>IF(T530&lt;170,"ГЗ по услуге (работе) НЕ выполнено","")&amp;IF(AND(T530&gt;=170,T530&lt;=200),"ГЗ по услуге (работе) выполнено","")&amp;IF(T530&gt;200,"ГЗ по услуге (работе) ПЕРЕвыполнено","")</f>
        <v>ГЗ по услуге (работе) выполнено</v>
      </c>
      <c r="V530" s="214"/>
      <c r="W530" s="270">
        <f>AVERAGE(T530:T543)</f>
        <v>200.06249179159295</v>
      </c>
      <c r="X530" s="277" t="str">
        <f>IF(W530&lt;170,"ГЗ по учреждению не выполнено","")&amp;IF(AND(W530&gt;=170,W530&lt;=200),"ГЗ по учреждению выполнено","")&amp;IF(W530&gt;200,"ГЗ по учреждению перевыполнено","")</f>
        <v>ГЗ по учреждению перевыполнено</v>
      </c>
    </row>
    <row r="531" spans="1:24" s="4" customFormat="1" ht="20.45" customHeight="1" thickBot="1" x14ac:dyDescent="0.3">
      <c r="A531" s="250"/>
      <c r="B531" s="44" t="str">
        <f t="shared" si="268"/>
        <v>ГБУЗ АО Областная клиническая психиатрическая больница</v>
      </c>
      <c r="C531" s="237"/>
      <c r="D531" s="19" t="str">
        <f t="shared" si="269"/>
        <v>ПМСП, не включенная в базовую программу ОМС</v>
      </c>
      <c r="E531" s="214"/>
      <c r="F531" s="44" t="str">
        <f t="shared" si="286"/>
        <v>амбулаторно</v>
      </c>
      <c r="G531" s="214"/>
      <c r="H531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1" s="214"/>
      <c r="J531" s="44" t="str">
        <f t="shared" si="288"/>
        <v>психиатрия</v>
      </c>
      <c r="K531" s="66" t="s">
        <v>40</v>
      </c>
      <c r="L531" s="67" t="s">
        <v>120</v>
      </c>
      <c r="M531" s="68" t="s">
        <v>42</v>
      </c>
      <c r="N531" s="178">
        <v>68050</v>
      </c>
      <c r="O531" s="100">
        <v>49199</v>
      </c>
      <c r="P531" s="53" t="str">
        <f t="shared" si="299"/>
        <v/>
      </c>
      <c r="Q531" s="52">
        <f t="shared" si="300"/>
        <v>96.397746754837129</v>
      </c>
      <c r="R531" s="212"/>
      <c r="S531" s="215"/>
      <c r="T531" s="213"/>
      <c r="U531" s="207"/>
      <c r="V531" s="214"/>
      <c r="W531" s="270"/>
      <c r="X531" s="277"/>
    </row>
    <row r="532" spans="1:24" s="4" customFormat="1" ht="16.899999999999999" customHeight="1" thickBot="1" x14ac:dyDescent="0.3">
      <c r="A532" s="250"/>
      <c r="B532" s="44" t="str">
        <f t="shared" si="268"/>
        <v>ГБУЗ АО Областная клиническая психиатрическая больница</v>
      </c>
      <c r="C532" s="237"/>
      <c r="D532" s="19" t="str">
        <f t="shared" si="269"/>
        <v>ПМСП, не включенная в базовую программу ОМС</v>
      </c>
      <c r="E532" s="214"/>
      <c r="F532" s="44" t="str">
        <f t="shared" si="286"/>
        <v>амбулаторно</v>
      </c>
      <c r="G532" s="214"/>
      <c r="H532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2" s="214"/>
      <c r="J532" s="44" t="str">
        <f t="shared" si="288"/>
        <v>психиатрия</v>
      </c>
      <c r="K532" s="66" t="s">
        <v>135</v>
      </c>
      <c r="L532" s="67" t="s">
        <v>120</v>
      </c>
      <c r="M532" s="68" t="s">
        <v>42</v>
      </c>
      <c r="N532" s="101">
        <v>40350</v>
      </c>
      <c r="O532" s="101">
        <v>29887</v>
      </c>
      <c r="P532" s="53"/>
      <c r="Q532" s="52">
        <f t="shared" si="300"/>
        <v>98.759190417182964</v>
      </c>
      <c r="R532" s="212"/>
      <c r="S532" s="215"/>
      <c r="T532" s="213"/>
      <c r="U532" s="207"/>
      <c r="V532" s="214"/>
      <c r="W532" s="270"/>
      <c r="X532" s="277"/>
    </row>
    <row r="533" spans="1:24" s="4" customFormat="1" ht="28.5" customHeight="1" thickBot="1" x14ac:dyDescent="0.3">
      <c r="A533" s="250"/>
      <c r="B533" s="44" t="str">
        <f t="shared" si="268"/>
        <v>ГБУЗ АО Областная клиническая психиатрическая больница</v>
      </c>
      <c r="C533" s="237"/>
      <c r="D533" s="19" t="str">
        <f t="shared" si="269"/>
        <v>ПМСП, не включенная в базовую программу ОМС</v>
      </c>
      <c r="E533" s="222" t="s">
        <v>139</v>
      </c>
      <c r="F533" s="44" t="str">
        <f t="shared" si="286"/>
        <v>амбулаторно</v>
      </c>
      <c r="G533" s="230" t="s">
        <v>39</v>
      </c>
      <c r="H533" s="44" t="str">
        <f t="shared" si="287"/>
        <v>Первичная медико-санитарная помощь, в части диагностики и лечения</v>
      </c>
      <c r="I533" s="222" t="s">
        <v>65</v>
      </c>
      <c r="J533" s="44" t="str">
        <f t="shared" si="288"/>
        <v>психотерапия</v>
      </c>
      <c r="K533" s="70" t="s">
        <v>130</v>
      </c>
      <c r="L533" s="70" t="s">
        <v>3</v>
      </c>
      <c r="M533" s="70" t="s">
        <v>5</v>
      </c>
      <c r="N533" s="103">
        <v>99</v>
      </c>
      <c r="O533" s="103">
        <v>100</v>
      </c>
      <c r="P533" s="51">
        <f t="shared" ref="P533" si="301">IF(AND(N533&lt;&gt;0,M533="Кач."),O533/N533*100,"")</f>
        <v>101.01010101010101</v>
      </c>
      <c r="Q533" s="51"/>
      <c r="R533" s="226">
        <f>IFERROR(AVERAGE(P533:P535),"")</f>
        <v>101.01010101010101</v>
      </c>
      <c r="S533" s="227">
        <f>AVERAGE(Q533:Q535)</f>
        <v>97.948717948717956</v>
      </c>
      <c r="T533" s="224">
        <f>IFERROR((R533*0.7+S533*0.3)*2,S533*2)</f>
        <v>200.18337218337217</v>
      </c>
      <c r="U533" s="239" t="str">
        <f>IF(T533&lt;170,"ГЗ по услуге (работе) НЕ выполнено","")&amp;IF(AND(T533&gt;=170,T533&lt;=200),"ГЗ по услуге (работе) выполнено","")&amp;IF(T533&gt;200,"ГЗ по услуге (работе) ПЕРЕвыполнено","")</f>
        <v>ГЗ по услуге (работе) ПЕРЕвыполнено</v>
      </c>
      <c r="V533" s="230"/>
      <c r="W533" s="270"/>
      <c r="X533" s="277"/>
    </row>
    <row r="534" spans="1:24" s="4" customFormat="1" ht="40.5" customHeight="1" thickBot="1" x14ac:dyDescent="0.3">
      <c r="A534" s="250"/>
      <c r="B534" s="44" t="str">
        <f t="shared" si="268"/>
        <v>ГБУЗ АО Областная клиническая психиатрическая больница</v>
      </c>
      <c r="C534" s="237"/>
      <c r="D534" s="19" t="str">
        <f t="shared" si="269"/>
        <v>ПМСП, не включенная в базовую программу ОМС</v>
      </c>
      <c r="E534" s="229"/>
      <c r="F534" s="44" t="str">
        <f t="shared" si="286"/>
        <v>амбулаторно</v>
      </c>
      <c r="G534" s="231"/>
      <c r="H534" s="44" t="str">
        <f t="shared" si="287"/>
        <v>Первичная медико-санитарная помощь, в части диагностики и лечения</v>
      </c>
      <c r="I534" s="229"/>
      <c r="J534" s="44" t="str">
        <f t="shared" si="288"/>
        <v>психотерапия</v>
      </c>
      <c r="K534" s="71" t="s">
        <v>40</v>
      </c>
      <c r="L534" s="72" t="s">
        <v>120</v>
      </c>
      <c r="M534" s="78" t="s">
        <v>42</v>
      </c>
      <c r="N534" s="179">
        <v>1300</v>
      </c>
      <c r="O534" s="101">
        <v>950</v>
      </c>
      <c r="P534" s="53"/>
      <c r="Q534" s="52">
        <f t="shared" ref="Q534:Q552" si="302">IF(AND(N534&lt;&gt;0,M534="объем"),(O534/N534*100)/$Y$2*12,"")</f>
        <v>97.435897435897431</v>
      </c>
      <c r="R534" s="208"/>
      <c r="S534" s="210"/>
      <c r="T534" s="228"/>
      <c r="U534" s="240"/>
      <c r="V534" s="231"/>
      <c r="W534" s="270"/>
      <c r="X534" s="277"/>
    </row>
    <row r="535" spans="1:24" s="4" customFormat="1" ht="40.5" customHeight="1" thickBot="1" x14ac:dyDescent="0.3">
      <c r="A535" s="250"/>
      <c r="B535" s="44"/>
      <c r="C535" s="238"/>
      <c r="D535" s="19"/>
      <c r="E535" s="223"/>
      <c r="F535" s="44"/>
      <c r="G535" s="232"/>
      <c r="H535" s="44"/>
      <c r="I535" s="223"/>
      <c r="J535" s="44"/>
      <c r="K535" s="66" t="s">
        <v>135</v>
      </c>
      <c r="L535" s="72" t="s">
        <v>120</v>
      </c>
      <c r="M535" s="78" t="s">
        <v>42</v>
      </c>
      <c r="N535" s="179">
        <v>650</v>
      </c>
      <c r="O535" s="101">
        <v>480</v>
      </c>
      <c r="P535" s="53"/>
      <c r="Q535" s="188">
        <f t="shared" si="302"/>
        <v>98.461538461538481</v>
      </c>
      <c r="R535" s="209"/>
      <c r="S535" s="211"/>
      <c r="T535" s="225"/>
      <c r="U535" s="241"/>
      <c r="V535" s="232"/>
      <c r="W535" s="270"/>
      <c r="X535" s="277"/>
    </row>
    <row r="536" spans="1:24" s="4" customFormat="1" ht="53.25" customHeight="1" thickBot="1" x14ac:dyDescent="0.3">
      <c r="A536" s="250"/>
      <c r="B536" s="44" t="str">
        <f>IF(A536="",B534,A536)</f>
        <v>ГБУЗ АО Областная клиническая психиатрическая больница</v>
      </c>
      <c r="C536" s="242" t="s">
        <v>127</v>
      </c>
      <c r="D536" s="19" t="str">
        <f>IF(C536="",D534,C536)</f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6" s="214" t="s">
        <v>144</v>
      </c>
      <c r="F536" s="44" t="str">
        <f>IF(E536="",F534,E536)</f>
        <v>Дневной стационар</v>
      </c>
      <c r="G536" s="214" t="s">
        <v>47</v>
      </c>
      <c r="H536" s="44" t="str">
        <f>IF(G536="",H534,G536)</f>
        <v>Не предусмотрено</v>
      </c>
      <c r="I536" s="214" t="s">
        <v>89</v>
      </c>
      <c r="J536" s="44" t="str">
        <f>IF(I536="",J534,I536)</f>
        <v>психиатрия</v>
      </c>
      <c r="K536" s="69" t="s">
        <v>130</v>
      </c>
      <c r="L536" s="70" t="s">
        <v>3</v>
      </c>
      <c r="M536" s="70" t="s">
        <v>5</v>
      </c>
      <c r="N536" s="103">
        <v>99</v>
      </c>
      <c r="O536" s="103">
        <v>100</v>
      </c>
      <c r="P536" s="51">
        <f t="shared" si="299"/>
        <v>101.01010101010101</v>
      </c>
      <c r="Q536" s="51" t="str">
        <f t="shared" si="302"/>
        <v/>
      </c>
      <c r="R536" s="212">
        <f>IFERROR(AVERAGE(P536:P537),"")</f>
        <v>101.01010101010101</v>
      </c>
      <c r="S536" s="215">
        <f>AVERAGE(Q536:Q537)</f>
        <v>99.393939393939405</v>
      </c>
      <c r="T536" s="213">
        <f>IFERROR((R536*0.7+S536*0.3)*2,S536*2)</f>
        <v>201.05050505050502</v>
      </c>
      <c r="U536" s="271" t="str">
        <f>IF(T536&lt;170,"ГЗ по услуге (работе) НЕ выполнено","")&amp;IF(AND(T536&gt;=170,T536&lt;=200),"ГЗ по услуге (работе) выполнено","")&amp;IF(T536&gt;200,"ГЗ по услуге (работе) ПЕРЕвыполнено","")</f>
        <v>ГЗ по услуге (работе) ПЕРЕвыполнено</v>
      </c>
      <c r="V536" s="214"/>
      <c r="W536" s="270"/>
      <c r="X536" s="277"/>
    </row>
    <row r="537" spans="1:24" s="4" customFormat="1" ht="36" customHeight="1" thickBot="1" x14ac:dyDescent="0.3">
      <c r="A537" s="250"/>
      <c r="B537" s="44" t="str">
        <f t="shared" si="268"/>
        <v>ГБУЗ АО Областная клиническая психиатрическая больница</v>
      </c>
      <c r="C537" s="242"/>
      <c r="D537" s="19" t="str">
        <f t="shared" si="26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7" s="214"/>
      <c r="F537" s="44" t="str">
        <f t="shared" si="286"/>
        <v>Дневной стационар</v>
      </c>
      <c r="G537" s="214"/>
      <c r="H537" s="44" t="str">
        <f t="shared" si="287"/>
        <v>Не предусмотрено</v>
      </c>
      <c r="I537" s="214"/>
      <c r="J537" s="44" t="str">
        <f t="shared" si="288"/>
        <v>психиатрия</v>
      </c>
      <c r="K537" s="175" t="s">
        <v>146</v>
      </c>
      <c r="L537" s="176" t="s">
        <v>120</v>
      </c>
      <c r="M537" s="177" t="s">
        <v>42</v>
      </c>
      <c r="N537" s="101">
        <v>495</v>
      </c>
      <c r="O537" s="101">
        <v>369</v>
      </c>
      <c r="P537" s="53" t="str">
        <f>IF(AND(N537&lt;&gt;0,M537="Кач."),O537/N537*100,"")</f>
        <v/>
      </c>
      <c r="Q537" s="52">
        <f>IF(AND(N537&lt;&gt;0,M537="объем"),(O537/N537*100)/$Y$2*12,"")</f>
        <v>99.393939393939405</v>
      </c>
      <c r="R537" s="212"/>
      <c r="S537" s="215"/>
      <c r="T537" s="213"/>
      <c r="U537" s="271"/>
      <c r="V537" s="214"/>
      <c r="W537" s="270"/>
      <c r="X537" s="277"/>
    </row>
    <row r="538" spans="1:24" s="4" customFormat="1" ht="21.6" customHeight="1" thickBot="1" x14ac:dyDescent="0.3">
      <c r="A538" s="250"/>
      <c r="B538" s="44" t="str">
        <f t="shared" si="268"/>
        <v>ГБУЗ АО Областная клиническая психиатрическая больница</v>
      </c>
      <c r="C538" s="242"/>
      <c r="D538" s="19" t="str">
        <f t="shared" si="26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8" s="214" t="s">
        <v>140</v>
      </c>
      <c r="F538" s="44" t="str">
        <f t="shared" si="286"/>
        <v>стационар</v>
      </c>
      <c r="G538" s="214" t="s">
        <v>47</v>
      </c>
      <c r="H538" s="44" t="str">
        <f t="shared" si="287"/>
        <v>Не предусмотрено</v>
      </c>
      <c r="I538" s="214" t="s">
        <v>89</v>
      </c>
      <c r="J538" s="44" t="str">
        <f t="shared" si="288"/>
        <v>психиатрия</v>
      </c>
      <c r="K538" s="69" t="s">
        <v>130</v>
      </c>
      <c r="L538" s="70" t="s">
        <v>3</v>
      </c>
      <c r="M538" s="70" t="s">
        <v>5</v>
      </c>
      <c r="N538" s="103">
        <v>99</v>
      </c>
      <c r="O538" s="103">
        <v>100</v>
      </c>
      <c r="P538" s="51">
        <f t="shared" si="299"/>
        <v>101.01010101010101</v>
      </c>
      <c r="Q538" s="51"/>
      <c r="R538" s="212">
        <f>IFERROR(AVERAGE(P538:P539),"")</f>
        <v>101.01010101010101</v>
      </c>
      <c r="S538" s="215">
        <f>AVERAGE(Q538:Q539)</f>
        <v>99.3991314176929</v>
      </c>
      <c r="T538" s="213">
        <f>IFERROR((R538*0.7+S538*0.3)*2,S538*2)</f>
        <v>201.05362026475714</v>
      </c>
      <c r="U538" s="271" t="str">
        <f>IF(T538&lt;170,"ГЗ по услуге (работе) НЕ выполнено","")&amp;IF(AND(T538&gt;=170,T538&lt;=200),"ГЗ по услуге (работе) выполнено","")&amp;IF(T538&gt;200,"ГЗ по услуге (работе) ПЕРЕвыполнено","")</f>
        <v>ГЗ по услуге (работе) ПЕРЕвыполнено</v>
      </c>
      <c r="V538" s="214"/>
      <c r="W538" s="270"/>
      <c r="X538" s="277"/>
    </row>
    <row r="539" spans="1:24" s="4" customFormat="1" ht="26.45" customHeight="1" thickBot="1" x14ac:dyDescent="0.3">
      <c r="A539" s="250"/>
      <c r="B539" s="44" t="str">
        <f t="shared" si="268"/>
        <v>ГБУЗ АО Областная клиническая психиатрическая больница</v>
      </c>
      <c r="C539" s="242"/>
      <c r="D539" s="19" t="str">
        <f t="shared" si="26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9" s="214"/>
      <c r="F539" s="44" t="str">
        <f t="shared" si="286"/>
        <v>стационар</v>
      </c>
      <c r="G539" s="214"/>
      <c r="H539" s="44" t="str">
        <f t="shared" si="287"/>
        <v>Не предусмотрено</v>
      </c>
      <c r="I539" s="214"/>
      <c r="J539" s="44" t="str">
        <f t="shared" si="288"/>
        <v>психиатрия</v>
      </c>
      <c r="K539" s="71" t="s">
        <v>172</v>
      </c>
      <c r="L539" s="72" t="s">
        <v>120</v>
      </c>
      <c r="M539" s="68" t="s">
        <v>42</v>
      </c>
      <c r="N539" s="101">
        <v>5603</v>
      </c>
      <c r="O539" s="101">
        <v>4177</v>
      </c>
      <c r="P539" s="53" t="str">
        <f>IF(AND(N539&lt;&gt;0,M539="Кач."),O539/N539*100,"")</f>
        <v/>
      </c>
      <c r="Q539" s="52">
        <f>IF(AND(N539&lt;&gt;0,M539="объем"),(O539/N539*100)/$Y$2*12,"")</f>
        <v>99.3991314176929</v>
      </c>
      <c r="R539" s="212"/>
      <c r="S539" s="215"/>
      <c r="T539" s="213"/>
      <c r="U539" s="271"/>
      <c r="V539" s="214"/>
      <c r="W539" s="270"/>
      <c r="X539" s="277"/>
    </row>
    <row r="540" spans="1:24" s="4" customFormat="1" ht="22.15" customHeight="1" thickBot="1" x14ac:dyDescent="0.3">
      <c r="A540" s="250"/>
      <c r="B540" s="44" t="str">
        <f t="shared" si="268"/>
        <v>ГБУЗ АО Областная клиническая психиатрическая больница</v>
      </c>
      <c r="C540" s="242" t="s">
        <v>190</v>
      </c>
      <c r="D540" s="19" t="str">
        <f t="shared" si="269"/>
        <v>Судебно-психиатрическая экспертиза</v>
      </c>
      <c r="E540" s="214" t="s">
        <v>139</v>
      </c>
      <c r="F540" s="44" t="str">
        <f t="shared" si="286"/>
        <v>амбулаторно</v>
      </c>
      <c r="G540" s="214" t="s">
        <v>47</v>
      </c>
      <c r="H540" s="44" t="str">
        <f t="shared" si="287"/>
        <v>Не предусмотрено</v>
      </c>
      <c r="I540" s="214" t="s">
        <v>89</v>
      </c>
      <c r="J540" s="44" t="str">
        <f t="shared" si="288"/>
        <v>психиатрия</v>
      </c>
      <c r="K540" s="84" t="s">
        <v>191</v>
      </c>
      <c r="L540" s="70" t="s">
        <v>3</v>
      </c>
      <c r="M540" s="70" t="s">
        <v>5</v>
      </c>
      <c r="N540" s="103">
        <v>99</v>
      </c>
      <c r="O540" s="103">
        <v>100</v>
      </c>
      <c r="P540" s="51">
        <f t="shared" si="299"/>
        <v>101.01010101010101</v>
      </c>
      <c r="Q540" s="51" t="str">
        <f>IF(AND(N540&lt;&gt;0,M540="объем"),(O540/N540*100)/$Y$2*12,"")</f>
        <v/>
      </c>
      <c r="R540" s="212">
        <f>IFERROR(AVERAGE(P540:P541),"")</f>
        <v>101.01010101010101</v>
      </c>
      <c r="S540" s="215">
        <f>AVERAGE(Q540:Q541)</f>
        <v>99.913978494623649</v>
      </c>
      <c r="T540" s="213">
        <f>IFERROR((R540*0.7+S540*0.3)*2,S540*2)</f>
        <v>201.36252851091558</v>
      </c>
      <c r="U540" s="271" t="str">
        <f>IF(T540&lt;170,"ГЗ по услуге (работе) НЕ выполнено","")&amp;IF(AND(T540&gt;=170,T540&lt;=200),"ГЗ по услуге (работе) выполнено","")&amp;IF(T540&gt;200,"ГЗ по услуге (работе) ПЕРЕвыполнено","")</f>
        <v>ГЗ по услуге (работе) ПЕРЕвыполнено</v>
      </c>
      <c r="V540" s="214"/>
      <c r="W540" s="270"/>
      <c r="X540" s="277"/>
    </row>
    <row r="541" spans="1:24" s="4" customFormat="1" ht="22.15" customHeight="1" thickBot="1" x14ac:dyDescent="0.3">
      <c r="A541" s="250"/>
      <c r="B541" s="44" t="str">
        <f t="shared" si="268"/>
        <v>ГБУЗ АО Областная клиническая психиатрическая больница</v>
      </c>
      <c r="C541" s="242"/>
      <c r="D541" s="19" t="str">
        <f t="shared" si="269"/>
        <v>Судебно-психиатрическая экспертиза</v>
      </c>
      <c r="E541" s="214"/>
      <c r="F541" s="44" t="str">
        <f t="shared" si="286"/>
        <v>амбулаторно</v>
      </c>
      <c r="G541" s="214"/>
      <c r="H541" s="44" t="str">
        <f t="shared" si="287"/>
        <v>Не предусмотрено</v>
      </c>
      <c r="I541" s="214"/>
      <c r="J541" s="44" t="str">
        <f t="shared" si="288"/>
        <v>психиатрия</v>
      </c>
      <c r="K541" s="71" t="s">
        <v>171</v>
      </c>
      <c r="L541" s="72" t="s">
        <v>120</v>
      </c>
      <c r="M541" s="78" t="s">
        <v>42</v>
      </c>
      <c r="N541" s="99">
        <v>3100</v>
      </c>
      <c r="O541" s="101">
        <v>2323</v>
      </c>
      <c r="P541" s="53" t="str">
        <f t="shared" si="299"/>
        <v/>
      </c>
      <c r="Q541" s="52">
        <f t="shared" ref="Q541" si="303">IF(AND(N541&lt;&gt;0,M541="объем"),(O541/N541*100)/$Y$2*12,"")</f>
        <v>99.913978494623649</v>
      </c>
      <c r="R541" s="212"/>
      <c r="S541" s="215"/>
      <c r="T541" s="213"/>
      <c r="U541" s="271"/>
      <c r="V541" s="214"/>
      <c r="W541" s="270"/>
      <c r="X541" s="277"/>
    </row>
    <row r="542" spans="1:24" s="4" customFormat="1" ht="21.6" customHeight="1" thickBot="1" x14ac:dyDescent="0.3">
      <c r="A542" s="250"/>
      <c r="B542" s="44" t="str">
        <f t="shared" si="268"/>
        <v>ГБУЗ АО Областная клиническая психиатрическая больница</v>
      </c>
      <c r="C542" s="242" t="s">
        <v>117</v>
      </c>
      <c r="D542" s="19" t="str">
        <f t="shared" si="26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42" s="214" t="s">
        <v>50</v>
      </c>
      <c r="F542" s="44" t="str">
        <f t="shared" si="286"/>
        <v>Вне медицинской организации</v>
      </c>
      <c r="G542" s="214" t="s">
        <v>47</v>
      </c>
      <c r="H542" s="44" t="str">
        <f t="shared" si="287"/>
        <v>Не предусмотрено</v>
      </c>
      <c r="I542" s="214" t="s">
        <v>163</v>
      </c>
      <c r="J542" s="44" t="str">
        <f t="shared" si="288"/>
        <v>Скорая, в том числе скорая специализированная, медицинская помощь (за исключением санитарно-авиационной эвакуации)</v>
      </c>
      <c r="K542" s="69" t="s">
        <v>130</v>
      </c>
      <c r="L542" s="70" t="s">
        <v>3</v>
      </c>
      <c r="M542" s="70" t="s">
        <v>5</v>
      </c>
      <c r="N542" s="103">
        <v>99</v>
      </c>
      <c r="O542" s="103">
        <v>100</v>
      </c>
      <c r="P542" s="51">
        <f t="shared" si="299"/>
        <v>101.01010101010101</v>
      </c>
      <c r="Q542" s="51"/>
      <c r="R542" s="212">
        <f>IFERROR(AVERAGE(P542:P543),"")</f>
        <v>101.01010101010101</v>
      </c>
      <c r="S542" s="215">
        <f>AVERAGE(Q542:Q543)</f>
        <v>100.25641025641026</v>
      </c>
      <c r="T542" s="213">
        <f>IFERROR((R542*0.7+S542*0.3)*2,S542*2)</f>
        <v>201.56798756798756</v>
      </c>
      <c r="U542" s="207" t="str">
        <f>IF(T542&lt;170,"ГЗ по услуге (работе) НЕ выполнено","")&amp;IF(AND(T542&gt;=170,T542&lt;=200),"ГЗ по услуге (работе) выполнено","")&amp;IF(T542&gt;200,"ГЗ по услуге (работе) ПЕРЕвыполнено","")</f>
        <v>ГЗ по услуге (работе) ПЕРЕвыполнено</v>
      </c>
      <c r="V542" s="214"/>
      <c r="W542" s="270"/>
      <c r="X542" s="277"/>
    </row>
    <row r="543" spans="1:24" s="4" customFormat="1" ht="23.45" customHeight="1" thickBot="1" x14ac:dyDescent="0.3">
      <c r="A543" s="251"/>
      <c r="B543" s="44" t="str">
        <f t="shared" si="268"/>
        <v>ГБУЗ АО Областная клиническая психиатрическая больница</v>
      </c>
      <c r="C543" s="242"/>
      <c r="D543" s="19" t="str">
        <f t="shared" si="26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43" s="214"/>
      <c r="F543" s="44" t="str">
        <f t="shared" si="286"/>
        <v>Вне медицинской организации</v>
      </c>
      <c r="G543" s="214"/>
      <c r="H543" s="44" t="str">
        <f t="shared" si="287"/>
        <v>Не предусмотрено</v>
      </c>
      <c r="I543" s="214"/>
      <c r="J543" s="44" t="str">
        <f t="shared" si="288"/>
        <v>Скорая, в том числе скорая специализированная, медицинская помощь (за исключением санитарно-авиационной эвакуации)</v>
      </c>
      <c r="K543" s="71" t="s">
        <v>44</v>
      </c>
      <c r="L543" s="67" t="s">
        <v>45</v>
      </c>
      <c r="M543" s="68" t="s">
        <v>42</v>
      </c>
      <c r="N543" s="102">
        <v>5200</v>
      </c>
      <c r="O543" s="101">
        <v>3910</v>
      </c>
      <c r="P543" s="53" t="str">
        <f t="shared" si="299"/>
        <v/>
      </c>
      <c r="Q543" s="52">
        <f t="shared" si="302"/>
        <v>100.25641025641026</v>
      </c>
      <c r="R543" s="212"/>
      <c r="S543" s="215"/>
      <c r="T543" s="213"/>
      <c r="U543" s="207"/>
      <c r="V543" s="214"/>
      <c r="W543" s="270"/>
      <c r="X543" s="277"/>
    </row>
    <row r="544" spans="1:24" s="4" customFormat="1" ht="49.5" customHeight="1" thickBot="1" x14ac:dyDescent="0.3">
      <c r="A544" s="216" t="s">
        <v>10</v>
      </c>
      <c r="B544" s="44" t="str">
        <f t="shared" si="268"/>
        <v>ГБУЗ АО Областной наркологический диспансер</v>
      </c>
      <c r="C544" s="236" t="s">
        <v>121</v>
      </c>
      <c r="D544" s="19" t="str">
        <f t="shared" si="269"/>
        <v>ПМСП, не включенная в базовую программу ОМС</v>
      </c>
      <c r="E544" s="214" t="s">
        <v>139</v>
      </c>
      <c r="F544" s="44" t="str">
        <f t="shared" si="286"/>
        <v>амбулаторно</v>
      </c>
      <c r="G544" s="214" t="s">
        <v>164</v>
      </c>
      <c r="H544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44" s="214" t="s">
        <v>278</v>
      </c>
      <c r="J544" s="44" t="str">
        <f t="shared" si="288"/>
        <v>По профилю психиатрия-наркология (в части наркологии)</v>
      </c>
      <c r="K544" s="69" t="s">
        <v>130</v>
      </c>
      <c r="L544" s="70" t="s">
        <v>3</v>
      </c>
      <c r="M544" s="70" t="s">
        <v>5</v>
      </c>
      <c r="N544" s="103">
        <v>99</v>
      </c>
      <c r="O544" s="103">
        <v>98</v>
      </c>
      <c r="P544" s="51">
        <f t="shared" si="299"/>
        <v>98.98989898989899</v>
      </c>
      <c r="Q544" s="51" t="str">
        <f t="shared" si="302"/>
        <v/>
      </c>
      <c r="R544" s="212">
        <f>IFERROR(AVERAGE(P544:P546),"")</f>
        <v>98.98989898989899</v>
      </c>
      <c r="S544" s="215">
        <f>AVERAGE(Q544:Q546)</f>
        <v>99.910161636370646</v>
      </c>
      <c r="T544" s="213">
        <f>IFERROR((R544*0.7+S544*0.3)*2,S544*2)</f>
        <v>198.53195556768097</v>
      </c>
      <c r="U544" s="207" t="str">
        <f>IF(T544&lt;170,"ГЗ по услуге (работе) НЕ выполнено","")&amp;IF(AND(T544&gt;=170,T544&lt;=200),"ГЗ по услуге (работе) выполнено","")&amp;IF(T544&gt;200,"ГЗ по услуге (работе) ПЕРЕвыполнено","")</f>
        <v>ГЗ по услуге (работе) выполнено</v>
      </c>
      <c r="V544" s="214"/>
      <c r="W544" s="243">
        <f>AVERAGE(T544:T556)</f>
        <v>209.79682838171394</v>
      </c>
      <c r="X544" s="246" t="str">
        <f>IF(W544&lt;170,"ГЗ по учреждению не выполнено","")&amp;IF(AND(W544&gt;=170,W544&lt;=200),"ГЗ по учреждению выполнено","")&amp;IF(W544&gt;200,"ГЗ по учреждению перевыполнено","")</f>
        <v>ГЗ по учреждению перевыполнено</v>
      </c>
    </row>
    <row r="545" spans="1:24" s="4" customFormat="1" ht="31.5" customHeight="1" thickBot="1" x14ac:dyDescent="0.3">
      <c r="A545" s="217"/>
      <c r="B545" s="44" t="str">
        <f t="shared" si="268"/>
        <v>ГБУЗ АО Областной наркологический диспансер</v>
      </c>
      <c r="C545" s="237"/>
      <c r="D545" s="19" t="str">
        <f t="shared" si="269"/>
        <v>ПМСП, не включенная в базовую программу ОМС</v>
      </c>
      <c r="E545" s="214"/>
      <c r="F545" s="44" t="str">
        <f t="shared" si="286"/>
        <v>амбулаторно</v>
      </c>
      <c r="G545" s="214"/>
      <c r="H545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45" s="214"/>
      <c r="J545" s="44" t="str">
        <f t="shared" si="288"/>
        <v>По профилю психиатрия-наркология (в части наркологии)</v>
      </c>
      <c r="K545" s="66" t="s">
        <v>40</v>
      </c>
      <c r="L545" s="67" t="s">
        <v>120</v>
      </c>
      <c r="M545" s="68" t="s">
        <v>42</v>
      </c>
      <c r="N545" s="106">
        <v>23859</v>
      </c>
      <c r="O545" s="106">
        <v>17973</v>
      </c>
      <c r="P545" s="53" t="str">
        <f t="shared" si="299"/>
        <v/>
      </c>
      <c r="Q545" s="52">
        <f t="shared" si="302"/>
        <v>100.44008550232616</v>
      </c>
      <c r="R545" s="212"/>
      <c r="S545" s="215"/>
      <c r="T545" s="213"/>
      <c r="U545" s="207"/>
      <c r="V545" s="214"/>
      <c r="W545" s="244"/>
      <c r="X545" s="247"/>
    </row>
    <row r="546" spans="1:24" s="4" customFormat="1" ht="45" customHeight="1" thickBot="1" x14ac:dyDescent="0.3">
      <c r="A546" s="217"/>
      <c r="B546" s="44" t="str">
        <f t="shared" ref="B546:B609" si="304">IF(A546="",B545,A546)</f>
        <v>ГБУЗ АО Областной наркологический диспансер</v>
      </c>
      <c r="C546" s="237"/>
      <c r="D546" s="19" t="str">
        <f t="shared" ref="D546:D609" si="305">IF(C546="",D545,C546)</f>
        <v>ПМСП, не включенная в базовую программу ОМС</v>
      </c>
      <c r="E546" s="214"/>
      <c r="F546" s="44" t="str">
        <f t="shared" si="286"/>
        <v>амбулаторно</v>
      </c>
      <c r="G546" s="214"/>
      <c r="H546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46" s="214"/>
      <c r="J546" s="44" t="str">
        <f t="shared" si="288"/>
        <v>По профилю психиатрия-наркология (в части наркологии)</v>
      </c>
      <c r="K546" s="66" t="s">
        <v>135</v>
      </c>
      <c r="L546" s="67" t="s">
        <v>120</v>
      </c>
      <c r="M546" s="68" t="s">
        <v>42</v>
      </c>
      <c r="N546" s="101">
        <v>25655</v>
      </c>
      <c r="O546" s="101">
        <v>19122</v>
      </c>
      <c r="P546" s="53"/>
      <c r="Q546" s="52">
        <f t="shared" si="302"/>
        <v>99.380237770415135</v>
      </c>
      <c r="R546" s="212"/>
      <c r="S546" s="215"/>
      <c r="T546" s="213"/>
      <c r="U546" s="207"/>
      <c r="V546" s="214"/>
      <c r="W546" s="244"/>
      <c r="X546" s="247"/>
    </row>
    <row r="547" spans="1:24" s="4" customFormat="1" ht="111" customHeight="1" thickBot="1" x14ac:dyDescent="0.3">
      <c r="A547" s="217"/>
      <c r="B547" s="44" t="str">
        <f t="shared" si="304"/>
        <v>ГБУЗ АО Областной наркологический диспансер</v>
      </c>
      <c r="C547" s="237"/>
      <c r="D547" s="19" t="str">
        <f t="shared" si="305"/>
        <v>ПМСП, не включенная в базовую программу ОМС</v>
      </c>
      <c r="E547" s="222" t="s">
        <v>139</v>
      </c>
      <c r="F547" s="44" t="str">
        <f t="shared" si="286"/>
        <v>амбулаторно</v>
      </c>
      <c r="G547" s="230" t="s">
        <v>39</v>
      </c>
      <c r="H547" s="44" t="str">
        <f t="shared" si="287"/>
        <v>Первичная медико-санитарная помощь, в части диагностики и лечения</v>
      </c>
      <c r="I547" s="222" t="s">
        <v>65</v>
      </c>
      <c r="J547" s="44" t="str">
        <f t="shared" si="288"/>
        <v>психотерапия</v>
      </c>
      <c r="K547" s="70" t="s">
        <v>130</v>
      </c>
      <c r="L547" s="70" t="s">
        <v>3</v>
      </c>
      <c r="M547" s="70" t="s">
        <v>5</v>
      </c>
      <c r="N547" s="103">
        <v>99</v>
      </c>
      <c r="O547" s="103">
        <v>99</v>
      </c>
      <c r="P547" s="51">
        <f t="shared" si="299"/>
        <v>100</v>
      </c>
      <c r="Q547" s="51"/>
      <c r="R547" s="226">
        <f>IFERROR(AVERAGE(P547:P548),"")</f>
        <v>100</v>
      </c>
      <c r="S547" s="227">
        <f>AVERAGE(Q547:Q548)</f>
        <v>99.80936819172112</v>
      </c>
      <c r="T547" s="224">
        <f>IFERROR((R547*0.7+S547*0.3)*2,S547*2)</f>
        <v>199.88562091503266</v>
      </c>
      <c r="U547" s="222" t="str">
        <f>IF(T547&lt;170,"ГЗ по услуге (работе) НЕ выполнено","")&amp;IF(AND(T547&gt;=170,T547&lt;=200),"ГЗ по услуге (работе) выполнено","")&amp;IF(T547&gt;200,"ГЗ по услуге (работе) ПЕРЕвыполнено","")</f>
        <v>ГЗ по услуге (работе) выполнено</v>
      </c>
      <c r="V547" s="230"/>
      <c r="W547" s="244"/>
      <c r="X547" s="247"/>
    </row>
    <row r="548" spans="1:24" s="4" customFormat="1" ht="25.15" customHeight="1" thickBot="1" x14ac:dyDescent="0.3">
      <c r="A548" s="217"/>
      <c r="B548" s="44" t="str">
        <f t="shared" si="304"/>
        <v>ГБУЗ АО Областной наркологический диспансер</v>
      </c>
      <c r="C548" s="237"/>
      <c r="D548" s="19" t="str">
        <f t="shared" si="305"/>
        <v>ПМСП, не включенная в базовую программу ОМС</v>
      </c>
      <c r="E548" s="229"/>
      <c r="F548" s="44" t="str">
        <f t="shared" si="286"/>
        <v>амбулаторно</v>
      </c>
      <c r="G548" s="231"/>
      <c r="H548" s="44" t="str">
        <f t="shared" si="287"/>
        <v>Первичная медико-санитарная помощь, в части диагностики и лечения</v>
      </c>
      <c r="I548" s="229"/>
      <c r="J548" s="44" t="str">
        <f t="shared" si="288"/>
        <v>психотерапия</v>
      </c>
      <c r="K548" s="71" t="s">
        <v>40</v>
      </c>
      <c r="L548" s="72" t="s">
        <v>120</v>
      </c>
      <c r="M548" s="78" t="s">
        <v>42</v>
      </c>
      <c r="N548" s="99">
        <v>4896</v>
      </c>
      <c r="O548" s="101">
        <v>3665</v>
      </c>
      <c r="P548" s="53" t="str">
        <f t="shared" si="299"/>
        <v/>
      </c>
      <c r="Q548" s="52">
        <f t="shared" si="302"/>
        <v>99.80936819172112</v>
      </c>
      <c r="R548" s="208"/>
      <c r="S548" s="210"/>
      <c r="T548" s="228"/>
      <c r="U548" s="229"/>
      <c r="V548" s="231"/>
      <c r="W548" s="244"/>
      <c r="X548" s="247"/>
    </row>
    <row r="549" spans="1:24" s="4" customFormat="1" ht="20.45" customHeight="1" thickBot="1" x14ac:dyDescent="0.3">
      <c r="A549" s="217"/>
      <c r="B549" s="44" t="str">
        <f t="shared" si="304"/>
        <v>ГБУЗ АО Областной наркологический диспансер</v>
      </c>
      <c r="C549" s="242" t="s">
        <v>127</v>
      </c>
      <c r="D549" s="19" t="str">
        <f t="shared" si="30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9" s="214" t="s">
        <v>144</v>
      </c>
      <c r="F549" s="44" t="str">
        <f t="shared" si="286"/>
        <v>Дневной стационар</v>
      </c>
      <c r="G549" s="214" t="s">
        <v>47</v>
      </c>
      <c r="H549" s="44" t="str">
        <f t="shared" si="287"/>
        <v>Не предусмотрено</v>
      </c>
      <c r="I549" s="214" t="s">
        <v>278</v>
      </c>
      <c r="J549" s="44" t="str">
        <f t="shared" si="288"/>
        <v>По профилю психиатрия-наркология (в части наркологии)</v>
      </c>
      <c r="K549" s="69" t="s">
        <v>130</v>
      </c>
      <c r="L549" s="70" t="s">
        <v>3</v>
      </c>
      <c r="M549" s="70" t="s">
        <v>5</v>
      </c>
      <c r="N549" s="103">
        <v>99</v>
      </c>
      <c r="O549" s="103">
        <v>98</v>
      </c>
      <c r="P549" s="51">
        <f t="shared" si="299"/>
        <v>98.98989898989899</v>
      </c>
      <c r="Q549" s="51"/>
      <c r="R549" s="212">
        <f>IFERROR(AVERAGE(P549:P550),"")</f>
        <v>98.98989898989899</v>
      </c>
      <c r="S549" s="215">
        <f>AVERAGE(Q549:Q550)</f>
        <v>88.888888888888886</v>
      </c>
      <c r="T549" s="213">
        <f>IFERROR((R549*0.7+S549*0.3)*2,S549*2)</f>
        <v>191.91919191919192</v>
      </c>
      <c r="U549" s="207" t="str">
        <f>IF(T549&lt;170,"ГЗ по услуге (работе) НЕ выполнено","")&amp;IF(AND(T549&gt;=170,T549&lt;=200),"ГЗ по услуге (работе) выполнено","")&amp;IF(T549&gt;200,"ГЗ по услуге (работе) ПЕРЕвыполнено","")</f>
        <v>ГЗ по услуге (работе) выполнено</v>
      </c>
      <c r="V549" s="214"/>
      <c r="W549" s="244"/>
      <c r="X549" s="247"/>
    </row>
    <row r="550" spans="1:24" s="4" customFormat="1" ht="60" customHeight="1" thickBot="1" x14ac:dyDescent="0.3">
      <c r="A550" s="217"/>
      <c r="B550" s="44" t="str">
        <f t="shared" si="304"/>
        <v>ГБУЗ АО Областной наркологический диспансер</v>
      </c>
      <c r="C550" s="242"/>
      <c r="D550" s="19" t="str">
        <f t="shared" si="30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0" s="214"/>
      <c r="F550" s="44" t="str">
        <f t="shared" si="286"/>
        <v>Дневной стационар</v>
      </c>
      <c r="G550" s="214"/>
      <c r="H550" s="44" t="str">
        <f t="shared" si="287"/>
        <v>Не предусмотрено</v>
      </c>
      <c r="I550" s="214"/>
      <c r="J550" s="44" t="str">
        <f t="shared" si="288"/>
        <v>По профилю психиатрия-наркология (в части наркологии)</v>
      </c>
      <c r="K550" s="71" t="s">
        <v>146</v>
      </c>
      <c r="L550" s="72" t="s">
        <v>120</v>
      </c>
      <c r="M550" s="68" t="s">
        <v>42</v>
      </c>
      <c r="N550" s="101">
        <v>24</v>
      </c>
      <c r="O550" s="101">
        <v>16</v>
      </c>
      <c r="P550" s="53" t="str">
        <f t="shared" ref="P550:P645" si="306">IF(AND(N550&lt;&gt;0,M550="Кач."),O550/N550*100,"")</f>
        <v/>
      </c>
      <c r="Q550" s="52">
        <f t="shared" si="302"/>
        <v>88.888888888888886</v>
      </c>
      <c r="R550" s="212"/>
      <c r="S550" s="215"/>
      <c r="T550" s="213"/>
      <c r="U550" s="207"/>
      <c r="V550" s="214"/>
      <c r="W550" s="244"/>
      <c r="X550" s="247"/>
    </row>
    <row r="551" spans="1:24" s="4" customFormat="1" ht="25.15" customHeight="1" thickBot="1" x14ac:dyDescent="0.3">
      <c r="A551" s="217"/>
      <c r="B551" s="44" t="str">
        <f t="shared" si="304"/>
        <v>ГБУЗ АО Областной наркологический диспансер</v>
      </c>
      <c r="C551" s="242"/>
      <c r="D551" s="19" t="str">
        <f t="shared" si="30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1" s="214" t="s">
        <v>140</v>
      </c>
      <c r="F551" s="44" t="str">
        <f t="shared" si="286"/>
        <v>стационар</v>
      </c>
      <c r="G551" s="214" t="s">
        <v>47</v>
      </c>
      <c r="H551" s="44" t="str">
        <f t="shared" si="287"/>
        <v>Не предусмотрено</v>
      </c>
      <c r="I551" s="214" t="s">
        <v>278</v>
      </c>
      <c r="J551" s="44" t="str">
        <f t="shared" si="288"/>
        <v>По профилю психиатрия-наркология (в части наркологии)</v>
      </c>
      <c r="K551" s="69" t="s">
        <v>130</v>
      </c>
      <c r="L551" s="70" t="s">
        <v>3</v>
      </c>
      <c r="M551" s="70" t="s">
        <v>5</v>
      </c>
      <c r="N551" s="103">
        <v>99</v>
      </c>
      <c r="O551" s="103">
        <v>98</v>
      </c>
      <c r="P551" s="51">
        <f t="shared" si="306"/>
        <v>98.98989898989899</v>
      </c>
      <c r="Q551" s="51"/>
      <c r="R551" s="212">
        <f>IFERROR(AVERAGE(P551:P552),"")</f>
        <v>98.98989898989899</v>
      </c>
      <c r="S551" s="215">
        <f>AVERAGE(Q551:Q552)</f>
        <v>97.734275874569533</v>
      </c>
      <c r="T551" s="213">
        <f>IFERROR((R551*0.7+S551*0.3)*2,S551*2)</f>
        <v>197.22642411060031</v>
      </c>
      <c r="U551" s="207" t="str">
        <f>IF(T551&lt;170,"ГЗ по услуге (работе) НЕ выполнено","")&amp;IF(AND(T551&gt;=170,T551&lt;=200),"ГЗ по услуге (работе) выполнено","")&amp;IF(T551&gt;200,"ГЗ по услуге (работе) ПЕРЕвыполнено","")</f>
        <v>ГЗ по услуге (работе) выполнено</v>
      </c>
      <c r="V551" s="214"/>
      <c r="W551" s="244"/>
      <c r="X551" s="247"/>
    </row>
    <row r="552" spans="1:24" s="4" customFormat="1" ht="40.5" customHeight="1" thickBot="1" x14ac:dyDescent="0.3">
      <c r="A552" s="217"/>
      <c r="B552" s="44" t="str">
        <f t="shared" si="304"/>
        <v>ГБУЗ АО Областной наркологический диспансер</v>
      </c>
      <c r="C552" s="242"/>
      <c r="D552" s="19" t="str">
        <f t="shared" si="30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2" s="214"/>
      <c r="F552" s="44" t="str">
        <f t="shared" si="286"/>
        <v>стационар</v>
      </c>
      <c r="G552" s="214"/>
      <c r="H552" s="44" t="str">
        <f t="shared" si="287"/>
        <v>Не предусмотрено</v>
      </c>
      <c r="I552" s="214"/>
      <c r="J552" s="44" t="str">
        <f t="shared" si="288"/>
        <v>По профилю психиатрия-наркология (в части наркологии)</v>
      </c>
      <c r="K552" s="71" t="s">
        <v>172</v>
      </c>
      <c r="L552" s="72" t="s">
        <v>120</v>
      </c>
      <c r="M552" s="68" t="s">
        <v>42</v>
      </c>
      <c r="N552" s="101">
        <v>3678</v>
      </c>
      <c r="O552" s="101">
        <v>2696</v>
      </c>
      <c r="P552" s="53" t="str">
        <f t="shared" si="306"/>
        <v/>
      </c>
      <c r="Q552" s="52">
        <f t="shared" si="302"/>
        <v>97.734275874569533</v>
      </c>
      <c r="R552" s="212"/>
      <c r="S552" s="215"/>
      <c r="T552" s="213"/>
      <c r="U552" s="207"/>
      <c r="V552" s="214"/>
      <c r="W552" s="244"/>
      <c r="X552" s="247"/>
    </row>
    <row r="553" spans="1:24" s="4" customFormat="1" ht="21.6" customHeight="1" thickBot="1" x14ac:dyDescent="0.3">
      <c r="A553" s="217"/>
      <c r="B553" s="44" t="str">
        <f t="shared" si="304"/>
        <v>ГБУЗ АО Областной наркологический диспансер</v>
      </c>
      <c r="C553" s="206" t="s">
        <v>266</v>
      </c>
      <c r="D553" s="19" t="str">
        <f t="shared" si="305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53" s="207" t="s">
        <v>47</v>
      </c>
      <c r="F553" s="44" t="str">
        <f t="shared" si="286"/>
        <v>Не предусмотрено</v>
      </c>
      <c r="G553" s="207" t="s">
        <v>47</v>
      </c>
      <c r="H553" s="44" t="str">
        <f t="shared" si="287"/>
        <v>Не предусмотрено</v>
      </c>
      <c r="I553" s="207" t="s">
        <v>47</v>
      </c>
      <c r="J553" s="44" t="str">
        <f t="shared" si="288"/>
        <v>Не предусмотрено</v>
      </c>
      <c r="K553" s="70" t="s">
        <v>178</v>
      </c>
      <c r="L553" s="70" t="s">
        <v>3</v>
      </c>
      <c r="M553" s="70" t="s">
        <v>5</v>
      </c>
      <c r="N553" s="103">
        <v>99</v>
      </c>
      <c r="O553" s="103">
        <v>99</v>
      </c>
      <c r="P553" s="57">
        <f t="shared" si="306"/>
        <v>100</v>
      </c>
      <c r="Q553" s="57"/>
      <c r="R553" s="212">
        <f>IFERROR(AVERAGE(P553:P554),"")</f>
        <v>100</v>
      </c>
      <c r="S553" s="215">
        <f>AVERAGE(Q553:Q554)</f>
        <v>100</v>
      </c>
      <c r="T553" s="213">
        <f>IFERROR((R553*0.7+S553*0.3)*2,S553*2)</f>
        <v>200</v>
      </c>
      <c r="U553" s="207" t="str">
        <f>IF(T553&lt;170,"ГЗ по услуге (работе) НЕ выполнено","")&amp;IF(AND(T553&gt;=170,T553&lt;=200),"ГЗ по услуге (работе) выполнено","")&amp;IF(T553&gt;200,"ГЗ по услуге (работе) ПЕРЕвыполнено","")</f>
        <v>ГЗ по услуге (работе) выполнено</v>
      </c>
      <c r="V553" s="207"/>
      <c r="W553" s="244"/>
      <c r="X553" s="247"/>
    </row>
    <row r="554" spans="1:24" s="4" customFormat="1" ht="36" customHeight="1" thickBot="1" x14ac:dyDescent="0.3">
      <c r="A554" s="217"/>
      <c r="B554" s="44" t="str">
        <f t="shared" si="304"/>
        <v>ГБУЗ АО Областной наркологический диспансер</v>
      </c>
      <c r="C554" s="206"/>
      <c r="D554" s="19" t="str">
        <f t="shared" si="305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54" s="207"/>
      <c r="F554" s="44" t="str">
        <f t="shared" si="286"/>
        <v>Не предусмотрено</v>
      </c>
      <c r="G554" s="207"/>
      <c r="H554" s="44" t="str">
        <f t="shared" si="287"/>
        <v>Не предусмотрено</v>
      </c>
      <c r="I554" s="207"/>
      <c r="J554" s="44" t="str">
        <f t="shared" si="288"/>
        <v>Не предусмотрено</v>
      </c>
      <c r="K554" s="71" t="s">
        <v>176</v>
      </c>
      <c r="L554" s="83" t="s">
        <v>58</v>
      </c>
      <c r="M554" s="78" t="s">
        <v>42</v>
      </c>
      <c r="N554" s="101">
        <v>60</v>
      </c>
      <c r="O554" s="102">
        <v>45</v>
      </c>
      <c r="P554" s="58" t="str">
        <f t="shared" si="306"/>
        <v/>
      </c>
      <c r="Q554" s="59">
        <f t="shared" ref="Q554" si="307">IF(AND(N554&lt;&gt;0,M554="объем"),(O554/N554*100)/$Y$2*12,"")</f>
        <v>100</v>
      </c>
      <c r="R554" s="212"/>
      <c r="S554" s="215"/>
      <c r="T554" s="213"/>
      <c r="U554" s="207"/>
      <c r="V554" s="207"/>
      <c r="W554" s="244"/>
      <c r="X554" s="247"/>
    </row>
    <row r="555" spans="1:24" s="4" customFormat="1" ht="20.45" customHeight="1" thickBot="1" x14ac:dyDescent="0.3">
      <c r="A555" s="217"/>
      <c r="B555" s="44" t="str">
        <f t="shared" si="304"/>
        <v>ГБУЗ АО Областной наркологический диспансер</v>
      </c>
      <c r="C555" s="242" t="s">
        <v>192</v>
      </c>
      <c r="D555" s="19" t="str">
        <f t="shared" si="305"/>
        <v>Медицинское освидетельствование на состояние опьянения (алкогольного, наркотического или иного токсического)</v>
      </c>
      <c r="E555" s="214" t="s">
        <v>47</v>
      </c>
      <c r="F555" s="44" t="str">
        <f t="shared" si="286"/>
        <v>Не предусмотрено</v>
      </c>
      <c r="G555" s="214" t="s">
        <v>47</v>
      </c>
      <c r="H555" s="44" t="str">
        <f t="shared" si="287"/>
        <v>Не предусмотрено</v>
      </c>
      <c r="I555" s="214" t="s">
        <v>47</v>
      </c>
      <c r="J555" s="44" t="str">
        <f t="shared" si="288"/>
        <v>Не предусмотрено</v>
      </c>
      <c r="K555" s="82" t="s">
        <v>57</v>
      </c>
      <c r="L555" s="69" t="s">
        <v>57</v>
      </c>
      <c r="M555" s="70"/>
      <c r="N555" s="103"/>
      <c r="O555" s="103"/>
      <c r="P555" s="57" t="str">
        <f t="shared" si="306"/>
        <v/>
      </c>
      <c r="Q555" s="51"/>
      <c r="R555" s="212" t="str">
        <f>IFERROR(AVERAGE(P555:P556),"")</f>
        <v/>
      </c>
      <c r="S555" s="215">
        <f>AVERAGE(Q555:Q556)</f>
        <v>135.60888888888888</v>
      </c>
      <c r="T555" s="213">
        <f>IFERROR((R555*0.7+S555*0.3)*2,S555*2)</f>
        <v>271.21777777777777</v>
      </c>
      <c r="U555" s="207" t="str">
        <f>IF(T555&lt;170,"ГЗ по услуге (работе) НЕ выполнено","")&amp;IF(AND(T555&gt;=170,T555&lt;=200),"ГЗ по услуге (работе) выполнено","")&amp;IF(T555&gt;200,"ГЗ по услуге (работе) ПЕРЕвыполнено","")</f>
        <v>ГЗ по услуге (работе) ПЕРЕвыполнено</v>
      </c>
      <c r="V555" s="214"/>
      <c r="W555" s="244"/>
      <c r="X555" s="247"/>
    </row>
    <row r="556" spans="1:24" s="4" customFormat="1" ht="33" customHeight="1" thickBot="1" x14ac:dyDescent="0.3">
      <c r="A556" s="218"/>
      <c r="B556" s="44" t="str">
        <f t="shared" si="304"/>
        <v>ГБУЗ АО Областной наркологический диспансер</v>
      </c>
      <c r="C556" s="242"/>
      <c r="D556" s="19" t="str">
        <f t="shared" si="305"/>
        <v>Медицинское освидетельствование на состояние опьянения (алкогольного, наркотического или иного токсического)</v>
      </c>
      <c r="E556" s="214"/>
      <c r="F556" s="44" t="str">
        <f t="shared" si="286"/>
        <v>Не предусмотрено</v>
      </c>
      <c r="G556" s="214"/>
      <c r="H556" s="44" t="str">
        <f t="shared" si="287"/>
        <v>Не предусмотрено</v>
      </c>
      <c r="I556" s="214"/>
      <c r="J556" s="44" t="str">
        <f t="shared" si="288"/>
        <v>Не предусмотрено</v>
      </c>
      <c r="K556" s="71" t="s">
        <v>193</v>
      </c>
      <c r="L556" s="72" t="s">
        <v>58</v>
      </c>
      <c r="M556" s="68" t="s">
        <v>42</v>
      </c>
      <c r="N556" s="101">
        <v>7500</v>
      </c>
      <c r="O556" s="101">
        <v>7628</v>
      </c>
      <c r="P556" s="53"/>
      <c r="Q556" s="52">
        <f>IF(AND(N556&lt;&gt;0,M556="объем"),(O556/N556*100)/$Y$2*12,"")</f>
        <v>135.60888888888888</v>
      </c>
      <c r="R556" s="212"/>
      <c r="S556" s="215"/>
      <c r="T556" s="213"/>
      <c r="U556" s="207"/>
      <c r="V556" s="214"/>
      <c r="W556" s="244"/>
      <c r="X556" s="247"/>
    </row>
    <row r="557" spans="1:24" s="4" customFormat="1" ht="22.15" customHeight="1" thickBot="1" x14ac:dyDescent="0.3">
      <c r="A557" s="233" t="s">
        <v>263</v>
      </c>
      <c r="B557" s="44" t="str">
        <f>IF(A557="",B556,A557)</f>
        <v>ГБУЗ АО Областной клинический онкологический диспансер</v>
      </c>
      <c r="C557" s="219" t="s">
        <v>72</v>
      </c>
      <c r="D557" s="19" t="str">
        <f>IF(C557="",D556,C557)</f>
        <v>Паллиативная медицинская помощь</v>
      </c>
      <c r="E557" s="207" t="s">
        <v>140</v>
      </c>
      <c r="F557" s="44" t="str">
        <f>IF(E557="",F556,E557)</f>
        <v>стационар</v>
      </c>
      <c r="G557" s="207" t="s">
        <v>43</v>
      </c>
      <c r="H557" s="44" t="str">
        <f>IF(G557="",H556,G557)</f>
        <v>паллиативная медицинская помощь</v>
      </c>
      <c r="I557" s="207" t="s">
        <v>194</v>
      </c>
      <c r="J557" s="44" t="str">
        <f>IF(I557="",J556,I557)</f>
        <v>по профилю онкология</v>
      </c>
      <c r="K557" s="69" t="s">
        <v>130</v>
      </c>
      <c r="L557" s="69" t="s">
        <v>3</v>
      </c>
      <c r="M557" s="69" t="s">
        <v>5</v>
      </c>
      <c r="N557" s="103">
        <v>99</v>
      </c>
      <c r="O557" s="103">
        <v>99</v>
      </c>
      <c r="P557" s="51">
        <f t="shared" ref="P557:P558" si="308">IF(AND(N557&lt;&gt;0,M557="Кач."),O557/N557*100,"")</f>
        <v>100</v>
      </c>
      <c r="Q557" s="51"/>
      <c r="R557" s="212">
        <f>IFERROR(AVERAGE(P557:P558),"")</f>
        <v>100</v>
      </c>
      <c r="S557" s="215">
        <f>AVERAGE(Q557:Q558)</f>
        <v>87.898412698412699</v>
      </c>
      <c r="T557" s="213">
        <f>IFERROR((R557*0.7+S557*0.3)*2,S557*2)</f>
        <v>192.73904761904762</v>
      </c>
      <c r="U557" s="207" t="str">
        <f>IF(T557&lt;170,"ГЗ по услуге (работе) НЕ выполнено","")&amp;IF(AND(T557&gt;=170,T557&lt;=200),"ГЗ по услуге (работе) выполнено","")&amp;IF(T557&gt;200,"ГЗ по услуге (работе) ПЕРЕвыполнено","")</f>
        <v>ГЗ по услуге (работе) выполнено</v>
      </c>
      <c r="V557" s="214"/>
      <c r="W557" s="243">
        <f>AVERAGE(T557:T562)</f>
        <v>203.26501587301587</v>
      </c>
      <c r="X557" s="283" t="str">
        <f>IF(W557&lt;170,"ГЗ по учреждению не выполнено","")&amp;IF(AND(W557&gt;=170,W557&lt;=200),"ГЗ по учреждению выполнено","")&amp;IF(W557&gt;200,"ГЗ по учреждению перевыполнено","")</f>
        <v>ГЗ по учреждению перевыполнено</v>
      </c>
    </row>
    <row r="558" spans="1:24" s="4" customFormat="1" ht="88.5" customHeight="1" thickBot="1" x14ac:dyDescent="0.3">
      <c r="A558" s="234"/>
      <c r="B558" s="44" t="str">
        <f t="shared" si="304"/>
        <v>ГБУЗ АО Областной клинический онкологический диспансер</v>
      </c>
      <c r="C558" s="221"/>
      <c r="D558" s="19" t="str">
        <f t="shared" si="305"/>
        <v>Паллиативная медицинская помощь</v>
      </c>
      <c r="E558" s="207"/>
      <c r="F558" s="44" t="str">
        <f t="shared" si="286"/>
        <v>стационар</v>
      </c>
      <c r="G558" s="207"/>
      <c r="H558" s="44" t="str">
        <f t="shared" si="287"/>
        <v>паллиативная медицинская помощь</v>
      </c>
      <c r="I558" s="207"/>
      <c r="J558" s="44" t="str">
        <f t="shared" si="288"/>
        <v>по профилю онкология</v>
      </c>
      <c r="K558" s="66" t="s">
        <v>136</v>
      </c>
      <c r="L558" s="67" t="s">
        <v>137</v>
      </c>
      <c r="M558" s="68" t="s">
        <v>42</v>
      </c>
      <c r="N558" s="102">
        <v>10500</v>
      </c>
      <c r="O558" s="101">
        <v>6922</v>
      </c>
      <c r="P558" s="53" t="str">
        <f t="shared" si="308"/>
        <v/>
      </c>
      <c r="Q558" s="52">
        <f>IF(AND(N558&lt;&gt;0,M558="объем"),(O558/N558*100)/$Y$2*12,"")</f>
        <v>87.898412698412699</v>
      </c>
      <c r="R558" s="212"/>
      <c r="S558" s="215"/>
      <c r="T558" s="213"/>
      <c r="U558" s="207"/>
      <c r="V558" s="214"/>
      <c r="W558" s="244"/>
      <c r="X558" s="284"/>
    </row>
    <row r="559" spans="1:24" s="4" customFormat="1" ht="16.899999999999999" customHeight="1" thickBot="1" x14ac:dyDescent="0.3">
      <c r="A559" s="234"/>
      <c r="B559" s="44" t="str">
        <f t="shared" si="304"/>
        <v>ГБУЗ АО Областной клинический онкологический диспансер</v>
      </c>
      <c r="C559" s="242" t="s">
        <v>95</v>
      </c>
      <c r="D559" s="19" t="str">
        <f t="shared" si="305"/>
        <v>Патологическая анатомия</v>
      </c>
      <c r="E559" s="214" t="s">
        <v>95</v>
      </c>
      <c r="F559" s="44" t="str">
        <f t="shared" si="286"/>
        <v>Патологическая анатомия</v>
      </c>
      <c r="G559" s="214" t="s">
        <v>47</v>
      </c>
      <c r="H559" s="44" t="str">
        <f t="shared" si="287"/>
        <v>Не предусмотрено</v>
      </c>
      <c r="I559" s="214" t="s">
        <v>95</v>
      </c>
      <c r="J559" s="44" t="str">
        <f t="shared" si="288"/>
        <v>Патологическая анатомия</v>
      </c>
      <c r="K559" s="70" t="s">
        <v>90</v>
      </c>
      <c r="L559" s="70" t="s">
        <v>3</v>
      </c>
      <c r="M559" s="70" t="s">
        <v>5</v>
      </c>
      <c r="N559" s="103">
        <v>100</v>
      </c>
      <c r="O559" s="103">
        <v>100</v>
      </c>
      <c r="P559" s="57">
        <f t="shared" ref="P559" si="309">IF(AND(N559&lt;&gt;0,M559="Кач."),O559/N559*100,"")</f>
        <v>100</v>
      </c>
      <c r="Q559" s="51"/>
      <c r="R559" s="212">
        <f>IFERROR(AVERAGE(P559:P560),"")</f>
        <v>100</v>
      </c>
      <c r="S559" s="215">
        <f>AVERAGE(Q559:Q560)</f>
        <v>128.42666666666668</v>
      </c>
      <c r="T559" s="213">
        <f>IFERROR((R559*0.7+S559*0.3)*2,S559*2)</f>
        <v>217.05599999999998</v>
      </c>
      <c r="U559" s="207" t="str">
        <f>IF(T559&lt;170,"ГЗ по услуге (работе) НЕ выполнено","")&amp;IF(AND(T559&gt;=170,T559&lt;=200),"ГЗ по услуге (работе) выполнено","")&amp;IF(T559&gt;200,"ГЗ по услуге (работе) ПЕРЕвыполнено","")</f>
        <v>ГЗ по услуге (работе) ПЕРЕвыполнено</v>
      </c>
      <c r="V559" s="214"/>
      <c r="W559" s="244"/>
      <c r="X559" s="284"/>
    </row>
    <row r="560" spans="1:24" s="4" customFormat="1" ht="51" customHeight="1" thickBot="1" x14ac:dyDescent="0.3">
      <c r="A560" s="234"/>
      <c r="B560" s="44" t="str">
        <f t="shared" si="304"/>
        <v>ГБУЗ АО Областной клинический онкологический диспансер</v>
      </c>
      <c r="C560" s="242"/>
      <c r="D560" s="19" t="str">
        <f t="shared" si="305"/>
        <v>Патологическая анатомия</v>
      </c>
      <c r="E560" s="214"/>
      <c r="F560" s="44" t="str">
        <f t="shared" si="286"/>
        <v>Патологическая анатомия</v>
      </c>
      <c r="G560" s="214"/>
      <c r="H560" s="44" t="str">
        <f t="shared" si="287"/>
        <v>Не предусмотрено</v>
      </c>
      <c r="I560" s="214"/>
      <c r="J560" s="44" t="str">
        <f t="shared" si="288"/>
        <v>Патологическая анатомия</v>
      </c>
      <c r="K560" s="71" t="s">
        <v>91</v>
      </c>
      <c r="L560" s="72" t="s">
        <v>41</v>
      </c>
      <c r="M560" s="68" t="s">
        <v>42</v>
      </c>
      <c r="N560" s="102">
        <v>17500</v>
      </c>
      <c r="O560" s="102">
        <v>16856</v>
      </c>
      <c r="P560" s="53" t="str">
        <f t="shared" si="306"/>
        <v/>
      </c>
      <c r="Q560" s="52">
        <f t="shared" ref="Q560:Q567" si="310">IF(AND(N560&lt;&gt;0,M560="объем"),(O560/N560*100)/$Y$2*12,"")</f>
        <v>128.42666666666668</v>
      </c>
      <c r="R560" s="212"/>
      <c r="S560" s="215"/>
      <c r="T560" s="213"/>
      <c r="U560" s="207"/>
      <c r="V560" s="214"/>
      <c r="W560" s="244"/>
      <c r="X560" s="284"/>
    </row>
    <row r="561" spans="1:24" s="4" customFormat="1" ht="24.6" customHeight="1" thickBot="1" x14ac:dyDescent="0.3">
      <c r="A561" s="234"/>
      <c r="B561" s="44" t="str">
        <f t="shared" si="304"/>
        <v>ГБУЗ АО Областной клинический онкологический диспансер</v>
      </c>
      <c r="C561" s="206" t="s">
        <v>231</v>
      </c>
      <c r="D561" s="19" t="str">
        <f t="shared" si="30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61" s="207" t="s">
        <v>287</v>
      </c>
      <c r="F561" s="44" t="str">
        <f t="shared" si="286"/>
        <v>заключение договоров</v>
      </c>
      <c r="G561" s="207" t="s">
        <v>289</v>
      </c>
      <c r="H561" s="44" t="str">
        <f t="shared" si="28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61" s="207" t="s">
        <v>288</v>
      </c>
      <c r="J561" s="44" t="str">
        <f t="shared" si="28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61" s="73" t="s">
        <v>232</v>
      </c>
      <c r="L561" s="72" t="s">
        <v>3</v>
      </c>
      <c r="M561" s="69" t="s">
        <v>5</v>
      </c>
      <c r="N561" s="103">
        <v>100</v>
      </c>
      <c r="O561" s="103">
        <v>100</v>
      </c>
      <c r="P561" s="57">
        <f t="shared" si="306"/>
        <v>100</v>
      </c>
      <c r="Q561" s="51"/>
      <c r="R561" s="212">
        <f>IFERROR(AVERAGE(P561:P562),"")</f>
        <v>100</v>
      </c>
      <c r="S561" s="215">
        <f>AVERAGE(Q561:Q562)</f>
        <v>100</v>
      </c>
      <c r="T561" s="213">
        <f>IFERROR((R561*0.7+S561*0.3)*2,S561*2)</f>
        <v>200</v>
      </c>
      <c r="U561" s="207" t="str">
        <f>IF(T561&lt;170,"ГЗ по услуге (работе) НЕ выполнено","")&amp;IF(AND(T561&gt;=170,T561&lt;=200),"ГЗ по услуге (работе) выполнено","")&amp;IF(T561&gt;200,"ГЗ по услуге (работе) ПЕРЕвыполнено","")</f>
        <v>ГЗ по услуге (работе) выполнено</v>
      </c>
      <c r="V561" s="214"/>
      <c r="W561" s="244"/>
      <c r="X561" s="284"/>
    </row>
    <row r="562" spans="1:24" s="4" customFormat="1" ht="26.45" customHeight="1" thickBot="1" x14ac:dyDescent="0.3">
      <c r="A562" s="234"/>
      <c r="B562" s="44" t="str">
        <f t="shared" si="304"/>
        <v>ГБУЗ АО Областной клинический онкологический диспансер</v>
      </c>
      <c r="C562" s="206"/>
      <c r="D562" s="19" t="str">
        <f t="shared" si="30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62" s="207"/>
      <c r="F562" s="44" t="str">
        <f t="shared" si="286"/>
        <v>заключение договоров</v>
      </c>
      <c r="G562" s="207"/>
      <c r="H562" s="44" t="str">
        <f t="shared" si="28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62" s="207"/>
      <c r="J562" s="44" t="str">
        <f t="shared" si="28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62" s="74" t="s">
        <v>240</v>
      </c>
      <c r="L562" s="72" t="s">
        <v>233</v>
      </c>
      <c r="M562" s="78" t="s">
        <v>42</v>
      </c>
      <c r="N562" s="102">
        <v>63.18</v>
      </c>
      <c r="O562" s="102">
        <v>63.18</v>
      </c>
      <c r="P562" s="53" t="str">
        <f t="shared" ref="P562:P564" si="311">IF(AND(N562&lt;&gt;0,M562="Кач."),O562/N562*100,"")</f>
        <v/>
      </c>
      <c r="Q562" s="55">
        <f>IF(AND(N562&lt;&gt;0,M562="объем"),(O562/N562*100),"")</f>
        <v>100</v>
      </c>
      <c r="R562" s="212"/>
      <c r="S562" s="215"/>
      <c r="T562" s="213"/>
      <c r="U562" s="207"/>
      <c r="V562" s="214"/>
      <c r="W562" s="244"/>
      <c r="X562" s="284"/>
    </row>
    <row r="563" spans="1:24" s="4" customFormat="1" ht="28.5" customHeight="1" thickBot="1" x14ac:dyDescent="0.3">
      <c r="A563" s="234"/>
      <c r="B563" s="44" t="str">
        <f t="shared" si="304"/>
        <v>ГБУЗ АО Областной клинический онкологический диспансер</v>
      </c>
      <c r="C563" s="219" t="s">
        <v>122</v>
      </c>
      <c r="D563" s="19" t="str">
        <f t="shared" si="305"/>
        <v>ПМСП, включенная в базовую программу ОМС</v>
      </c>
      <c r="E563" s="222" t="s">
        <v>139</v>
      </c>
      <c r="F563" s="44" t="str">
        <f t="shared" si="286"/>
        <v>амбулаторно</v>
      </c>
      <c r="G563" s="214" t="s">
        <v>47</v>
      </c>
      <c r="H563" s="44" t="str">
        <f t="shared" si="287"/>
        <v>Не предусмотрено</v>
      </c>
      <c r="I563" s="230" t="s">
        <v>239</v>
      </c>
      <c r="J563" s="44" t="str">
        <f t="shared" si="288"/>
        <v>онкология (для стомированных)</v>
      </c>
      <c r="K563" s="69" t="s">
        <v>130</v>
      </c>
      <c r="L563" s="70" t="s">
        <v>3</v>
      </c>
      <c r="M563" s="70" t="s">
        <v>5</v>
      </c>
      <c r="N563" s="103">
        <v>99</v>
      </c>
      <c r="O563" s="103">
        <v>99</v>
      </c>
      <c r="P563" s="51">
        <f t="shared" si="311"/>
        <v>100</v>
      </c>
      <c r="Q563" s="51"/>
      <c r="R563" s="212">
        <f>IFERROR(AVERAGE(P563:P564),"")</f>
        <v>100</v>
      </c>
      <c r="S563" s="215">
        <f>AVERAGE(Q563:Q564)</f>
        <v>97.523809523809518</v>
      </c>
      <c r="T563" s="213">
        <f>IFERROR((R563*0.7+S563*0.3)*2,S563*2)</f>
        <v>198.51428571428571</v>
      </c>
      <c r="U563" s="207" t="str">
        <f>IF(T563&lt;170,"ГЗ по услуге (работе) НЕ выполнено","")&amp;IF(AND(T563&gt;=170,T563&lt;=200),"ГЗ по услуге (работе) выполнено","")&amp;IF(T563&gt;200,"ГЗ по услуге (работе) ПЕРЕвыполнено","")</f>
        <v>ГЗ по услуге (работе) выполнено</v>
      </c>
      <c r="V563" s="214"/>
      <c r="W563" s="244"/>
      <c r="X563" s="284"/>
    </row>
    <row r="564" spans="1:24" s="4" customFormat="1" ht="24" customHeight="1" thickBot="1" x14ac:dyDescent="0.3">
      <c r="A564" s="235"/>
      <c r="B564" s="44" t="str">
        <f t="shared" si="304"/>
        <v>ГБУЗ АО Областной клинический онкологический диспансер</v>
      </c>
      <c r="C564" s="221"/>
      <c r="D564" s="19" t="str">
        <f t="shared" si="305"/>
        <v>ПМСП, включенная в базовую программу ОМС</v>
      </c>
      <c r="E564" s="223"/>
      <c r="F564" s="44" t="str">
        <f t="shared" ref="F564:F625" si="312">IF(E564="",F563,E564)</f>
        <v>амбулаторно</v>
      </c>
      <c r="G564" s="214"/>
      <c r="H564" s="44" t="str">
        <f t="shared" ref="H564:H625" si="313">IF(G564="",H563,G564)</f>
        <v>Не предусмотрено</v>
      </c>
      <c r="I564" s="232"/>
      <c r="J564" s="44" t="str">
        <f t="shared" ref="J564:J625" si="314">IF(I564="",J563,I564)</f>
        <v>онкология (для стомированных)</v>
      </c>
      <c r="K564" s="71" t="s">
        <v>40</v>
      </c>
      <c r="L564" s="67" t="s">
        <v>120</v>
      </c>
      <c r="M564" s="68" t="s">
        <v>42</v>
      </c>
      <c r="N564" s="101">
        <v>700</v>
      </c>
      <c r="O564" s="101">
        <v>512</v>
      </c>
      <c r="P564" s="53" t="str">
        <f t="shared" si="311"/>
        <v/>
      </c>
      <c r="Q564" s="52">
        <f t="shared" ref="Q564" si="315">IF(AND(N564&lt;&gt;0,M564="объем"),(O564/N564*100)/$Y$2*12,"")</f>
        <v>97.523809523809518</v>
      </c>
      <c r="R564" s="212"/>
      <c r="S564" s="215"/>
      <c r="T564" s="213"/>
      <c r="U564" s="207"/>
      <c r="V564" s="214"/>
      <c r="W564" s="245"/>
      <c r="X564" s="285"/>
    </row>
    <row r="565" spans="1:24" s="4" customFormat="1" ht="24" customHeight="1" thickBot="1" x14ac:dyDescent="0.3">
      <c r="A565" s="249" t="s">
        <v>11</v>
      </c>
      <c r="B565" s="44" t="str">
        <f t="shared" si="304"/>
        <v>ГБУЗ АО Областной клинический противотуберкулезный диспансер</v>
      </c>
      <c r="C565" s="242" t="s">
        <v>121</v>
      </c>
      <c r="D565" s="19" t="str">
        <f t="shared" si="305"/>
        <v>ПМСП, не включенная в базовую программу ОМС</v>
      </c>
      <c r="E565" s="214" t="s">
        <v>139</v>
      </c>
      <c r="F565" s="44" t="str">
        <f t="shared" si="312"/>
        <v>амбулаторно</v>
      </c>
      <c r="G565" s="214" t="s">
        <v>142</v>
      </c>
      <c r="H565" s="44" t="str">
        <f t="shared" si="3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5" s="214" t="s">
        <v>141</v>
      </c>
      <c r="J565" s="44" t="str">
        <f t="shared" si="314"/>
        <v>по профилю Фтизиатрия</v>
      </c>
      <c r="K565" s="69" t="s">
        <v>130</v>
      </c>
      <c r="L565" s="70" t="s">
        <v>3</v>
      </c>
      <c r="M565" s="70" t="s">
        <v>5</v>
      </c>
      <c r="N565" s="103">
        <v>99</v>
      </c>
      <c r="O565" s="103">
        <v>99</v>
      </c>
      <c r="P565" s="51">
        <f t="shared" si="306"/>
        <v>100</v>
      </c>
      <c r="Q565" s="51"/>
      <c r="R565" s="212">
        <f>IFERROR(AVERAGE(P565:P567),"")</f>
        <v>100</v>
      </c>
      <c r="S565" s="215">
        <f>AVERAGE(Q565:Q567)</f>
        <v>100</v>
      </c>
      <c r="T565" s="213">
        <f>IFERROR((R565*0.7+S565*0.3)*2,S565*2)</f>
        <v>200</v>
      </c>
      <c r="U565" s="207" t="str">
        <f>IF(T565&lt;170,"ГЗ по услуге (работе) НЕ выполнено","")&amp;IF(AND(T565&gt;=170,T565&lt;=200),"ГЗ по услуге (работе) выполнено","")&amp;IF(T565&gt;200,"ГЗ по услуге (работе) ПЕРЕвыполнено","")</f>
        <v>ГЗ по услуге (работе) выполнено</v>
      </c>
      <c r="V565" s="214"/>
      <c r="W565" s="243">
        <f>AVERAGE(T565:T587)</f>
        <v>200.46141350600243</v>
      </c>
      <c r="X565" s="246" t="str">
        <f>IF(W565&lt;170,"ГЗ по учреждению не выполнено","")&amp;IF(AND(W565&gt;=170,W565&lt;=200),"ГЗ по учреждению выполнено","")&amp;IF(W565&gt;200,"ГЗ по учреждению перевыполнено","")</f>
        <v>ГЗ по учреждению перевыполнено</v>
      </c>
    </row>
    <row r="566" spans="1:24" s="4" customFormat="1" ht="24" customHeight="1" thickBot="1" x14ac:dyDescent="0.3">
      <c r="A566" s="250"/>
      <c r="B566" s="44" t="str">
        <f t="shared" si="304"/>
        <v>ГБУЗ АО Областной клинический противотуберкулезный диспансер</v>
      </c>
      <c r="C566" s="242"/>
      <c r="D566" s="19" t="str">
        <f t="shared" si="305"/>
        <v>ПМСП, не включенная в базовую программу ОМС</v>
      </c>
      <c r="E566" s="214"/>
      <c r="F566" s="44" t="str">
        <f t="shared" si="312"/>
        <v>амбулаторно</v>
      </c>
      <c r="G566" s="214"/>
      <c r="H566" s="44" t="str">
        <f t="shared" si="3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6" s="214"/>
      <c r="J566" s="44" t="str">
        <f t="shared" si="314"/>
        <v>по профилю Фтизиатрия</v>
      </c>
      <c r="K566" s="66" t="s">
        <v>40</v>
      </c>
      <c r="L566" s="67" t="s">
        <v>120</v>
      </c>
      <c r="M566" s="68" t="s">
        <v>42</v>
      </c>
      <c r="N566" s="106">
        <v>25660</v>
      </c>
      <c r="O566" s="106">
        <v>19245</v>
      </c>
      <c r="P566" s="53" t="str">
        <f t="shared" si="306"/>
        <v/>
      </c>
      <c r="Q566" s="52">
        <f t="shared" si="310"/>
        <v>100</v>
      </c>
      <c r="R566" s="212"/>
      <c r="S566" s="215"/>
      <c r="T566" s="213"/>
      <c r="U566" s="207"/>
      <c r="V566" s="214"/>
      <c r="W566" s="244"/>
      <c r="X566" s="247"/>
    </row>
    <row r="567" spans="1:24" s="4" customFormat="1" ht="24" customHeight="1" thickBot="1" x14ac:dyDescent="0.3">
      <c r="A567" s="250"/>
      <c r="B567" s="44" t="str">
        <f t="shared" si="304"/>
        <v>ГБУЗ АО Областной клинический противотуберкулезный диспансер</v>
      </c>
      <c r="C567" s="242"/>
      <c r="D567" s="19" t="str">
        <f t="shared" si="305"/>
        <v>ПМСП, не включенная в базовую программу ОМС</v>
      </c>
      <c r="E567" s="214"/>
      <c r="F567" s="44" t="str">
        <f t="shared" si="312"/>
        <v>амбулаторно</v>
      </c>
      <c r="G567" s="214"/>
      <c r="H567" s="44" t="str">
        <f t="shared" si="3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7" s="214"/>
      <c r="J567" s="44" t="str">
        <f t="shared" si="314"/>
        <v>по профилю Фтизиатрия</v>
      </c>
      <c r="K567" s="66" t="s">
        <v>135</v>
      </c>
      <c r="L567" s="67" t="s">
        <v>120</v>
      </c>
      <c r="M567" s="68" t="s">
        <v>42</v>
      </c>
      <c r="N567" s="101">
        <v>16236</v>
      </c>
      <c r="O567" s="101">
        <v>12177</v>
      </c>
      <c r="P567" s="53"/>
      <c r="Q567" s="52">
        <f t="shared" si="310"/>
        <v>100</v>
      </c>
      <c r="R567" s="212"/>
      <c r="S567" s="215"/>
      <c r="T567" s="213"/>
      <c r="U567" s="207"/>
      <c r="V567" s="214"/>
      <c r="W567" s="244"/>
      <c r="X567" s="247"/>
    </row>
    <row r="568" spans="1:24" s="4" customFormat="1" ht="24" customHeight="1" thickBot="1" x14ac:dyDescent="0.3">
      <c r="A568" s="250"/>
      <c r="B568" s="44" t="str">
        <f t="shared" si="304"/>
        <v>ГБУЗ АО Областной клинический противотуберкулезный диспансер</v>
      </c>
      <c r="C568" s="242"/>
      <c r="D568" s="19" t="str">
        <f t="shared" si="305"/>
        <v>ПМСП, не включенная в базовую программу ОМС</v>
      </c>
      <c r="E568" s="214" t="s">
        <v>144</v>
      </c>
      <c r="F568" s="44" t="str">
        <f t="shared" si="312"/>
        <v>Дневной стационар</v>
      </c>
      <c r="G568" s="214" t="s">
        <v>142</v>
      </c>
      <c r="H568" s="44" t="str">
        <f t="shared" si="3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8" s="214" t="s">
        <v>141</v>
      </c>
      <c r="J568" s="44" t="str">
        <f t="shared" si="314"/>
        <v>по профилю Фтизиатрия</v>
      </c>
      <c r="K568" s="69" t="s">
        <v>130</v>
      </c>
      <c r="L568" s="70" t="s">
        <v>3</v>
      </c>
      <c r="M568" s="70" t="s">
        <v>5</v>
      </c>
      <c r="N568" s="103">
        <v>99</v>
      </c>
      <c r="O568" s="103">
        <v>99</v>
      </c>
      <c r="P568" s="51">
        <f t="shared" ref="P568" si="316">IF(AND(N568&lt;&gt;0,M568="Кач."),O568/N568*100,"")</f>
        <v>100</v>
      </c>
      <c r="Q568" s="51"/>
      <c r="R568" s="212">
        <f>IFERROR(AVERAGE(P568:P569),"")</f>
        <v>100</v>
      </c>
      <c r="S568" s="215">
        <f>AVERAGE(Q568:Q569)</f>
        <v>102.08044382801663</v>
      </c>
      <c r="T568" s="213">
        <f>IFERROR((R568*0.7+S568*0.3)*2,S568*2)</f>
        <v>201.24826629680996</v>
      </c>
      <c r="U568" s="207" t="str">
        <f>IF(T568&lt;170,"ГЗ по услуге (работе) НЕ выполнено","")&amp;IF(AND(T568&gt;=170,T568&lt;=200),"ГЗ по услуге (работе) выполнено","")&amp;IF(T568&gt;200,"ГЗ по услуге (работе) ПЕРЕвыполнено","")</f>
        <v>ГЗ по услуге (работе) ПЕРЕвыполнено</v>
      </c>
      <c r="V568" s="214"/>
      <c r="W568" s="244"/>
      <c r="X568" s="247"/>
    </row>
    <row r="569" spans="1:24" s="14" customFormat="1" ht="20.45" customHeight="1" thickBot="1" x14ac:dyDescent="0.3">
      <c r="A569" s="250"/>
      <c r="B569" s="44" t="str">
        <f t="shared" si="304"/>
        <v>ГБУЗ АО Областной клинический противотуберкулезный диспансер</v>
      </c>
      <c r="C569" s="242"/>
      <c r="D569" s="19" t="str">
        <f t="shared" si="305"/>
        <v>ПМСП, не включенная в базовую программу ОМС</v>
      </c>
      <c r="E569" s="214"/>
      <c r="F569" s="44" t="str">
        <f t="shared" si="312"/>
        <v>Дневной стационар</v>
      </c>
      <c r="G569" s="214"/>
      <c r="H569" s="44" t="str">
        <f t="shared" si="3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9" s="214"/>
      <c r="J569" s="44" t="str">
        <f t="shared" si="314"/>
        <v>по профилю Фтизиатрия</v>
      </c>
      <c r="K569" s="71" t="s">
        <v>146</v>
      </c>
      <c r="L569" s="72" t="s">
        <v>120</v>
      </c>
      <c r="M569" s="68" t="s">
        <v>42</v>
      </c>
      <c r="N569" s="100">
        <v>721</v>
      </c>
      <c r="O569" s="101">
        <v>552</v>
      </c>
      <c r="P569" s="53"/>
      <c r="Q569" s="52">
        <f t="shared" ref="Q569:Q621" si="317">IF(AND(N569&lt;&gt;0,M569="объем"),(O569/N569*100)/$Y$2*12,"")</f>
        <v>102.08044382801663</v>
      </c>
      <c r="R569" s="212"/>
      <c r="S569" s="215"/>
      <c r="T569" s="213"/>
      <c r="U569" s="207"/>
      <c r="V569" s="214"/>
      <c r="W569" s="244"/>
      <c r="X569" s="247"/>
    </row>
    <row r="570" spans="1:24" s="4" customFormat="1" ht="21.6" customHeight="1" thickBot="1" x14ac:dyDescent="0.3">
      <c r="A570" s="250"/>
      <c r="B570" s="44" t="str">
        <f t="shared" si="304"/>
        <v>ГБУЗ АО Областной клинический противотуберкулезный диспансер</v>
      </c>
      <c r="C570" s="236" t="s">
        <v>122</v>
      </c>
      <c r="D570" s="19" t="str">
        <f t="shared" si="305"/>
        <v>ПМСП, включенная в базовую программу ОМС</v>
      </c>
      <c r="E570" s="230" t="s">
        <v>139</v>
      </c>
      <c r="F570" s="44" t="str">
        <f t="shared" si="312"/>
        <v>амбулаторно</v>
      </c>
      <c r="G570" s="230" t="s">
        <v>47</v>
      </c>
      <c r="H570" s="44" t="str">
        <f t="shared" si="313"/>
        <v>Не предусмотрено</v>
      </c>
      <c r="I570" s="214" t="s">
        <v>86</v>
      </c>
      <c r="J570" s="44" t="str">
        <f t="shared" si="314"/>
        <v>акушерство-гинекология</v>
      </c>
      <c r="K570" s="69" t="s">
        <v>130</v>
      </c>
      <c r="L570" s="70" t="s">
        <v>3</v>
      </c>
      <c r="M570" s="70" t="s">
        <v>5</v>
      </c>
      <c r="N570" s="103">
        <v>99</v>
      </c>
      <c r="O570" s="103">
        <v>99</v>
      </c>
      <c r="P570" s="51">
        <f t="shared" si="306"/>
        <v>100</v>
      </c>
      <c r="Q570" s="51"/>
      <c r="R570" s="226">
        <f>IFERROR(AVERAGE(P570:P579),"")</f>
        <v>100</v>
      </c>
      <c r="S570" s="227">
        <f>AVERAGE(Q570:Q579)</f>
        <v>100.00292823778287</v>
      </c>
      <c r="T570" s="224">
        <f>IFERROR((R570*0.7+S570*0.3)*2,S570*2)</f>
        <v>200.00175694266972</v>
      </c>
      <c r="U570" s="222" t="str">
        <f>IF(T570&lt;170,"ГЗ по услуге (работе) НЕ выполнено","")&amp;IF(AND(T570&gt;=170,T570&lt;=200),"ГЗ по услуге (работе) выполнено","")&amp;IF(T570&gt;200,"ГЗ по услуге (работе) ПЕРЕвыполнено","")</f>
        <v>ГЗ по услуге (работе) ПЕРЕвыполнено</v>
      </c>
      <c r="V570" s="230"/>
      <c r="W570" s="244"/>
      <c r="X570" s="247"/>
    </row>
    <row r="571" spans="1:24" s="4" customFormat="1" ht="69" customHeight="1" thickBot="1" x14ac:dyDescent="0.3">
      <c r="A571" s="250"/>
      <c r="B571" s="44" t="str">
        <f t="shared" si="304"/>
        <v>ГБУЗ АО Областной клинический противотуберкулезный диспансер</v>
      </c>
      <c r="C571" s="237"/>
      <c r="D571" s="19" t="str">
        <f t="shared" si="305"/>
        <v>ПМСП, включенная в базовую программу ОМС</v>
      </c>
      <c r="E571" s="231"/>
      <c r="F571" s="44" t="str">
        <f t="shared" si="312"/>
        <v>амбулаторно</v>
      </c>
      <c r="G571" s="231"/>
      <c r="H571" s="44" t="str">
        <f t="shared" si="313"/>
        <v>Не предусмотрено</v>
      </c>
      <c r="I571" s="214"/>
      <c r="J571" s="44" t="str">
        <f t="shared" si="314"/>
        <v>акушерство-гинекология</v>
      </c>
      <c r="K571" s="71" t="s">
        <v>40</v>
      </c>
      <c r="L571" s="67" t="s">
        <v>120</v>
      </c>
      <c r="M571" s="68" t="s">
        <v>42</v>
      </c>
      <c r="N571" s="101">
        <v>2857</v>
      </c>
      <c r="O571" s="101">
        <v>2143</v>
      </c>
      <c r="P571" s="53" t="str">
        <f t="shared" si="306"/>
        <v/>
      </c>
      <c r="Q571" s="52">
        <f t="shared" si="317"/>
        <v>100.01166725002918</v>
      </c>
      <c r="R571" s="208"/>
      <c r="S571" s="210"/>
      <c r="T571" s="228"/>
      <c r="U571" s="229"/>
      <c r="V571" s="231"/>
      <c r="W571" s="244"/>
      <c r="X571" s="247"/>
    </row>
    <row r="572" spans="1:24" s="4" customFormat="1" ht="58.5" customHeight="1" thickBot="1" x14ac:dyDescent="0.3">
      <c r="A572" s="250"/>
      <c r="B572" s="44" t="str">
        <f t="shared" si="304"/>
        <v>ГБУЗ АО Областной клинический противотуберкулезный диспансер</v>
      </c>
      <c r="C572" s="237"/>
      <c r="D572" s="19" t="str">
        <f t="shared" si="305"/>
        <v>ПМСП, включенная в базовую программу ОМС</v>
      </c>
      <c r="E572" s="231"/>
      <c r="F572" s="44" t="str">
        <f t="shared" si="312"/>
        <v>амбулаторно</v>
      </c>
      <c r="G572" s="231"/>
      <c r="H572" s="44" t="str">
        <f t="shared" si="313"/>
        <v>Не предусмотрено</v>
      </c>
      <c r="I572" s="214" t="s">
        <v>92</v>
      </c>
      <c r="J572" s="44" t="str">
        <f t="shared" si="314"/>
        <v>офтальмология</v>
      </c>
      <c r="K572" s="69" t="s">
        <v>130</v>
      </c>
      <c r="L572" s="70" t="s">
        <v>3</v>
      </c>
      <c r="M572" s="70" t="s">
        <v>5</v>
      </c>
      <c r="N572" s="103">
        <v>99</v>
      </c>
      <c r="O572" s="103">
        <v>99</v>
      </c>
      <c r="P572" s="51">
        <f t="shared" si="306"/>
        <v>100</v>
      </c>
      <c r="Q572" s="51"/>
      <c r="R572" s="208"/>
      <c r="S572" s="210"/>
      <c r="T572" s="228"/>
      <c r="U572" s="229"/>
      <c r="V572" s="231"/>
      <c r="W572" s="244"/>
      <c r="X572" s="247"/>
    </row>
    <row r="573" spans="1:24" s="4" customFormat="1" ht="63.75" customHeight="1" thickBot="1" x14ac:dyDescent="0.3">
      <c r="A573" s="250"/>
      <c r="B573" s="44" t="str">
        <f t="shared" si="304"/>
        <v>ГБУЗ АО Областной клинический противотуберкулезный диспансер</v>
      </c>
      <c r="C573" s="237"/>
      <c r="D573" s="19" t="str">
        <f t="shared" si="305"/>
        <v>ПМСП, включенная в базовую программу ОМС</v>
      </c>
      <c r="E573" s="231"/>
      <c r="F573" s="44" t="str">
        <f t="shared" si="312"/>
        <v>амбулаторно</v>
      </c>
      <c r="G573" s="231"/>
      <c r="H573" s="44" t="str">
        <f t="shared" si="313"/>
        <v>Не предусмотрено</v>
      </c>
      <c r="I573" s="214"/>
      <c r="J573" s="44" t="str">
        <f t="shared" si="314"/>
        <v>офтальмология</v>
      </c>
      <c r="K573" s="71" t="s">
        <v>40</v>
      </c>
      <c r="L573" s="67" t="s">
        <v>120</v>
      </c>
      <c r="M573" s="68" t="s">
        <v>42</v>
      </c>
      <c r="N573" s="101">
        <v>3403</v>
      </c>
      <c r="O573" s="101">
        <v>2552</v>
      </c>
      <c r="P573" s="53" t="str">
        <f t="shared" si="306"/>
        <v/>
      </c>
      <c r="Q573" s="52">
        <f t="shared" si="317"/>
        <v>99.990204721324304</v>
      </c>
      <c r="R573" s="208"/>
      <c r="S573" s="210"/>
      <c r="T573" s="228"/>
      <c r="U573" s="229"/>
      <c r="V573" s="231"/>
      <c r="W573" s="244"/>
      <c r="X573" s="247"/>
    </row>
    <row r="574" spans="1:24" s="4" customFormat="1" ht="22.15" customHeight="1" thickBot="1" x14ac:dyDescent="0.3">
      <c r="A574" s="250"/>
      <c r="B574" s="44" t="str">
        <f t="shared" si="304"/>
        <v>ГБУЗ АО Областной клинический противотуберкулезный диспансер</v>
      </c>
      <c r="C574" s="237"/>
      <c r="D574" s="19" t="str">
        <f t="shared" si="305"/>
        <v>ПМСП, включенная в базовую программу ОМС</v>
      </c>
      <c r="E574" s="231"/>
      <c r="F574" s="44" t="str">
        <f t="shared" si="312"/>
        <v>амбулаторно</v>
      </c>
      <c r="G574" s="231"/>
      <c r="H574" s="44" t="str">
        <f t="shared" si="313"/>
        <v>Не предусмотрено</v>
      </c>
      <c r="I574" s="214" t="s">
        <v>93</v>
      </c>
      <c r="J574" s="44" t="str">
        <f t="shared" si="314"/>
        <v>урология</v>
      </c>
      <c r="K574" s="69" t="s">
        <v>130</v>
      </c>
      <c r="L574" s="70" t="s">
        <v>3</v>
      </c>
      <c r="M574" s="70" t="s">
        <v>5</v>
      </c>
      <c r="N574" s="103">
        <v>99</v>
      </c>
      <c r="O574" s="103">
        <v>99</v>
      </c>
      <c r="P574" s="51">
        <f t="shared" si="306"/>
        <v>100</v>
      </c>
      <c r="Q574" s="51"/>
      <c r="R574" s="208"/>
      <c r="S574" s="210"/>
      <c r="T574" s="228"/>
      <c r="U574" s="229"/>
      <c r="V574" s="231"/>
      <c r="W574" s="244"/>
      <c r="X574" s="247"/>
    </row>
    <row r="575" spans="1:24" s="4" customFormat="1" ht="15.6" customHeight="1" thickBot="1" x14ac:dyDescent="0.3">
      <c r="A575" s="250"/>
      <c r="B575" s="44" t="str">
        <f t="shared" si="304"/>
        <v>ГБУЗ АО Областной клинический противотуберкулезный диспансер</v>
      </c>
      <c r="C575" s="237"/>
      <c r="D575" s="19" t="str">
        <f t="shared" si="305"/>
        <v>ПМСП, включенная в базовую программу ОМС</v>
      </c>
      <c r="E575" s="231"/>
      <c r="F575" s="44" t="str">
        <f t="shared" si="312"/>
        <v>амбулаторно</v>
      </c>
      <c r="G575" s="231"/>
      <c r="H575" s="44" t="str">
        <f t="shared" si="313"/>
        <v>Не предусмотрено</v>
      </c>
      <c r="I575" s="214"/>
      <c r="J575" s="44" t="str">
        <f t="shared" si="314"/>
        <v>урология</v>
      </c>
      <c r="K575" s="71" t="s">
        <v>40</v>
      </c>
      <c r="L575" s="67" t="s">
        <v>120</v>
      </c>
      <c r="M575" s="68" t="s">
        <v>42</v>
      </c>
      <c r="N575" s="101">
        <v>1343</v>
      </c>
      <c r="O575" s="101">
        <v>1007</v>
      </c>
      <c r="P575" s="53" t="str">
        <f t="shared" si="306"/>
        <v/>
      </c>
      <c r="Q575" s="52">
        <f t="shared" si="317"/>
        <v>99.975179945395894</v>
      </c>
      <c r="R575" s="208"/>
      <c r="S575" s="210"/>
      <c r="T575" s="228"/>
      <c r="U575" s="229"/>
      <c r="V575" s="231"/>
      <c r="W575" s="244"/>
      <c r="X575" s="247"/>
    </row>
    <row r="576" spans="1:24" s="4" customFormat="1" ht="21" customHeight="1" thickBot="1" x14ac:dyDescent="0.3">
      <c r="A576" s="250"/>
      <c r="B576" s="44" t="str">
        <f t="shared" si="304"/>
        <v>ГБУЗ АО Областной клинический противотуберкулезный диспансер</v>
      </c>
      <c r="C576" s="237"/>
      <c r="D576" s="19" t="str">
        <f t="shared" si="305"/>
        <v>ПМСП, включенная в базовую программу ОМС</v>
      </c>
      <c r="E576" s="231"/>
      <c r="F576" s="44" t="str">
        <f t="shared" si="312"/>
        <v>амбулаторно</v>
      </c>
      <c r="G576" s="231"/>
      <c r="H576" s="44" t="str">
        <f t="shared" si="313"/>
        <v>Не предусмотрено</v>
      </c>
      <c r="I576" s="214" t="s">
        <v>275</v>
      </c>
      <c r="J576" s="44" t="str">
        <f t="shared" si="314"/>
        <v>травматология</v>
      </c>
      <c r="K576" s="69" t="s">
        <v>130</v>
      </c>
      <c r="L576" s="70" t="s">
        <v>3</v>
      </c>
      <c r="M576" s="70" t="s">
        <v>5</v>
      </c>
      <c r="N576" s="103">
        <v>99</v>
      </c>
      <c r="O576" s="103">
        <v>99</v>
      </c>
      <c r="P576" s="51">
        <f>IF(AND(N576&lt;&gt;0,M576="Кач."),O576/N576*100,"")</f>
        <v>100</v>
      </c>
      <c r="Q576" s="51"/>
      <c r="R576" s="208"/>
      <c r="S576" s="210"/>
      <c r="T576" s="228"/>
      <c r="U576" s="229"/>
      <c r="V576" s="231"/>
      <c r="W576" s="244"/>
      <c r="X576" s="247"/>
    </row>
    <row r="577" spans="1:24" s="4" customFormat="1" ht="18.600000000000001" customHeight="1" thickBot="1" x14ac:dyDescent="0.3">
      <c r="A577" s="250"/>
      <c r="B577" s="44" t="str">
        <f t="shared" si="304"/>
        <v>ГБУЗ АО Областной клинический противотуберкулезный диспансер</v>
      </c>
      <c r="C577" s="237"/>
      <c r="D577" s="19" t="str">
        <f t="shared" si="305"/>
        <v>ПМСП, включенная в базовую программу ОМС</v>
      </c>
      <c r="E577" s="231"/>
      <c r="F577" s="44" t="str">
        <f t="shared" si="312"/>
        <v>амбулаторно</v>
      </c>
      <c r="G577" s="231"/>
      <c r="H577" s="44" t="str">
        <f t="shared" si="313"/>
        <v>Не предусмотрено</v>
      </c>
      <c r="I577" s="214"/>
      <c r="J577" s="44" t="str">
        <f t="shared" si="314"/>
        <v>травматология</v>
      </c>
      <c r="K577" s="71" t="s">
        <v>40</v>
      </c>
      <c r="L577" s="67" t="s">
        <v>120</v>
      </c>
      <c r="M577" s="68" t="s">
        <v>42</v>
      </c>
      <c r="N577" s="101">
        <v>2659</v>
      </c>
      <c r="O577" s="101">
        <v>1994</v>
      </c>
      <c r="P577" s="53" t="str">
        <f t="shared" ref="P577" si="318">IF(AND(N577&lt;&gt;0,M577="Кач."),O577/N577*100,"")</f>
        <v/>
      </c>
      <c r="Q577" s="52">
        <f t="shared" ref="Q577" si="319">IF(AND(N577&lt;&gt;0,M577="объем"),(O577/N577*100)/$Y$2*12,"")</f>
        <v>99.98746395888179</v>
      </c>
      <c r="R577" s="208"/>
      <c r="S577" s="210"/>
      <c r="T577" s="228"/>
      <c r="U577" s="229"/>
      <c r="V577" s="231"/>
      <c r="W577" s="244"/>
      <c r="X577" s="247"/>
    </row>
    <row r="578" spans="1:24" s="4" customFormat="1" ht="20.45" customHeight="1" thickBot="1" x14ac:dyDescent="0.3">
      <c r="A578" s="250"/>
      <c r="B578" s="44" t="str">
        <f t="shared" si="304"/>
        <v>ГБУЗ АО Областной клинический противотуберкулезный диспансер</v>
      </c>
      <c r="C578" s="237"/>
      <c r="D578" s="19" t="str">
        <f t="shared" si="305"/>
        <v>ПМСП, включенная в базовую программу ОМС</v>
      </c>
      <c r="E578" s="231"/>
      <c r="F578" s="44" t="str">
        <f t="shared" si="312"/>
        <v>амбулаторно</v>
      </c>
      <c r="G578" s="231"/>
      <c r="H578" s="44" t="str">
        <f t="shared" si="313"/>
        <v>Не предусмотрено</v>
      </c>
      <c r="I578" s="214" t="s">
        <v>94</v>
      </c>
      <c r="J578" s="44" t="str">
        <f t="shared" si="314"/>
        <v xml:space="preserve">хирургия </v>
      </c>
      <c r="K578" s="69" t="s">
        <v>130</v>
      </c>
      <c r="L578" s="70" t="s">
        <v>3</v>
      </c>
      <c r="M578" s="70" t="s">
        <v>5</v>
      </c>
      <c r="N578" s="103">
        <v>99</v>
      </c>
      <c r="O578" s="103">
        <v>99</v>
      </c>
      <c r="P578" s="51">
        <f t="shared" si="306"/>
        <v>100</v>
      </c>
      <c r="Q578" s="51"/>
      <c r="R578" s="208"/>
      <c r="S578" s="210"/>
      <c r="T578" s="228"/>
      <c r="U578" s="229"/>
      <c r="V578" s="231"/>
      <c r="W578" s="244"/>
      <c r="X578" s="247"/>
    </row>
    <row r="579" spans="1:24" s="4" customFormat="1" ht="21" customHeight="1" thickBot="1" x14ac:dyDescent="0.3">
      <c r="A579" s="250"/>
      <c r="B579" s="44" t="str">
        <f t="shared" si="304"/>
        <v>ГБУЗ АО Областной клинический противотуберкулезный диспансер</v>
      </c>
      <c r="C579" s="237"/>
      <c r="D579" s="19" t="str">
        <f t="shared" si="305"/>
        <v>ПМСП, включенная в базовую программу ОМС</v>
      </c>
      <c r="E579" s="231"/>
      <c r="F579" s="44" t="str">
        <f t="shared" si="312"/>
        <v>амбулаторно</v>
      </c>
      <c r="G579" s="231"/>
      <c r="H579" s="44" t="str">
        <f t="shared" si="313"/>
        <v>Не предусмотрено</v>
      </c>
      <c r="I579" s="214"/>
      <c r="J579" s="44" t="str">
        <f t="shared" si="314"/>
        <v xml:space="preserve">хирургия </v>
      </c>
      <c r="K579" s="71" t="s">
        <v>40</v>
      </c>
      <c r="L579" s="67" t="s">
        <v>120</v>
      </c>
      <c r="M579" s="68" t="s">
        <v>42</v>
      </c>
      <c r="N579" s="101">
        <v>1330</v>
      </c>
      <c r="O579" s="101">
        <v>998</v>
      </c>
      <c r="P579" s="53" t="str">
        <f t="shared" si="306"/>
        <v/>
      </c>
      <c r="Q579" s="52">
        <f t="shared" si="317"/>
        <v>100.05012531328319</v>
      </c>
      <c r="R579" s="209"/>
      <c r="S579" s="211"/>
      <c r="T579" s="225"/>
      <c r="U579" s="223"/>
      <c r="V579" s="232"/>
      <c r="W579" s="244"/>
      <c r="X579" s="247"/>
    </row>
    <row r="580" spans="1:24" s="4" customFormat="1" ht="28.5" customHeight="1" thickBot="1" x14ac:dyDescent="0.3">
      <c r="A580" s="250"/>
      <c r="B580" s="44" t="str">
        <f t="shared" si="304"/>
        <v>ГБУЗ АО Областной клинический противотуберкулезный диспансер</v>
      </c>
      <c r="C580" s="237"/>
      <c r="D580" s="19" t="str">
        <f t="shared" si="305"/>
        <v>ПМСП, включенная в базовую программу ОМС</v>
      </c>
      <c r="E580" s="207" t="s">
        <v>140</v>
      </c>
      <c r="F580" s="44" t="str">
        <f>IF(E580="",#REF!,E580)</f>
        <v>стационар</v>
      </c>
      <c r="G580" s="207" t="s">
        <v>47</v>
      </c>
      <c r="H580" s="44" t="str">
        <f>IF(G580="",#REF!,G580)</f>
        <v>Не предусмотрено</v>
      </c>
      <c r="I580" s="207" t="s">
        <v>141</v>
      </c>
      <c r="J580" s="44" t="str">
        <f>IF(I580="",#REF!,I580)</f>
        <v>по профилю Фтизиатрия</v>
      </c>
      <c r="K580" s="69" t="s">
        <v>130</v>
      </c>
      <c r="L580" s="70" t="s">
        <v>3</v>
      </c>
      <c r="M580" s="70" t="s">
        <v>5</v>
      </c>
      <c r="N580" s="103">
        <v>99</v>
      </c>
      <c r="O580" s="103">
        <v>99</v>
      </c>
      <c r="P580" s="51">
        <f t="shared" si="306"/>
        <v>100</v>
      </c>
      <c r="Q580" s="51"/>
      <c r="R580" s="212">
        <f>IFERROR(AVERAGE(P580:P581),"")</f>
        <v>100</v>
      </c>
      <c r="S580" s="215">
        <f>AVERAGE(Q580:Q581)</f>
        <v>101.13568439928274</v>
      </c>
      <c r="T580" s="213">
        <f>IFERROR((R580*0.7+S580*0.3)*2,S580*2)</f>
        <v>200.68141063956963</v>
      </c>
      <c r="U580" s="207" t="str">
        <f>IF(T580&lt;170,"ГЗ по услуге (работе) НЕ выполнено","")&amp;IF(AND(T580&gt;=170,T580&lt;=200),"ГЗ по услуге (работе) выполнено","")&amp;IF(T580&gt;200,"ГЗ по услуге (работе) ПЕРЕвыполнено","")</f>
        <v>ГЗ по услуге (работе) ПЕРЕвыполнено</v>
      </c>
      <c r="V580" s="214"/>
      <c r="W580" s="244"/>
      <c r="X580" s="247"/>
    </row>
    <row r="581" spans="1:24" s="4" customFormat="1" ht="23.45" customHeight="1" thickBot="1" x14ac:dyDescent="0.3">
      <c r="A581" s="250"/>
      <c r="B581" s="44" t="str">
        <f t="shared" si="304"/>
        <v>ГБУЗ АО Областной клинический противотуберкулезный диспансер</v>
      </c>
      <c r="C581" s="238"/>
      <c r="D581" s="19" t="str">
        <f t="shared" si="305"/>
        <v>ПМСП, включенная в базовую программу ОМС</v>
      </c>
      <c r="E581" s="207"/>
      <c r="F581" s="44" t="str">
        <f t="shared" si="312"/>
        <v>стационар</v>
      </c>
      <c r="G581" s="207"/>
      <c r="H581" s="44" t="str">
        <f t="shared" si="313"/>
        <v>Не предусмотрено</v>
      </c>
      <c r="I581" s="207"/>
      <c r="J581" s="44" t="str">
        <f t="shared" si="314"/>
        <v>по профилю Фтизиатрия</v>
      </c>
      <c r="K581" s="71" t="s">
        <v>172</v>
      </c>
      <c r="L581" s="72" t="s">
        <v>120</v>
      </c>
      <c r="M581" s="68" t="s">
        <v>42</v>
      </c>
      <c r="N581" s="101">
        <v>1673</v>
      </c>
      <c r="O581" s="101">
        <v>1269</v>
      </c>
      <c r="P581" s="53" t="str">
        <f t="shared" si="306"/>
        <v/>
      </c>
      <c r="Q581" s="52">
        <f t="shared" si="317"/>
        <v>101.13568439928274</v>
      </c>
      <c r="R581" s="212"/>
      <c r="S581" s="215"/>
      <c r="T581" s="213"/>
      <c r="U581" s="207"/>
      <c r="V581" s="214"/>
      <c r="W581" s="244"/>
      <c r="X581" s="247"/>
    </row>
    <row r="582" spans="1:24" s="4" customFormat="1" ht="28.5" customHeight="1" thickBot="1" x14ac:dyDescent="0.3">
      <c r="A582" s="250"/>
      <c r="B582" s="44" t="str">
        <f t="shared" si="304"/>
        <v>ГБУЗ АО Областной клинический противотуберкулезный диспансер</v>
      </c>
      <c r="C582" s="206" t="s">
        <v>87</v>
      </c>
      <c r="D582" s="19" t="str">
        <f t="shared" si="305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82" s="214" t="s">
        <v>139</v>
      </c>
      <c r="F582" s="44" t="str">
        <f t="shared" si="312"/>
        <v>амбулаторно</v>
      </c>
      <c r="G582" s="214" t="s">
        <v>47</v>
      </c>
      <c r="H582" s="44" t="str">
        <f t="shared" si="313"/>
        <v>Не предусмотрено</v>
      </c>
      <c r="I582" s="214" t="s">
        <v>47</v>
      </c>
      <c r="J582" s="44" t="str">
        <f t="shared" si="314"/>
        <v>Не предусмотрено</v>
      </c>
      <c r="K582" s="70" t="s">
        <v>88</v>
      </c>
      <c r="L582" s="70" t="s">
        <v>3</v>
      </c>
      <c r="M582" s="70" t="s">
        <v>5</v>
      </c>
      <c r="N582" s="103">
        <v>99</v>
      </c>
      <c r="O582" s="103">
        <v>100</v>
      </c>
      <c r="P582" s="51">
        <f t="shared" si="306"/>
        <v>101.01010101010101</v>
      </c>
      <c r="Q582" s="51"/>
      <c r="R582" s="212">
        <f>IFERROR(AVERAGE(P582:P583),"")</f>
        <v>101.01010101010101</v>
      </c>
      <c r="S582" s="215">
        <f>AVERAGE(Q582:Q583)</f>
        <v>99.718309859154914</v>
      </c>
      <c r="T582" s="213">
        <f>IFERROR((R582*0.7+S582*0.3)*2,S582*2)</f>
        <v>201.24512732963433</v>
      </c>
      <c r="U582" s="271" t="str">
        <f>IF(T582&lt;170,"ГЗ по услуге (работе) НЕ выполнено","")&amp;IF(AND(T582&gt;=170,T582&lt;=200),"ГЗ по услуге (работе) выполнено","")&amp;IF(T582&gt;200,"ГЗ по услуге (работе) ПЕРЕвыполнено","")</f>
        <v>ГЗ по услуге (работе) ПЕРЕвыполнено</v>
      </c>
      <c r="V582" s="214"/>
      <c r="W582" s="244"/>
      <c r="X582" s="247"/>
    </row>
    <row r="583" spans="1:24" s="4" customFormat="1" ht="46.5" customHeight="1" thickBot="1" x14ac:dyDescent="0.3">
      <c r="A583" s="250"/>
      <c r="B583" s="44" t="str">
        <f t="shared" si="304"/>
        <v>ГБУЗ АО Областной клинический противотуберкулезный диспансер</v>
      </c>
      <c r="C583" s="206"/>
      <c r="D583" s="19" t="str">
        <f t="shared" si="305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83" s="214"/>
      <c r="F583" s="44" t="str">
        <f t="shared" si="312"/>
        <v>амбулаторно</v>
      </c>
      <c r="G583" s="214"/>
      <c r="H583" s="44" t="str">
        <f t="shared" si="313"/>
        <v>Не предусмотрено</v>
      </c>
      <c r="I583" s="214"/>
      <c r="J583" s="44" t="str">
        <f t="shared" si="314"/>
        <v>Не предусмотрено</v>
      </c>
      <c r="K583" s="71" t="s">
        <v>44</v>
      </c>
      <c r="L583" s="67" t="s">
        <v>45</v>
      </c>
      <c r="M583" s="68" t="s">
        <v>42</v>
      </c>
      <c r="N583" s="99">
        <v>710</v>
      </c>
      <c r="O583" s="99">
        <v>531</v>
      </c>
      <c r="P583" s="53" t="str">
        <f t="shared" si="306"/>
        <v/>
      </c>
      <c r="Q583" s="52">
        <f t="shared" si="317"/>
        <v>99.718309859154914</v>
      </c>
      <c r="R583" s="212"/>
      <c r="S583" s="215"/>
      <c r="T583" s="213"/>
      <c r="U583" s="271"/>
      <c r="V583" s="214"/>
      <c r="W583" s="244"/>
      <c r="X583" s="247"/>
    </row>
    <row r="584" spans="1:24" s="4" customFormat="1" ht="30" customHeight="1" thickBot="1" x14ac:dyDescent="0.3">
      <c r="A584" s="250"/>
      <c r="B584" s="44" t="str">
        <f t="shared" si="304"/>
        <v>ГБУЗ АО Областной клинический противотуберкулезный диспансер</v>
      </c>
      <c r="C584" s="206" t="s">
        <v>198</v>
      </c>
      <c r="D584" s="19" t="str">
        <f t="shared" si="305"/>
        <v>Организация и проведение дезинфекции в очагах инфекционных и паразитарных заболеваний</v>
      </c>
      <c r="E584" s="214" t="s">
        <v>47</v>
      </c>
      <c r="F584" s="44" t="str">
        <f t="shared" si="312"/>
        <v>Не предусмотрено</v>
      </c>
      <c r="G584" s="214" t="s">
        <v>47</v>
      </c>
      <c r="H584" s="44" t="str">
        <f t="shared" si="313"/>
        <v>Не предусмотрено</v>
      </c>
      <c r="I584" s="214" t="s">
        <v>77</v>
      </c>
      <c r="J584" s="44" t="str">
        <f t="shared" si="314"/>
        <v>Обработка площади очагов</v>
      </c>
      <c r="K584" s="70" t="s">
        <v>78</v>
      </c>
      <c r="L584" s="70" t="s">
        <v>3</v>
      </c>
      <c r="M584" s="70" t="s">
        <v>5</v>
      </c>
      <c r="N584" s="103">
        <v>99</v>
      </c>
      <c r="O584" s="103">
        <v>99</v>
      </c>
      <c r="P584" s="51">
        <f t="shared" si="306"/>
        <v>100</v>
      </c>
      <c r="Q584" s="51"/>
      <c r="R584" s="212">
        <f>IFERROR(AVERAGE(P584:P585),"")</f>
        <v>100</v>
      </c>
      <c r="S584" s="215">
        <f>AVERAGE(Q584:Q585)</f>
        <v>100</v>
      </c>
      <c r="T584" s="213">
        <f>IFERROR((R584*0.7+S584*0.3)*2,S584*2)</f>
        <v>200</v>
      </c>
      <c r="U584" s="271" t="str">
        <f>IF(T584&lt;170,"ГЗ по услуге (работе) НЕ выполнено","")&amp;IF(AND(T584&gt;=170,T584&lt;=200),"ГЗ по услуге (работе) выполнено","")&amp;IF(T584&gt;200,"ГЗ по услуге (работе) ПЕРЕвыполнено","")</f>
        <v>ГЗ по услуге (работе) выполнено</v>
      </c>
      <c r="V584" s="214"/>
      <c r="W584" s="244"/>
      <c r="X584" s="247"/>
    </row>
    <row r="585" spans="1:24" s="4" customFormat="1" ht="32.25" customHeight="1" thickBot="1" x14ac:dyDescent="0.3">
      <c r="A585" s="250"/>
      <c r="B585" s="44" t="str">
        <f t="shared" si="304"/>
        <v>ГБУЗ АО Областной клинический противотуберкулезный диспансер</v>
      </c>
      <c r="C585" s="206"/>
      <c r="D585" s="19" t="str">
        <f t="shared" si="305"/>
        <v>Организация и проведение дезинфекции в очагах инфекционных и паразитарных заболеваний</v>
      </c>
      <c r="E585" s="214"/>
      <c r="F585" s="44" t="str">
        <f t="shared" si="312"/>
        <v>Не предусмотрено</v>
      </c>
      <c r="G585" s="214"/>
      <c r="H585" s="44" t="str">
        <f t="shared" si="313"/>
        <v>Не предусмотрено</v>
      </c>
      <c r="I585" s="214"/>
      <c r="J585" s="44" t="str">
        <f t="shared" si="314"/>
        <v>Обработка площади очагов</v>
      </c>
      <c r="K585" s="71" t="s">
        <v>80</v>
      </c>
      <c r="L585" s="72" t="s">
        <v>81</v>
      </c>
      <c r="M585" s="68" t="s">
        <v>42</v>
      </c>
      <c r="N585" s="100">
        <v>45000</v>
      </c>
      <c r="O585" s="194">
        <v>33750</v>
      </c>
      <c r="P585" s="53" t="str">
        <f t="shared" si="306"/>
        <v/>
      </c>
      <c r="Q585" s="52">
        <f t="shared" si="317"/>
        <v>100</v>
      </c>
      <c r="R585" s="212"/>
      <c r="S585" s="215"/>
      <c r="T585" s="213"/>
      <c r="U585" s="271"/>
      <c r="V585" s="214"/>
      <c r="W585" s="244"/>
      <c r="X585" s="247"/>
    </row>
    <row r="586" spans="1:24" s="4" customFormat="1" ht="22.9" customHeight="1" thickBot="1" x14ac:dyDescent="0.3">
      <c r="A586" s="250"/>
      <c r="B586" s="44" t="str">
        <f t="shared" si="304"/>
        <v>ГБУЗ АО Областной клинический противотуберкулезный диспансер</v>
      </c>
      <c r="C586" s="206"/>
      <c r="D586" s="19" t="str">
        <f t="shared" si="305"/>
        <v>Организация и проведение дезинфекции в очагах инфекционных и паразитарных заболеваний</v>
      </c>
      <c r="E586" s="214" t="s">
        <v>47</v>
      </c>
      <c r="F586" s="44" t="str">
        <f t="shared" si="312"/>
        <v>Не предусмотрено</v>
      </c>
      <c r="G586" s="214" t="s">
        <v>47</v>
      </c>
      <c r="H586" s="44" t="str">
        <f t="shared" si="313"/>
        <v>Не предусмотрено</v>
      </c>
      <c r="I586" s="214" t="s">
        <v>118</v>
      </c>
      <c r="J586" s="44" t="str">
        <f t="shared" si="314"/>
        <v>Обработка вещей из  очагов</v>
      </c>
      <c r="K586" s="70" t="s">
        <v>79</v>
      </c>
      <c r="L586" s="70" t="s">
        <v>3</v>
      </c>
      <c r="M586" s="70" t="s">
        <v>5</v>
      </c>
      <c r="N586" s="103">
        <v>99</v>
      </c>
      <c r="O586" s="103">
        <v>99</v>
      </c>
      <c r="P586" s="57">
        <f t="shared" si="306"/>
        <v>100</v>
      </c>
      <c r="Q586" s="51"/>
      <c r="R586" s="212">
        <f>IFERROR(AVERAGE(P586:P587),"")</f>
        <v>100</v>
      </c>
      <c r="S586" s="215">
        <f>AVERAGE(Q586:Q587)</f>
        <v>100.0888888888889</v>
      </c>
      <c r="T586" s="213">
        <f>IFERROR((R586*0.7+S586*0.3)*2,S586*2)</f>
        <v>200.05333333333334</v>
      </c>
      <c r="U586" s="271" t="str">
        <f>IF(T586&lt;170,"ГЗ по услуге (работе) НЕ выполнено","")&amp;IF(AND(T586&gt;=170,T586&lt;=200),"ГЗ по услуге (работе) выполнено","")&amp;IF(T586&gt;200,"ГЗ по услуге (работе) ПЕРЕвыполнено","")</f>
        <v>ГЗ по услуге (работе) ПЕРЕвыполнено</v>
      </c>
      <c r="V586" s="214"/>
      <c r="W586" s="244"/>
      <c r="X586" s="247"/>
    </row>
    <row r="587" spans="1:24" s="4" customFormat="1" ht="72" customHeight="1" thickBot="1" x14ac:dyDescent="0.3">
      <c r="A587" s="251"/>
      <c r="B587" s="44" t="str">
        <f t="shared" si="304"/>
        <v>ГБУЗ АО Областной клинический противотуберкулезный диспансер</v>
      </c>
      <c r="C587" s="206"/>
      <c r="D587" s="19" t="str">
        <f t="shared" si="305"/>
        <v>Организация и проведение дезинфекции в очагах инфекционных и паразитарных заболеваний</v>
      </c>
      <c r="E587" s="214"/>
      <c r="F587" s="44" t="str">
        <f t="shared" si="312"/>
        <v>Не предусмотрено</v>
      </c>
      <c r="G587" s="214"/>
      <c r="H587" s="44" t="str">
        <f t="shared" si="313"/>
        <v>Не предусмотрено</v>
      </c>
      <c r="I587" s="214"/>
      <c r="J587" s="44" t="str">
        <f t="shared" si="314"/>
        <v>Обработка вещей из  очагов</v>
      </c>
      <c r="K587" s="71" t="s">
        <v>82</v>
      </c>
      <c r="L587" s="72" t="s">
        <v>83</v>
      </c>
      <c r="M587" s="68" t="s">
        <v>42</v>
      </c>
      <c r="N587" s="100">
        <v>750</v>
      </c>
      <c r="O587" s="100">
        <v>563</v>
      </c>
      <c r="P587" s="53" t="str">
        <f t="shared" ref="P587" si="320">IF(AND(N587&lt;&gt;0,M587="Кач."),O587/N587*100,"")</f>
        <v/>
      </c>
      <c r="Q587" s="52">
        <f t="shared" si="317"/>
        <v>100.0888888888889</v>
      </c>
      <c r="R587" s="212"/>
      <c r="S587" s="215"/>
      <c r="T587" s="213"/>
      <c r="U587" s="271"/>
      <c r="V587" s="214"/>
      <c r="W587" s="245"/>
      <c r="X587" s="248"/>
    </row>
    <row r="588" spans="1:24" s="4" customFormat="1" ht="28.5" customHeight="1" thickBot="1" x14ac:dyDescent="0.3">
      <c r="A588" s="305" t="s">
        <v>208</v>
      </c>
      <c r="B588" s="44" t="str">
        <f t="shared" si="304"/>
        <v>ГБУЗ АО Областной кожно-венерологический диспансер</v>
      </c>
      <c r="C588" s="242" t="s">
        <v>121</v>
      </c>
      <c r="D588" s="19" t="str">
        <f t="shared" si="305"/>
        <v>ПМСП, не включенная в базовую программу ОМС</v>
      </c>
      <c r="E588" s="214" t="s">
        <v>139</v>
      </c>
      <c r="F588" s="44" t="str">
        <f t="shared" si="312"/>
        <v>амбулаторно</v>
      </c>
      <c r="G588" s="214" t="s">
        <v>134</v>
      </c>
      <c r="H588" s="44" t="str">
        <f t="shared" si="3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88" s="214" t="s">
        <v>165</v>
      </c>
      <c r="J588" s="44" t="str">
        <f t="shared" si="314"/>
        <v>по профилю дерматовенерология (в части венерологии)</v>
      </c>
      <c r="K588" s="69" t="s">
        <v>130</v>
      </c>
      <c r="L588" s="70" t="s">
        <v>3</v>
      </c>
      <c r="M588" s="70" t="s">
        <v>5</v>
      </c>
      <c r="N588" s="103">
        <v>99</v>
      </c>
      <c r="O588" s="103">
        <v>99</v>
      </c>
      <c r="P588" s="51">
        <f>IF(AND(N588&lt;&gt;0,M588="Кач."),O588/N588*100,"")</f>
        <v>100</v>
      </c>
      <c r="Q588" s="51"/>
      <c r="R588" s="212">
        <f>IFERROR(AVERAGE(P588:P590),"")</f>
        <v>100</v>
      </c>
      <c r="S588" s="215">
        <f>AVERAGE(Q588:Q590)</f>
        <v>72.425813714098467</v>
      </c>
      <c r="T588" s="213">
        <f>IFERROR((R588*0.7+S588*0.3)*2,S588*2)</f>
        <v>183.45548822845907</v>
      </c>
      <c r="U588" s="207" t="str">
        <f>IF(T588&lt;170,"ГЗ по услуге (работе) НЕ выполнено","")&amp;IF(AND(T588&gt;=170,T588&lt;=200),"ГЗ по услуге (работе) выполнено","")&amp;IF(T588&gt;200,"ГЗ по услуге (работе) ПЕРЕвыполнено","")</f>
        <v>ГЗ по услуге (работе) выполнено</v>
      </c>
      <c r="V588" s="214"/>
      <c r="W588" s="243">
        <f>AVERAGE(T588:T601)</f>
        <v>173.744324830702</v>
      </c>
      <c r="X588" s="246" t="str">
        <f>IF(W588&lt;170,"ГЗ по учреждению не выполнено","")&amp;IF(AND(W588&gt;=170,W588&lt;=200),"ГЗ по учреждению выполнено","")&amp;IF(W588&gt;200,"ГЗ по учреждению перевыполнено","")</f>
        <v>ГЗ по учреждению выполнено</v>
      </c>
    </row>
    <row r="589" spans="1:24" s="4" customFormat="1" ht="28.5" customHeight="1" thickBot="1" x14ac:dyDescent="0.3">
      <c r="A589" s="305"/>
      <c r="B589" s="44" t="str">
        <f t="shared" si="304"/>
        <v>ГБУЗ АО Областной кожно-венерологический диспансер</v>
      </c>
      <c r="C589" s="242"/>
      <c r="D589" s="19" t="str">
        <f t="shared" si="305"/>
        <v>ПМСП, не включенная в базовую программу ОМС</v>
      </c>
      <c r="E589" s="214"/>
      <c r="F589" s="44" t="str">
        <f t="shared" si="312"/>
        <v>амбулаторно</v>
      </c>
      <c r="G589" s="214"/>
      <c r="H589" s="44" t="str">
        <f t="shared" si="3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89" s="214"/>
      <c r="J589" s="44" t="str">
        <f t="shared" si="314"/>
        <v>по профилю дерматовенерология (в части венерологии)</v>
      </c>
      <c r="K589" s="66" t="s">
        <v>40</v>
      </c>
      <c r="L589" s="67" t="s">
        <v>120</v>
      </c>
      <c r="M589" s="68" t="s">
        <v>42</v>
      </c>
      <c r="N589" s="106">
        <v>27997</v>
      </c>
      <c r="O589" s="101">
        <v>17044</v>
      </c>
      <c r="P589" s="53" t="str">
        <f>IF(AND(N589&lt;&gt;0,M589="Кач."),O589/N589*100,"")</f>
        <v/>
      </c>
      <c r="Q589" s="52">
        <f t="shared" si="317"/>
        <v>81.17060161207749</v>
      </c>
      <c r="R589" s="212"/>
      <c r="S589" s="215"/>
      <c r="T589" s="213"/>
      <c r="U589" s="207"/>
      <c r="V589" s="214"/>
      <c r="W589" s="244"/>
      <c r="X589" s="247"/>
    </row>
    <row r="590" spans="1:24" s="4" customFormat="1" ht="69.75" customHeight="1" thickBot="1" x14ac:dyDescent="0.3">
      <c r="A590" s="305"/>
      <c r="B590" s="44" t="str">
        <f t="shared" si="304"/>
        <v>ГБУЗ АО Областной кожно-венерологический диспансер</v>
      </c>
      <c r="C590" s="242"/>
      <c r="D590" s="19" t="str">
        <f t="shared" si="305"/>
        <v>ПМСП, не включенная в базовую программу ОМС</v>
      </c>
      <c r="E590" s="214"/>
      <c r="F590" s="44" t="str">
        <f t="shared" si="312"/>
        <v>амбулаторно</v>
      </c>
      <c r="G590" s="214"/>
      <c r="H590" s="44" t="str">
        <f t="shared" si="3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90" s="214"/>
      <c r="J590" s="44" t="str">
        <f t="shared" si="314"/>
        <v>по профилю дерматовенерология (в части венерологии)</v>
      </c>
      <c r="K590" s="66" t="s">
        <v>135</v>
      </c>
      <c r="L590" s="67" t="s">
        <v>120</v>
      </c>
      <c r="M590" s="68" t="s">
        <v>42</v>
      </c>
      <c r="N590" s="101">
        <v>17573</v>
      </c>
      <c r="O590" s="101">
        <v>8393</v>
      </c>
      <c r="P590" s="53"/>
      <c r="Q590" s="52">
        <f t="shared" si="317"/>
        <v>63.68102581611943</v>
      </c>
      <c r="R590" s="212"/>
      <c r="S590" s="215"/>
      <c r="T590" s="213"/>
      <c r="U590" s="207"/>
      <c r="V590" s="214"/>
      <c r="W590" s="244"/>
      <c r="X590" s="247"/>
    </row>
    <row r="591" spans="1:24" s="15" customFormat="1" ht="41.25" customHeight="1" thickBot="1" x14ac:dyDescent="0.3">
      <c r="A591" s="305"/>
      <c r="B591" s="44" t="str">
        <f t="shared" si="304"/>
        <v>ГБУЗ АО Областной кожно-венерологический диспансер</v>
      </c>
      <c r="C591" s="242"/>
      <c r="D591" s="19" t="str">
        <f t="shared" si="305"/>
        <v>ПМСП, не включенная в базовую программу ОМС</v>
      </c>
      <c r="E591" s="214" t="s">
        <v>139</v>
      </c>
      <c r="F591" s="44" t="str">
        <f t="shared" si="312"/>
        <v>амбулаторно</v>
      </c>
      <c r="G591" s="214" t="s">
        <v>39</v>
      </c>
      <c r="H591" s="44" t="str">
        <f t="shared" si="313"/>
        <v>Первичная медико-санитарная помощь, в части диагностики и лечения</v>
      </c>
      <c r="I591" s="214" t="s">
        <v>65</v>
      </c>
      <c r="J591" s="44" t="str">
        <f t="shared" si="314"/>
        <v>психотерапия</v>
      </c>
      <c r="K591" s="69" t="s">
        <v>130</v>
      </c>
      <c r="L591" s="70" t="s">
        <v>3</v>
      </c>
      <c r="M591" s="70" t="s">
        <v>5</v>
      </c>
      <c r="N591" s="103">
        <v>99</v>
      </c>
      <c r="O591" s="103">
        <v>99</v>
      </c>
      <c r="P591" s="51">
        <f t="shared" ref="P591" si="321">IF(AND(N591&lt;&gt;0,M591="Кач."),O591/N591*100,"")</f>
        <v>100</v>
      </c>
      <c r="Q591" s="51"/>
      <c r="R591" s="212">
        <f>IFERROR(AVERAGE(P591:P593),"")</f>
        <v>100</v>
      </c>
      <c r="S591" s="215">
        <f>AVERAGE(Q591:Q593)</f>
        <v>17.733333333333334</v>
      </c>
      <c r="T591" s="213">
        <f>IFERROR((R591*0.7+S591*0.3)*2,S591*2)</f>
        <v>150.63999999999999</v>
      </c>
      <c r="U591" s="271" t="str">
        <f>IF(T591&lt;170,"ГЗ по услуге (работе) НЕ выполнено","")&amp;IF(AND(T591&gt;=170,T591&lt;=200),"ГЗ по услуге (работе) выполнено","")&amp;IF(T591&gt;200,"ГЗ по услуге (работе) ПЕРЕвыполнено","")</f>
        <v>ГЗ по услуге (работе) НЕ выполнено</v>
      </c>
      <c r="V591" s="214"/>
      <c r="W591" s="244"/>
      <c r="X591" s="247"/>
    </row>
    <row r="592" spans="1:24" s="4" customFormat="1" ht="33.75" customHeight="1" thickBot="1" x14ac:dyDescent="0.3">
      <c r="A592" s="305"/>
      <c r="B592" s="44" t="str">
        <f t="shared" si="304"/>
        <v>ГБУЗ АО Областной кожно-венерологический диспансер</v>
      </c>
      <c r="C592" s="242"/>
      <c r="D592" s="19" t="str">
        <f t="shared" si="305"/>
        <v>ПМСП, не включенная в базовую программу ОМС</v>
      </c>
      <c r="E592" s="214"/>
      <c r="F592" s="44" t="str">
        <f t="shared" si="312"/>
        <v>амбулаторно</v>
      </c>
      <c r="G592" s="214"/>
      <c r="H592" s="44" t="str">
        <f t="shared" si="313"/>
        <v>Первичная медико-санитарная помощь, в части диагностики и лечения</v>
      </c>
      <c r="I592" s="214"/>
      <c r="J592" s="44" t="str">
        <f t="shared" si="314"/>
        <v>психотерапия</v>
      </c>
      <c r="K592" s="66" t="s">
        <v>40</v>
      </c>
      <c r="L592" s="67" t="s">
        <v>120</v>
      </c>
      <c r="M592" s="68" t="s">
        <v>42</v>
      </c>
      <c r="N592" s="106">
        <v>500</v>
      </c>
      <c r="O592" s="101">
        <v>113</v>
      </c>
      <c r="P592" s="53"/>
      <c r="Q592" s="124">
        <f t="shared" ref="Q592" si="322">IF(AND(N592&lt;&gt;0,M592="объем"),(O592/N592*100)/$Y$2*12,"")</f>
        <v>30.133333333333333</v>
      </c>
      <c r="R592" s="212"/>
      <c r="S592" s="215"/>
      <c r="T592" s="213"/>
      <c r="U592" s="271"/>
      <c r="V592" s="214"/>
      <c r="W592" s="244"/>
      <c r="X592" s="247"/>
    </row>
    <row r="593" spans="1:24" s="4" customFormat="1" ht="39.75" customHeight="1" thickBot="1" x14ac:dyDescent="0.3">
      <c r="A593" s="305"/>
      <c r="B593" s="44" t="str">
        <f t="shared" si="304"/>
        <v>ГБУЗ АО Областной кожно-венерологический диспансер</v>
      </c>
      <c r="C593" s="242"/>
      <c r="D593" s="19" t="str">
        <f t="shared" si="305"/>
        <v>ПМСП, не включенная в базовую программу ОМС</v>
      </c>
      <c r="E593" s="214"/>
      <c r="F593" s="44" t="str">
        <f t="shared" si="312"/>
        <v>амбулаторно</v>
      </c>
      <c r="G593" s="214"/>
      <c r="H593" s="44" t="str">
        <f t="shared" si="313"/>
        <v>Первичная медико-санитарная помощь, в части диагностики и лечения</v>
      </c>
      <c r="I593" s="214"/>
      <c r="J593" s="44" t="str">
        <f t="shared" si="314"/>
        <v>психотерапия</v>
      </c>
      <c r="K593" s="66" t="s">
        <v>135</v>
      </c>
      <c r="L593" s="67" t="s">
        <v>120</v>
      </c>
      <c r="M593" s="68" t="s">
        <v>42</v>
      </c>
      <c r="N593" s="106">
        <v>100</v>
      </c>
      <c r="O593" s="101">
        <v>4</v>
      </c>
      <c r="P593" s="53"/>
      <c r="Q593" s="52">
        <f t="shared" si="317"/>
        <v>5.333333333333333</v>
      </c>
      <c r="R593" s="212"/>
      <c r="S593" s="215"/>
      <c r="T593" s="213"/>
      <c r="U593" s="271"/>
      <c r="V593" s="214"/>
      <c r="W593" s="244"/>
      <c r="X593" s="247"/>
    </row>
    <row r="594" spans="1:24" s="4" customFormat="1" ht="48" customHeight="1" thickBot="1" x14ac:dyDescent="0.3">
      <c r="A594" s="305"/>
      <c r="B594" s="44" t="str">
        <f t="shared" si="304"/>
        <v>ГБУЗ АО Областной кожно-венерологический диспансер</v>
      </c>
      <c r="C594" s="242" t="s">
        <v>122</v>
      </c>
      <c r="D594" s="19" t="str">
        <f t="shared" si="305"/>
        <v>ПМСП, включенная в базовую программу ОМС</v>
      </c>
      <c r="E594" s="214" t="s">
        <v>139</v>
      </c>
      <c r="F594" s="44" t="str">
        <f t="shared" si="312"/>
        <v>амбулаторно</v>
      </c>
      <c r="G594" s="214" t="s">
        <v>47</v>
      </c>
      <c r="H594" s="44" t="str">
        <f t="shared" si="313"/>
        <v>Не предусмотрено</v>
      </c>
      <c r="I594" s="214" t="s">
        <v>93</v>
      </c>
      <c r="J594" s="44" t="str">
        <f t="shared" si="314"/>
        <v>урология</v>
      </c>
      <c r="K594" s="69" t="s">
        <v>130</v>
      </c>
      <c r="L594" s="70" t="s">
        <v>3</v>
      </c>
      <c r="M594" s="70" t="s">
        <v>5</v>
      </c>
      <c r="N594" s="103">
        <v>99</v>
      </c>
      <c r="O594" s="103">
        <v>99</v>
      </c>
      <c r="P594" s="51">
        <f t="shared" si="306"/>
        <v>100</v>
      </c>
      <c r="Q594" s="51" t="str">
        <f t="shared" si="317"/>
        <v/>
      </c>
      <c r="R594" s="212">
        <f>IFERROR(AVERAGE(P594:P595),"")</f>
        <v>100</v>
      </c>
      <c r="S594" s="215">
        <f>AVERAGE(Q594:Q595)</f>
        <v>63.055922501100838</v>
      </c>
      <c r="T594" s="213">
        <f>IFERROR((R594*0.7+S594*0.3)*2,S594*2)</f>
        <v>177.83355350066051</v>
      </c>
      <c r="U594" s="207" t="str">
        <f>IF(T594&lt;170,"ГЗ по услуге (работе) НЕ выполнено","")&amp;IF(AND(T594&gt;=170,T594&lt;=200),"ГЗ по услуге (работе) выполнено","")&amp;IF(T594&gt;200,"ГЗ по услуге (работе) ПЕРЕвыполнено","")</f>
        <v>ГЗ по услуге (работе) выполнено</v>
      </c>
      <c r="V594" s="214"/>
      <c r="W594" s="244"/>
      <c r="X594" s="247"/>
    </row>
    <row r="595" spans="1:24" s="4" customFormat="1" ht="31.5" customHeight="1" thickBot="1" x14ac:dyDescent="0.3">
      <c r="A595" s="305"/>
      <c r="B595" s="44" t="str">
        <f t="shared" si="304"/>
        <v>ГБУЗ АО Областной кожно-венерологический диспансер</v>
      </c>
      <c r="C595" s="242"/>
      <c r="D595" s="19" t="str">
        <f t="shared" si="305"/>
        <v>ПМСП, включенная в базовую программу ОМС</v>
      </c>
      <c r="E595" s="214"/>
      <c r="F595" s="44" t="str">
        <f t="shared" si="312"/>
        <v>амбулаторно</v>
      </c>
      <c r="G595" s="214"/>
      <c r="H595" s="44" t="str">
        <f t="shared" si="313"/>
        <v>Не предусмотрено</v>
      </c>
      <c r="I595" s="214"/>
      <c r="J595" s="44" t="str">
        <f t="shared" si="314"/>
        <v>урология</v>
      </c>
      <c r="K595" s="66" t="s">
        <v>40</v>
      </c>
      <c r="L595" s="67" t="s">
        <v>120</v>
      </c>
      <c r="M595" s="68" t="s">
        <v>42</v>
      </c>
      <c r="N595" s="106">
        <v>757</v>
      </c>
      <c r="O595" s="101">
        <v>358</v>
      </c>
      <c r="P595" s="53"/>
      <c r="Q595" s="52">
        <f t="shared" si="317"/>
        <v>63.055922501100838</v>
      </c>
      <c r="R595" s="212"/>
      <c r="S595" s="215"/>
      <c r="T595" s="213"/>
      <c r="U595" s="207"/>
      <c r="V595" s="214"/>
      <c r="W595" s="244"/>
      <c r="X595" s="247"/>
    </row>
    <row r="596" spans="1:24" s="4" customFormat="1" ht="31.5" customHeight="1" thickBot="1" x14ac:dyDescent="0.3">
      <c r="A596" s="305"/>
      <c r="B596" s="44" t="str">
        <f t="shared" si="304"/>
        <v>ГБУЗ АО Областной кожно-венерологический диспансер</v>
      </c>
      <c r="C596" s="242" t="s">
        <v>127</v>
      </c>
      <c r="D596" s="19" t="str">
        <f t="shared" si="30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6" s="207" t="s">
        <v>144</v>
      </c>
      <c r="F596" s="44" t="str">
        <f t="shared" si="312"/>
        <v>Дневной стационар</v>
      </c>
      <c r="G596" s="214" t="s">
        <v>47</v>
      </c>
      <c r="H596" s="44" t="str">
        <f t="shared" si="313"/>
        <v>Не предусмотрено</v>
      </c>
      <c r="I596" s="207" t="s">
        <v>165</v>
      </c>
      <c r="J596" s="44" t="str">
        <f t="shared" si="314"/>
        <v>по профилю дерматовенерология (в части венерологии)</v>
      </c>
      <c r="K596" s="69" t="s">
        <v>130</v>
      </c>
      <c r="L596" s="70" t="s">
        <v>3</v>
      </c>
      <c r="M596" s="70" t="s">
        <v>5</v>
      </c>
      <c r="N596" s="103">
        <v>99</v>
      </c>
      <c r="O596" s="103">
        <v>99</v>
      </c>
      <c r="P596" s="57">
        <f t="shared" ref="P596" si="323">IF(AND(N596&lt;&gt;0,M596="Кач."),O596/N596*100,"")</f>
        <v>100</v>
      </c>
      <c r="Q596" s="51" t="str">
        <f t="shared" si="317"/>
        <v/>
      </c>
      <c r="R596" s="212">
        <f>IFERROR(AVERAGE(P596:P597),"")</f>
        <v>100</v>
      </c>
      <c r="S596" s="215">
        <f>AVERAGE(Q596:Q597)</f>
        <v>77.690288713910761</v>
      </c>
      <c r="T596" s="213">
        <f>IFERROR((R596*0.7+S596*0.3)*2,S596*2)</f>
        <v>186.61417322834646</v>
      </c>
      <c r="U596" s="271" t="str">
        <f>IF(T596&lt;170,"ГЗ по услуге (работе) НЕ выполнено","")&amp;IF(AND(T596&gt;=170,T596&lt;=200),"ГЗ по услуге (работе) выполнено","")&amp;IF(T596&gt;200,"ГЗ по услуге (работе) ПЕРЕвыполнено","")</f>
        <v>ГЗ по услуге (работе) выполнено</v>
      </c>
      <c r="V596" s="214"/>
      <c r="W596" s="244"/>
      <c r="X596" s="247"/>
    </row>
    <row r="597" spans="1:24" s="4" customFormat="1" ht="21" customHeight="1" thickBot="1" x14ac:dyDescent="0.3">
      <c r="A597" s="305"/>
      <c r="B597" s="44" t="str">
        <f t="shared" si="304"/>
        <v>ГБУЗ АО Областной кожно-венерологический диспансер</v>
      </c>
      <c r="C597" s="242"/>
      <c r="D597" s="19" t="str">
        <f t="shared" si="30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7" s="207"/>
      <c r="F597" s="44" t="str">
        <f t="shared" si="312"/>
        <v>Дневной стационар</v>
      </c>
      <c r="G597" s="214"/>
      <c r="H597" s="44" t="str">
        <f t="shared" si="313"/>
        <v>Не предусмотрено</v>
      </c>
      <c r="I597" s="207"/>
      <c r="J597" s="44" t="str">
        <f t="shared" si="314"/>
        <v>по профилю дерматовенерология (в части венерологии)</v>
      </c>
      <c r="K597" s="71" t="s">
        <v>146</v>
      </c>
      <c r="L597" s="72" t="s">
        <v>120</v>
      </c>
      <c r="M597" s="68" t="s">
        <v>42</v>
      </c>
      <c r="N597" s="101">
        <v>254</v>
      </c>
      <c r="O597" s="101">
        <v>148</v>
      </c>
      <c r="P597" s="53"/>
      <c r="Q597" s="52">
        <f t="shared" si="317"/>
        <v>77.690288713910761</v>
      </c>
      <c r="R597" s="212"/>
      <c r="S597" s="215"/>
      <c r="T597" s="213"/>
      <c r="U597" s="271"/>
      <c r="V597" s="214"/>
      <c r="W597" s="244"/>
      <c r="X597" s="247"/>
    </row>
    <row r="598" spans="1:24" s="4" customFormat="1" ht="31.5" customHeight="1" thickBot="1" x14ac:dyDescent="0.3">
      <c r="A598" s="305"/>
      <c r="B598" s="44" t="str">
        <f t="shared" si="304"/>
        <v>ГБУЗ АО Областной кожно-венерологический диспансер</v>
      </c>
      <c r="C598" s="242"/>
      <c r="D598" s="19" t="str">
        <f t="shared" si="30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8" s="207" t="s">
        <v>140</v>
      </c>
      <c r="F598" s="44" t="str">
        <f t="shared" si="312"/>
        <v>стационар</v>
      </c>
      <c r="G598" s="207" t="s">
        <v>47</v>
      </c>
      <c r="H598" s="44" t="str">
        <f t="shared" si="313"/>
        <v>Не предусмотрено</v>
      </c>
      <c r="I598" s="207" t="s">
        <v>165</v>
      </c>
      <c r="J598" s="44" t="str">
        <f t="shared" si="314"/>
        <v>по профилю дерматовенерология (в части венерологии)</v>
      </c>
      <c r="K598" s="69" t="s">
        <v>130</v>
      </c>
      <c r="L598" s="70" t="s">
        <v>3</v>
      </c>
      <c r="M598" s="70" t="s">
        <v>5</v>
      </c>
      <c r="N598" s="103">
        <v>99</v>
      </c>
      <c r="O598" s="103">
        <v>99</v>
      </c>
      <c r="P598" s="51">
        <f>IF(AND(N598&lt;&gt;0,M598="Кач."),O598/N598*100,"")</f>
        <v>100</v>
      </c>
      <c r="Q598" s="51" t="str">
        <f t="shared" si="317"/>
        <v/>
      </c>
      <c r="R598" s="212">
        <f>IFERROR(AVERAGE(P598:P599),"")</f>
        <v>100</v>
      </c>
      <c r="S598" s="215">
        <f>AVERAGE(Q598:Q599)</f>
        <v>6.5378900445765238</v>
      </c>
      <c r="T598" s="213">
        <f>IFERROR((R598*0.7+S598*0.3)*2,S598*2)</f>
        <v>143.9227340267459</v>
      </c>
      <c r="U598" s="271" t="str">
        <f>IF(T598&lt;170,"ГЗ по услуге (работе) НЕ выполнено","")&amp;IF(AND(T598&gt;=170,T598&lt;=200),"ГЗ по услуге (работе) выполнено","")&amp;IF(T598&gt;200,"ГЗ по услуге (работе) ПЕРЕвыполнено","")</f>
        <v>ГЗ по услуге (работе) НЕ выполнено</v>
      </c>
      <c r="V598" s="214"/>
      <c r="W598" s="244"/>
      <c r="X598" s="247"/>
    </row>
    <row r="599" spans="1:24" s="4" customFormat="1" ht="15.6" customHeight="1" thickBot="1" x14ac:dyDescent="0.3">
      <c r="A599" s="305"/>
      <c r="B599" s="44" t="str">
        <f t="shared" si="304"/>
        <v>ГБУЗ АО Областной кожно-венерологический диспансер</v>
      </c>
      <c r="C599" s="242"/>
      <c r="D599" s="19" t="str">
        <f t="shared" si="30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9" s="207"/>
      <c r="F599" s="44" t="str">
        <f t="shared" si="312"/>
        <v>стационар</v>
      </c>
      <c r="G599" s="207"/>
      <c r="H599" s="44" t="str">
        <f t="shared" si="313"/>
        <v>Не предусмотрено</v>
      </c>
      <c r="I599" s="207"/>
      <c r="J599" s="44" t="str">
        <f t="shared" si="314"/>
        <v>по профилю дерматовенерология (в части венерологии)</v>
      </c>
      <c r="K599" s="71" t="s">
        <v>146</v>
      </c>
      <c r="L599" s="72" t="s">
        <v>120</v>
      </c>
      <c r="M599" s="68" t="s">
        <v>42</v>
      </c>
      <c r="N599" s="101">
        <v>673</v>
      </c>
      <c r="O599" s="101">
        <v>33</v>
      </c>
      <c r="P599" s="53"/>
      <c r="Q599" s="52">
        <f>IF(AND(N599&lt;&gt;0,M599="объем"),(O599/N599*100)/$Y$2*12,"")</f>
        <v>6.5378900445765238</v>
      </c>
      <c r="R599" s="212"/>
      <c r="S599" s="215"/>
      <c r="T599" s="213"/>
      <c r="U599" s="271"/>
      <c r="V599" s="214"/>
      <c r="W599" s="244"/>
      <c r="X599" s="247"/>
    </row>
    <row r="600" spans="1:24" s="4" customFormat="1" ht="30" customHeight="1" thickBot="1" x14ac:dyDescent="0.3">
      <c r="A600" s="305"/>
      <c r="B600" s="44" t="str">
        <f t="shared" si="304"/>
        <v>ГБУЗ АО Областной кожно-венерологический диспансер</v>
      </c>
      <c r="C600" s="206" t="s">
        <v>231</v>
      </c>
      <c r="D600" s="19" t="str">
        <f t="shared" si="30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0" s="207" t="s">
        <v>287</v>
      </c>
      <c r="F600" s="44" t="str">
        <f t="shared" si="312"/>
        <v>заключение договоров</v>
      </c>
      <c r="G600" s="207" t="s">
        <v>289</v>
      </c>
      <c r="H600" s="44" t="str">
        <f t="shared" si="3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0" s="207" t="s">
        <v>288</v>
      </c>
      <c r="J600" s="44" t="str">
        <f t="shared" si="3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0" s="73" t="s">
        <v>232</v>
      </c>
      <c r="L600" s="72" t="s">
        <v>3</v>
      </c>
      <c r="M600" s="69" t="s">
        <v>5</v>
      </c>
      <c r="N600" s="103">
        <v>100</v>
      </c>
      <c r="O600" s="103">
        <v>100</v>
      </c>
      <c r="P600" s="51">
        <f t="shared" ref="P600:P605" si="324">IF(AND(N600&lt;&gt;0,M600="Кач."),O600/N600*100,"")</f>
        <v>100</v>
      </c>
      <c r="Q600" s="51" t="str">
        <f t="shared" ref="Q600:Q607" si="325">IF(AND(N600&lt;&gt;0,M600="объем"),(O600/N600*100)/$Y$2*12,"")</f>
        <v/>
      </c>
      <c r="R600" s="212">
        <f>IFERROR(AVERAGE(P600:P601),"")</f>
        <v>100</v>
      </c>
      <c r="S600" s="215">
        <f>AVERAGE(Q600:Q601)</f>
        <v>100</v>
      </c>
      <c r="T600" s="213">
        <f>IFERROR((R600*0.7+S600*0.3)*2,S600*2)</f>
        <v>200</v>
      </c>
      <c r="U600" s="271" t="str">
        <f>IF(T600&lt;170,"ГЗ по услуге (работе) НЕ выполнено","")&amp;IF(AND(T600&gt;=170,T600&lt;=200),"ГЗ по услуге (работе) выполнено","")&amp;IF(T600&gt;200,"ГЗ по услуге (работе) ПЕРЕвыполнено","")</f>
        <v>ГЗ по услуге (работе) выполнено</v>
      </c>
      <c r="V600" s="214"/>
      <c r="W600" s="244"/>
      <c r="X600" s="247"/>
    </row>
    <row r="601" spans="1:24" s="4" customFormat="1" ht="41.25" customHeight="1" thickBot="1" x14ac:dyDescent="0.3">
      <c r="A601" s="305"/>
      <c r="B601" s="44" t="str">
        <f t="shared" si="304"/>
        <v>ГБУЗ АО Областной кожно-венерологический диспансер</v>
      </c>
      <c r="C601" s="206"/>
      <c r="D601" s="19" t="str">
        <f t="shared" si="30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1" s="207"/>
      <c r="F601" s="44" t="str">
        <f t="shared" si="312"/>
        <v>заключение договоров</v>
      </c>
      <c r="G601" s="207"/>
      <c r="H601" s="44" t="str">
        <f t="shared" si="3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1" s="207"/>
      <c r="J601" s="44" t="str">
        <f t="shared" si="3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1" s="74" t="s">
        <v>240</v>
      </c>
      <c r="L601" s="72" t="s">
        <v>233</v>
      </c>
      <c r="M601" s="78" t="s">
        <v>42</v>
      </c>
      <c r="N601" s="101">
        <v>3.04</v>
      </c>
      <c r="O601" s="101">
        <v>3.04</v>
      </c>
      <c r="P601" s="53"/>
      <c r="Q601" s="184">
        <f>IF(AND(N601&lt;&gt;0,M601="объем"),(O601/N601*100),"")</f>
        <v>100</v>
      </c>
      <c r="R601" s="212"/>
      <c r="S601" s="215"/>
      <c r="T601" s="213"/>
      <c r="U601" s="271"/>
      <c r="V601" s="214"/>
      <c r="W601" s="245"/>
      <c r="X601" s="248"/>
    </row>
    <row r="602" spans="1:24" s="4" customFormat="1" ht="38.25" customHeight="1" thickBot="1" x14ac:dyDescent="0.3">
      <c r="A602" s="233" t="s">
        <v>12</v>
      </c>
      <c r="B602" s="44" t="str">
        <f t="shared" si="304"/>
        <v>ГБУЗ АО Центр крови</v>
      </c>
      <c r="C602" s="236" t="s">
        <v>46</v>
      </c>
      <c r="D602" s="19" t="str">
        <f t="shared" si="305"/>
        <v>Заготовка, хранение, транспортировка и обеспечение безопасности донорской крови и ее компонентов</v>
      </c>
      <c r="E602" s="230" t="s">
        <v>47</v>
      </c>
      <c r="F602" s="44" t="str">
        <f t="shared" si="312"/>
        <v>Не предусмотрено</v>
      </c>
      <c r="G602" s="230" t="s">
        <v>46</v>
      </c>
      <c r="H602" s="44" t="str">
        <f t="shared" si="313"/>
        <v>Заготовка, хранение, транспортировка и обеспечение безопасности донорской крови и ее компонентов</v>
      </c>
      <c r="I602" s="230" t="s">
        <v>47</v>
      </c>
      <c r="J602" s="44" t="str">
        <f t="shared" si="314"/>
        <v>Не предусмотрено</v>
      </c>
      <c r="K602" s="70" t="s">
        <v>48</v>
      </c>
      <c r="L602" s="70" t="s">
        <v>3</v>
      </c>
      <c r="M602" s="70" t="s">
        <v>5</v>
      </c>
      <c r="N602" s="103">
        <v>100</v>
      </c>
      <c r="O602" s="103">
        <v>100</v>
      </c>
      <c r="P602" s="51">
        <f t="shared" si="324"/>
        <v>100</v>
      </c>
      <c r="Q602" s="51" t="str">
        <f>IF(AND(N602&lt;&gt;0,M602="объем"),(O602/N602*100),"")</f>
        <v/>
      </c>
      <c r="R602" s="212">
        <f>IFERROR(AVERAGE(P602:P603),"")</f>
        <v>100</v>
      </c>
      <c r="S602" s="215">
        <f>AVERAGE(Q602:Q603)</f>
        <v>105.81100000000001</v>
      </c>
      <c r="T602" s="213">
        <f>IFERROR((R602*0.7+S602*0.3)*2,S602*2)</f>
        <v>203.48660000000001</v>
      </c>
      <c r="U602" s="207" t="str">
        <f>IF(T602&lt;170,"ГЗ по услуге (работе) НЕ выполнено","")&amp;IF(AND(T602&gt;=170,T602&lt;=200),"ГЗ по услуге (работе) выполнено","")&amp;IF(T602&gt;200,"ГЗ по услуге (работе) ПЕРЕвыполнено","")</f>
        <v>ГЗ по услуге (работе) ПЕРЕвыполнено</v>
      </c>
      <c r="V602" s="230"/>
      <c r="W602" s="243">
        <f>AVERAGE(T602:T605)</f>
        <v>202.81046417910449</v>
      </c>
      <c r="X602" s="246" t="str">
        <f>IF(W602&lt;170,"ГЗ по учреждению не выполнено","")&amp;IF(AND(W602&gt;=170,W602&lt;=200),"ГЗ по учреждению выполнено","")&amp;IF(W602&gt;200,"ГЗ по учреждению перевыполнено","")</f>
        <v>ГЗ по учреждению перевыполнено</v>
      </c>
    </row>
    <row r="603" spans="1:24" s="4" customFormat="1" ht="27.6" customHeight="1" thickBot="1" x14ac:dyDescent="0.3">
      <c r="A603" s="234"/>
      <c r="B603" s="44" t="str">
        <f t="shared" si="304"/>
        <v>ГБУЗ АО Центр крови</v>
      </c>
      <c r="C603" s="237"/>
      <c r="D603" s="19" t="str">
        <f t="shared" si="305"/>
        <v>Заготовка, хранение, транспортировка и обеспечение безопасности донорской крови и ее компонентов</v>
      </c>
      <c r="E603" s="231"/>
      <c r="F603" s="44" t="str">
        <f t="shared" si="312"/>
        <v>Не предусмотрено</v>
      </c>
      <c r="G603" s="231"/>
      <c r="H603" s="44" t="str">
        <f t="shared" si="313"/>
        <v>Заготовка, хранение, транспортировка и обеспечение безопасности донорской крови и ее компонентов</v>
      </c>
      <c r="I603" s="231"/>
      <c r="J603" s="44" t="str">
        <f t="shared" si="314"/>
        <v>Не предусмотрено</v>
      </c>
      <c r="K603" s="71" t="s">
        <v>49</v>
      </c>
      <c r="L603" s="67" t="s">
        <v>120</v>
      </c>
      <c r="M603" s="68" t="s">
        <v>42</v>
      </c>
      <c r="N603" s="101">
        <v>8000</v>
      </c>
      <c r="O603" s="101">
        <v>6348.66</v>
      </c>
      <c r="P603" s="53" t="str">
        <f t="shared" si="306"/>
        <v/>
      </c>
      <c r="Q603" s="184">
        <f t="shared" si="325"/>
        <v>105.81100000000001</v>
      </c>
      <c r="R603" s="212"/>
      <c r="S603" s="215"/>
      <c r="T603" s="213"/>
      <c r="U603" s="207"/>
      <c r="V603" s="232"/>
      <c r="W603" s="244"/>
      <c r="X603" s="247"/>
    </row>
    <row r="604" spans="1:24" s="4" customFormat="1" ht="27.6" customHeight="1" thickBot="1" x14ac:dyDescent="0.3">
      <c r="A604" s="234"/>
      <c r="B604" s="44" t="str">
        <f t="shared" si="304"/>
        <v>ГБУЗ АО Центр крови</v>
      </c>
      <c r="C604" s="237"/>
      <c r="D604" s="19" t="str">
        <f t="shared" si="305"/>
        <v>Заготовка, хранение, транспортировка и обеспечение безопасности донорской крови и ее компонентов</v>
      </c>
      <c r="E604" s="231"/>
      <c r="F604" s="44" t="str">
        <f t="shared" si="312"/>
        <v>Не предусмотрено</v>
      </c>
      <c r="G604" s="231"/>
      <c r="H604" s="44" t="str">
        <f t="shared" si="313"/>
        <v>Заготовка, хранение, транспортировка и обеспечение безопасности донорской крови и ее компонентов</v>
      </c>
      <c r="I604" s="231"/>
      <c r="J604" s="44" t="str">
        <f t="shared" si="314"/>
        <v>Не предусмотрено</v>
      </c>
      <c r="K604" s="70" t="s">
        <v>48</v>
      </c>
      <c r="L604" s="70" t="s">
        <v>3</v>
      </c>
      <c r="M604" s="70" t="s">
        <v>5</v>
      </c>
      <c r="N604" s="103">
        <v>100</v>
      </c>
      <c r="O604" s="103">
        <v>100</v>
      </c>
      <c r="P604" s="53">
        <f t="shared" si="324"/>
        <v>100</v>
      </c>
      <c r="Q604" s="172"/>
      <c r="R604" s="226">
        <f>IFERROR(AVERAGE(P604:P605),"")</f>
        <v>100</v>
      </c>
      <c r="S604" s="227">
        <f>AVERAGE(Q604:Q605)</f>
        <v>103.55721393034824</v>
      </c>
      <c r="T604" s="224">
        <f>IFERROR((R604*0.7+S604*0.3)*2,S604*2)</f>
        <v>202.13432835820893</v>
      </c>
      <c r="U604" s="222" t="str">
        <f>IF(T604&lt;170,"ГЗ по услуге (работе) НЕ выполнено","")&amp;IF(AND(T604&gt;=170,T604&lt;=200),"ГЗ по услуге (работе) выполнено","")&amp;IF(T604&gt;200,"ГЗ по услуге (работе) ПЕРЕвыполнено","")</f>
        <v>ГЗ по услуге (работе) ПЕРЕвыполнено</v>
      </c>
      <c r="V604" s="230"/>
      <c r="W604" s="244">
        <f t="shared" ref="W604" si="326">AVERAGE(T604:T605)</f>
        <v>202.13432835820893</v>
      </c>
      <c r="X604" s="247"/>
    </row>
    <row r="605" spans="1:24" s="4" customFormat="1" ht="27.6" customHeight="1" thickBot="1" x14ac:dyDescent="0.3">
      <c r="A605" s="235"/>
      <c r="B605" s="44" t="str">
        <f>IF(A605="",B603,A605)</f>
        <v>ГБУЗ АО Центр крови</v>
      </c>
      <c r="C605" s="238"/>
      <c r="D605" s="19" t="str">
        <f>IF(C605="",D603,C605)</f>
        <v>Заготовка, хранение, транспортировка и обеспечение безопасности донорской крови и ее компонентов</v>
      </c>
      <c r="E605" s="232"/>
      <c r="F605" s="44" t="str">
        <f>IF(E605="",F603,E605)</f>
        <v>Не предусмотрено</v>
      </c>
      <c r="G605" s="232"/>
      <c r="H605" s="44" t="str">
        <f>IF(G605="",H603,G605)</f>
        <v>Заготовка, хранение, транспортировка и обеспечение безопасности донорской крови и ее компонентов</v>
      </c>
      <c r="I605" s="232"/>
      <c r="J605" s="44" t="str">
        <f>IF(I605="",J603,I605)</f>
        <v>Не предусмотрено</v>
      </c>
      <c r="K605" s="71" t="s">
        <v>91</v>
      </c>
      <c r="L605" s="67" t="s">
        <v>41</v>
      </c>
      <c r="M605" s="68" t="s">
        <v>42</v>
      </c>
      <c r="N605" s="101">
        <v>5360</v>
      </c>
      <c r="O605" s="101">
        <v>4163</v>
      </c>
      <c r="P605" s="53" t="str">
        <f t="shared" si="324"/>
        <v/>
      </c>
      <c r="Q605" s="184">
        <f t="shared" si="325"/>
        <v>103.55721393034824</v>
      </c>
      <c r="R605" s="209"/>
      <c r="S605" s="211"/>
      <c r="T605" s="225"/>
      <c r="U605" s="223"/>
      <c r="V605" s="232"/>
      <c r="W605" s="245"/>
      <c r="X605" s="248"/>
    </row>
    <row r="606" spans="1:24" s="4" customFormat="1" ht="88.5" customHeight="1" thickBot="1" x14ac:dyDescent="0.3">
      <c r="A606" s="249" t="s">
        <v>262</v>
      </c>
      <c r="B606" s="44" t="str">
        <f>IF(A606="",B603,A606)</f>
        <v>ГБУЗ АО ОЦОЗ и МП</v>
      </c>
      <c r="C606" s="206" t="s">
        <v>266</v>
      </c>
      <c r="D606" s="19" t="str">
        <f>IF(C606="",D603,C606)</f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06" s="207" t="s">
        <v>47</v>
      </c>
      <c r="F606" s="44" t="str">
        <f>IF(E606="",F603,E606)</f>
        <v>Не предусмотрено</v>
      </c>
      <c r="G606" s="207" t="s">
        <v>47</v>
      </c>
      <c r="H606" s="44" t="str">
        <f>IF(G606="",H603,G606)</f>
        <v>Не предусмотрено</v>
      </c>
      <c r="I606" s="207" t="s">
        <v>47</v>
      </c>
      <c r="J606" s="44" t="str">
        <f>IF(I606="",J603,I606)</f>
        <v>Не предусмотрено</v>
      </c>
      <c r="K606" s="70" t="s">
        <v>177</v>
      </c>
      <c r="L606" s="70" t="s">
        <v>3</v>
      </c>
      <c r="M606" s="70" t="s">
        <v>5</v>
      </c>
      <c r="N606" s="103">
        <v>99</v>
      </c>
      <c r="O606" s="103">
        <v>99</v>
      </c>
      <c r="P606" s="57">
        <f t="shared" si="306"/>
        <v>100</v>
      </c>
      <c r="Q606" s="57"/>
      <c r="R606" s="212">
        <f>IFERROR(AVERAGE(P606:P607),"")</f>
        <v>100</v>
      </c>
      <c r="S606" s="215">
        <f>AVERAGE(Q606:Q607)</f>
        <v>98.970666666666688</v>
      </c>
      <c r="T606" s="213">
        <f>IFERROR((R606*0.7+S606*0.3)*2,S606*2)</f>
        <v>199.38240000000002</v>
      </c>
      <c r="U606" s="207" t="str">
        <f>IF(T606&lt;170,"ГЗ по услуге (работе) НЕ выполнено","")&amp;IF(AND(T606&gt;=170,T606&lt;=200),"ГЗ по услуге (работе) выполнено","")&amp;IF(T606&gt;200,"ГЗ по услуге (работе) ПЕРЕвыполнено","")</f>
        <v>ГЗ по услуге (работе) выполнено</v>
      </c>
      <c r="V606" s="207"/>
      <c r="W606" s="243">
        <f>AVERAGE(T606:T612)</f>
        <v>198.81635555555556</v>
      </c>
      <c r="X606" s="246" t="str">
        <f>IF(W606&lt;170,"ГЗ по учреждению не выполнено","")&amp;IF(AND(W606&gt;=170,W606&lt;=200),"ГЗ по учреждению выполнено","")&amp;IF(W606&gt;200,"ГЗ по учреждению перевыполнено","")</f>
        <v>ГЗ по учреждению выполнено</v>
      </c>
    </row>
    <row r="607" spans="1:24" s="4" customFormat="1" ht="42.75" customHeight="1" thickBot="1" x14ac:dyDescent="0.3">
      <c r="A607" s="250"/>
      <c r="B607" s="44" t="str">
        <f t="shared" si="304"/>
        <v>ГБУЗ АО ОЦОЗ и МП</v>
      </c>
      <c r="C607" s="206"/>
      <c r="D607" s="19" t="str">
        <f t="shared" si="305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07" s="207"/>
      <c r="F607" s="44" t="str">
        <f t="shared" si="312"/>
        <v>Не предусмотрено</v>
      </c>
      <c r="G607" s="207"/>
      <c r="H607" s="44" t="str">
        <f t="shared" si="313"/>
        <v>Не предусмотрено</v>
      </c>
      <c r="I607" s="207"/>
      <c r="J607" s="44" t="str">
        <f t="shared" si="314"/>
        <v>Не предусмотрено</v>
      </c>
      <c r="K607" s="71" t="s">
        <v>176</v>
      </c>
      <c r="L607" s="83" t="s">
        <v>58</v>
      </c>
      <c r="M607" s="78" t="s">
        <v>42</v>
      </c>
      <c r="N607" s="101">
        <v>25000</v>
      </c>
      <c r="O607" s="102">
        <v>18557</v>
      </c>
      <c r="P607" s="58" t="str">
        <f t="shared" si="306"/>
        <v/>
      </c>
      <c r="Q607" s="184">
        <f t="shared" si="325"/>
        <v>98.970666666666688</v>
      </c>
      <c r="R607" s="212"/>
      <c r="S607" s="215"/>
      <c r="T607" s="213"/>
      <c r="U607" s="207"/>
      <c r="V607" s="207"/>
      <c r="W607" s="244"/>
      <c r="X607" s="247"/>
    </row>
    <row r="608" spans="1:24" s="4" customFormat="1" ht="75" customHeight="1" thickBot="1" x14ac:dyDescent="0.3">
      <c r="A608" s="250"/>
      <c r="B608" s="44" t="str">
        <f t="shared" si="304"/>
        <v>ГБУЗ АО ОЦОЗ и МП</v>
      </c>
      <c r="C608" s="219" t="s">
        <v>231</v>
      </c>
      <c r="D608" s="19" t="str">
        <f t="shared" si="30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8" s="222" t="s">
        <v>287</v>
      </c>
      <c r="F608" s="44" t="str">
        <f t="shared" si="312"/>
        <v>заключение договоров</v>
      </c>
      <c r="G608" s="222" t="s">
        <v>289</v>
      </c>
      <c r="H608" s="44" t="str">
        <f t="shared" si="3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8" s="222" t="s">
        <v>288</v>
      </c>
      <c r="J608" s="44" t="str">
        <f t="shared" si="3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8" s="73" t="s">
        <v>232</v>
      </c>
      <c r="L608" s="72" t="s">
        <v>3</v>
      </c>
      <c r="M608" s="69" t="s">
        <v>5</v>
      </c>
      <c r="N608" s="103">
        <v>100</v>
      </c>
      <c r="O608" s="103">
        <v>100</v>
      </c>
      <c r="P608" s="57">
        <f t="shared" ref="P608" si="327">IF(AND(N608&lt;&gt;0,M608="Кач."),O608/N608*100,"")</f>
        <v>100</v>
      </c>
      <c r="Q608" s="57"/>
      <c r="R608" s="226">
        <f>IFERROR(AVERAGE(P608:P609),"")</f>
        <v>100</v>
      </c>
      <c r="S608" s="227">
        <f>AVERAGE(Q608:Q609)</f>
        <v>100</v>
      </c>
      <c r="T608" s="224">
        <f>IFERROR((R608*0.7+S608*0.3)*2,S608*2)</f>
        <v>200</v>
      </c>
      <c r="U608" s="222" t="str">
        <f>IF(T608&lt;170,"ГЗ по услуге (работе) НЕ выполнено","")&amp;IF(AND(T608&gt;=170,T608&lt;=200),"ГЗ по услуге (работе) выполнено","")&amp;IF(T608&gt;200,"ГЗ по услуге (работе) ПЕРЕвыполнено","")</f>
        <v>ГЗ по услуге (работе) выполнено</v>
      </c>
      <c r="V608" s="222"/>
      <c r="W608" s="244"/>
      <c r="X608" s="247"/>
    </row>
    <row r="609" spans="1:417" s="4" customFormat="1" ht="45.6" customHeight="1" thickBot="1" x14ac:dyDescent="0.3">
      <c r="A609" s="250"/>
      <c r="B609" s="44" t="str">
        <f t="shared" si="304"/>
        <v>ГБУЗ АО ОЦОЗ и МП</v>
      </c>
      <c r="C609" s="220"/>
      <c r="D609" s="19" t="str">
        <f t="shared" si="30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9" s="229"/>
      <c r="F609" s="44" t="str">
        <f t="shared" si="312"/>
        <v>заключение договоров</v>
      </c>
      <c r="G609" s="229"/>
      <c r="H609" s="44" t="str">
        <f t="shared" si="3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9" s="229"/>
      <c r="J609" s="44" t="str">
        <f t="shared" si="3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9" s="74" t="s">
        <v>240</v>
      </c>
      <c r="L609" s="72" t="s">
        <v>233</v>
      </c>
      <c r="M609" s="78" t="s">
        <v>42</v>
      </c>
      <c r="N609" s="101">
        <v>1.4</v>
      </c>
      <c r="O609" s="101">
        <v>1.4</v>
      </c>
      <c r="P609" s="58"/>
      <c r="Q609" s="184">
        <f>IF(AND(N609&lt;&gt;0,M609="объем"),(O609/N609*100),"")</f>
        <v>100</v>
      </c>
      <c r="R609" s="208"/>
      <c r="S609" s="210"/>
      <c r="T609" s="228"/>
      <c r="U609" s="229"/>
      <c r="V609" s="229"/>
      <c r="W609" s="244"/>
      <c r="X609" s="247"/>
    </row>
    <row r="610" spans="1:417" s="16" customFormat="1" ht="60.75" customHeight="1" thickBot="1" x14ac:dyDescent="0.3">
      <c r="A610" s="250"/>
      <c r="B610" s="44" t="str">
        <f t="shared" ref="B610:B665" si="328">IF(A610="",B609,A610)</f>
        <v>ГБУЗ АО ОЦОЗ и МП</v>
      </c>
      <c r="C610" s="221"/>
      <c r="D610" s="19" t="str">
        <f t="shared" ref="D610:D665" si="329">IF(C610="",D609,C610)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0" s="223"/>
      <c r="F610" s="44" t="str">
        <f t="shared" si="312"/>
        <v>заключение договоров</v>
      </c>
      <c r="G610" s="223"/>
      <c r="H610" s="44" t="str">
        <f t="shared" si="3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0" s="223"/>
      <c r="J610" s="44" t="str">
        <f t="shared" si="3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0" s="74" t="s">
        <v>255</v>
      </c>
      <c r="L610" s="67" t="s">
        <v>120</v>
      </c>
      <c r="M610" s="78" t="s">
        <v>42</v>
      </c>
      <c r="N610" s="101">
        <v>6</v>
      </c>
      <c r="O610" s="101">
        <v>6</v>
      </c>
      <c r="P610" s="144"/>
      <c r="Q610" s="146">
        <f>IF(AND(N610&lt;&gt;0,M610="объем"),(O610/N610*100),"")</f>
        <v>100</v>
      </c>
      <c r="R610" s="209"/>
      <c r="S610" s="211"/>
      <c r="T610" s="225"/>
      <c r="U610" s="223"/>
      <c r="V610" s="223"/>
      <c r="W610" s="244"/>
      <c r="X610" s="247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  <c r="GG610" s="4"/>
      <c r="GH610" s="4"/>
      <c r="GI610" s="4"/>
      <c r="GJ610" s="4"/>
      <c r="GK610" s="4"/>
      <c r="GL610" s="4"/>
      <c r="GM610" s="4"/>
      <c r="GN610" s="4"/>
      <c r="GO610" s="4"/>
      <c r="GP610" s="4"/>
      <c r="GQ610" s="4"/>
      <c r="GR610" s="4"/>
      <c r="GS610" s="4"/>
      <c r="GT610" s="4"/>
      <c r="GU610" s="4"/>
      <c r="GV610" s="4"/>
      <c r="GW610" s="4"/>
      <c r="GX610" s="4"/>
      <c r="GY610" s="4"/>
      <c r="GZ610" s="4"/>
      <c r="HA610" s="4"/>
      <c r="HB610" s="4"/>
      <c r="HC610" s="4"/>
      <c r="HD610" s="4"/>
      <c r="HE610" s="4"/>
      <c r="HF610" s="4"/>
      <c r="HG610" s="4"/>
      <c r="HH610" s="4"/>
      <c r="HI610" s="4"/>
      <c r="HJ610" s="4"/>
      <c r="HK610" s="4"/>
      <c r="HL610" s="4"/>
      <c r="HM610" s="4"/>
      <c r="HN610" s="4"/>
      <c r="HO610" s="4"/>
      <c r="HP610" s="4"/>
      <c r="HQ610" s="4"/>
      <c r="HR610" s="4"/>
      <c r="HS610" s="4"/>
      <c r="HT610" s="4"/>
      <c r="HU610" s="4"/>
      <c r="HV610" s="4"/>
      <c r="HW610" s="4"/>
      <c r="HX610" s="4"/>
      <c r="HY610" s="4"/>
      <c r="HZ610" s="4"/>
      <c r="IA610" s="4"/>
      <c r="IB610" s="4"/>
      <c r="IC610" s="4"/>
      <c r="ID610" s="4"/>
      <c r="IE610" s="4"/>
      <c r="IF610" s="4"/>
      <c r="IG610" s="4"/>
      <c r="IH610" s="4"/>
      <c r="II610" s="4"/>
      <c r="IJ610" s="4"/>
      <c r="IK610" s="4"/>
      <c r="IL610" s="4"/>
      <c r="IM610" s="4"/>
      <c r="IN610" s="4"/>
      <c r="IO610" s="4"/>
      <c r="IP610" s="4"/>
      <c r="IQ610" s="4"/>
      <c r="IR610" s="4"/>
      <c r="IS610" s="4"/>
      <c r="IT610" s="4"/>
      <c r="IU610" s="4"/>
      <c r="IV610" s="4"/>
      <c r="IW610" s="4"/>
      <c r="IX610" s="4"/>
      <c r="IY610" s="4"/>
      <c r="IZ610" s="4"/>
      <c r="JA610" s="4"/>
      <c r="JB610" s="4"/>
      <c r="JC610" s="4"/>
      <c r="JD610" s="4"/>
      <c r="JE610" s="4"/>
      <c r="JF610" s="4"/>
      <c r="JG610" s="4"/>
      <c r="JH610" s="4"/>
      <c r="JI610" s="4"/>
      <c r="JJ610" s="4"/>
      <c r="JK610" s="4"/>
      <c r="JL610" s="4"/>
      <c r="JM610" s="4"/>
      <c r="JN610" s="4"/>
      <c r="JO610" s="4"/>
      <c r="JP610" s="4"/>
      <c r="JQ610" s="4"/>
      <c r="JR610" s="4"/>
      <c r="JS610" s="4"/>
      <c r="JT610" s="4"/>
      <c r="JU610" s="4"/>
      <c r="JV610" s="4"/>
      <c r="JW610" s="4"/>
      <c r="JX610" s="4"/>
      <c r="JY610" s="4"/>
      <c r="JZ610" s="4"/>
      <c r="KA610" s="4"/>
      <c r="KB610" s="4"/>
      <c r="KC610" s="4"/>
      <c r="KD610" s="4"/>
      <c r="KE610" s="4"/>
      <c r="KF610" s="4"/>
      <c r="KG610" s="4"/>
      <c r="KH610" s="4"/>
      <c r="KI610" s="4"/>
      <c r="KJ610" s="4"/>
      <c r="KK610" s="4"/>
      <c r="KL610" s="4"/>
      <c r="KM610" s="4"/>
      <c r="KN610" s="4"/>
      <c r="KO610" s="4"/>
      <c r="KP610" s="4"/>
      <c r="KQ610" s="4"/>
      <c r="KR610" s="4"/>
      <c r="KS610" s="4"/>
      <c r="KT610" s="4"/>
      <c r="KU610" s="4"/>
      <c r="KV610" s="4"/>
      <c r="KW610" s="4"/>
      <c r="KX610" s="4"/>
      <c r="KY610" s="4"/>
      <c r="KZ610" s="4"/>
      <c r="LA610" s="4"/>
      <c r="LB610" s="4"/>
      <c r="LC610" s="4"/>
      <c r="LD610" s="4"/>
      <c r="LE610" s="4"/>
      <c r="LF610" s="4"/>
      <c r="LG610" s="4"/>
      <c r="LH610" s="4"/>
      <c r="LI610" s="4"/>
      <c r="LJ610" s="4"/>
      <c r="LK610" s="4"/>
      <c r="LL610" s="4"/>
      <c r="LM610" s="4"/>
      <c r="LN610" s="4"/>
      <c r="LO610" s="4"/>
      <c r="LP610" s="4"/>
      <c r="LQ610" s="4"/>
      <c r="LR610" s="4"/>
      <c r="LS610" s="4"/>
      <c r="LT610" s="4"/>
      <c r="LU610" s="4"/>
      <c r="LV610" s="4"/>
      <c r="LW610" s="4"/>
      <c r="LX610" s="4"/>
      <c r="LY610" s="4"/>
      <c r="LZ610" s="4"/>
      <c r="MA610" s="4"/>
      <c r="MB610" s="4"/>
      <c r="MC610" s="4"/>
      <c r="MD610" s="4"/>
      <c r="ME610" s="4"/>
      <c r="MF610" s="4"/>
      <c r="MG610" s="4"/>
      <c r="MH610" s="4"/>
      <c r="MI610" s="4"/>
      <c r="MJ610" s="4"/>
      <c r="MK610" s="4"/>
      <c r="ML610" s="4"/>
      <c r="MM610" s="4"/>
      <c r="MN610" s="4"/>
      <c r="MO610" s="4"/>
      <c r="MP610" s="4"/>
      <c r="MQ610" s="4"/>
      <c r="MR610" s="4"/>
      <c r="MS610" s="4"/>
      <c r="MT610" s="4"/>
      <c r="MU610" s="4"/>
      <c r="MV610" s="4"/>
      <c r="MW610" s="4"/>
      <c r="MX610" s="4"/>
      <c r="MY610" s="4"/>
      <c r="MZ610" s="4"/>
      <c r="NA610" s="4"/>
      <c r="NB610" s="4"/>
      <c r="NC610" s="4"/>
      <c r="ND610" s="4"/>
      <c r="NE610" s="4"/>
      <c r="NF610" s="4"/>
      <c r="NG610" s="4"/>
      <c r="NH610" s="4"/>
      <c r="NI610" s="4"/>
      <c r="NJ610" s="4"/>
      <c r="NK610" s="4"/>
      <c r="NL610" s="4"/>
      <c r="NM610" s="4"/>
      <c r="NN610" s="4"/>
      <c r="NO610" s="4"/>
      <c r="NP610" s="4"/>
      <c r="NQ610" s="4"/>
      <c r="NR610" s="4"/>
      <c r="NS610" s="4"/>
      <c r="NT610" s="4"/>
      <c r="NU610" s="4"/>
      <c r="NV610" s="4"/>
      <c r="NW610" s="4"/>
      <c r="NX610" s="4"/>
      <c r="NY610" s="4"/>
      <c r="NZ610" s="4"/>
      <c r="OA610" s="4"/>
      <c r="OB610" s="4"/>
      <c r="OC610" s="4"/>
      <c r="OD610" s="4"/>
      <c r="OE610" s="4"/>
      <c r="OF610" s="4"/>
      <c r="OG610" s="4"/>
      <c r="OH610" s="4"/>
      <c r="OI610" s="4"/>
      <c r="OJ610" s="4"/>
      <c r="OK610" s="4"/>
      <c r="OL610" s="4"/>
      <c r="OM610" s="4"/>
      <c r="ON610" s="4"/>
      <c r="OO610" s="4"/>
      <c r="OP610" s="4"/>
      <c r="OQ610" s="4"/>
      <c r="OR610" s="4"/>
      <c r="OS610" s="4"/>
      <c r="OT610" s="4"/>
      <c r="OU610" s="4"/>
      <c r="OV610" s="4"/>
      <c r="OW610" s="4"/>
      <c r="OX610" s="4"/>
      <c r="OY610" s="4"/>
      <c r="OZ610" s="4"/>
      <c r="PA610" s="4"/>
    </row>
    <row r="611" spans="1:417" s="16" customFormat="1" ht="30.75" customHeight="1" thickBot="1" x14ac:dyDescent="0.3">
      <c r="A611" s="250"/>
      <c r="B611" s="361" t="str">
        <f t="shared" si="328"/>
        <v>ГБУЗ АО ОЦОЗ и МП</v>
      </c>
      <c r="C611" s="219" t="s">
        <v>121</v>
      </c>
      <c r="D611" s="19" t="str">
        <f t="shared" si="329"/>
        <v>ПМСП, не включенная в базовую программу ОМС</v>
      </c>
      <c r="E611" s="222" t="s">
        <v>139</v>
      </c>
      <c r="F611" s="44" t="str">
        <f t="shared" si="312"/>
        <v>амбулаторно</v>
      </c>
      <c r="G611" s="222" t="s">
        <v>39</v>
      </c>
      <c r="H611" s="44" t="str">
        <f t="shared" si="313"/>
        <v>Первичная медико-санитарная помощь, в части диагностики и лечения</v>
      </c>
      <c r="I611" s="222" t="s">
        <v>281</v>
      </c>
      <c r="J611" s="44" t="str">
        <f t="shared" si="314"/>
        <v>Рентгенологическая диагностика</v>
      </c>
      <c r="K611" s="69" t="s">
        <v>96</v>
      </c>
      <c r="L611" s="70" t="s">
        <v>3</v>
      </c>
      <c r="M611" s="69" t="s">
        <v>5</v>
      </c>
      <c r="N611" s="103">
        <v>99</v>
      </c>
      <c r="O611" s="103">
        <v>99</v>
      </c>
      <c r="P611" s="170">
        <f t="shared" si="306"/>
        <v>100</v>
      </c>
      <c r="Q611" s="169"/>
      <c r="R611" s="226">
        <f>IFERROR(AVERAGE(P611:P612),"")</f>
        <v>100</v>
      </c>
      <c r="S611" s="227">
        <f>AVERAGE(Q611:Q612)</f>
        <v>95.111111111111128</v>
      </c>
      <c r="T611" s="224">
        <f>IFERROR((R611*0.7+S611*0.3)*2,S611*2)</f>
        <v>197.06666666666666</v>
      </c>
      <c r="U611" s="222" t="str">
        <f>IF(T611&lt;170,"ГЗ по услуге (работе) НЕ выполнено","")&amp;IF(AND(T611&gt;=170,T611&lt;=200),"ГЗ по услуге (работе) выполнено","")&amp;IF(T611&gt;200,"ГЗ по услуге (работе) ПЕРЕвыполнено","")</f>
        <v>ГЗ по услуге (работе) выполнено</v>
      </c>
      <c r="V611" s="222"/>
      <c r="W611" s="244"/>
      <c r="X611" s="247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/>
      <c r="GH611" s="4"/>
      <c r="GI611" s="4"/>
      <c r="GJ611" s="4"/>
      <c r="GK611" s="4"/>
      <c r="GL611" s="4"/>
      <c r="GM611" s="4"/>
      <c r="GN611" s="4"/>
      <c r="GO611" s="4"/>
      <c r="GP611" s="4"/>
      <c r="GQ611" s="4"/>
      <c r="GR611" s="4"/>
      <c r="GS611" s="4"/>
      <c r="GT611" s="4"/>
      <c r="GU611" s="4"/>
      <c r="GV611" s="4"/>
      <c r="GW611" s="4"/>
      <c r="GX611" s="4"/>
      <c r="GY611" s="4"/>
      <c r="GZ611" s="4"/>
      <c r="HA611" s="4"/>
      <c r="HB611" s="4"/>
      <c r="HC611" s="4"/>
      <c r="HD611" s="4"/>
      <c r="HE611" s="4"/>
      <c r="HF611" s="4"/>
      <c r="HG611" s="4"/>
      <c r="HH611" s="4"/>
      <c r="HI611" s="4"/>
      <c r="HJ611" s="4"/>
      <c r="HK611" s="4"/>
      <c r="HL611" s="4"/>
      <c r="HM611" s="4"/>
      <c r="HN611" s="4"/>
      <c r="HO611" s="4"/>
      <c r="HP611" s="4"/>
      <c r="HQ611" s="4"/>
      <c r="HR611" s="4"/>
      <c r="HS611" s="4"/>
      <c r="HT611" s="4"/>
      <c r="HU611" s="4"/>
      <c r="HV611" s="4"/>
      <c r="HW611" s="4"/>
      <c r="HX611" s="4"/>
      <c r="HY611" s="4"/>
      <c r="HZ611" s="4"/>
      <c r="IA611" s="4"/>
      <c r="IB611" s="4"/>
      <c r="IC611" s="4"/>
      <c r="ID611" s="4"/>
      <c r="IE611" s="4"/>
      <c r="IF611" s="4"/>
      <c r="IG611" s="4"/>
      <c r="IH611" s="4"/>
      <c r="II611" s="4"/>
      <c r="IJ611" s="4"/>
      <c r="IK611" s="4"/>
      <c r="IL611" s="4"/>
      <c r="IM611" s="4"/>
      <c r="IN611" s="4"/>
      <c r="IO611" s="4"/>
      <c r="IP611" s="4"/>
      <c r="IQ611" s="4"/>
      <c r="IR611" s="4"/>
      <c r="IS611" s="4"/>
      <c r="IT611" s="4"/>
      <c r="IU611" s="4"/>
      <c r="IV611" s="4"/>
      <c r="IW611" s="4"/>
      <c r="IX611" s="4"/>
      <c r="IY611" s="4"/>
      <c r="IZ611" s="4"/>
      <c r="JA611" s="4"/>
      <c r="JB611" s="4"/>
      <c r="JC611" s="4"/>
      <c r="JD611" s="4"/>
      <c r="JE611" s="4"/>
      <c r="JF611" s="4"/>
      <c r="JG611" s="4"/>
      <c r="JH611" s="4"/>
      <c r="JI611" s="4"/>
      <c r="JJ611" s="4"/>
      <c r="JK611" s="4"/>
      <c r="JL611" s="4"/>
      <c r="JM611" s="4"/>
      <c r="JN611" s="4"/>
      <c r="JO611" s="4"/>
      <c r="JP611" s="4"/>
      <c r="JQ611" s="4"/>
      <c r="JR611" s="4"/>
      <c r="JS611" s="4"/>
      <c r="JT611" s="4"/>
      <c r="JU611" s="4"/>
      <c r="JV611" s="4"/>
      <c r="JW611" s="4"/>
      <c r="JX611" s="4"/>
      <c r="JY611" s="4"/>
      <c r="JZ611" s="4"/>
      <c r="KA611" s="4"/>
      <c r="KB611" s="4"/>
      <c r="KC611" s="4"/>
      <c r="KD611" s="4"/>
      <c r="KE611" s="4"/>
      <c r="KF611" s="4"/>
      <c r="KG611" s="4"/>
      <c r="KH611" s="4"/>
      <c r="KI611" s="4"/>
      <c r="KJ611" s="4"/>
      <c r="KK611" s="4"/>
      <c r="KL611" s="4"/>
      <c r="KM611" s="4"/>
      <c r="KN611" s="4"/>
      <c r="KO611" s="4"/>
      <c r="KP611" s="4"/>
      <c r="KQ611" s="4"/>
      <c r="KR611" s="4"/>
      <c r="KS611" s="4"/>
      <c r="KT611" s="4"/>
      <c r="KU611" s="4"/>
      <c r="KV611" s="4"/>
      <c r="KW611" s="4"/>
      <c r="KX611" s="4"/>
      <c r="KY611" s="4"/>
      <c r="KZ611" s="4"/>
      <c r="LA611" s="4"/>
      <c r="LB611" s="4"/>
      <c r="LC611" s="4"/>
      <c r="LD611" s="4"/>
      <c r="LE611" s="4"/>
      <c r="LF611" s="4"/>
      <c r="LG611" s="4"/>
      <c r="LH611" s="4"/>
      <c r="LI611" s="4"/>
      <c r="LJ611" s="4"/>
      <c r="LK611" s="4"/>
      <c r="LL611" s="4"/>
      <c r="LM611" s="4"/>
      <c r="LN611" s="4"/>
      <c r="LO611" s="4"/>
      <c r="LP611" s="4"/>
      <c r="LQ611" s="4"/>
      <c r="LR611" s="4"/>
      <c r="LS611" s="4"/>
      <c r="LT611" s="4"/>
      <c r="LU611" s="4"/>
      <c r="LV611" s="4"/>
      <c r="LW611" s="4"/>
      <c r="LX611" s="4"/>
      <c r="LY611" s="4"/>
      <c r="LZ611" s="4"/>
      <c r="MA611" s="4"/>
      <c r="MB611" s="4"/>
      <c r="MC611" s="4"/>
      <c r="MD611" s="4"/>
      <c r="ME611" s="4"/>
      <c r="MF611" s="4"/>
      <c r="MG611" s="4"/>
      <c r="MH611" s="4"/>
      <c r="MI611" s="4"/>
      <c r="MJ611" s="4"/>
      <c r="MK611" s="4"/>
      <c r="ML611" s="4"/>
      <c r="MM611" s="4"/>
      <c r="MN611" s="4"/>
      <c r="MO611" s="4"/>
      <c r="MP611" s="4"/>
      <c r="MQ611" s="4"/>
      <c r="MR611" s="4"/>
      <c r="MS611" s="4"/>
      <c r="MT611" s="4"/>
      <c r="MU611" s="4"/>
      <c r="MV611" s="4"/>
      <c r="MW611" s="4"/>
      <c r="MX611" s="4"/>
      <c r="MY611" s="4"/>
      <c r="MZ611" s="4"/>
      <c r="NA611" s="4"/>
      <c r="NB611" s="4"/>
      <c r="NC611" s="4"/>
      <c r="ND611" s="4"/>
      <c r="NE611" s="4"/>
      <c r="NF611" s="4"/>
      <c r="NG611" s="4"/>
      <c r="NH611" s="4"/>
      <c r="NI611" s="4"/>
      <c r="NJ611" s="4"/>
      <c r="NK611" s="4"/>
      <c r="NL611" s="4"/>
      <c r="NM611" s="4"/>
      <c r="NN611" s="4"/>
      <c r="NO611" s="4"/>
      <c r="NP611" s="4"/>
      <c r="NQ611" s="4"/>
      <c r="NR611" s="4"/>
      <c r="NS611" s="4"/>
      <c r="NT611" s="4"/>
      <c r="NU611" s="4"/>
      <c r="NV611" s="4"/>
      <c r="NW611" s="4"/>
      <c r="NX611" s="4"/>
      <c r="NY611" s="4"/>
      <c r="NZ611" s="4"/>
      <c r="OA611" s="4"/>
      <c r="OB611" s="4"/>
      <c r="OC611" s="4"/>
      <c r="OD611" s="4"/>
      <c r="OE611" s="4"/>
      <c r="OF611" s="4"/>
      <c r="OG611" s="4"/>
      <c r="OH611" s="4"/>
      <c r="OI611" s="4"/>
      <c r="OJ611" s="4"/>
      <c r="OK611" s="4"/>
      <c r="OL611" s="4"/>
      <c r="OM611" s="4"/>
      <c r="ON611" s="4"/>
      <c r="OO611" s="4"/>
      <c r="OP611" s="4"/>
      <c r="OQ611" s="4"/>
      <c r="OR611" s="4"/>
      <c r="OS611" s="4"/>
      <c r="OT611" s="4"/>
      <c r="OU611" s="4"/>
      <c r="OV611" s="4"/>
      <c r="OW611" s="4"/>
      <c r="OX611" s="4"/>
      <c r="OY611" s="4"/>
      <c r="OZ611" s="4"/>
      <c r="PA611" s="4"/>
    </row>
    <row r="612" spans="1:417" s="16" customFormat="1" ht="33.75" customHeight="1" thickBot="1" x14ac:dyDescent="0.3">
      <c r="A612" s="251"/>
      <c r="B612" s="362"/>
      <c r="C612" s="221"/>
      <c r="D612" s="19" t="str">
        <f t="shared" si="329"/>
        <v>ПМСП, не включенная в базовую программу ОМС</v>
      </c>
      <c r="E612" s="223"/>
      <c r="F612" s="44" t="str">
        <f t="shared" si="312"/>
        <v>амбулаторно</v>
      </c>
      <c r="G612" s="223"/>
      <c r="H612" s="44" t="str">
        <f t="shared" si="313"/>
        <v>Первичная медико-санитарная помощь, в части диагностики и лечения</v>
      </c>
      <c r="I612" s="223"/>
      <c r="J612" s="44" t="str">
        <f t="shared" si="314"/>
        <v>Рентгенологическая диагностика</v>
      </c>
      <c r="K612" s="171" t="s">
        <v>282</v>
      </c>
      <c r="L612" s="85" t="s">
        <v>41</v>
      </c>
      <c r="M612" s="78" t="s">
        <v>42</v>
      </c>
      <c r="N612" s="101">
        <v>3000</v>
      </c>
      <c r="O612" s="101">
        <v>2140</v>
      </c>
      <c r="P612" s="170"/>
      <c r="Q612" s="169">
        <f t="shared" si="317"/>
        <v>95.111111111111128</v>
      </c>
      <c r="R612" s="209"/>
      <c r="S612" s="211"/>
      <c r="T612" s="225"/>
      <c r="U612" s="223"/>
      <c r="V612" s="223"/>
      <c r="W612" s="245"/>
      <c r="X612" s="248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  <c r="HQ612" s="4"/>
      <c r="HR612" s="4"/>
      <c r="HS612" s="4"/>
      <c r="HT612" s="4"/>
      <c r="HU612" s="4"/>
      <c r="HV612" s="4"/>
      <c r="HW612" s="4"/>
      <c r="HX612" s="4"/>
      <c r="HY612" s="4"/>
      <c r="HZ612" s="4"/>
      <c r="IA612" s="4"/>
      <c r="IB612" s="4"/>
      <c r="IC612" s="4"/>
      <c r="ID612" s="4"/>
      <c r="IE612" s="4"/>
      <c r="IF612" s="4"/>
      <c r="IG612" s="4"/>
      <c r="IH612" s="4"/>
      <c r="II612" s="4"/>
      <c r="IJ612" s="4"/>
      <c r="IK612" s="4"/>
      <c r="IL612" s="4"/>
      <c r="IM612" s="4"/>
      <c r="IN612" s="4"/>
      <c r="IO612" s="4"/>
      <c r="IP612" s="4"/>
      <c r="IQ612" s="4"/>
      <c r="IR612" s="4"/>
      <c r="IS612" s="4"/>
      <c r="IT612" s="4"/>
      <c r="IU612" s="4"/>
      <c r="IV612" s="4"/>
      <c r="IW612" s="4"/>
      <c r="IX612" s="4"/>
      <c r="IY612" s="4"/>
      <c r="IZ612" s="4"/>
      <c r="JA612" s="4"/>
      <c r="JB612" s="4"/>
      <c r="JC612" s="4"/>
      <c r="JD612" s="4"/>
      <c r="JE612" s="4"/>
      <c r="JF612" s="4"/>
      <c r="JG612" s="4"/>
      <c r="JH612" s="4"/>
      <c r="JI612" s="4"/>
      <c r="JJ612" s="4"/>
      <c r="JK612" s="4"/>
      <c r="JL612" s="4"/>
      <c r="JM612" s="4"/>
      <c r="JN612" s="4"/>
      <c r="JO612" s="4"/>
      <c r="JP612" s="4"/>
      <c r="JQ612" s="4"/>
      <c r="JR612" s="4"/>
      <c r="JS612" s="4"/>
      <c r="JT612" s="4"/>
      <c r="JU612" s="4"/>
      <c r="JV612" s="4"/>
      <c r="JW612" s="4"/>
      <c r="JX612" s="4"/>
      <c r="JY612" s="4"/>
      <c r="JZ612" s="4"/>
      <c r="KA612" s="4"/>
      <c r="KB612" s="4"/>
      <c r="KC612" s="4"/>
      <c r="KD612" s="4"/>
      <c r="KE612" s="4"/>
      <c r="KF612" s="4"/>
      <c r="KG612" s="4"/>
      <c r="KH612" s="4"/>
      <c r="KI612" s="4"/>
      <c r="KJ612" s="4"/>
      <c r="KK612" s="4"/>
      <c r="KL612" s="4"/>
      <c r="KM612" s="4"/>
      <c r="KN612" s="4"/>
      <c r="KO612" s="4"/>
      <c r="KP612" s="4"/>
      <c r="KQ612" s="4"/>
      <c r="KR612" s="4"/>
      <c r="KS612" s="4"/>
      <c r="KT612" s="4"/>
      <c r="KU612" s="4"/>
      <c r="KV612" s="4"/>
      <c r="KW612" s="4"/>
      <c r="KX612" s="4"/>
      <c r="KY612" s="4"/>
      <c r="KZ612" s="4"/>
      <c r="LA612" s="4"/>
      <c r="LB612" s="4"/>
      <c r="LC612" s="4"/>
      <c r="LD612" s="4"/>
      <c r="LE612" s="4"/>
      <c r="LF612" s="4"/>
      <c r="LG612" s="4"/>
      <c r="LH612" s="4"/>
      <c r="LI612" s="4"/>
      <c r="LJ612" s="4"/>
      <c r="LK612" s="4"/>
      <c r="LL612" s="4"/>
      <c r="LM612" s="4"/>
      <c r="LN612" s="4"/>
      <c r="LO612" s="4"/>
      <c r="LP612" s="4"/>
      <c r="LQ612" s="4"/>
      <c r="LR612" s="4"/>
      <c r="LS612" s="4"/>
      <c r="LT612" s="4"/>
      <c r="LU612" s="4"/>
      <c r="LV612" s="4"/>
      <c r="LW612" s="4"/>
      <c r="LX612" s="4"/>
      <c r="LY612" s="4"/>
      <c r="LZ612" s="4"/>
      <c r="MA612" s="4"/>
      <c r="MB612" s="4"/>
      <c r="MC612" s="4"/>
      <c r="MD612" s="4"/>
      <c r="ME612" s="4"/>
      <c r="MF612" s="4"/>
      <c r="MG612" s="4"/>
      <c r="MH612" s="4"/>
      <c r="MI612" s="4"/>
      <c r="MJ612" s="4"/>
      <c r="MK612" s="4"/>
      <c r="ML612" s="4"/>
      <c r="MM612" s="4"/>
      <c r="MN612" s="4"/>
      <c r="MO612" s="4"/>
      <c r="MP612" s="4"/>
      <c r="MQ612" s="4"/>
      <c r="MR612" s="4"/>
      <c r="MS612" s="4"/>
      <c r="MT612" s="4"/>
      <c r="MU612" s="4"/>
      <c r="MV612" s="4"/>
      <c r="MW612" s="4"/>
      <c r="MX612" s="4"/>
      <c r="MY612" s="4"/>
      <c r="MZ612" s="4"/>
      <c r="NA612" s="4"/>
      <c r="NB612" s="4"/>
      <c r="NC612" s="4"/>
      <c r="ND612" s="4"/>
      <c r="NE612" s="4"/>
      <c r="NF612" s="4"/>
      <c r="NG612" s="4"/>
      <c r="NH612" s="4"/>
      <c r="NI612" s="4"/>
      <c r="NJ612" s="4"/>
      <c r="NK612" s="4"/>
      <c r="NL612" s="4"/>
      <c r="NM612" s="4"/>
      <c r="NN612" s="4"/>
      <c r="NO612" s="4"/>
      <c r="NP612" s="4"/>
      <c r="NQ612" s="4"/>
      <c r="NR612" s="4"/>
      <c r="NS612" s="4"/>
      <c r="NT612" s="4"/>
      <c r="NU612" s="4"/>
      <c r="NV612" s="4"/>
      <c r="NW612" s="4"/>
      <c r="NX612" s="4"/>
      <c r="NY612" s="4"/>
      <c r="NZ612" s="4"/>
      <c r="OA612" s="4"/>
      <c r="OB612" s="4"/>
      <c r="OC612" s="4"/>
      <c r="OD612" s="4"/>
      <c r="OE612" s="4"/>
      <c r="OF612" s="4"/>
      <c r="OG612" s="4"/>
      <c r="OH612" s="4"/>
      <c r="OI612" s="4"/>
      <c r="OJ612" s="4"/>
      <c r="OK612" s="4"/>
      <c r="OL612" s="4"/>
      <c r="OM612" s="4"/>
      <c r="ON612" s="4"/>
      <c r="OO612" s="4"/>
      <c r="OP612" s="4"/>
      <c r="OQ612" s="4"/>
      <c r="OR612" s="4"/>
      <c r="OS612" s="4"/>
      <c r="OT612" s="4"/>
      <c r="OU612" s="4"/>
      <c r="OV612" s="4"/>
      <c r="OW612" s="4"/>
      <c r="OX612" s="4"/>
      <c r="OY612" s="4"/>
      <c r="OZ612" s="4"/>
      <c r="PA612" s="4"/>
    </row>
    <row r="613" spans="1:417" s="16" customFormat="1" ht="31.9" customHeight="1" thickBot="1" x14ac:dyDescent="0.3">
      <c r="A613" s="305" t="s">
        <v>13</v>
      </c>
      <c r="B613" s="44" t="str">
        <f>IF(A613="",B610,A613)</f>
        <v>ГБУЗ АО Патологоанатомическое бюро</v>
      </c>
      <c r="C613" s="242" t="s">
        <v>95</v>
      </c>
      <c r="D613" s="19" t="str">
        <f>IF(C613="",D610,C613)</f>
        <v>Патологическая анатомия</v>
      </c>
      <c r="E613" s="214" t="s">
        <v>95</v>
      </c>
      <c r="F613" s="44" t="str">
        <f>IF(E613="",F610,E613)</f>
        <v>Патологическая анатомия</v>
      </c>
      <c r="G613" s="214" t="s">
        <v>47</v>
      </c>
      <c r="H613" s="44" t="str">
        <f>IF(G613="",H610,G613)</f>
        <v>Не предусмотрено</v>
      </c>
      <c r="I613" s="214" t="s">
        <v>47</v>
      </c>
      <c r="J613" s="44" t="str">
        <f>IF(I613="",J610,I613)</f>
        <v>Не предусмотрено</v>
      </c>
      <c r="K613" s="69" t="s">
        <v>96</v>
      </c>
      <c r="L613" s="70" t="s">
        <v>3</v>
      </c>
      <c r="M613" s="70" t="s">
        <v>5</v>
      </c>
      <c r="N613" s="103">
        <v>100</v>
      </c>
      <c r="O613" s="103">
        <v>100</v>
      </c>
      <c r="P613" s="51">
        <f t="shared" si="306"/>
        <v>100</v>
      </c>
      <c r="Q613" s="51"/>
      <c r="R613" s="226">
        <f>IFERROR(AVERAGE(P613:P616),"")</f>
        <v>100</v>
      </c>
      <c r="S613" s="227">
        <f>AVERAGE(Q613:Q616)</f>
        <v>78.782520325203251</v>
      </c>
      <c r="T613" s="224">
        <f>IFERROR((R613*0.7+S613*0.3)*2,S613*2)</f>
        <v>187.26951219512193</v>
      </c>
      <c r="U613" s="222" t="str">
        <f>IF(T613&lt;170,"ГЗ по услуге (работе) НЕ выполнено","")&amp;IF(AND(T613&gt;=170,T613&lt;=200),"ГЗ по услуге (работе) выполнено","")&amp;IF(T613&gt;200,"ГЗ по услуге (работе) ПЕРЕвыполнено","")</f>
        <v>ГЗ по услуге (работе) выполнено</v>
      </c>
      <c r="V613" s="222"/>
      <c r="W613" s="270">
        <f>AVERAGE(T613:T616)</f>
        <v>187.26951219512193</v>
      </c>
      <c r="X613" s="277" t="str">
        <f>IF(W613&lt;170,"ГЗ по учреждению не выполнено","")&amp;IF(AND(W613&gt;=170,W613&lt;=200),"ГЗ по учреждению выполнено","")&amp;IF(W613&gt;200,"ГЗ по учреждению перевыполнено","")</f>
        <v>ГЗ по учреждению выполнено</v>
      </c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  <c r="GL613" s="4"/>
      <c r="GM613" s="4"/>
      <c r="GN613" s="4"/>
      <c r="GO613" s="4"/>
      <c r="GP613" s="4"/>
      <c r="GQ613" s="4"/>
      <c r="GR613" s="4"/>
      <c r="GS613" s="4"/>
      <c r="GT613" s="4"/>
      <c r="GU613" s="4"/>
      <c r="GV613" s="4"/>
      <c r="GW613" s="4"/>
      <c r="GX613" s="4"/>
      <c r="GY613" s="4"/>
      <c r="GZ613" s="4"/>
      <c r="HA613" s="4"/>
      <c r="HB613" s="4"/>
      <c r="HC613" s="4"/>
      <c r="HD613" s="4"/>
      <c r="HE613" s="4"/>
      <c r="HF613" s="4"/>
      <c r="HG613" s="4"/>
      <c r="HH613" s="4"/>
      <c r="HI613" s="4"/>
      <c r="HJ613" s="4"/>
      <c r="HK613" s="4"/>
      <c r="HL613" s="4"/>
      <c r="HM613" s="4"/>
      <c r="HN613" s="4"/>
      <c r="HO613" s="4"/>
      <c r="HP613" s="4"/>
      <c r="HQ613" s="4"/>
      <c r="HR613" s="4"/>
      <c r="HS613" s="4"/>
      <c r="HT613" s="4"/>
      <c r="HU613" s="4"/>
      <c r="HV613" s="4"/>
      <c r="HW613" s="4"/>
      <c r="HX613" s="4"/>
      <c r="HY613" s="4"/>
      <c r="HZ613" s="4"/>
      <c r="IA613" s="4"/>
      <c r="IB613" s="4"/>
      <c r="IC613" s="4"/>
      <c r="ID613" s="4"/>
      <c r="IE613" s="4"/>
      <c r="IF613" s="4"/>
      <c r="IG613" s="4"/>
      <c r="IH613" s="4"/>
      <c r="II613" s="4"/>
      <c r="IJ613" s="4"/>
      <c r="IK613" s="4"/>
      <c r="IL613" s="4"/>
      <c r="IM613" s="4"/>
      <c r="IN613" s="4"/>
      <c r="IO613" s="4"/>
      <c r="IP613" s="4"/>
      <c r="IQ613" s="4"/>
      <c r="IR613" s="4"/>
      <c r="IS613" s="4"/>
      <c r="IT613" s="4"/>
      <c r="IU613" s="4"/>
      <c r="IV613" s="4"/>
      <c r="IW613" s="4"/>
      <c r="IX613" s="4"/>
      <c r="IY613" s="4"/>
      <c r="IZ613" s="4"/>
      <c r="JA613" s="4"/>
      <c r="JB613" s="4"/>
      <c r="JC613" s="4"/>
      <c r="JD613" s="4"/>
      <c r="JE613" s="4"/>
      <c r="JF613" s="4"/>
      <c r="JG613" s="4"/>
      <c r="JH613" s="4"/>
      <c r="JI613" s="4"/>
      <c r="JJ613" s="4"/>
      <c r="JK613" s="4"/>
      <c r="JL613" s="4"/>
      <c r="JM613" s="4"/>
      <c r="JN613" s="4"/>
      <c r="JO613" s="4"/>
      <c r="JP613" s="4"/>
      <c r="JQ613" s="4"/>
      <c r="JR613" s="4"/>
      <c r="JS613" s="4"/>
      <c r="JT613" s="4"/>
      <c r="JU613" s="4"/>
      <c r="JV613" s="4"/>
      <c r="JW613" s="4"/>
      <c r="JX613" s="4"/>
      <c r="JY613" s="4"/>
      <c r="JZ613" s="4"/>
      <c r="KA613" s="4"/>
      <c r="KB613" s="4"/>
      <c r="KC613" s="4"/>
      <c r="KD613" s="4"/>
      <c r="KE613" s="4"/>
      <c r="KF613" s="4"/>
      <c r="KG613" s="4"/>
      <c r="KH613" s="4"/>
      <c r="KI613" s="4"/>
      <c r="KJ613" s="4"/>
      <c r="KK613" s="4"/>
      <c r="KL613" s="4"/>
      <c r="KM613" s="4"/>
      <c r="KN613" s="4"/>
      <c r="KO613" s="4"/>
      <c r="KP613" s="4"/>
      <c r="KQ613" s="4"/>
      <c r="KR613" s="4"/>
      <c r="KS613" s="4"/>
      <c r="KT613" s="4"/>
      <c r="KU613" s="4"/>
      <c r="KV613" s="4"/>
      <c r="KW613" s="4"/>
      <c r="KX613" s="4"/>
      <c r="KY613" s="4"/>
      <c r="KZ613" s="4"/>
      <c r="LA613" s="4"/>
      <c r="LB613" s="4"/>
      <c r="LC613" s="4"/>
      <c r="LD613" s="4"/>
      <c r="LE613" s="4"/>
      <c r="LF613" s="4"/>
      <c r="LG613" s="4"/>
      <c r="LH613" s="4"/>
      <c r="LI613" s="4"/>
      <c r="LJ613" s="4"/>
      <c r="LK613" s="4"/>
      <c r="LL613" s="4"/>
      <c r="LM613" s="4"/>
      <c r="LN613" s="4"/>
      <c r="LO613" s="4"/>
      <c r="LP613" s="4"/>
      <c r="LQ613" s="4"/>
      <c r="LR613" s="4"/>
      <c r="LS613" s="4"/>
      <c r="LT613" s="4"/>
      <c r="LU613" s="4"/>
      <c r="LV613" s="4"/>
      <c r="LW613" s="4"/>
      <c r="LX613" s="4"/>
      <c r="LY613" s="4"/>
      <c r="LZ613" s="4"/>
      <c r="MA613" s="4"/>
      <c r="MB613" s="4"/>
      <c r="MC613" s="4"/>
      <c r="MD613" s="4"/>
      <c r="ME613" s="4"/>
      <c r="MF613" s="4"/>
      <c r="MG613" s="4"/>
      <c r="MH613" s="4"/>
      <c r="MI613" s="4"/>
      <c r="MJ613" s="4"/>
      <c r="MK613" s="4"/>
      <c r="ML613" s="4"/>
      <c r="MM613" s="4"/>
      <c r="MN613" s="4"/>
      <c r="MO613" s="4"/>
      <c r="MP613" s="4"/>
      <c r="MQ613" s="4"/>
      <c r="MR613" s="4"/>
      <c r="MS613" s="4"/>
      <c r="MT613" s="4"/>
      <c r="MU613" s="4"/>
      <c r="MV613" s="4"/>
      <c r="MW613" s="4"/>
      <c r="MX613" s="4"/>
      <c r="MY613" s="4"/>
      <c r="MZ613" s="4"/>
      <c r="NA613" s="4"/>
      <c r="NB613" s="4"/>
      <c r="NC613" s="4"/>
      <c r="ND613" s="4"/>
      <c r="NE613" s="4"/>
      <c r="NF613" s="4"/>
      <c r="NG613" s="4"/>
      <c r="NH613" s="4"/>
      <c r="NI613" s="4"/>
      <c r="NJ613" s="4"/>
      <c r="NK613" s="4"/>
      <c r="NL613" s="4"/>
      <c r="NM613" s="4"/>
      <c r="NN613" s="4"/>
      <c r="NO613" s="4"/>
      <c r="NP613" s="4"/>
      <c r="NQ613" s="4"/>
      <c r="NR613" s="4"/>
      <c r="NS613" s="4"/>
      <c r="NT613" s="4"/>
      <c r="NU613" s="4"/>
      <c r="NV613" s="4"/>
      <c r="NW613" s="4"/>
      <c r="NX613" s="4"/>
      <c r="NY613" s="4"/>
      <c r="NZ613" s="4"/>
      <c r="OA613" s="4"/>
      <c r="OB613" s="4"/>
      <c r="OC613" s="4"/>
      <c r="OD613" s="4"/>
      <c r="OE613" s="4"/>
      <c r="OF613" s="4"/>
      <c r="OG613" s="4"/>
      <c r="OH613" s="4"/>
      <c r="OI613" s="4"/>
      <c r="OJ613" s="4"/>
      <c r="OK613" s="4"/>
      <c r="OL613" s="4"/>
      <c r="OM613" s="4"/>
      <c r="ON613" s="4"/>
      <c r="OO613" s="4"/>
      <c r="OP613" s="4"/>
      <c r="OQ613" s="4"/>
      <c r="OR613" s="4"/>
      <c r="OS613" s="4"/>
      <c r="OT613" s="4"/>
      <c r="OU613" s="4"/>
      <c r="OV613" s="4"/>
      <c r="OW613" s="4"/>
      <c r="OX613" s="4"/>
      <c r="OY613" s="4"/>
      <c r="OZ613" s="4"/>
      <c r="PA613" s="4"/>
    </row>
    <row r="614" spans="1:417" s="16" customFormat="1" ht="74.25" customHeight="1" thickBot="1" x14ac:dyDescent="0.3">
      <c r="A614" s="305"/>
      <c r="B614" s="44" t="str">
        <f t="shared" si="328"/>
        <v>ГБУЗ АО Патологоанатомическое бюро</v>
      </c>
      <c r="C614" s="242"/>
      <c r="D614" s="19" t="str">
        <f t="shared" si="329"/>
        <v>Патологическая анатомия</v>
      </c>
      <c r="E614" s="214"/>
      <c r="F614" s="44" t="str">
        <f t="shared" si="312"/>
        <v>Патологическая анатомия</v>
      </c>
      <c r="G614" s="214"/>
      <c r="H614" s="44" t="str">
        <f t="shared" si="313"/>
        <v>Не предусмотрено</v>
      </c>
      <c r="I614" s="214"/>
      <c r="J614" s="44" t="str">
        <f t="shared" si="314"/>
        <v>Не предусмотрено</v>
      </c>
      <c r="K614" s="66" t="s">
        <v>185</v>
      </c>
      <c r="L614" s="85" t="s">
        <v>41</v>
      </c>
      <c r="M614" s="68" t="s">
        <v>42</v>
      </c>
      <c r="N614" s="101">
        <v>41000</v>
      </c>
      <c r="O614" s="100">
        <v>27736</v>
      </c>
      <c r="P614" s="53" t="str">
        <f t="shared" si="306"/>
        <v/>
      </c>
      <c r="Q614" s="52">
        <f t="shared" si="317"/>
        <v>90.198373983739842</v>
      </c>
      <c r="R614" s="208"/>
      <c r="S614" s="210"/>
      <c r="T614" s="228"/>
      <c r="U614" s="229"/>
      <c r="V614" s="229"/>
      <c r="W614" s="270"/>
      <c r="X614" s="277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  <c r="HQ614" s="4"/>
      <c r="HR614" s="4"/>
      <c r="HS614" s="4"/>
      <c r="HT614" s="4"/>
      <c r="HU614" s="4"/>
      <c r="HV614" s="4"/>
      <c r="HW614" s="4"/>
      <c r="HX614" s="4"/>
      <c r="HY614" s="4"/>
      <c r="HZ614" s="4"/>
      <c r="IA614" s="4"/>
      <c r="IB614" s="4"/>
      <c r="IC614" s="4"/>
      <c r="ID614" s="4"/>
      <c r="IE614" s="4"/>
      <c r="IF614" s="4"/>
      <c r="IG614" s="4"/>
      <c r="IH614" s="4"/>
      <c r="II614" s="4"/>
      <c r="IJ614" s="4"/>
      <c r="IK614" s="4"/>
      <c r="IL614" s="4"/>
      <c r="IM614" s="4"/>
      <c r="IN614" s="4"/>
      <c r="IO614" s="4"/>
      <c r="IP614" s="4"/>
      <c r="IQ614" s="4"/>
      <c r="IR614" s="4"/>
      <c r="IS614" s="4"/>
      <c r="IT614" s="4"/>
      <c r="IU614" s="4"/>
      <c r="IV614" s="4"/>
      <c r="IW614" s="4"/>
      <c r="IX614" s="4"/>
      <c r="IY614" s="4"/>
      <c r="IZ614" s="4"/>
      <c r="JA614" s="4"/>
      <c r="JB614" s="4"/>
      <c r="JC614" s="4"/>
      <c r="JD614" s="4"/>
      <c r="JE614" s="4"/>
      <c r="JF614" s="4"/>
      <c r="JG614" s="4"/>
      <c r="JH614" s="4"/>
      <c r="JI614" s="4"/>
      <c r="JJ614" s="4"/>
      <c r="JK614" s="4"/>
      <c r="JL614" s="4"/>
      <c r="JM614" s="4"/>
      <c r="JN614" s="4"/>
      <c r="JO614" s="4"/>
      <c r="JP614" s="4"/>
      <c r="JQ614" s="4"/>
      <c r="JR614" s="4"/>
      <c r="JS614" s="4"/>
      <c r="JT614" s="4"/>
      <c r="JU614" s="4"/>
      <c r="JV614" s="4"/>
      <c r="JW614" s="4"/>
      <c r="JX614" s="4"/>
      <c r="JY614" s="4"/>
      <c r="JZ614" s="4"/>
      <c r="KA614" s="4"/>
      <c r="KB614" s="4"/>
      <c r="KC614" s="4"/>
      <c r="KD614" s="4"/>
      <c r="KE614" s="4"/>
      <c r="KF614" s="4"/>
      <c r="KG614" s="4"/>
      <c r="KH614" s="4"/>
      <c r="KI614" s="4"/>
      <c r="KJ614" s="4"/>
      <c r="KK614" s="4"/>
      <c r="KL614" s="4"/>
      <c r="KM614" s="4"/>
      <c r="KN614" s="4"/>
      <c r="KO614" s="4"/>
      <c r="KP614" s="4"/>
      <c r="KQ614" s="4"/>
      <c r="KR614" s="4"/>
      <c r="KS614" s="4"/>
      <c r="KT614" s="4"/>
      <c r="KU614" s="4"/>
      <c r="KV614" s="4"/>
      <c r="KW614" s="4"/>
      <c r="KX614" s="4"/>
      <c r="KY614" s="4"/>
      <c r="KZ614" s="4"/>
      <c r="LA614" s="4"/>
      <c r="LB614" s="4"/>
      <c r="LC614" s="4"/>
      <c r="LD614" s="4"/>
      <c r="LE614" s="4"/>
      <c r="LF614" s="4"/>
      <c r="LG614" s="4"/>
      <c r="LH614" s="4"/>
      <c r="LI614" s="4"/>
      <c r="LJ614" s="4"/>
      <c r="LK614" s="4"/>
      <c r="LL614" s="4"/>
      <c r="LM614" s="4"/>
      <c r="LN614" s="4"/>
      <c r="LO614" s="4"/>
      <c r="LP614" s="4"/>
      <c r="LQ614" s="4"/>
      <c r="LR614" s="4"/>
      <c r="LS614" s="4"/>
      <c r="LT614" s="4"/>
      <c r="LU614" s="4"/>
      <c r="LV614" s="4"/>
      <c r="LW614" s="4"/>
      <c r="LX614" s="4"/>
      <c r="LY614" s="4"/>
      <c r="LZ614" s="4"/>
      <c r="MA614" s="4"/>
      <c r="MB614" s="4"/>
      <c r="MC614" s="4"/>
      <c r="MD614" s="4"/>
      <c r="ME614" s="4"/>
      <c r="MF614" s="4"/>
      <c r="MG614" s="4"/>
      <c r="MH614" s="4"/>
      <c r="MI614" s="4"/>
      <c r="MJ614" s="4"/>
      <c r="MK614" s="4"/>
      <c r="ML614" s="4"/>
      <c r="MM614" s="4"/>
      <c r="MN614" s="4"/>
      <c r="MO614" s="4"/>
      <c r="MP614" s="4"/>
      <c r="MQ614" s="4"/>
      <c r="MR614" s="4"/>
      <c r="MS614" s="4"/>
      <c r="MT614" s="4"/>
      <c r="MU614" s="4"/>
      <c r="MV614" s="4"/>
      <c r="MW614" s="4"/>
      <c r="MX614" s="4"/>
      <c r="MY614" s="4"/>
      <c r="MZ614" s="4"/>
      <c r="NA614" s="4"/>
      <c r="NB614" s="4"/>
      <c r="NC614" s="4"/>
      <c r="ND614" s="4"/>
      <c r="NE614" s="4"/>
      <c r="NF614" s="4"/>
      <c r="NG614" s="4"/>
      <c r="NH614" s="4"/>
      <c r="NI614" s="4"/>
      <c r="NJ614" s="4"/>
      <c r="NK614" s="4"/>
      <c r="NL614" s="4"/>
      <c r="NM614" s="4"/>
      <c r="NN614" s="4"/>
      <c r="NO614" s="4"/>
      <c r="NP614" s="4"/>
      <c r="NQ614" s="4"/>
      <c r="NR614" s="4"/>
      <c r="NS614" s="4"/>
      <c r="NT614" s="4"/>
      <c r="NU614" s="4"/>
      <c r="NV614" s="4"/>
      <c r="NW614" s="4"/>
      <c r="NX614" s="4"/>
      <c r="NY614" s="4"/>
      <c r="NZ614" s="4"/>
      <c r="OA614" s="4"/>
      <c r="OB614" s="4"/>
      <c r="OC614" s="4"/>
      <c r="OD614" s="4"/>
      <c r="OE614" s="4"/>
      <c r="OF614" s="4"/>
      <c r="OG614" s="4"/>
      <c r="OH614" s="4"/>
      <c r="OI614" s="4"/>
      <c r="OJ614" s="4"/>
      <c r="OK614" s="4"/>
      <c r="OL614" s="4"/>
      <c r="OM614" s="4"/>
      <c r="ON614" s="4"/>
      <c r="OO614" s="4"/>
      <c r="OP614" s="4"/>
      <c r="OQ614" s="4"/>
      <c r="OR614" s="4"/>
      <c r="OS614" s="4"/>
      <c r="OT614" s="4"/>
      <c r="OU614" s="4"/>
      <c r="OV614" s="4"/>
      <c r="OW614" s="4"/>
      <c r="OX614" s="4"/>
      <c r="OY614" s="4"/>
      <c r="OZ614" s="4"/>
      <c r="PA614" s="4"/>
    </row>
    <row r="615" spans="1:417" s="16" customFormat="1" ht="39.75" customHeight="1" thickBot="1" x14ac:dyDescent="0.3">
      <c r="A615" s="305"/>
      <c r="B615" s="44" t="str">
        <f t="shared" si="328"/>
        <v>ГБУЗ АО Патологоанатомическое бюро</v>
      </c>
      <c r="C615" s="242"/>
      <c r="D615" s="19" t="str">
        <f t="shared" si="329"/>
        <v>Патологическая анатомия</v>
      </c>
      <c r="E615" s="214" t="s">
        <v>95</v>
      </c>
      <c r="F615" s="44" t="str">
        <f t="shared" si="312"/>
        <v>Патологическая анатомия</v>
      </c>
      <c r="G615" s="214" t="s">
        <v>47</v>
      </c>
      <c r="H615" s="44" t="str">
        <f t="shared" si="313"/>
        <v>Не предусмотрено</v>
      </c>
      <c r="I615" s="214" t="s">
        <v>47</v>
      </c>
      <c r="J615" s="44" t="str">
        <f t="shared" si="314"/>
        <v>Не предусмотрено</v>
      </c>
      <c r="K615" s="69" t="s">
        <v>96</v>
      </c>
      <c r="L615" s="70" t="s">
        <v>3</v>
      </c>
      <c r="M615" s="70" t="s">
        <v>5</v>
      </c>
      <c r="N615" s="103">
        <v>100</v>
      </c>
      <c r="O615" s="103">
        <v>100</v>
      </c>
      <c r="P615" s="51">
        <f t="shared" si="306"/>
        <v>100</v>
      </c>
      <c r="Q615" s="51"/>
      <c r="R615" s="208"/>
      <c r="S615" s="210"/>
      <c r="T615" s="228"/>
      <c r="U615" s="229"/>
      <c r="V615" s="229"/>
      <c r="W615" s="270"/>
      <c r="X615" s="277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  <c r="GK615" s="4"/>
      <c r="GL615" s="4"/>
      <c r="GM615" s="4"/>
      <c r="GN615" s="4"/>
      <c r="GO615" s="4"/>
      <c r="GP615" s="4"/>
      <c r="GQ615" s="4"/>
      <c r="GR615" s="4"/>
      <c r="GS615" s="4"/>
      <c r="GT615" s="4"/>
      <c r="GU615" s="4"/>
      <c r="GV615" s="4"/>
      <c r="GW615" s="4"/>
      <c r="GX615" s="4"/>
      <c r="GY615" s="4"/>
      <c r="GZ615" s="4"/>
      <c r="HA615" s="4"/>
      <c r="HB615" s="4"/>
      <c r="HC615" s="4"/>
      <c r="HD615" s="4"/>
      <c r="HE615" s="4"/>
      <c r="HF615" s="4"/>
      <c r="HG615" s="4"/>
      <c r="HH615" s="4"/>
      <c r="HI615" s="4"/>
      <c r="HJ615" s="4"/>
      <c r="HK615" s="4"/>
      <c r="HL615" s="4"/>
      <c r="HM615" s="4"/>
      <c r="HN615" s="4"/>
      <c r="HO615" s="4"/>
      <c r="HP615" s="4"/>
      <c r="HQ615" s="4"/>
      <c r="HR615" s="4"/>
      <c r="HS615" s="4"/>
      <c r="HT615" s="4"/>
      <c r="HU615" s="4"/>
      <c r="HV615" s="4"/>
      <c r="HW615" s="4"/>
      <c r="HX615" s="4"/>
      <c r="HY615" s="4"/>
      <c r="HZ615" s="4"/>
      <c r="IA615" s="4"/>
      <c r="IB615" s="4"/>
      <c r="IC615" s="4"/>
      <c r="ID615" s="4"/>
      <c r="IE615" s="4"/>
      <c r="IF615" s="4"/>
      <c r="IG615" s="4"/>
      <c r="IH615" s="4"/>
      <c r="II615" s="4"/>
      <c r="IJ615" s="4"/>
      <c r="IK615" s="4"/>
      <c r="IL615" s="4"/>
      <c r="IM615" s="4"/>
      <c r="IN615" s="4"/>
      <c r="IO615" s="4"/>
      <c r="IP615" s="4"/>
      <c r="IQ615" s="4"/>
      <c r="IR615" s="4"/>
      <c r="IS615" s="4"/>
      <c r="IT615" s="4"/>
      <c r="IU615" s="4"/>
      <c r="IV615" s="4"/>
      <c r="IW615" s="4"/>
      <c r="IX615" s="4"/>
      <c r="IY615" s="4"/>
      <c r="IZ615" s="4"/>
      <c r="JA615" s="4"/>
      <c r="JB615" s="4"/>
      <c r="JC615" s="4"/>
      <c r="JD615" s="4"/>
      <c r="JE615" s="4"/>
      <c r="JF615" s="4"/>
      <c r="JG615" s="4"/>
      <c r="JH615" s="4"/>
      <c r="JI615" s="4"/>
      <c r="JJ615" s="4"/>
      <c r="JK615" s="4"/>
      <c r="JL615" s="4"/>
      <c r="JM615" s="4"/>
      <c r="JN615" s="4"/>
      <c r="JO615" s="4"/>
      <c r="JP615" s="4"/>
      <c r="JQ615" s="4"/>
      <c r="JR615" s="4"/>
      <c r="JS615" s="4"/>
      <c r="JT615" s="4"/>
      <c r="JU615" s="4"/>
      <c r="JV615" s="4"/>
      <c r="JW615" s="4"/>
      <c r="JX615" s="4"/>
      <c r="JY615" s="4"/>
      <c r="JZ615" s="4"/>
      <c r="KA615" s="4"/>
      <c r="KB615" s="4"/>
      <c r="KC615" s="4"/>
      <c r="KD615" s="4"/>
      <c r="KE615" s="4"/>
      <c r="KF615" s="4"/>
      <c r="KG615" s="4"/>
      <c r="KH615" s="4"/>
      <c r="KI615" s="4"/>
      <c r="KJ615" s="4"/>
      <c r="KK615" s="4"/>
      <c r="KL615" s="4"/>
      <c r="KM615" s="4"/>
      <c r="KN615" s="4"/>
      <c r="KO615" s="4"/>
      <c r="KP615" s="4"/>
      <c r="KQ615" s="4"/>
      <c r="KR615" s="4"/>
      <c r="KS615" s="4"/>
      <c r="KT615" s="4"/>
      <c r="KU615" s="4"/>
      <c r="KV615" s="4"/>
      <c r="KW615" s="4"/>
      <c r="KX615" s="4"/>
      <c r="KY615" s="4"/>
      <c r="KZ615" s="4"/>
      <c r="LA615" s="4"/>
      <c r="LB615" s="4"/>
      <c r="LC615" s="4"/>
      <c r="LD615" s="4"/>
      <c r="LE615" s="4"/>
      <c r="LF615" s="4"/>
      <c r="LG615" s="4"/>
      <c r="LH615" s="4"/>
      <c r="LI615" s="4"/>
      <c r="LJ615" s="4"/>
      <c r="LK615" s="4"/>
      <c r="LL615" s="4"/>
      <c r="LM615" s="4"/>
      <c r="LN615" s="4"/>
      <c r="LO615" s="4"/>
      <c r="LP615" s="4"/>
      <c r="LQ615" s="4"/>
      <c r="LR615" s="4"/>
      <c r="LS615" s="4"/>
      <c r="LT615" s="4"/>
      <c r="LU615" s="4"/>
      <c r="LV615" s="4"/>
      <c r="LW615" s="4"/>
      <c r="LX615" s="4"/>
      <c r="LY615" s="4"/>
      <c r="LZ615" s="4"/>
      <c r="MA615" s="4"/>
      <c r="MB615" s="4"/>
      <c r="MC615" s="4"/>
      <c r="MD615" s="4"/>
      <c r="ME615" s="4"/>
      <c r="MF615" s="4"/>
      <c r="MG615" s="4"/>
      <c r="MH615" s="4"/>
      <c r="MI615" s="4"/>
      <c r="MJ615" s="4"/>
      <c r="MK615" s="4"/>
      <c r="ML615" s="4"/>
      <c r="MM615" s="4"/>
      <c r="MN615" s="4"/>
      <c r="MO615" s="4"/>
      <c r="MP615" s="4"/>
      <c r="MQ615" s="4"/>
      <c r="MR615" s="4"/>
      <c r="MS615" s="4"/>
      <c r="MT615" s="4"/>
      <c r="MU615" s="4"/>
      <c r="MV615" s="4"/>
      <c r="MW615" s="4"/>
      <c r="MX615" s="4"/>
      <c r="MY615" s="4"/>
      <c r="MZ615" s="4"/>
      <c r="NA615" s="4"/>
      <c r="NB615" s="4"/>
      <c r="NC615" s="4"/>
      <c r="ND615" s="4"/>
      <c r="NE615" s="4"/>
      <c r="NF615" s="4"/>
      <c r="NG615" s="4"/>
      <c r="NH615" s="4"/>
      <c r="NI615" s="4"/>
      <c r="NJ615" s="4"/>
      <c r="NK615" s="4"/>
      <c r="NL615" s="4"/>
      <c r="NM615" s="4"/>
      <c r="NN615" s="4"/>
      <c r="NO615" s="4"/>
      <c r="NP615" s="4"/>
      <c r="NQ615" s="4"/>
      <c r="NR615" s="4"/>
      <c r="NS615" s="4"/>
      <c r="NT615" s="4"/>
      <c r="NU615" s="4"/>
      <c r="NV615" s="4"/>
      <c r="NW615" s="4"/>
      <c r="NX615" s="4"/>
      <c r="NY615" s="4"/>
      <c r="NZ615" s="4"/>
      <c r="OA615" s="4"/>
      <c r="OB615" s="4"/>
      <c r="OC615" s="4"/>
      <c r="OD615" s="4"/>
      <c r="OE615" s="4"/>
      <c r="OF615" s="4"/>
      <c r="OG615" s="4"/>
      <c r="OH615" s="4"/>
      <c r="OI615" s="4"/>
      <c r="OJ615" s="4"/>
      <c r="OK615" s="4"/>
      <c r="OL615" s="4"/>
      <c r="OM615" s="4"/>
      <c r="ON615" s="4"/>
      <c r="OO615" s="4"/>
      <c r="OP615" s="4"/>
      <c r="OQ615" s="4"/>
      <c r="OR615" s="4"/>
      <c r="OS615" s="4"/>
      <c r="OT615" s="4"/>
      <c r="OU615" s="4"/>
      <c r="OV615" s="4"/>
      <c r="OW615" s="4"/>
      <c r="OX615" s="4"/>
      <c r="OY615" s="4"/>
      <c r="OZ615" s="4"/>
      <c r="PA615" s="4"/>
    </row>
    <row r="616" spans="1:417" s="16" customFormat="1" ht="39.75" customHeight="1" thickBot="1" x14ac:dyDescent="0.3">
      <c r="A616" s="305"/>
      <c r="B616" s="44" t="str">
        <f t="shared" si="328"/>
        <v>ГБУЗ АО Патологоанатомическое бюро</v>
      </c>
      <c r="C616" s="242"/>
      <c r="D616" s="19" t="str">
        <f t="shared" si="329"/>
        <v>Патологическая анатомия</v>
      </c>
      <c r="E616" s="214"/>
      <c r="F616" s="44" t="str">
        <f t="shared" si="312"/>
        <v>Патологическая анатомия</v>
      </c>
      <c r="G616" s="214"/>
      <c r="H616" s="44" t="str">
        <f t="shared" si="313"/>
        <v>Не предусмотрено</v>
      </c>
      <c r="I616" s="214"/>
      <c r="J616" s="44" t="str">
        <f t="shared" si="314"/>
        <v>Не предусмотрено</v>
      </c>
      <c r="K616" s="66" t="s">
        <v>97</v>
      </c>
      <c r="L616" s="85" t="s">
        <v>41</v>
      </c>
      <c r="M616" s="68" t="s">
        <v>42</v>
      </c>
      <c r="N616" s="101">
        <v>4000</v>
      </c>
      <c r="O616" s="100">
        <v>2021</v>
      </c>
      <c r="P616" s="53" t="str">
        <f t="shared" si="306"/>
        <v/>
      </c>
      <c r="Q616" s="52">
        <f t="shared" si="317"/>
        <v>67.366666666666674</v>
      </c>
      <c r="R616" s="209"/>
      <c r="S616" s="211"/>
      <c r="T616" s="225"/>
      <c r="U616" s="223"/>
      <c r="V616" s="223"/>
      <c r="W616" s="270"/>
      <c r="X616" s="277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/>
      <c r="GH616" s="4"/>
      <c r="GI616" s="4"/>
      <c r="GJ616" s="4"/>
      <c r="GK616" s="4"/>
      <c r="GL616" s="4"/>
      <c r="GM616" s="4"/>
      <c r="GN616" s="4"/>
      <c r="GO616" s="4"/>
      <c r="GP616" s="4"/>
      <c r="GQ616" s="4"/>
      <c r="GR616" s="4"/>
      <c r="GS616" s="4"/>
      <c r="GT616" s="4"/>
      <c r="GU616" s="4"/>
      <c r="GV616" s="4"/>
      <c r="GW616" s="4"/>
      <c r="GX616" s="4"/>
      <c r="GY616" s="4"/>
      <c r="GZ616" s="4"/>
      <c r="HA616" s="4"/>
      <c r="HB616" s="4"/>
      <c r="HC616" s="4"/>
      <c r="HD616" s="4"/>
      <c r="HE616" s="4"/>
      <c r="HF616" s="4"/>
      <c r="HG616" s="4"/>
      <c r="HH616" s="4"/>
      <c r="HI616" s="4"/>
      <c r="HJ616" s="4"/>
      <c r="HK616" s="4"/>
      <c r="HL616" s="4"/>
      <c r="HM616" s="4"/>
      <c r="HN616" s="4"/>
      <c r="HO616" s="4"/>
      <c r="HP616" s="4"/>
      <c r="HQ616" s="4"/>
      <c r="HR616" s="4"/>
      <c r="HS616" s="4"/>
      <c r="HT616" s="4"/>
      <c r="HU616" s="4"/>
      <c r="HV616" s="4"/>
      <c r="HW616" s="4"/>
      <c r="HX616" s="4"/>
      <c r="HY616" s="4"/>
      <c r="HZ616" s="4"/>
      <c r="IA616" s="4"/>
      <c r="IB616" s="4"/>
      <c r="IC616" s="4"/>
      <c r="ID616" s="4"/>
      <c r="IE616" s="4"/>
      <c r="IF616" s="4"/>
      <c r="IG616" s="4"/>
      <c r="IH616" s="4"/>
      <c r="II616" s="4"/>
      <c r="IJ616" s="4"/>
      <c r="IK616" s="4"/>
      <c r="IL616" s="4"/>
      <c r="IM616" s="4"/>
      <c r="IN616" s="4"/>
      <c r="IO616" s="4"/>
      <c r="IP616" s="4"/>
      <c r="IQ616" s="4"/>
      <c r="IR616" s="4"/>
      <c r="IS616" s="4"/>
      <c r="IT616" s="4"/>
      <c r="IU616" s="4"/>
      <c r="IV616" s="4"/>
      <c r="IW616" s="4"/>
      <c r="IX616" s="4"/>
      <c r="IY616" s="4"/>
      <c r="IZ616" s="4"/>
      <c r="JA616" s="4"/>
      <c r="JB616" s="4"/>
      <c r="JC616" s="4"/>
      <c r="JD616" s="4"/>
      <c r="JE616" s="4"/>
      <c r="JF616" s="4"/>
      <c r="JG616" s="4"/>
      <c r="JH616" s="4"/>
      <c r="JI616" s="4"/>
      <c r="JJ616" s="4"/>
      <c r="JK616" s="4"/>
      <c r="JL616" s="4"/>
      <c r="JM616" s="4"/>
      <c r="JN616" s="4"/>
      <c r="JO616" s="4"/>
      <c r="JP616" s="4"/>
      <c r="JQ616" s="4"/>
      <c r="JR616" s="4"/>
      <c r="JS616" s="4"/>
      <c r="JT616" s="4"/>
      <c r="JU616" s="4"/>
      <c r="JV616" s="4"/>
      <c r="JW616" s="4"/>
      <c r="JX616" s="4"/>
      <c r="JY616" s="4"/>
      <c r="JZ616" s="4"/>
      <c r="KA616" s="4"/>
      <c r="KB616" s="4"/>
      <c r="KC616" s="4"/>
      <c r="KD616" s="4"/>
      <c r="KE616" s="4"/>
      <c r="KF616" s="4"/>
      <c r="KG616" s="4"/>
      <c r="KH616" s="4"/>
      <c r="KI616" s="4"/>
      <c r="KJ616" s="4"/>
      <c r="KK616" s="4"/>
      <c r="KL616" s="4"/>
      <c r="KM616" s="4"/>
      <c r="KN616" s="4"/>
      <c r="KO616" s="4"/>
      <c r="KP616" s="4"/>
      <c r="KQ616" s="4"/>
      <c r="KR616" s="4"/>
      <c r="KS616" s="4"/>
      <c r="KT616" s="4"/>
      <c r="KU616" s="4"/>
      <c r="KV616" s="4"/>
      <c r="KW616" s="4"/>
      <c r="KX616" s="4"/>
      <c r="KY616" s="4"/>
      <c r="KZ616" s="4"/>
      <c r="LA616" s="4"/>
      <c r="LB616" s="4"/>
      <c r="LC616" s="4"/>
      <c r="LD616" s="4"/>
      <c r="LE616" s="4"/>
      <c r="LF616" s="4"/>
      <c r="LG616" s="4"/>
      <c r="LH616" s="4"/>
      <c r="LI616" s="4"/>
      <c r="LJ616" s="4"/>
      <c r="LK616" s="4"/>
      <c r="LL616" s="4"/>
      <c r="LM616" s="4"/>
      <c r="LN616" s="4"/>
      <c r="LO616" s="4"/>
      <c r="LP616" s="4"/>
      <c r="LQ616" s="4"/>
      <c r="LR616" s="4"/>
      <c r="LS616" s="4"/>
      <c r="LT616" s="4"/>
      <c r="LU616" s="4"/>
      <c r="LV616" s="4"/>
      <c r="LW616" s="4"/>
      <c r="LX616" s="4"/>
      <c r="LY616" s="4"/>
      <c r="LZ616" s="4"/>
      <c r="MA616" s="4"/>
      <c r="MB616" s="4"/>
      <c r="MC616" s="4"/>
      <c r="MD616" s="4"/>
      <c r="ME616" s="4"/>
      <c r="MF616" s="4"/>
      <c r="MG616" s="4"/>
      <c r="MH616" s="4"/>
      <c r="MI616" s="4"/>
      <c r="MJ616" s="4"/>
      <c r="MK616" s="4"/>
      <c r="ML616" s="4"/>
      <c r="MM616" s="4"/>
      <c r="MN616" s="4"/>
      <c r="MO616" s="4"/>
      <c r="MP616" s="4"/>
      <c r="MQ616" s="4"/>
      <c r="MR616" s="4"/>
      <c r="MS616" s="4"/>
      <c r="MT616" s="4"/>
      <c r="MU616" s="4"/>
      <c r="MV616" s="4"/>
      <c r="MW616" s="4"/>
      <c r="MX616" s="4"/>
      <c r="MY616" s="4"/>
      <c r="MZ616" s="4"/>
      <c r="NA616" s="4"/>
      <c r="NB616" s="4"/>
      <c r="NC616" s="4"/>
      <c r="ND616" s="4"/>
      <c r="NE616" s="4"/>
      <c r="NF616" s="4"/>
      <c r="NG616" s="4"/>
      <c r="NH616" s="4"/>
      <c r="NI616" s="4"/>
      <c r="NJ616" s="4"/>
      <c r="NK616" s="4"/>
      <c r="NL616" s="4"/>
      <c r="NM616" s="4"/>
      <c r="NN616" s="4"/>
      <c r="NO616" s="4"/>
      <c r="NP616" s="4"/>
      <c r="NQ616" s="4"/>
      <c r="NR616" s="4"/>
      <c r="NS616" s="4"/>
      <c r="NT616" s="4"/>
      <c r="NU616" s="4"/>
      <c r="NV616" s="4"/>
      <c r="NW616" s="4"/>
      <c r="NX616" s="4"/>
      <c r="NY616" s="4"/>
      <c r="NZ616" s="4"/>
      <c r="OA616" s="4"/>
      <c r="OB616" s="4"/>
      <c r="OC616" s="4"/>
      <c r="OD616" s="4"/>
      <c r="OE616" s="4"/>
      <c r="OF616" s="4"/>
      <c r="OG616" s="4"/>
      <c r="OH616" s="4"/>
      <c r="OI616" s="4"/>
      <c r="OJ616" s="4"/>
      <c r="OK616" s="4"/>
      <c r="OL616" s="4"/>
      <c r="OM616" s="4"/>
      <c r="ON616" s="4"/>
      <c r="OO616" s="4"/>
      <c r="OP616" s="4"/>
      <c r="OQ616" s="4"/>
      <c r="OR616" s="4"/>
      <c r="OS616" s="4"/>
      <c r="OT616" s="4"/>
      <c r="OU616" s="4"/>
      <c r="OV616" s="4"/>
      <c r="OW616" s="4"/>
      <c r="OX616" s="4"/>
      <c r="OY616" s="4"/>
      <c r="OZ616" s="4"/>
      <c r="PA616" s="4"/>
    </row>
    <row r="617" spans="1:417" s="4" customFormat="1" ht="45" customHeight="1" thickBot="1" x14ac:dyDescent="0.3">
      <c r="A617" s="233" t="s">
        <v>74</v>
      </c>
      <c r="B617" s="44" t="str">
        <f t="shared" si="328"/>
        <v>ГБУЗ АО Городская поликлиника №1</v>
      </c>
      <c r="C617" s="206" t="s">
        <v>121</v>
      </c>
      <c r="D617" s="19" t="str">
        <f t="shared" si="329"/>
        <v>ПМСП, не включенная в базовую программу ОМС</v>
      </c>
      <c r="E617" s="207" t="s">
        <v>139</v>
      </c>
      <c r="F617" s="44" t="str">
        <f t="shared" si="312"/>
        <v>амбулаторно</v>
      </c>
      <c r="G617" s="207" t="s">
        <v>39</v>
      </c>
      <c r="H617" s="44" t="str">
        <f t="shared" si="313"/>
        <v>Первичная медико-санитарная помощь, в части диагностики и лечения</v>
      </c>
      <c r="I617" s="207" t="s">
        <v>65</v>
      </c>
      <c r="J617" s="44" t="str">
        <f t="shared" si="314"/>
        <v>психотерапия</v>
      </c>
      <c r="K617" s="70" t="s">
        <v>130</v>
      </c>
      <c r="L617" s="70" t="s">
        <v>3</v>
      </c>
      <c r="M617" s="70" t="s">
        <v>5</v>
      </c>
      <c r="N617" s="103">
        <v>99</v>
      </c>
      <c r="O617" s="103">
        <v>100</v>
      </c>
      <c r="P617" s="57">
        <f t="shared" si="306"/>
        <v>101.01010101010101</v>
      </c>
      <c r="Q617" s="57"/>
      <c r="R617" s="212">
        <f>IFERROR(AVERAGE(P617:P619),"")</f>
        <v>101.01010101010101</v>
      </c>
      <c r="S617" s="215">
        <f>AVERAGE(Q617:Q619)</f>
        <v>100.12119135326536</v>
      </c>
      <c r="T617" s="213">
        <f>IFERROR((R617*0.7+S617*0.3)*2,S617*2)</f>
        <v>201.4868562261006</v>
      </c>
      <c r="U617" s="207" t="str">
        <f>IF(T617&lt;170,"ГЗ по услуге (работе) НЕ выполнено","")&amp;IF(AND(T617&gt;=170,T617&lt;=200),"ГЗ по услуге (работе) выполнено","")&amp;IF(T617&gt;200,"ГЗ по услуге (работе) ПЕРЕвыполнено","")</f>
        <v>ГЗ по услуге (работе) ПЕРЕвыполнено</v>
      </c>
      <c r="V617" s="207"/>
      <c r="W617" s="243">
        <f>AVERAGE(T617:T623)</f>
        <v>200.99096771195877</v>
      </c>
      <c r="X617" s="246" t="str">
        <f>IF(W617&lt;170,"ГЗ по учреждению не выполнено","")&amp;IF(AND(W617&gt;=170,W617&lt;=200),"ГЗ по учреждению выполнено","")&amp;IF(W617&gt;200,"ГЗ по учреждению перевыполнено","")</f>
        <v>ГЗ по учреждению перевыполнено</v>
      </c>
    </row>
    <row r="618" spans="1:417" s="4" customFormat="1" ht="24.6" customHeight="1" thickBot="1" x14ac:dyDescent="0.3">
      <c r="A618" s="234"/>
      <c r="B618" s="44" t="str">
        <f t="shared" si="328"/>
        <v>ГБУЗ АО Городская поликлиника №1</v>
      </c>
      <c r="C618" s="206"/>
      <c r="D618" s="19" t="str">
        <f t="shared" si="329"/>
        <v>ПМСП, не включенная в базовую программу ОМС</v>
      </c>
      <c r="E618" s="207"/>
      <c r="F618" s="44" t="str">
        <f t="shared" si="312"/>
        <v>амбулаторно</v>
      </c>
      <c r="G618" s="207"/>
      <c r="H618" s="44" t="str">
        <f t="shared" si="313"/>
        <v>Первичная медико-санитарная помощь, в части диагностики и лечения</v>
      </c>
      <c r="I618" s="207"/>
      <c r="J618" s="44" t="str">
        <f t="shared" si="314"/>
        <v>психотерапия</v>
      </c>
      <c r="K618" s="71" t="s">
        <v>40</v>
      </c>
      <c r="L618" s="72" t="s">
        <v>120</v>
      </c>
      <c r="M618" s="78" t="s">
        <v>42</v>
      </c>
      <c r="N618" s="101">
        <v>3891</v>
      </c>
      <c r="O618" s="99">
        <v>2921</v>
      </c>
      <c r="P618" s="131" t="str">
        <f t="shared" ref="P618" si="330">IF(AND(N618&lt;&gt;0,M618="Кач."),O618/N618*100,"")</f>
        <v/>
      </c>
      <c r="Q618" s="127">
        <f t="shared" ref="Q618" si="331">IF(AND(N618&lt;&gt;0,M618="объем"),(O618/N618*100)/$Y$2*12,"")</f>
        <v>100.0942345583826</v>
      </c>
      <c r="R618" s="212"/>
      <c r="S618" s="215"/>
      <c r="T618" s="213"/>
      <c r="U618" s="207"/>
      <c r="V618" s="207"/>
      <c r="W618" s="244"/>
      <c r="X618" s="247"/>
    </row>
    <row r="619" spans="1:417" s="4" customFormat="1" ht="42" customHeight="1" thickBot="1" x14ac:dyDescent="0.3">
      <c r="A619" s="234"/>
      <c r="B619" s="44" t="str">
        <f t="shared" si="328"/>
        <v>ГБУЗ АО Городская поликлиника №1</v>
      </c>
      <c r="C619" s="206"/>
      <c r="D619" s="19" t="str">
        <f t="shared" si="329"/>
        <v>ПМСП, не включенная в базовую программу ОМС</v>
      </c>
      <c r="E619" s="207"/>
      <c r="F619" s="44" t="str">
        <f t="shared" si="312"/>
        <v>амбулаторно</v>
      </c>
      <c r="G619" s="207"/>
      <c r="H619" s="44" t="str">
        <f t="shared" si="313"/>
        <v>Первичная медико-санитарная помощь, в части диагностики и лечения</v>
      </c>
      <c r="I619" s="207"/>
      <c r="J619" s="44" t="str">
        <f t="shared" si="314"/>
        <v>психотерапия</v>
      </c>
      <c r="K619" s="71" t="s">
        <v>135</v>
      </c>
      <c r="L619" s="72" t="s">
        <v>120</v>
      </c>
      <c r="M619" s="78" t="s">
        <v>42</v>
      </c>
      <c r="N619" s="101">
        <v>1800</v>
      </c>
      <c r="O619" s="101">
        <v>1352</v>
      </c>
      <c r="P619" s="58" t="str">
        <f t="shared" si="306"/>
        <v/>
      </c>
      <c r="Q619" s="59">
        <f t="shared" si="317"/>
        <v>100.14814814814812</v>
      </c>
      <c r="R619" s="212"/>
      <c r="S619" s="215"/>
      <c r="T619" s="213"/>
      <c r="U619" s="207"/>
      <c r="V619" s="207"/>
      <c r="W619" s="244"/>
      <c r="X619" s="247"/>
    </row>
    <row r="620" spans="1:417" s="4" customFormat="1" ht="25.9" customHeight="1" thickBot="1" x14ac:dyDescent="0.3">
      <c r="A620" s="234"/>
      <c r="B620" s="44" t="str">
        <f t="shared" si="328"/>
        <v>ГБУЗ АО Городская поликлиника №1</v>
      </c>
      <c r="C620" s="219" t="s">
        <v>72</v>
      </c>
      <c r="D620" s="19" t="str">
        <f t="shared" si="329"/>
        <v>Паллиативная медицинская помощь</v>
      </c>
      <c r="E620" s="207" t="s">
        <v>251</v>
      </c>
      <c r="F620" s="44" t="str">
        <f t="shared" si="312"/>
        <v>амбулаторно на дому</v>
      </c>
      <c r="G620" s="207" t="s">
        <v>72</v>
      </c>
      <c r="H620" s="44" t="str">
        <f t="shared" si="313"/>
        <v>Паллиативная медицинская помощь</v>
      </c>
      <c r="I620" s="214" t="s">
        <v>47</v>
      </c>
      <c r="J620" s="44" t="str">
        <f t="shared" si="314"/>
        <v>Не предусмотрено</v>
      </c>
      <c r="K620" s="70" t="s">
        <v>130</v>
      </c>
      <c r="L620" s="70" t="s">
        <v>3</v>
      </c>
      <c r="M620" s="70" t="s">
        <v>5</v>
      </c>
      <c r="N620" s="103">
        <v>99</v>
      </c>
      <c r="O620" s="103">
        <v>100</v>
      </c>
      <c r="P620" s="57">
        <f t="shared" si="306"/>
        <v>101.01010101010101</v>
      </c>
      <c r="Q620" s="57"/>
      <c r="R620" s="212">
        <f>IFERROR(AVERAGE(P620:P621),"")</f>
        <v>101.01010101010101</v>
      </c>
      <c r="S620" s="215">
        <f>AVERAGE(Q620:Q621)</f>
        <v>100.11984249272383</v>
      </c>
      <c r="T620" s="213">
        <f>IFERROR((R620*0.7+S620*0.3)*2,S620*2)</f>
        <v>201.48604690977569</v>
      </c>
      <c r="U620" s="207" t="str">
        <f>IF(T620&lt;170,"ГЗ по услуге (работе) НЕ выполнено","")&amp;IF(AND(T620&gt;=170,T620&lt;=200),"ГЗ по услуге (работе) выполнено","")&amp;IF(T620&gt;200,"ГЗ по услуге (работе) ПЕРЕвыполнено","")</f>
        <v>ГЗ по услуге (работе) ПЕРЕвыполнено</v>
      </c>
      <c r="V620" s="207"/>
      <c r="W620" s="244"/>
      <c r="X620" s="247"/>
    </row>
    <row r="621" spans="1:417" s="14" customFormat="1" ht="28.5" customHeight="1" thickBot="1" x14ac:dyDescent="0.3">
      <c r="A621" s="234"/>
      <c r="B621" s="44" t="str">
        <f t="shared" si="328"/>
        <v>ГБУЗ АО Городская поликлиника №1</v>
      </c>
      <c r="C621" s="221"/>
      <c r="D621" s="19" t="str">
        <f t="shared" si="329"/>
        <v>Паллиативная медицинская помощь</v>
      </c>
      <c r="E621" s="207"/>
      <c r="F621" s="44" t="str">
        <f t="shared" si="312"/>
        <v>амбулаторно на дому</v>
      </c>
      <c r="G621" s="207"/>
      <c r="H621" s="44" t="str">
        <f t="shared" si="313"/>
        <v>Паллиативная медицинская помощь</v>
      </c>
      <c r="I621" s="214"/>
      <c r="J621" s="44" t="str">
        <f t="shared" si="314"/>
        <v>Не предусмотрено</v>
      </c>
      <c r="K621" s="71" t="s">
        <v>40</v>
      </c>
      <c r="L621" s="72" t="s">
        <v>120</v>
      </c>
      <c r="M621" s="78" t="s">
        <v>42</v>
      </c>
      <c r="N621" s="101">
        <v>1947</v>
      </c>
      <c r="O621" s="99">
        <v>1462</v>
      </c>
      <c r="P621" s="58" t="str">
        <f t="shared" si="306"/>
        <v/>
      </c>
      <c r="Q621" s="59">
        <f t="shared" si="317"/>
        <v>100.11984249272383</v>
      </c>
      <c r="R621" s="212"/>
      <c r="S621" s="215"/>
      <c r="T621" s="213"/>
      <c r="U621" s="207"/>
      <c r="V621" s="207"/>
      <c r="W621" s="244"/>
      <c r="X621" s="247"/>
    </row>
    <row r="622" spans="1:417" s="16" customFormat="1" ht="28.5" customHeight="1" thickBot="1" x14ac:dyDescent="0.3">
      <c r="A622" s="234"/>
      <c r="B622" s="44" t="e">
        <f>IF(A622="",#REF!,A622)</f>
        <v>#REF!</v>
      </c>
      <c r="C622" s="206" t="s">
        <v>231</v>
      </c>
      <c r="D622" s="19" t="str">
        <f>IF(C622="",#REF!,C622)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2" s="207" t="s">
        <v>287</v>
      </c>
      <c r="F622" s="44" t="str">
        <f>IF(E622="",#REF!,E622)</f>
        <v>заключение договоров</v>
      </c>
      <c r="G622" s="222" t="s">
        <v>289</v>
      </c>
      <c r="H622" s="44" t="str">
        <f>IF(G622="",#REF!,G622)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2" s="222" t="s">
        <v>288</v>
      </c>
      <c r="J622" s="44" t="str">
        <f>IF(I622="",#REF!,I622)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2" s="73" t="s">
        <v>232</v>
      </c>
      <c r="L622" s="72" t="s">
        <v>3</v>
      </c>
      <c r="M622" s="69" t="s">
        <v>5</v>
      </c>
      <c r="N622" s="103">
        <v>100</v>
      </c>
      <c r="O622" s="103">
        <v>100</v>
      </c>
      <c r="P622" s="57">
        <f t="shared" ref="P622:P623" si="332">IF(AND(N622&lt;&gt;0,M622="Кач."),O622/N622*100,"")</f>
        <v>100</v>
      </c>
      <c r="Q622" s="57"/>
      <c r="R622" s="212">
        <f>IFERROR(AVERAGE(P622:P623),"")</f>
        <v>100</v>
      </c>
      <c r="S622" s="215">
        <f>AVERAGE(Q622:Q623)</f>
        <v>100</v>
      </c>
      <c r="T622" s="213">
        <f>IFERROR((R622*0.7+S622*0.3)*2,S622*2)</f>
        <v>200</v>
      </c>
      <c r="U622" s="207" t="str">
        <f>IF(T622&lt;170,"ГЗ по услуге (работе) НЕ выполнено","")&amp;IF(AND(T622&gt;=170,T622&lt;=200),"ГЗ по услуге (работе) выполнено","")&amp;IF(T622&gt;200,"ГЗ по услуге (работе) ПЕРЕвыполнено","")</f>
        <v>ГЗ по услуге (работе) выполнено</v>
      </c>
      <c r="V622" s="207"/>
      <c r="W622" s="244"/>
      <c r="X622" s="247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  <c r="GG622" s="4"/>
      <c r="GH622" s="4"/>
      <c r="GI622" s="4"/>
      <c r="GJ622" s="4"/>
      <c r="GK622" s="4"/>
      <c r="GL622" s="4"/>
      <c r="GM622" s="4"/>
      <c r="GN622" s="4"/>
      <c r="GO622" s="4"/>
      <c r="GP622" s="4"/>
      <c r="GQ622" s="4"/>
      <c r="GR622" s="4"/>
      <c r="GS622" s="4"/>
      <c r="GT622" s="4"/>
      <c r="GU622" s="4"/>
      <c r="GV622" s="4"/>
      <c r="GW622" s="4"/>
      <c r="GX622" s="4"/>
      <c r="GY622" s="4"/>
      <c r="GZ622" s="4"/>
      <c r="HA622" s="4"/>
      <c r="HB622" s="4"/>
      <c r="HC622" s="4"/>
      <c r="HD622" s="4"/>
      <c r="HE622" s="4"/>
      <c r="HF622" s="4"/>
      <c r="HG622" s="4"/>
      <c r="HH622" s="4"/>
      <c r="HI622" s="4"/>
      <c r="HJ622" s="4"/>
      <c r="HK622" s="4"/>
      <c r="HL622" s="4"/>
      <c r="HM622" s="4"/>
      <c r="HN622" s="4"/>
      <c r="HO622" s="4"/>
      <c r="HP622" s="4"/>
      <c r="HQ622" s="4"/>
      <c r="HR622" s="4"/>
      <c r="HS622" s="4"/>
      <c r="HT622" s="4"/>
      <c r="HU622" s="4"/>
      <c r="HV622" s="4"/>
      <c r="HW622" s="4"/>
      <c r="HX622" s="4"/>
      <c r="HY622" s="4"/>
      <c r="HZ622" s="4"/>
      <c r="IA622" s="4"/>
      <c r="IB622" s="4"/>
      <c r="IC622" s="4"/>
      <c r="ID622" s="4"/>
      <c r="IE622" s="4"/>
      <c r="IF622" s="4"/>
      <c r="IG622" s="4"/>
      <c r="IH622" s="4"/>
      <c r="II622" s="4"/>
      <c r="IJ622" s="4"/>
      <c r="IK622" s="4"/>
      <c r="IL622" s="4"/>
      <c r="IM622" s="4"/>
      <c r="IN622" s="4"/>
      <c r="IO622" s="4"/>
      <c r="IP622" s="4"/>
      <c r="IQ622" s="4"/>
      <c r="IR622" s="4"/>
      <c r="IS622" s="4"/>
      <c r="IT622" s="4"/>
      <c r="IU622" s="4"/>
      <c r="IV622" s="4"/>
      <c r="IW622" s="4"/>
      <c r="IX622" s="4"/>
      <c r="IY622" s="4"/>
      <c r="IZ622" s="4"/>
      <c r="JA622" s="4"/>
      <c r="JB622" s="4"/>
      <c r="JC622" s="4"/>
      <c r="JD622" s="4"/>
      <c r="JE622" s="4"/>
      <c r="JF622" s="4"/>
      <c r="JG622" s="4"/>
      <c r="JH622" s="4"/>
      <c r="JI622" s="4"/>
      <c r="JJ622" s="4"/>
      <c r="JK622" s="4"/>
      <c r="JL622" s="4"/>
      <c r="JM622" s="4"/>
      <c r="JN622" s="4"/>
      <c r="JO622" s="4"/>
      <c r="JP622" s="4"/>
      <c r="JQ622" s="4"/>
      <c r="JR622" s="4"/>
      <c r="JS622" s="4"/>
      <c r="JT622" s="4"/>
      <c r="JU622" s="4"/>
      <c r="JV622" s="4"/>
      <c r="JW622" s="4"/>
      <c r="JX622" s="4"/>
      <c r="JY622" s="4"/>
      <c r="JZ622" s="4"/>
      <c r="KA622" s="4"/>
      <c r="KB622" s="4"/>
      <c r="KC622" s="4"/>
      <c r="KD622" s="4"/>
      <c r="KE622" s="4"/>
      <c r="KF622" s="4"/>
      <c r="KG622" s="4"/>
      <c r="KH622" s="4"/>
      <c r="KI622" s="4"/>
      <c r="KJ622" s="4"/>
      <c r="KK622" s="4"/>
      <c r="KL622" s="4"/>
      <c r="KM622" s="4"/>
      <c r="KN622" s="4"/>
      <c r="KO622" s="4"/>
      <c r="KP622" s="4"/>
      <c r="KQ622" s="4"/>
      <c r="KR622" s="4"/>
      <c r="KS622" s="4"/>
      <c r="KT622" s="4"/>
      <c r="KU622" s="4"/>
      <c r="KV622" s="4"/>
      <c r="KW622" s="4"/>
      <c r="KX622" s="4"/>
      <c r="KY622" s="4"/>
      <c r="KZ622" s="4"/>
      <c r="LA622" s="4"/>
      <c r="LB622" s="4"/>
      <c r="LC622" s="4"/>
      <c r="LD622" s="4"/>
      <c r="LE622" s="4"/>
      <c r="LF622" s="4"/>
      <c r="LG622" s="4"/>
      <c r="LH622" s="4"/>
      <c r="LI622" s="4"/>
      <c r="LJ622" s="4"/>
      <c r="LK622" s="4"/>
      <c r="LL622" s="4"/>
      <c r="LM622" s="4"/>
      <c r="LN622" s="4"/>
      <c r="LO622" s="4"/>
      <c r="LP622" s="4"/>
      <c r="LQ622" s="4"/>
      <c r="LR622" s="4"/>
      <c r="LS622" s="4"/>
      <c r="LT622" s="4"/>
      <c r="LU622" s="4"/>
      <c r="LV622" s="4"/>
      <c r="LW622" s="4"/>
      <c r="LX622" s="4"/>
      <c r="LY622" s="4"/>
      <c r="LZ622" s="4"/>
      <c r="MA622" s="4"/>
      <c r="MB622" s="4"/>
      <c r="MC622" s="4"/>
      <c r="MD622" s="4"/>
      <c r="ME622" s="4"/>
      <c r="MF622" s="4"/>
      <c r="MG622" s="4"/>
      <c r="MH622" s="4"/>
      <c r="MI622" s="4"/>
      <c r="MJ622" s="4"/>
      <c r="MK622" s="4"/>
      <c r="ML622" s="4"/>
      <c r="MM622" s="4"/>
      <c r="MN622" s="4"/>
      <c r="MO622" s="4"/>
      <c r="MP622" s="4"/>
      <c r="MQ622" s="4"/>
      <c r="MR622" s="4"/>
      <c r="MS622" s="4"/>
      <c r="MT622" s="4"/>
      <c r="MU622" s="4"/>
      <c r="MV622" s="4"/>
      <c r="MW622" s="4"/>
      <c r="MX622" s="4"/>
      <c r="MY622" s="4"/>
      <c r="MZ622" s="4"/>
      <c r="NA622" s="4"/>
      <c r="NB622" s="4"/>
      <c r="NC622" s="4"/>
      <c r="ND622" s="4"/>
      <c r="NE622" s="4"/>
      <c r="NF622" s="4"/>
      <c r="NG622" s="4"/>
      <c r="NH622" s="4"/>
      <c r="NI622" s="4"/>
      <c r="NJ622" s="4"/>
      <c r="NK622" s="4"/>
      <c r="NL622" s="4"/>
      <c r="NM622" s="4"/>
      <c r="NN622" s="4"/>
      <c r="NO622" s="4"/>
      <c r="NP622" s="4"/>
      <c r="NQ622" s="4"/>
      <c r="NR622" s="4"/>
      <c r="NS622" s="4"/>
      <c r="NT622" s="4"/>
      <c r="NU622" s="4"/>
      <c r="NV622" s="4"/>
      <c r="NW622" s="4"/>
      <c r="NX622" s="4"/>
      <c r="NY622" s="4"/>
      <c r="NZ622" s="4"/>
      <c r="OA622" s="4"/>
      <c r="OB622" s="4"/>
      <c r="OC622" s="4"/>
      <c r="OD622" s="4"/>
      <c r="OE622" s="4"/>
      <c r="OF622" s="4"/>
      <c r="OG622" s="4"/>
      <c r="OH622" s="4"/>
      <c r="OI622" s="4"/>
      <c r="OJ622" s="4"/>
      <c r="OK622" s="4"/>
      <c r="OL622" s="4"/>
      <c r="OM622" s="4"/>
      <c r="ON622" s="4"/>
      <c r="OO622" s="4"/>
      <c r="OP622" s="4"/>
      <c r="OQ622" s="4"/>
      <c r="OR622" s="4"/>
      <c r="OS622" s="4"/>
      <c r="OT622" s="4"/>
      <c r="OU622" s="4"/>
      <c r="OV622" s="4"/>
      <c r="OW622" s="4"/>
      <c r="OX622" s="4"/>
      <c r="OY622" s="4"/>
      <c r="OZ622" s="4"/>
      <c r="PA622" s="4"/>
    </row>
    <row r="623" spans="1:417" s="16" customFormat="1" ht="28.5" customHeight="1" thickBot="1" x14ac:dyDescent="0.3">
      <c r="A623" s="235"/>
      <c r="B623" s="44" t="e">
        <f t="shared" si="328"/>
        <v>#REF!</v>
      </c>
      <c r="C623" s="206"/>
      <c r="D623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3" s="207"/>
      <c r="F623" s="44" t="str">
        <f t="shared" si="312"/>
        <v>заключение договоров</v>
      </c>
      <c r="G623" s="223"/>
      <c r="H623" s="44" t="str">
        <f t="shared" si="3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3" s="223"/>
      <c r="J623" s="44" t="str">
        <f t="shared" si="3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3" s="74" t="s">
        <v>240</v>
      </c>
      <c r="L623" s="72" t="s">
        <v>233</v>
      </c>
      <c r="M623" s="78" t="s">
        <v>42</v>
      </c>
      <c r="N623" s="101">
        <v>2.79</v>
      </c>
      <c r="O623" s="101">
        <v>2.79</v>
      </c>
      <c r="P623" s="58" t="str">
        <f t="shared" si="332"/>
        <v/>
      </c>
      <c r="Q623" s="55">
        <f>IF(AND(N623&lt;&gt;0,M623="объем"),(O623/N623*100),"")</f>
        <v>100</v>
      </c>
      <c r="R623" s="212"/>
      <c r="S623" s="215"/>
      <c r="T623" s="213"/>
      <c r="U623" s="207"/>
      <c r="V623" s="207"/>
      <c r="W623" s="245"/>
      <c r="X623" s="248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  <c r="GK623" s="4"/>
      <c r="GL623" s="4"/>
      <c r="GM623" s="4"/>
      <c r="GN623" s="4"/>
      <c r="GO623" s="4"/>
      <c r="GP623" s="4"/>
      <c r="GQ623" s="4"/>
      <c r="GR623" s="4"/>
      <c r="GS623" s="4"/>
      <c r="GT623" s="4"/>
      <c r="GU623" s="4"/>
      <c r="GV623" s="4"/>
      <c r="GW623" s="4"/>
      <c r="GX623" s="4"/>
      <c r="GY623" s="4"/>
      <c r="GZ623" s="4"/>
      <c r="HA623" s="4"/>
      <c r="HB623" s="4"/>
      <c r="HC623" s="4"/>
      <c r="HD623" s="4"/>
      <c r="HE623" s="4"/>
      <c r="HF623" s="4"/>
      <c r="HG623" s="4"/>
      <c r="HH623" s="4"/>
      <c r="HI623" s="4"/>
      <c r="HJ623" s="4"/>
      <c r="HK623" s="4"/>
      <c r="HL623" s="4"/>
      <c r="HM623" s="4"/>
      <c r="HN623" s="4"/>
      <c r="HO623" s="4"/>
      <c r="HP623" s="4"/>
      <c r="HQ623" s="4"/>
      <c r="HR623" s="4"/>
      <c r="HS623" s="4"/>
      <c r="HT623" s="4"/>
      <c r="HU623" s="4"/>
      <c r="HV623" s="4"/>
      <c r="HW623" s="4"/>
      <c r="HX623" s="4"/>
      <c r="HY623" s="4"/>
      <c r="HZ623" s="4"/>
      <c r="IA623" s="4"/>
      <c r="IB623" s="4"/>
      <c r="IC623" s="4"/>
      <c r="ID623" s="4"/>
      <c r="IE623" s="4"/>
      <c r="IF623" s="4"/>
      <c r="IG623" s="4"/>
      <c r="IH623" s="4"/>
      <c r="II623" s="4"/>
      <c r="IJ623" s="4"/>
      <c r="IK623" s="4"/>
      <c r="IL623" s="4"/>
      <c r="IM623" s="4"/>
      <c r="IN623" s="4"/>
      <c r="IO623" s="4"/>
      <c r="IP623" s="4"/>
      <c r="IQ623" s="4"/>
      <c r="IR623" s="4"/>
      <c r="IS623" s="4"/>
      <c r="IT623" s="4"/>
      <c r="IU623" s="4"/>
      <c r="IV623" s="4"/>
      <c r="IW623" s="4"/>
      <c r="IX623" s="4"/>
      <c r="IY623" s="4"/>
      <c r="IZ623" s="4"/>
      <c r="JA623" s="4"/>
      <c r="JB623" s="4"/>
      <c r="JC623" s="4"/>
      <c r="JD623" s="4"/>
      <c r="JE623" s="4"/>
      <c r="JF623" s="4"/>
      <c r="JG623" s="4"/>
      <c r="JH623" s="4"/>
      <c r="JI623" s="4"/>
      <c r="JJ623" s="4"/>
      <c r="JK623" s="4"/>
      <c r="JL623" s="4"/>
      <c r="JM623" s="4"/>
      <c r="JN623" s="4"/>
      <c r="JO623" s="4"/>
      <c r="JP623" s="4"/>
      <c r="JQ623" s="4"/>
      <c r="JR623" s="4"/>
      <c r="JS623" s="4"/>
      <c r="JT623" s="4"/>
      <c r="JU623" s="4"/>
      <c r="JV623" s="4"/>
      <c r="JW623" s="4"/>
      <c r="JX623" s="4"/>
      <c r="JY623" s="4"/>
      <c r="JZ623" s="4"/>
      <c r="KA623" s="4"/>
      <c r="KB623" s="4"/>
      <c r="KC623" s="4"/>
      <c r="KD623" s="4"/>
      <c r="KE623" s="4"/>
      <c r="KF623" s="4"/>
      <c r="KG623" s="4"/>
      <c r="KH623" s="4"/>
      <c r="KI623" s="4"/>
      <c r="KJ623" s="4"/>
      <c r="KK623" s="4"/>
      <c r="KL623" s="4"/>
      <c r="KM623" s="4"/>
      <c r="KN623" s="4"/>
      <c r="KO623" s="4"/>
      <c r="KP623" s="4"/>
      <c r="KQ623" s="4"/>
      <c r="KR623" s="4"/>
      <c r="KS623" s="4"/>
      <c r="KT623" s="4"/>
      <c r="KU623" s="4"/>
      <c r="KV623" s="4"/>
      <c r="KW623" s="4"/>
      <c r="KX623" s="4"/>
      <c r="KY623" s="4"/>
      <c r="KZ623" s="4"/>
      <c r="LA623" s="4"/>
      <c r="LB623" s="4"/>
      <c r="LC623" s="4"/>
      <c r="LD623" s="4"/>
      <c r="LE623" s="4"/>
      <c r="LF623" s="4"/>
      <c r="LG623" s="4"/>
      <c r="LH623" s="4"/>
      <c r="LI623" s="4"/>
      <c r="LJ623" s="4"/>
      <c r="LK623" s="4"/>
      <c r="LL623" s="4"/>
      <c r="LM623" s="4"/>
      <c r="LN623" s="4"/>
      <c r="LO623" s="4"/>
      <c r="LP623" s="4"/>
      <c r="LQ623" s="4"/>
      <c r="LR623" s="4"/>
      <c r="LS623" s="4"/>
      <c r="LT623" s="4"/>
      <c r="LU623" s="4"/>
      <c r="LV623" s="4"/>
      <c r="LW623" s="4"/>
      <c r="LX623" s="4"/>
      <c r="LY623" s="4"/>
      <c r="LZ623" s="4"/>
      <c r="MA623" s="4"/>
      <c r="MB623" s="4"/>
      <c r="MC623" s="4"/>
      <c r="MD623" s="4"/>
      <c r="ME623" s="4"/>
      <c r="MF623" s="4"/>
      <c r="MG623" s="4"/>
      <c r="MH623" s="4"/>
      <c r="MI623" s="4"/>
      <c r="MJ623" s="4"/>
      <c r="MK623" s="4"/>
      <c r="ML623" s="4"/>
      <c r="MM623" s="4"/>
      <c r="MN623" s="4"/>
      <c r="MO623" s="4"/>
      <c r="MP623" s="4"/>
      <c r="MQ623" s="4"/>
      <c r="MR623" s="4"/>
      <c r="MS623" s="4"/>
      <c r="MT623" s="4"/>
      <c r="MU623" s="4"/>
      <c r="MV623" s="4"/>
      <c r="MW623" s="4"/>
      <c r="MX623" s="4"/>
      <c r="MY623" s="4"/>
      <c r="MZ623" s="4"/>
      <c r="NA623" s="4"/>
      <c r="NB623" s="4"/>
      <c r="NC623" s="4"/>
      <c r="ND623" s="4"/>
      <c r="NE623" s="4"/>
      <c r="NF623" s="4"/>
      <c r="NG623" s="4"/>
      <c r="NH623" s="4"/>
      <c r="NI623" s="4"/>
      <c r="NJ623" s="4"/>
      <c r="NK623" s="4"/>
      <c r="NL623" s="4"/>
      <c r="NM623" s="4"/>
      <c r="NN623" s="4"/>
      <c r="NO623" s="4"/>
      <c r="NP623" s="4"/>
      <c r="NQ623" s="4"/>
      <c r="NR623" s="4"/>
      <c r="NS623" s="4"/>
      <c r="NT623" s="4"/>
      <c r="NU623" s="4"/>
      <c r="NV623" s="4"/>
      <c r="NW623" s="4"/>
      <c r="NX623" s="4"/>
      <c r="NY623" s="4"/>
      <c r="NZ623" s="4"/>
      <c r="OA623" s="4"/>
      <c r="OB623" s="4"/>
      <c r="OC623" s="4"/>
      <c r="OD623" s="4"/>
      <c r="OE623" s="4"/>
      <c r="OF623" s="4"/>
      <c r="OG623" s="4"/>
      <c r="OH623" s="4"/>
      <c r="OI623" s="4"/>
      <c r="OJ623" s="4"/>
      <c r="OK623" s="4"/>
      <c r="OL623" s="4"/>
      <c r="OM623" s="4"/>
      <c r="ON623" s="4"/>
      <c r="OO623" s="4"/>
      <c r="OP623" s="4"/>
      <c r="OQ623" s="4"/>
      <c r="OR623" s="4"/>
      <c r="OS623" s="4"/>
      <c r="OT623" s="4"/>
      <c r="OU623" s="4"/>
      <c r="OV623" s="4"/>
      <c r="OW623" s="4"/>
      <c r="OX623" s="4"/>
      <c r="OY623" s="4"/>
      <c r="OZ623" s="4"/>
      <c r="PA623" s="4"/>
    </row>
    <row r="624" spans="1:417" s="16" customFormat="1" ht="28.5" customHeight="1" thickBot="1" x14ac:dyDescent="0.3">
      <c r="A624" s="249" t="s">
        <v>195</v>
      </c>
      <c r="B624" s="44" t="str">
        <f t="shared" si="328"/>
        <v>ГБУЗ АО Городская поликлиника №2</v>
      </c>
      <c r="C624" s="219" t="s">
        <v>72</v>
      </c>
      <c r="D624" s="19" t="str">
        <f t="shared" si="329"/>
        <v>Паллиативная медицинская помощь</v>
      </c>
      <c r="E624" s="222" t="s">
        <v>139</v>
      </c>
      <c r="F624" s="44" t="str">
        <f t="shared" si="312"/>
        <v>амбулаторно</v>
      </c>
      <c r="G624" s="222" t="s">
        <v>47</v>
      </c>
      <c r="H624" s="44" t="str">
        <f t="shared" si="313"/>
        <v>Не предусмотрено</v>
      </c>
      <c r="I624" s="222" t="s">
        <v>72</v>
      </c>
      <c r="J624" s="44" t="str">
        <f t="shared" si="314"/>
        <v>Паллиативная медицинская помощь</v>
      </c>
      <c r="K624" s="70" t="s">
        <v>130</v>
      </c>
      <c r="L624" s="70" t="s">
        <v>3</v>
      </c>
      <c r="M624" s="70" t="s">
        <v>5</v>
      </c>
      <c r="N624" s="103">
        <v>99</v>
      </c>
      <c r="O624" s="103">
        <v>99</v>
      </c>
      <c r="P624" s="57">
        <f t="shared" ref="P624:P625" si="333">IF(AND(N624&lt;&gt;0,M624="Кач."),O624/N624*100,"")</f>
        <v>100</v>
      </c>
      <c r="Q624" s="57"/>
      <c r="R624" s="212">
        <f>IFERROR(AVERAGE(P624:P625),"")</f>
        <v>100</v>
      </c>
      <c r="S624" s="215">
        <f>AVERAGE(Q624:Q625)</f>
        <v>100.52816901408451</v>
      </c>
      <c r="T624" s="213">
        <f>IFERROR((R624*0.7+S624*0.3)*2,S624*2)</f>
        <v>200.31690140845069</v>
      </c>
      <c r="U624" s="271" t="str">
        <f>IF(T624&lt;170,"ГЗ по услуге (работе) НЕ выполнено","")&amp;IF(AND(T624&gt;=170,T624&lt;=200),"ГЗ по услуге (работе) выполнено","")&amp;IF(T624&gt;200,"ГЗ по услуге (работе) ПЕРЕвыполнено","")</f>
        <v>ГЗ по услуге (работе) ПЕРЕвыполнено</v>
      </c>
      <c r="V624" s="207"/>
      <c r="W624" s="243">
        <f>AVERAGE(T624:T630)</f>
        <v>201.02785602503911</v>
      </c>
      <c r="X624" s="246" t="str">
        <f>IF(W624&lt;170,"ГЗ по учреждению не выполнено","")&amp;IF(AND(W624&gt;=170,W624&lt;=200),"ГЗ по учреждению выполнено","")&amp;IF(W624&gt;200,"ГЗ по учреждению перевыполнено","")</f>
        <v>ГЗ по учреждению перевыполнено</v>
      </c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  <c r="GL624" s="4"/>
      <c r="GM624" s="4"/>
      <c r="GN624" s="4"/>
      <c r="GO624" s="4"/>
      <c r="GP624" s="4"/>
      <c r="GQ624" s="4"/>
      <c r="GR624" s="4"/>
      <c r="GS624" s="4"/>
      <c r="GT624" s="4"/>
      <c r="GU624" s="4"/>
      <c r="GV624" s="4"/>
      <c r="GW624" s="4"/>
      <c r="GX624" s="4"/>
      <c r="GY624" s="4"/>
      <c r="GZ624" s="4"/>
      <c r="HA624" s="4"/>
      <c r="HB624" s="4"/>
      <c r="HC624" s="4"/>
      <c r="HD624" s="4"/>
      <c r="HE624" s="4"/>
      <c r="HF624" s="4"/>
      <c r="HG624" s="4"/>
      <c r="HH624" s="4"/>
      <c r="HI624" s="4"/>
      <c r="HJ624" s="4"/>
      <c r="HK624" s="4"/>
      <c r="HL624" s="4"/>
      <c r="HM624" s="4"/>
      <c r="HN624" s="4"/>
      <c r="HO624" s="4"/>
      <c r="HP624" s="4"/>
      <c r="HQ624" s="4"/>
      <c r="HR624" s="4"/>
      <c r="HS624" s="4"/>
      <c r="HT624" s="4"/>
      <c r="HU624" s="4"/>
      <c r="HV624" s="4"/>
      <c r="HW624" s="4"/>
      <c r="HX624" s="4"/>
      <c r="HY624" s="4"/>
      <c r="HZ624" s="4"/>
      <c r="IA624" s="4"/>
      <c r="IB624" s="4"/>
      <c r="IC624" s="4"/>
      <c r="ID624" s="4"/>
      <c r="IE624" s="4"/>
      <c r="IF624" s="4"/>
      <c r="IG624" s="4"/>
      <c r="IH624" s="4"/>
      <c r="II624" s="4"/>
      <c r="IJ624" s="4"/>
      <c r="IK624" s="4"/>
      <c r="IL624" s="4"/>
      <c r="IM624" s="4"/>
      <c r="IN624" s="4"/>
      <c r="IO624" s="4"/>
      <c r="IP624" s="4"/>
      <c r="IQ624" s="4"/>
      <c r="IR624" s="4"/>
      <c r="IS624" s="4"/>
      <c r="IT624" s="4"/>
      <c r="IU624" s="4"/>
      <c r="IV624" s="4"/>
      <c r="IW624" s="4"/>
      <c r="IX624" s="4"/>
      <c r="IY624" s="4"/>
      <c r="IZ624" s="4"/>
      <c r="JA624" s="4"/>
      <c r="JB624" s="4"/>
      <c r="JC624" s="4"/>
      <c r="JD624" s="4"/>
      <c r="JE624" s="4"/>
      <c r="JF624" s="4"/>
      <c r="JG624" s="4"/>
      <c r="JH624" s="4"/>
      <c r="JI624" s="4"/>
      <c r="JJ624" s="4"/>
      <c r="JK624" s="4"/>
      <c r="JL624" s="4"/>
      <c r="JM624" s="4"/>
      <c r="JN624" s="4"/>
      <c r="JO624" s="4"/>
      <c r="JP624" s="4"/>
      <c r="JQ624" s="4"/>
      <c r="JR624" s="4"/>
      <c r="JS624" s="4"/>
      <c r="JT624" s="4"/>
      <c r="JU624" s="4"/>
      <c r="JV624" s="4"/>
      <c r="JW624" s="4"/>
      <c r="JX624" s="4"/>
      <c r="JY624" s="4"/>
      <c r="JZ624" s="4"/>
      <c r="KA624" s="4"/>
      <c r="KB624" s="4"/>
      <c r="KC624" s="4"/>
      <c r="KD624" s="4"/>
      <c r="KE624" s="4"/>
      <c r="KF624" s="4"/>
      <c r="KG624" s="4"/>
      <c r="KH624" s="4"/>
      <c r="KI624" s="4"/>
      <c r="KJ624" s="4"/>
      <c r="KK624" s="4"/>
      <c r="KL624" s="4"/>
      <c r="KM624" s="4"/>
      <c r="KN624" s="4"/>
      <c r="KO624" s="4"/>
      <c r="KP624" s="4"/>
      <c r="KQ624" s="4"/>
      <c r="KR624" s="4"/>
      <c r="KS624" s="4"/>
      <c r="KT624" s="4"/>
      <c r="KU624" s="4"/>
      <c r="KV624" s="4"/>
      <c r="KW624" s="4"/>
      <c r="KX624" s="4"/>
      <c r="KY624" s="4"/>
      <c r="KZ624" s="4"/>
      <c r="LA624" s="4"/>
      <c r="LB624" s="4"/>
      <c r="LC624" s="4"/>
      <c r="LD624" s="4"/>
      <c r="LE624" s="4"/>
      <c r="LF624" s="4"/>
      <c r="LG624" s="4"/>
      <c r="LH624" s="4"/>
      <c r="LI624" s="4"/>
      <c r="LJ624" s="4"/>
      <c r="LK624" s="4"/>
      <c r="LL624" s="4"/>
      <c r="LM624" s="4"/>
      <c r="LN624" s="4"/>
      <c r="LO624" s="4"/>
      <c r="LP624" s="4"/>
      <c r="LQ624" s="4"/>
      <c r="LR624" s="4"/>
      <c r="LS624" s="4"/>
      <c r="LT624" s="4"/>
      <c r="LU624" s="4"/>
      <c r="LV624" s="4"/>
      <c r="LW624" s="4"/>
      <c r="LX624" s="4"/>
      <c r="LY624" s="4"/>
      <c r="LZ624" s="4"/>
      <c r="MA624" s="4"/>
      <c r="MB624" s="4"/>
      <c r="MC624" s="4"/>
      <c r="MD624" s="4"/>
      <c r="ME624" s="4"/>
      <c r="MF624" s="4"/>
      <c r="MG624" s="4"/>
      <c r="MH624" s="4"/>
      <c r="MI624" s="4"/>
      <c r="MJ624" s="4"/>
      <c r="MK624" s="4"/>
      <c r="ML624" s="4"/>
      <c r="MM624" s="4"/>
      <c r="MN624" s="4"/>
      <c r="MO624" s="4"/>
      <c r="MP624" s="4"/>
      <c r="MQ624" s="4"/>
      <c r="MR624" s="4"/>
      <c r="MS624" s="4"/>
      <c r="MT624" s="4"/>
      <c r="MU624" s="4"/>
      <c r="MV624" s="4"/>
      <c r="MW624" s="4"/>
      <c r="MX624" s="4"/>
      <c r="MY624" s="4"/>
      <c r="MZ624" s="4"/>
      <c r="NA624" s="4"/>
      <c r="NB624" s="4"/>
      <c r="NC624" s="4"/>
      <c r="ND624" s="4"/>
      <c r="NE624" s="4"/>
      <c r="NF624" s="4"/>
      <c r="NG624" s="4"/>
      <c r="NH624" s="4"/>
      <c r="NI624" s="4"/>
      <c r="NJ624" s="4"/>
      <c r="NK624" s="4"/>
      <c r="NL624" s="4"/>
      <c r="NM624" s="4"/>
      <c r="NN624" s="4"/>
      <c r="NO624" s="4"/>
      <c r="NP624" s="4"/>
      <c r="NQ624" s="4"/>
      <c r="NR624" s="4"/>
      <c r="NS624" s="4"/>
      <c r="NT624" s="4"/>
      <c r="NU624" s="4"/>
      <c r="NV624" s="4"/>
      <c r="NW624" s="4"/>
      <c r="NX624" s="4"/>
      <c r="NY624" s="4"/>
      <c r="NZ624" s="4"/>
      <c r="OA624" s="4"/>
      <c r="OB624" s="4"/>
      <c r="OC624" s="4"/>
      <c r="OD624" s="4"/>
      <c r="OE624" s="4"/>
      <c r="OF624" s="4"/>
      <c r="OG624" s="4"/>
      <c r="OH624" s="4"/>
      <c r="OI624" s="4"/>
      <c r="OJ624" s="4"/>
      <c r="OK624" s="4"/>
      <c r="OL624" s="4"/>
      <c r="OM624" s="4"/>
      <c r="ON624" s="4"/>
      <c r="OO624" s="4"/>
      <c r="OP624" s="4"/>
      <c r="OQ624" s="4"/>
      <c r="OR624" s="4"/>
      <c r="OS624" s="4"/>
      <c r="OT624" s="4"/>
      <c r="OU624" s="4"/>
      <c r="OV624" s="4"/>
      <c r="OW624" s="4"/>
      <c r="OX624" s="4"/>
      <c r="OY624" s="4"/>
      <c r="OZ624" s="4"/>
      <c r="PA624" s="4"/>
    </row>
    <row r="625" spans="1:417" s="16" customFormat="1" ht="46.5" customHeight="1" thickBot="1" x14ac:dyDescent="0.3">
      <c r="A625" s="250"/>
      <c r="B625" s="44" t="str">
        <f t="shared" si="328"/>
        <v>ГБУЗ АО Городская поликлиника №2</v>
      </c>
      <c r="C625" s="221"/>
      <c r="D625" s="19" t="str">
        <f t="shared" si="329"/>
        <v>Паллиативная медицинская помощь</v>
      </c>
      <c r="E625" s="223"/>
      <c r="F625" s="44" t="str">
        <f t="shared" si="312"/>
        <v>амбулаторно</v>
      </c>
      <c r="G625" s="223"/>
      <c r="H625" s="44" t="str">
        <f t="shared" si="313"/>
        <v>Не предусмотрено</v>
      </c>
      <c r="I625" s="223"/>
      <c r="J625" s="44" t="str">
        <f t="shared" si="314"/>
        <v>Паллиативная медицинская помощь</v>
      </c>
      <c r="K625" s="71" t="s">
        <v>40</v>
      </c>
      <c r="L625" s="72" t="s">
        <v>120</v>
      </c>
      <c r="M625" s="78" t="s">
        <v>42</v>
      </c>
      <c r="N625" s="101">
        <v>2272</v>
      </c>
      <c r="O625" s="101">
        <v>1713</v>
      </c>
      <c r="P625" s="58" t="str">
        <f t="shared" si="333"/>
        <v/>
      </c>
      <c r="Q625" s="59">
        <f t="shared" ref="Q625" si="334">IF(AND(N625&lt;&gt;0,M625="объем"),(O625/N625*100)/$Y$2*12,"")</f>
        <v>100.52816901408451</v>
      </c>
      <c r="R625" s="212"/>
      <c r="S625" s="215"/>
      <c r="T625" s="213"/>
      <c r="U625" s="271"/>
      <c r="V625" s="207"/>
      <c r="W625" s="244"/>
      <c r="X625" s="247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  <c r="GL625" s="4"/>
      <c r="GM625" s="4"/>
      <c r="GN625" s="4"/>
      <c r="GO625" s="4"/>
      <c r="GP625" s="4"/>
      <c r="GQ625" s="4"/>
      <c r="GR625" s="4"/>
      <c r="GS625" s="4"/>
      <c r="GT625" s="4"/>
      <c r="GU625" s="4"/>
      <c r="GV625" s="4"/>
      <c r="GW625" s="4"/>
      <c r="GX625" s="4"/>
      <c r="GY625" s="4"/>
      <c r="GZ625" s="4"/>
      <c r="HA625" s="4"/>
      <c r="HB625" s="4"/>
      <c r="HC625" s="4"/>
      <c r="HD625" s="4"/>
      <c r="HE625" s="4"/>
      <c r="HF625" s="4"/>
      <c r="HG625" s="4"/>
      <c r="HH625" s="4"/>
      <c r="HI625" s="4"/>
      <c r="HJ625" s="4"/>
      <c r="HK625" s="4"/>
      <c r="HL625" s="4"/>
      <c r="HM625" s="4"/>
      <c r="HN625" s="4"/>
      <c r="HO625" s="4"/>
      <c r="HP625" s="4"/>
      <c r="HQ625" s="4"/>
      <c r="HR625" s="4"/>
      <c r="HS625" s="4"/>
      <c r="HT625" s="4"/>
      <c r="HU625" s="4"/>
      <c r="HV625" s="4"/>
      <c r="HW625" s="4"/>
      <c r="HX625" s="4"/>
      <c r="HY625" s="4"/>
      <c r="HZ625" s="4"/>
      <c r="IA625" s="4"/>
      <c r="IB625" s="4"/>
      <c r="IC625" s="4"/>
      <c r="ID625" s="4"/>
      <c r="IE625" s="4"/>
      <c r="IF625" s="4"/>
      <c r="IG625" s="4"/>
      <c r="IH625" s="4"/>
      <c r="II625" s="4"/>
      <c r="IJ625" s="4"/>
      <c r="IK625" s="4"/>
      <c r="IL625" s="4"/>
      <c r="IM625" s="4"/>
      <c r="IN625" s="4"/>
      <c r="IO625" s="4"/>
      <c r="IP625" s="4"/>
      <c r="IQ625" s="4"/>
      <c r="IR625" s="4"/>
      <c r="IS625" s="4"/>
      <c r="IT625" s="4"/>
      <c r="IU625" s="4"/>
      <c r="IV625" s="4"/>
      <c r="IW625" s="4"/>
      <c r="IX625" s="4"/>
      <c r="IY625" s="4"/>
      <c r="IZ625" s="4"/>
      <c r="JA625" s="4"/>
      <c r="JB625" s="4"/>
      <c r="JC625" s="4"/>
      <c r="JD625" s="4"/>
      <c r="JE625" s="4"/>
      <c r="JF625" s="4"/>
      <c r="JG625" s="4"/>
      <c r="JH625" s="4"/>
      <c r="JI625" s="4"/>
      <c r="JJ625" s="4"/>
      <c r="JK625" s="4"/>
      <c r="JL625" s="4"/>
      <c r="JM625" s="4"/>
      <c r="JN625" s="4"/>
      <c r="JO625" s="4"/>
      <c r="JP625" s="4"/>
      <c r="JQ625" s="4"/>
      <c r="JR625" s="4"/>
      <c r="JS625" s="4"/>
      <c r="JT625" s="4"/>
      <c r="JU625" s="4"/>
      <c r="JV625" s="4"/>
      <c r="JW625" s="4"/>
      <c r="JX625" s="4"/>
      <c r="JY625" s="4"/>
      <c r="JZ625" s="4"/>
      <c r="KA625" s="4"/>
      <c r="KB625" s="4"/>
      <c r="KC625" s="4"/>
      <c r="KD625" s="4"/>
      <c r="KE625" s="4"/>
      <c r="KF625" s="4"/>
      <c r="KG625" s="4"/>
      <c r="KH625" s="4"/>
      <c r="KI625" s="4"/>
      <c r="KJ625" s="4"/>
      <c r="KK625" s="4"/>
      <c r="KL625" s="4"/>
      <c r="KM625" s="4"/>
      <c r="KN625" s="4"/>
      <c r="KO625" s="4"/>
      <c r="KP625" s="4"/>
      <c r="KQ625" s="4"/>
      <c r="KR625" s="4"/>
      <c r="KS625" s="4"/>
      <c r="KT625" s="4"/>
      <c r="KU625" s="4"/>
      <c r="KV625" s="4"/>
      <c r="KW625" s="4"/>
      <c r="KX625" s="4"/>
      <c r="KY625" s="4"/>
      <c r="KZ625" s="4"/>
      <c r="LA625" s="4"/>
      <c r="LB625" s="4"/>
      <c r="LC625" s="4"/>
      <c r="LD625" s="4"/>
      <c r="LE625" s="4"/>
      <c r="LF625" s="4"/>
      <c r="LG625" s="4"/>
      <c r="LH625" s="4"/>
      <c r="LI625" s="4"/>
      <c r="LJ625" s="4"/>
      <c r="LK625" s="4"/>
      <c r="LL625" s="4"/>
      <c r="LM625" s="4"/>
      <c r="LN625" s="4"/>
      <c r="LO625" s="4"/>
      <c r="LP625" s="4"/>
      <c r="LQ625" s="4"/>
      <c r="LR625" s="4"/>
      <c r="LS625" s="4"/>
      <c r="LT625" s="4"/>
      <c r="LU625" s="4"/>
      <c r="LV625" s="4"/>
      <c r="LW625" s="4"/>
      <c r="LX625" s="4"/>
      <c r="LY625" s="4"/>
      <c r="LZ625" s="4"/>
      <c r="MA625" s="4"/>
      <c r="MB625" s="4"/>
      <c r="MC625" s="4"/>
      <c r="MD625" s="4"/>
      <c r="ME625" s="4"/>
      <c r="MF625" s="4"/>
      <c r="MG625" s="4"/>
      <c r="MH625" s="4"/>
      <c r="MI625" s="4"/>
      <c r="MJ625" s="4"/>
      <c r="MK625" s="4"/>
      <c r="ML625" s="4"/>
      <c r="MM625" s="4"/>
      <c r="MN625" s="4"/>
      <c r="MO625" s="4"/>
      <c r="MP625" s="4"/>
      <c r="MQ625" s="4"/>
      <c r="MR625" s="4"/>
      <c r="MS625" s="4"/>
      <c r="MT625" s="4"/>
      <c r="MU625" s="4"/>
      <c r="MV625" s="4"/>
      <c r="MW625" s="4"/>
      <c r="MX625" s="4"/>
      <c r="MY625" s="4"/>
      <c r="MZ625" s="4"/>
      <c r="NA625" s="4"/>
      <c r="NB625" s="4"/>
      <c r="NC625" s="4"/>
      <c r="ND625" s="4"/>
      <c r="NE625" s="4"/>
      <c r="NF625" s="4"/>
      <c r="NG625" s="4"/>
      <c r="NH625" s="4"/>
      <c r="NI625" s="4"/>
      <c r="NJ625" s="4"/>
      <c r="NK625" s="4"/>
      <c r="NL625" s="4"/>
      <c r="NM625" s="4"/>
      <c r="NN625" s="4"/>
      <c r="NO625" s="4"/>
      <c r="NP625" s="4"/>
      <c r="NQ625" s="4"/>
      <c r="NR625" s="4"/>
      <c r="NS625" s="4"/>
      <c r="NT625" s="4"/>
      <c r="NU625" s="4"/>
      <c r="NV625" s="4"/>
      <c r="NW625" s="4"/>
      <c r="NX625" s="4"/>
      <c r="NY625" s="4"/>
      <c r="NZ625" s="4"/>
      <c r="OA625" s="4"/>
      <c r="OB625" s="4"/>
      <c r="OC625" s="4"/>
      <c r="OD625" s="4"/>
      <c r="OE625" s="4"/>
      <c r="OF625" s="4"/>
      <c r="OG625" s="4"/>
      <c r="OH625" s="4"/>
      <c r="OI625" s="4"/>
      <c r="OJ625" s="4"/>
      <c r="OK625" s="4"/>
      <c r="OL625" s="4"/>
      <c r="OM625" s="4"/>
      <c r="ON625" s="4"/>
      <c r="OO625" s="4"/>
      <c r="OP625" s="4"/>
      <c r="OQ625" s="4"/>
      <c r="OR625" s="4"/>
      <c r="OS625" s="4"/>
      <c r="OT625" s="4"/>
      <c r="OU625" s="4"/>
      <c r="OV625" s="4"/>
      <c r="OW625" s="4"/>
      <c r="OX625" s="4"/>
      <c r="OY625" s="4"/>
      <c r="OZ625" s="4"/>
      <c r="PA625" s="4"/>
    </row>
    <row r="626" spans="1:417" s="16" customFormat="1" ht="28.5" customHeight="1" thickBot="1" x14ac:dyDescent="0.3">
      <c r="A626" s="250"/>
      <c r="B626" s="44" t="e">
        <f>IF(A626="",#REF!,A626)</f>
        <v>#REF!</v>
      </c>
      <c r="C626" s="236" t="s">
        <v>121</v>
      </c>
      <c r="D626" s="19" t="str">
        <f>IF(C626="",#REF!,C626)</f>
        <v>ПМСП, не включенная в базовую программу ОМС</v>
      </c>
      <c r="E626" s="230" t="s">
        <v>139</v>
      </c>
      <c r="F626" s="44" t="str">
        <f>IF(E626="",#REF!,E626)</f>
        <v>амбулаторно</v>
      </c>
      <c r="G626" s="230" t="s">
        <v>39</v>
      </c>
      <c r="H626" s="44" t="str">
        <f>IF(G626="",#REF!,G626)</f>
        <v>Первичная медико-санитарная помощь, в части диагностики и лечения</v>
      </c>
      <c r="I626" s="230" t="s">
        <v>65</v>
      </c>
      <c r="J626" s="44" t="str">
        <f>IF(I626="",#REF!,I626)</f>
        <v>психотерапия</v>
      </c>
      <c r="K626" s="69" t="s">
        <v>130</v>
      </c>
      <c r="L626" s="70" t="s">
        <v>3</v>
      </c>
      <c r="M626" s="70" t="s">
        <v>5</v>
      </c>
      <c r="N626" s="103">
        <v>99</v>
      </c>
      <c r="O626" s="103">
        <v>99</v>
      </c>
      <c r="P626" s="51">
        <f>IF(AND(N626&lt;&gt;0,M626="Кач."),O626/N626*100,"")</f>
        <v>100</v>
      </c>
      <c r="Q626" s="57"/>
      <c r="R626" s="226">
        <f>IFERROR(AVERAGE(P626:P628),"")</f>
        <v>100</v>
      </c>
      <c r="S626" s="227">
        <f>AVERAGE(Q626:Q628)</f>
        <v>104.61111111111111</v>
      </c>
      <c r="T626" s="224">
        <f>IFERROR((R626*0.7+S626*0.3)*2,S626*2)</f>
        <v>202.76666666666665</v>
      </c>
      <c r="U626" s="239" t="str">
        <f>IF(T626&lt;170,"ГЗ по услуге (работе) НЕ выполнено","")&amp;IF(AND(T626&gt;=170,T626&lt;=200),"ГЗ по услуге (работе) выполнено","")&amp;IF(T626&gt;200,"ГЗ по услуге (работе) ПЕРЕвыполнено","")</f>
        <v>ГЗ по услуге (работе) ПЕРЕвыполнено</v>
      </c>
      <c r="V626" s="222"/>
      <c r="W626" s="244"/>
      <c r="X626" s="247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/>
      <c r="GQ626" s="4"/>
      <c r="GR626" s="4"/>
      <c r="GS626" s="4"/>
      <c r="GT626" s="4"/>
      <c r="GU626" s="4"/>
      <c r="GV626" s="4"/>
      <c r="GW626" s="4"/>
      <c r="GX626" s="4"/>
      <c r="GY626" s="4"/>
      <c r="GZ626" s="4"/>
      <c r="HA626" s="4"/>
      <c r="HB626" s="4"/>
      <c r="HC626" s="4"/>
      <c r="HD626" s="4"/>
      <c r="HE626" s="4"/>
      <c r="HF626" s="4"/>
      <c r="HG626" s="4"/>
      <c r="HH626" s="4"/>
      <c r="HI626" s="4"/>
      <c r="HJ626" s="4"/>
      <c r="HK626" s="4"/>
      <c r="HL626" s="4"/>
      <c r="HM626" s="4"/>
      <c r="HN626" s="4"/>
      <c r="HO626" s="4"/>
      <c r="HP626" s="4"/>
      <c r="HQ626" s="4"/>
      <c r="HR626" s="4"/>
      <c r="HS626" s="4"/>
      <c r="HT626" s="4"/>
      <c r="HU626" s="4"/>
      <c r="HV626" s="4"/>
      <c r="HW626" s="4"/>
      <c r="HX626" s="4"/>
      <c r="HY626" s="4"/>
      <c r="HZ626" s="4"/>
      <c r="IA626" s="4"/>
      <c r="IB626" s="4"/>
      <c r="IC626" s="4"/>
      <c r="ID626" s="4"/>
      <c r="IE626" s="4"/>
      <c r="IF626" s="4"/>
      <c r="IG626" s="4"/>
      <c r="IH626" s="4"/>
      <c r="II626" s="4"/>
      <c r="IJ626" s="4"/>
      <c r="IK626" s="4"/>
      <c r="IL626" s="4"/>
      <c r="IM626" s="4"/>
      <c r="IN626" s="4"/>
      <c r="IO626" s="4"/>
      <c r="IP626" s="4"/>
      <c r="IQ626" s="4"/>
      <c r="IR626" s="4"/>
      <c r="IS626" s="4"/>
      <c r="IT626" s="4"/>
      <c r="IU626" s="4"/>
      <c r="IV626" s="4"/>
      <c r="IW626" s="4"/>
      <c r="IX626" s="4"/>
      <c r="IY626" s="4"/>
      <c r="IZ626" s="4"/>
      <c r="JA626" s="4"/>
      <c r="JB626" s="4"/>
      <c r="JC626" s="4"/>
      <c r="JD626" s="4"/>
      <c r="JE626" s="4"/>
      <c r="JF626" s="4"/>
      <c r="JG626" s="4"/>
      <c r="JH626" s="4"/>
      <c r="JI626" s="4"/>
      <c r="JJ626" s="4"/>
      <c r="JK626" s="4"/>
      <c r="JL626" s="4"/>
      <c r="JM626" s="4"/>
      <c r="JN626" s="4"/>
      <c r="JO626" s="4"/>
      <c r="JP626" s="4"/>
      <c r="JQ626" s="4"/>
      <c r="JR626" s="4"/>
      <c r="JS626" s="4"/>
      <c r="JT626" s="4"/>
      <c r="JU626" s="4"/>
      <c r="JV626" s="4"/>
      <c r="JW626" s="4"/>
      <c r="JX626" s="4"/>
      <c r="JY626" s="4"/>
      <c r="JZ626" s="4"/>
      <c r="KA626" s="4"/>
      <c r="KB626" s="4"/>
      <c r="KC626" s="4"/>
      <c r="KD626" s="4"/>
      <c r="KE626" s="4"/>
      <c r="KF626" s="4"/>
      <c r="KG626" s="4"/>
      <c r="KH626" s="4"/>
      <c r="KI626" s="4"/>
      <c r="KJ626" s="4"/>
      <c r="KK626" s="4"/>
      <c r="KL626" s="4"/>
      <c r="KM626" s="4"/>
      <c r="KN626" s="4"/>
      <c r="KO626" s="4"/>
      <c r="KP626" s="4"/>
      <c r="KQ626" s="4"/>
      <c r="KR626" s="4"/>
      <c r="KS626" s="4"/>
      <c r="KT626" s="4"/>
      <c r="KU626" s="4"/>
      <c r="KV626" s="4"/>
      <c r="KW626" s="4"/>
      <c r="KX626" s="4"/>
      <c r="KY626" s="4"/>
      <c r="KZ626" s="4"/>
      <c r="LA626" s="4"/>
      <c r="LB626" s="4"/>
      <c r="LC626" s="4"/>
      <c r="LD626" s="4"/>
      <c r="LE626" s="4"/>
      <c r="LF626" s="4"/>
      <c r="LG626" s="4"/>
      <c r="LH626" s="4"/>
      <c r="LI626" s="4"/>
      <c r="LJ626" s="4"/>
      <c r="LK626" s="4"/>
      <c r="LL626" s="4"/>
      <c r="LM626" s="4"/>
      <c r="LN626" s="4"/>
      <c r="LO626" s="4"/>
      <c r="LP626" s="4"/>
      <c r="LQ626" s="4"/>
      <c r="LR626" s="4"/>
      <c r="LS626" s="4"/>
      <c r="LT626" s="4"/>
      <c r="LU626" s="4"/>
      <c r="LV626" s="4"/>
      <c r="LW626" s="4"/>
      <c r="LX626" s="4"/>
      <c r="LY626" s="4"/>
      <c r="LZ626" s="4"/>
      <c r="MA626" s="4"/>
      <c r="MB626" s="4"/>
      <c r="MC626" s="4"/>
      <c r="MD626" s="4"/>
      <c r="ME626" s="4"/>
      <c r="MF626" s="4"/>
      <c r="MG626" s="4"/>
      <c r="MH626" s="4"/>
      <c r="MI626" s="4"/>
      <c r="MJ626" s="4"/>
      <c r="MK626" s="4"/>
      <c r="ML626" s="4"/>
      <c r="MM626" s="4"/>
      <c r="MN626" s="4"/>
      <c r="MO626" s="4"/>
      <c r="MP626" s="4"/>
      <c r="MQ626" s="4"/>
      <c r="MR626" s="4"/>
      <c r="MS626" s="4"/>
      <c r="MT626" s="4"/>
      <c r="MU626" s="4"/>
      <c r="MV626" s="4"/>
      <c r="MW626" s="4"/>
      <c r="MX626" s="4"/>
      <c r="MY626" s="4"/>
      <c r="MZ626" s="4"/>
      <c r="NA626" s="4"/>
      <c r="NB626" s="4"/>
      <c r="NC626" s="4"/>
      <c r="ND626" s="4"/>
      <c r="NE626" s="4"/>
      <c r="NF626" s="4"/>
      <c r="NG626" s="4"/>
      <c r="NH626" s="4"/>
      <c r="NI626" s="4"/>
      <c r="NJ626" s="4"/>
      <c r="NK626" s="4"/>
      <c r="NL626" s="4"/>
      <c r="NM626" s="4"/>
      <c r="NN626" s="4"/>
      <c r="NO626" s="4"/>
      <c r="NP626" s="4"/>
      <c r="NQ626" s="4"/>
      <c r="NR626" s="4"/>
      <c r="NS626" s="4"/>
      <c r="NT626" s="4"/>
      <c r="NU626" s="4"/>
      <c r="NV626" s="4"/>
      <c r="NW626" s="4"/>
      <c r="NX626" s="4"/>
      <c r="NY626" s="4"/>
      <c r="NZ626" s="4"/>
      <c r="OA626" s="4"/>
      <c r="OB626" s="4"/>
      <c r="OC626" s="4"/>
      <c r="OD626" s="4"/>
      <c r="OE626" s="4"/>
      <c r="OF626" s="4"/>
      <c r="OG626" s="4"/>
      <c r="OH626" s="4"/>
      <c r="OI626" s="4"/>
      <c r="OJ626" s="4"/>
      <c r="OK626" s="4"/>
      <c r="OL626" s="4"/>
      <c r="OM626" s="4"/>
      <c r="ON626" s="4"/>
      <c r="OO626" s="4"/>
      <c r="OP626" s="4"/>
      <c r="OQ626" s="4"/>
      <c r="OR626" s="4"/>
      <c r="OS626" s="4"/>
      <c r="OT626" s="4"/>
      <c r="OU626" s="4"/>
      <c r="OV626" s="4"/>
      <c r="OW626" s="4"/>
      <c r="OX626" s="4"/>
      <c r="OY626" s="4"/>
      <c r="OZ626" s="4"/>
      <c r="PA626" s="4"/>
    </row>
    <row r="627" spans="1:417" s="16" customFormat="1" ht="28.5" customHeight="1" thickBot="1" x14ac:dyDescent="0.3">
      <c r="A627" s="250"/>
      <c r="B627" s="44" t="e">
        <f t="shared" si="328"/>
        <v>#REF!</v>
      </c>
      <c r="C627" s="237"/>
      <c r="D627" s="19" t="str">
        <f t="shared" si="329"/>
        <v>ПМСП, не включенная в базовую программу ОМС</v>
      </c>
      <c r="E627" s="231"/>
      <c r="F627" s="44" t="str">
        <f t="shared" ref="F627:F683" si="335">IF(E627="",F626,E627)</f>
        <v>амбулаторно</v>
      </c>
      <c r="G627" s="231"/>
      <c r="H627" s="44" t="str">
        <f t="shared" ref="H627:H683" si="336">IF(G627="",H626,G627)</f>
        <v>Первичная медико-санитарная помощь, в части диагностики и лечения</v>
      </c>
      <c r="I627" s="231"/>
      <c r="J627" s="44" t="str">
        <f t="shared" ref="J627:J683" si="337">IF(I627="",J626,I627)</f>
        <v>психотерапия</v>
      </c>
      <c r="K627" s="71" t="s">
        <v>40</v>
      </c>
      <c r="L627" s="67" t="s">
        <v>120</v>
      </c>
      <c r="M627" s="68" t="s">
        <v>42</v>
      </c>
      <c r="N627" s="101">
        <v>3000</v>
      </c>
      <c r="O627" s="100">
        <v>2360</v>
      </c>
      <c r="P627" s="53" t="str">
        <f t="shared" ref="P627" si="338">IF(AND(N627&lt;&gt;0,M627="Кач."),O627/N627*100,"")</f>
        <v/>
      </c>
      <c r="Q627" s="59">
        <f t="shared" ref="Q627" si="339">IF(AND(N627&lt;&gt;0,M627="объем"),(O627/N627*100)/$Y$2*12,"")</f>
        <v>104.88888888888889</v>
      </c>
      <c r="R627" s="208"/>
      <c r="S627" s="210"/>
      <c r="T627" s="228"/>
      <c r="U627" s="240"/>
      <c r="V627" s="229"/>
      <c r="W627" s="244"/>
      <c r="X627" s="247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  <c r="GL627" s="4"/>
      <c r="GM627" s="4"/>
      <c r="GN627" s="4"/>
      <c r="GO627" s="4"/>
      <c r="GP627" s="4"/>
      <c r="GQ627" s="4"/>
      <c r="GR627" s="4"/>
      <c r="GS627" s="4"/>
      <c r="GT627" s="4"/>
      <c r="GU627" s="4"/>
      <c r="GV627" s="4"/>
      <c r="GW627" s="4"/>
      <c r="GX627" s="4"/>
      <c r="GY627" s="4"/>
      <c r="GZ627" s="4"/>
      <c r="HA627" s="4"/>
      <c r="HB627" s="4"/>
      <c r="HC627" s="4"/>
      <c r="HD627" s="4"/>
      <c r="HE627" s="4"/>
      <c r="HF627" s="4"/>
      <c r="HG627" s="4"/>
      <c r="HH627" s="4"/>
      <c r="HI627" s="4"/>
      <c r="HJ627" s="4"/>
      <c r="HK627" s="4"/>
      <c r="HL627" s="4"/>
      <c r="HM627" s="4"/>
      <c r="HN627" s="4"/>
      <c r="HO627" s="4"/>
      <c r="HP627" s="4"/>
      <c r="HQ627" s="4"/>
      <c r="HR627" s="4"/>
      <c r="HS627" s="4"/>
      <c r="HT627" s="4"/>
      <c r="HU627" s="4"/>
      <c r="HV627" s="4"/>
      <c r="HW627" s="4"/>
      <c r="HX627" s="4"/>
      <c r="HY627" s="4"/>
      <c r="HZ627" s="4"/>
      <c r="IA627" s="4"/>
      <c r="IB627" s="4"/>
      <c r="IC627" s="4"/>
      <c r="ID627" s="4"/>
      <c r="IE627" s="4"/>
      <c r="IF627" s="4"/>
      <c r="IG627" s="4"/>
      <c r="IH627" s="4"/>
      <c r="II627" s="4"/>
      <c r="IJ627" s="4"/>
      <c r="IK627" s="4"/>
      <c r="IL627" s="4"/>
      <c r="IM627" s="4"/>
      <c r="IN627" s="4"/>
      <c r="IO627" s="4"/>
      <c r="IP627" s="4"/>
      <c r="IQ627" s="4"/>
      <c r="IR627" s="4"/>
      <c r="IS627" s="4"/>
      <c r="IT627" s="4"/>
      <c r="IU627" s="4"/>
      <c r="IV627" s="4"/>
      <c r="IW627" s="4"/>
      <c r="IX627" s="4"/>
      <c r="IY627" s="4"/>
      <c r="IZ627" s="4"/>
      <c r="JA627" s="4"/>
      <c r="JB627" s="4"/>
      <c r="JC627" s="4"/>
      <c r="JD627" s="4"/>
      <c r="JE627" s="4"/>
      <c r="JF627" s="4"/>
      <c r="JG627" s="4"/>
      <c r="JH627" s="4"/>
      <c r="JI627" s="4"/>
      <c r="JJ627" s="4"/>
      <c r="JK627" s="4"/>
      <c r="JL627" s="4"/>
      <c r="JM627" s="4"/>
      <c r="JN627" s="4"/>
      <c r="JO627" s="4"/>
      <c r="JP627" s="4"/>
      <c r="JQ627" s="4"/>
      <c r="JR627" s="4"/>
      <c r="JS627" s="4"/>
      <c r="JT627" s="4"/>
      <c r="JU627" s="4"/>
      <c r="JV627" s="4"/>
      <c r="JW627" s="4"/>
      <c r="JX627" s="4"/>
      <c r="JY627" s="4"/>
      <c r="JZ627" s="4"/>
      <c r="KA627" s="4"/>
      <c r="KB627" s="4"/>
      <c r="KC627" s="4"/>
      <c r="KD627" s="4"/>
      <c r="KE627" s="4"/>
      <c r="KF627" s="4"/>
      <c r="KG627" s="4"/>
      <c r="KH627" s="4"/>
      <c r="KI627" s="4"/>
      <c r="KJ627" s="4"/>
      <c r="KK627" s="4"/>
      <c r="KL627" s="4"/>
      <c r="KM627" s="4"/>
      <c r="KN627" s="4"/>
      <c r="KO627" s="4"/>
      <c r="KP627" s="4"/>
      <c r="KQ627" s="4"/>
      <c r="KR627" s="4"/>
      <c r="KS627" s="4"/>
      <c r="KT627" s="4"/>
      <c r="KU627" s="4"/>
      <c r="KV627" s="4"/>
      <c r="KW627" s="4"/>
      <c r="KX627" s="4"/>
      <c r="KY627" s="4"/>
      <c r="KZ627" s="4"/>
      <c r="LA627" s="4"/>
      <c r="LB627" s="4"/>
      <c r="LC627" s="4"/>
      <c r="LD627" s="4"/>
      <c r="LE627" s="4"/>
      <c r="LF627" s="4"/>
      <c r="LG627" s="4"/>
      <c r="LH627" s="4"/>
      <c r="LI627" s="4"/>
      <c r="LJ627" s="4"/>
      <c r="LK627" s="4"/>
      <c r="LL627" s="4"/>
      <c r="LM627" s="4"/>
      <c r="LN627" s="4"/>
      <c r="LO627" s="4"/>
      <c r="LP627" s="4"/>
      <c r="LQ627" s="4"/>
      <c r="LR627" s="4"/>
      <c r="LS627" s="4"/>
      <c r="LT627" s="4"/>
      <c r="LU627" s="4"/>
      <c r="LV627" s="4"/>
      <c r="LW627" s="4"/>
      <c r="LX627" s="4"/>
      <c r="LY627" s="4"/>
      <c r="LZ627" s="4"/>
      <c r="MA627" s="4"/>
      <c r="MB627" s="4"/>
      <c r="MC627" s="4"/>
      <c r="MD627" s="4"/>
      <c r="ME627" s="4"/>
      <c r="MF627" s="4"/>
      <c r="MG627" s="4"/>
      <c r="MH627" s="4"/>
      <c r="MI627" s="4"/>
      <c r="MJ627" s="4"/>
      <c r="MK627" s="4"/>
      <c r="ML627" s="4"/>
      <c r="MM627" s="4"/>
      <c r="MN627" s="4"/>
      <c r="MO627" s="4"/>
      <c r="MP627" s="4"/>
      <c r="MQ627" s="4"/>
      <c r="MR627" s="4"/>
      <c r="MS627" s="4"/>
      <c r="MT627" s="4"/>
      <c r="MU627" s="4"/>
      <c r="MV627" s="4"/>
      <c r="MW627" s="4"/>
      <c r="MX627" s="4"/>
      <c r="MY627" s="4"/>
      <c r="MZ627" s="4"/>
      <c r="NA627" s="4"/>
      <c r="NB627" s="4"/>
      <c r="NC627" s="4"/>
      <c r="ND627" s="4"/>
      <c r="NE627" s="4"/>
      <c r="NF627" s="4"/>
      <c r="NG627" s="4"/>
      <c r="NH627" s="4"/>
      <c r="NI627" s="4"/>
      <c r="NJ627" s="4"/>
      <c r="NK627" s="4"/>
      <c r="NL627" s="4"/>
      <c r="NM627" s="4"/>
      <c r="NN627" s="4"/>
      <c r="NO627" s="4"/>
      <c r="NP627" s="4"/>
      <c r="NQ627" s="4"/>
      <c r="NR627" s="4"/>
      <c r="NS627" s="4"/>
      <c r="NT627" s="4"/>
      <c r="NU627" s="4"/>
      <c r="NV627" s="4"/>
      <c r="NW627" s="4"/>
      <c r="NX627" s="4"/>
      <c r="NY627" s="4"/>
      <c r="NZ627" s="4"/>
      <c r="OA627" s="4"/>
      <c r="OB627" s="4"/>
      <c r="OC627" s="4"/>
      <c r="OD627" s="4"/>
      <c r="OE627" s="4"/>
      <c r="OF627" s="4"/>
      <c r="OG627" s="4"/>
      <c r="OH627" s="4"/>
      <c r="OI627" s="4"/>
      <c r="OJ627" s="4"/>
      <c r="OK627" s="4"/>
      <c r="OL627" s="4"/>
      <c r="OM627" s="4"/>
      <c r="ON627" s="4"/>
      <c r="OO627" s="4"/>
      <c r="OP627" s="4"/>
      <c r="OQ627" s="4"/>
      <c r="OR627" s="4"/>
      <c r="OS627" s="4"/>
      <c r="OT627" s="4"/>
      <c r="OU627" s="4"/>
      <c r="OV627" s="4"/>
      <c r="OW627" s="4"/>
      <c r="OX627" s="4"/>
      <c r="OY627" s="4"/>
      <c r="OZ627" s="4"/>
      <c r="PA627" s="4"/>
    </row>
    <row r="628" spans="1:417" s="16" customFormat="1" ht="28.5" customHeight="1" thickBot="1" x14ac:dyDescent="0.3">
      <c r="A628" s="250"/>
      <c r="B628" s="44" t="e">
        <f t="shared" si="328"/>
        <v>#REF!</v>
      </c>
      <c r="C628" s="238"/>
      <c r="D628" s="19" t="str">
        <f t="shared" si="329"/>
        <v>ПМСП, не включенная в базовую программу ОМС</v>
      </c>
      <c r="E628" s="232"/>
      <c r="F628" s="44" t="str">
        <f t="shared" si="335"/>
        <v>амбулаторно</v>
      </c>
      <c r="G628" s="232"/>
      <c r="H628" s="44" t="str">
        <f t="shared" si="336"/>
        <v>Первичная медико-санитарная помощь, в части диагностики и лечения</v>
      </c>
      <c r="I628" s="232"/>
      <c r="J628" s="44" t="str">
        <f t="shared" si="337"/>
        <v>психотерапия</v>
      </c>
      <c r="K628" s="71" t="s">
        <v>135</v>
      </c>
      <c r="L628" s="67" t="s">
        <v>120</v>
      </c>
      <c r="M628" s="68" t="s">
        <v>42</v>
      </c>
      <c r="N628" s="101">
        <v>800</v>
      </c>
      <c r="O628" s="100">
        <v>626</v>
      </c>
      <c r="P628" s="53" t="str">
        <f t="shared" ref="P628" si="340">IF(AND(N628&lt;&gt;0,M628="Кач."),O628/N628*100,"")</f>
        <v/>
      </c>
      <c r="Q628" s="113">
        <f t="shared" ref="Q628" si="341">IF(AND(N628&lt;&gt;0,M628="объем"),(O628/N628*100)/$Y$2*12,"")</f>
        <v>104.33333333333334</v>
      </c>
      <c r="R628" s="209"/>
      <c r="S628" s="211"/>
      <c r="T628" s="225"/>
      <c r="U628" s="241"/>
      <c r="V628" s="223"/>
      <c r="W628" s="244"/>
      <c r="X628" s="247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/>
      <c r="GQ628" s="4"/>
      <c r="GR628" s="4"/>
      <c r="GS628" s="4"/>
      <c r="GT628" s="4"/>
      <c r="GU628" s="4"/>
      <c r="GV628" s="4"/>
      <c r="GW628" s="4"/>
      <c r="GX628" s="4"/>
      <c r="GY628" s="4"/>
      <c r="GZ628" s="4"/>
      <c r="HA628" s="4"/>
      <c r="HB628" s="4"/>
      <c r="HC628" s="4"/>
      <c r="HD628" s="4"/>
      <c r="HE628" s="4"/>
      <c r="HF628" s="4"/>
      <c r="HG628" s="4"/>
      <c r="HH628" s="4"/>
      <c r="HI628" s="4"/>
      <c r="HJ628" s="4"/>
      <c r="HK628" s="4"/>
      <c r="HL628" s="4"/>
      <c r="HM628" s="4"/>
      <c r="HN628" s="4"/>
      <c r="HO628" s="4"/>
      <c r="HP628" s="4"/>
      <c r="HQ628" s="4"/>
      <c r="HR628" s="4"/>
      <c r="HS628" s="4"/>
      <c r="HT628" s="4"/>
      <c r="HU628" s="4"/>
      <c r="HV628" s="4"/>
      <c r="HW628" s="4"/>
      <c r="HX628" s="4"/>
      <c r="HY628" s="4"/>
      <c r="HZ628" s="4"/>
      <c r="IA628" s="4"/>
      <c r="IB628" s="4"/>
      <c r="IC628" s="4"/>
      <c r="ID628" s="4"/>
      <c r="IE628" s="4"/>
      <c r="IF628" s="4"/>
      <c r="IG628" s="4"/>
      <c r="IH628" s="4"/>
      <c r="II628" s="4"/>
      <c r="IJ628" s="4"/>
      <c r="IK628" s="4"/>
      <c r="IL628" s="4"/>
      <c r="IM628" s="4"/>
      <c r="IN628" s="4"/>
      <c r="IO628" s="4"/>
      <c r="IP628" s="4"/>
      <c r="IQ628" s="4"/>
      <c r="IR628" s="4"/>
      <c r="IS628" s="4"/>
      <c r="IT628" s="4"/>
      <c r="IU628" s="4"/>
      <c r="IV628" s="4"/>
      <c r="IW628" s="4"/>
      <c r="IX628" s="4"/>
      <c r="IY628" s="4"/>
      <c r="IZ628" s="4"/>
      <c r="JA628" s="4"/>
      <c r="JB628" s="4"/>
      <c r="JC628" s="4"/>
      <c r="JD628" s="4"/>
      <c r="JE628" s="4"/>
      <c r="JF628" s="4"/>
      <c r="JG628" s="4"/>
      <c r="JH628" s="4"/>
      <c r="JI628" s="4"/>
      <c r="JJ628" s="4"/>
      <c r="JK628" s="4"/>
      <c r="JL628" s="4"/>
      <c r="JM628" s="4"/>
      <c r="JN628" s="4"/>
      <c r="JO628" s="4"/>
      <c r="JP628" s="4"/>
      <c r="JQ628" s="4"/>
      <c r="JR628" s="4"/>
      <c r="JS628" s="4"/>
      <c r="JT628" s="4"/>
      <c r="JU628" s="4"/>
      <c r="JV628" s="4"/>
      <c r="JW628" s="4"/>
      <c r="JX628" s="4"/>
      <c r="JY628" s="4"/>
      <c r="JZ628" s="4"/>
      <c r="KA628" s="4"/>
      <c r="KB628" s="4"/>
      <c r="KC628" s="4"/>
      <c r="KD628" s="4"/>
      <c r="KE628" s="4"/>
      <c r="KF628" s="4"/>
      <c r="KG628" s="4"/>
      <c r="KH628" s="4"/>
      <c r="KI628" s="4"/>
      <c r="KJ628" s="4"/>
      <c r="KK628" s="4"/>
      <c r="KL628" s="4"/>
      <c r="KM628" s="4"/>
      <c r="KN628" s="4"/>
      <c r="KO628" s="4"/>
      <c r="KP628" s="4"/>
      <c r="KQ628" s="4"/>
      <c r="KR628" s="4"/>
      <c r="KS628" s="4"/>
      <c r="KT628" s="4"/>
      <c r="KU628" s="4"/>
      <c r="KV628" s="4"/>
      <c r="KW628" s="4"/>
      <c r="KX628" s="4"/>
      <c r="KY628" s="4"/>
      <c r="KZ628" s="4"/>
      <c r="LA628" s="4"/>
      <c r="LB628" s="4"/>
      <c r="LC628" s="4"/>
      <c r="LD628" s="4"/>
      <c r="LE628" s="4"/>
      <c r="LF628" s="4"/>
      <c r="LG628" s="4"/>
      <c r="LH628" s="4"/>
      <c r="LI628" s="4"/>
      <c r="LJ628" s="4"/>
      <c r="LK628" s="4"/>
      <c r="LL628" s="4"/>
      <c r="LM628" s="4"/>
      <c r="LN628" s="4"/>
      <c r="LO628" s="4"/>
      <c r="LP628" s="4"/>
      <c r="LQ628" s="4"/>
      <c r="LR628" s="4"/>
      <c r="LS628" s="4"/>
      <c r="LT628" s="4"/>
      <c r="LU628" s="4"/>
      <c r="LV628" s="4"/>
      <c r="LW628" s="4"/>
      <c r="LX628" s="4"/>
      <c r="LY628" s="4"/>
      <c r="LZ628" s="4"/>
      <c r="MA628" s="4"/>
      <c r="MB628" s="4"/>
      <c r="MC628" s="4"/>
      <c r="MD628" s="4"/>
      <c r="ME628" s="4"/>
      <c r="MF628" s="4"/>
      <c r="MG628" s="4"/>
      <c r="MH628" s="4"/>
      <c r="MI628" s="4"/>
      <c r="MJ628" s="4"/>
      <c r="MK628" s="4"/>
      <c r="ML628" s="4"/>
      <c r="MM628" s="4"/>
      <c r="MN628" s="4"/>
      <c r="MO628" s="4"/>
      <c r="MP628" s="4"/>
      <c r="MQ628" s="4"/>
      <c r="MR628" s="4"/>
      <c r="MS628" s="4"/>
      <c r="MT628" s="4"/>
      <c r="MU628" s="4"/>
      <c r="MV628" s="4"/>
      <c r="MW628" s="4"/>
      <c r="MX628" s="4"/>
      <c r="MY628" s="4"/>
      <c r="MZ628" s="4"/>
      <c r="NA628" s="4"/>
      <c r="NB628" s="4"/>
      <c r="NC628" s="4"/>
      <c r="ND628" s="4"/>
      <c r="NE628" s="4"/>
      <c r="NF628" s="4"/>
      <c r="NG628" s="4"/>
      <c r="NH628" s="4"/>
      <c r="NI628" s="4"/>
      <c r="NJ628" s="4"/>
      <c r="NK628" s="4"/>
      <c r="NL628" s="4"/>
      <c r="NM628" s="4"/>
      <c r="NN628" s="4"/>
      <c r="NO628" s="4"/>
      <c r="NP628" s="4"/>
      <c r="NQ628" s="4"/>
      <c r="NR628" s="4"/>
      <c r="NS628" s="4"/>
      <c r="NT628" s="4"/>
      <c r="NU628" s="4"/>
      <c r="NV628" s="4"/>
      <c r="NW628" s="4"/>
      <c r="NX628" s="4"/>
      <c r="NY628" s="4"/>
      <c r="NZ628" s="4"/>
      <c r="OA628" s="4"/>
      <c r="OB628" s="4"/>
      <c r="OC628" s="4"/>
      <c r="OD628" s="4"/>
      <c r="OE628" s="4"/>
      <c r="OF628" s="4"/>
      <c r="OG628" s="4"/>
      <c r="OH628" s="4"/>
      <c r="OI628" s="4"/>
      <c r="OJ628" s="4"/>
      <c r="OK628" s="4"/>
      <c r="OL628" s="4"/>
      <c r="OM628" s="4"/>
      <c r="ON628" s="4"/>
      <c r="OO628" s="4"/>
      <c r="OP628" s="4"/>
      <c r="OQ628" s="4"/>
      <c r="OR628" s="4"/>
      <c r="OS628" s="4"/>
      <c r="OT628" s="4"/>
      <c r="OU628" s="4"/>
      <c r="OV628" s="4"/>
      <c r="OW628" s="4"/>
      <c r="OX628" s="4"/>
      <c r="OY628" s="4"/>
      <c r="OZ628" s="4"/>
      <c r="PA628" s="4"/>
    </row>
    <row r="629" spans="1:417" s="16" customFormat="1" ht="40.5" customHeight="1" thickBot="1" x14ac:dyDescent="0.3">
      <c r="A629" s="250"/>
      <c r="B629" s="44" t="e">
        <f t="shared" si="328"/>
        <v>#REF!</v>
      </c>
      <c r="C629" s="206" t="s">
        <v>231</v>
      </c>
      <c r="D629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9" s="207" t="s">
        <v>287</v>
      </c>
      <c r="F629" s="44" t="str">
        <f t="shared" si="335"/>
        <v>заключение договоров</v>
      </c>
      <c r="G629" s="222" t="s">
        <v>289</v>
      </c>
      <c r="H629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9" s="222" t="s">
        <v>288</v>
      </c>
      <c r="J629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9" s="73" t="s">
        <v>232</v>
      </c>
      <c r="L629" s="72" t="s">
        <v>3</v>
      </c>
      <c r="M629" s="69" t="s">
        <v>5</v>
      </c>
      <c r="N629" s="103">
        <v>100</v>
      </c>
      <c r="O629" s="103">
        <v>100</v>
      </c>
      <c r="P629" s="51">
        <f>IF(AND(N629&lt;&gt;0,M629="Кач."),O629/N629*100,"")</f>
        <v>100</v>
      </c>
      <c r="Q629" s="57"/>
      <c r="R629" s="212">
        <f>IFERROR(AVERAGE(P629:P630),"")</f>
        <v>100</v>
      </c>
      <c r="S629" s="215">
        <f>AVERAGE(Q629:Q630)</f>
        <v>100</v>
      </c>
      <c r="T629" s="213">
        <f>IFERROR((R629*0.7+S629*0.3)*2,S629*2)</f>
        <v>200</v>
      </c>
      <c r="U629" s="271" t="str">
        <f>IF(T629&lt;170,"ГЗ по услуге (работе) НЕ выполнено","")&amp;IF(AND(T629&gt;=170,T629&lt;=200),"ГЗ по услуге (работе) выполнено","")&amp;IF(T629&gt;200,"ГЗ по услуге (работе) ПЕРЕвыполнено","")</f>
        <v>ГЗ по услуге (работе) выполнено</v>
      </c>
      <c r="V629" s="207"/>
      <c r="W629" s="244"/>
      <c r="X629" s="247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  <c r="GL629" s="4"/>
      <c r="GM629" s="4"/>
      <c r="GN629" s="4"/>
      <c r="GO629" s="4"/>
      <c r="GP629" s="4"/>
      <c r="GQ629" s="4"/>
      <c r="GR629" s="4"/>
      <c r="GS629" s="4"/>
      <c r="GT629" s="4"/>
      <c r="GU629" s="4"/>
      <c r="GV629" s="4"/>
      <c r="GW629" s="4"/>
      <c r="GX629" s="4"/>
      <c r="GY629" s="4"/>
      <c r="GZ629" s="4"/>
      <c r="HA629" s="4"/>
      <c r="HB629" s="4"/>
      <c r="HC629" s="4"/>
      <c r="HD629" s="4"/>
      <c r="HE629" s="4"/>
      <c r="HF629" s="4"/>
      <c r="HG629" s="4"/>
      <c r="HH629" s="4"/>
      <c r="HI629" s="4"/>
      <c r="HJ629" s="4"/>
      <c r="HK629" s="4"/>
      <c r="HL629" s="4"/>
      <c r="HM629" s="4"/>
      <c r="HN629" s="4"/>
      <c r="HO629" s="4"/>
      <c r="HP629" s="4"/>
      <c r="HQ629" s="4"/>
      <c r="HR629" s="4"/>
      <c r="HS629" s="4"/>
      <c r="HT629" s="4"/>
      <c r="HU629" s="4"/>
      <c r="HV629" s="4"/>
      <c r="HW629" s="4"/>
      <c r="HX629" s="4"/>
      <c r="HY629" s="4"/>
      <c r="HZ629" s="4"/>
      <c r="IA629" s="4"/>
      <c r="IB629" s="4"/>
      <c r="IC629" s="4"/>
      <c r="ID629" s="4"/>
      <c r="IE629" s="4"/>
      <c r="IF629" s="4"/>
      <c r="IG629" s="4"/>
      <c r="IH629" s="4"/>
      <c r="II629" s="4"/>
      <c r="IJ629" s="4"/>
      <c r="IK629" s="4"/>
      <c r="IL629" s="4"/>
      <c r="IM629" s="4"/>
      <c r="IN629" s="4"/>
      <c r="IO629" s="4"/>
      <c r="IP629" s="4"/>
      <c r="IQ629" s="4"/>
      <c r="IR629" s="4"/>
      <c r="IS629" s="4"/>
      <c r="IT629" s="4"/>
      <c r="IU629" s="4"/>
      <c r="IV629" s="4"/>
      <c r="IW629" s="4"/>
      <c r="IX629" s="4"/>
      <c r="IY629" s="4"/>
      <c r="IZ629" s="4"/>
      <c r="JA629" s="4"/>
      <c r="JB629" s="4"/>
      <c r="JC629" s="4"/>
      <c r="JD629" s="4"/>
      <c r="JE629" s="4"/>
      <c r="JF629" s="4"/>
      <c r="JG629" s="4"/>
      <c r="JH629" s="4"/>
      <c r="JI629" s="4"/>
      <c r="JJ629" s="4"/>
      <c r="JK629" s="4"/>
      <c r="JL629" s="4"/>
      <c r="JM629" s="4"/>
      <c r="JN629" s="4"/>
      <c r="JO629" s="4"/>
      <c r="JP629" s="4"/>
      <c r="JQ629" s="4"/>
      <c r="JR629" s="4"/>
      <c r="JS629" s="4"/>
      <c r="JT629" s="4"/>
      <c r="JU629" s="4"/>
      <c r="JV629" s="4"/>
      <c r="JW629" s="4"/>
      <c r="JX629" s="4"/>
      <c r="JY629" s="4"/>
      <c r="JZ629" s="4"/>
      <c r="KA629" s="4"/>
      <c r="KB629" s="4"/>
      <c r="KC629" s="4"/>
      <c r="KD629" s="4"/>
      <c r="KE629" s="4"/>
      <c r="KF629" s="4"/>
      <c r="KG629" s="4"/>
      <c r="KH629" s="4"/>
      <c r="KI629" s="4"/>
      <c r="KJ629" s="4"/>
      <c r="KK629" s="4"/>
      <c r="KL629" s="4"/>
      <c r="KM629" s="4"/>
      <c r="KN629" s="4"/>
      <c r="KO629" s="4"/>
      <c r="KP629" s="4"/>
      <c r="KQ629" s="4"/>
      <c r="KR629" s="4"/>
      <c r="KS629" s="4"/>
      <c r="KT629" s="4"/>
      <c r="KU629" s="4"/>
      <c r="KV629" s="4"/>
      <c r="KW629" s="4"/>
      <c r="KX629" s="4"/>
      <c r="KY629" s="4"/>
      <c r="KZ629" s="4"/>
      <c r="LA629" s="4"/>
      <c r="LB629" s="4"/>
      <c r="LC629" s="4"/>
      <c r="LD629" s="4"/>
      <c r="LE629" s="4"/>
      <c r="LF629" s="4"/>
      <c r="LG629" s="4"/>
      <c r="LH629" s="4"/>
      <c r="LI629" s="4"/>
      <c r="LJ629" s="4"/>
      <c r="LK629" s="4"/>
      <c r="LL629" s="4"/>
      <c r="LM629" s="4"/>
      <c r="LN629" s="4"/>
      <c r="LO629" s="4"/>
      <c r="LP629" s="4"/>
      <c r="LQ629" s="4"/>
      <c r="LR629" s="4"/>
      <c r="LS629" s="4"/>
      <c r="LT629" s="4"/>
      <c r="LU629" s="4"/>
      <c r="LV629" s="4"/>
      <c r="LW629" s="4"/>
      <c r="LX629" s="4"/>
      <c r="LY629" s="4"/>
      <c r="LZ629" s="4"/>
      <c r="MA629" s="4"/>
      <c r="MB629" s="4"/>
      <c r="MC629" s="4"/>
      <c r="MD629" s="4"/>
      <c r="ME629" s="4"/>
      <c r="MF629" s="4"/>
      <c r="MG629" s="4"/>
      <c r="MH629" s="4"/>
      <c r="MI629" s="4"/>
      <c r="MJ629" s="4"/>
      <c r="MK629" s="4"/>
      <c r="ML629" s="4"/>
      <c r="MM629" s="4"/>
      <c r="MN629" s="4"/>
      <c r="MO629" s="4"/>
      <c r="MP629" s="4"/>
      <c r="MQ629" s="4"/>
      <c r="MR629" s="4"/>
      <c r="MS629" s="4"/>
      <c r="MT629" s="4"/>
      <c r="MU629" s="4"/>
      <c r="MV629" s="4"/>
      <c r="MW629" s="4"/>
      <c r="MX629" s="4"/>
      <c r="MY629" s="4"/>
      <c r="MZ629" s="4"/>
      <c r="NA629" s="4"/>
      <c r="NB629" s="4"/>
      <c r="NC629" s="4"/>
      <c r="ND629" s="4"/>
      <c r="NE629" s="4"/>
      <c r="NF629" s="4"/>
      <c r="NG629" s="4"/>
      <c r="NH629" s="4"/>
      <c r="NI629" s="4"/>
      <c r="NJ629" s="4"/>
      <c r="NK629" s="4"/>
      <c r="NL629" s="4"/>
      <c r="NM629" s="4"/>
      <c r="NN629" s="4"/>
      <c r="NO629" s="4"/>
      <c r="NP629" s="4"/>
      <c r="NQ629" s="4"/>
      <c r="NR629" s="4"/>
      <c r="NS629" s="4"/>
      <c r="NT629" s="4"/>
      <c r="NU629" s="4"/>
      <c r="NV629" s="4"/>
      <c r="NW629" s="4"/>
      <c r="NX629" s="4"/>
      <c r="NY629" s="4"/>
      <c r="NZ629" s="4"/>
      <c r="OA629" s="4"/>
      <c r="OB629" s="4"/>
      <c r="OC629" s="4"/>
      <c r="OD629" s="4"/>
      <c r="OE629" s="4"/>
      <c r="OF629" s="4"/>
      <c r="OG629" s="4"/>
      <c r="OH629" s="4"/>
      <c r="OI629" s="4"/>
      <c r="OJ629" s="4"/>
      <c r="OK629" s="4"/>
      <c r="OL629" s="4"/>
      <c r="OM629" s="4"/>
      <c r="ON629" s="4"/>
      <c r="OO629" s="4"/>
      <c r="OP629" s="4"/>
      <c r="OQ629" s="4"/>
      <c r="OR629" s="4"/>
      <c r="OS629" s="4"/>
      <c r="OT629" s="4"/>
      <c r="OU629" s="4"/>
      <c r="OV629" s="4"/>
      <c r="OW629" s="4"/>
      <c r="OX629" s="4"/>
      <c r="OY629" s="4"/>
      <c r="OZ629" s="4"/>
      <c r="PA629" s="4"/>
    </row>
    <row r="630" spans="1:417" s="16" customFormat="1" ht="22.15" customHeight="1" thickBot="1" x14ac:dyDescent="0.3">
      <c r="A630" s="251"/>
      <c r="B630" s="44" t="e">
        <f t="shared" si="328"/>
        <v>#REF!</v>
      </c>
      <c r="C630" s="206"/>
      <c r="D630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0" s="207"/>
      <c r="F630" s="44" t="str">
        <f t="shared" si="335"/>
        <v>заключение договоров</v>
      </c>
      <c r="G630" s="223"/>
      <c r="H630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0" s="223"/>
      <c r="J630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0" s="74" t="s">
        <v>240</v>
      </c>
      <c r="L630" s="72" t="s">
        <v>233</v>
      </c>
      <c r="M630" s="68" t="s">
        <v>42</v>
      </c>
      <c r="N630" s="101">
        <v>6.4</v>
      </c>
      <c r="O630" s="101">
        <v>6.4</v>
      </c>
      <c r="P630" s="53" t="str">
        <f t="shared" ref="P630" si="342">IF(AND(N630&lt;&gt;0,M630="Кач."),O630/N630*100,"")</f>
        <v/>
      </c>
      <c r="Q630" s="55">
        <f>IF(AND(N630&lt;&gt;0,M630="объем"),(O630/N630*100),"")</f>
        <v>100</v>
      </c>
      <c r="R630" s="212"/>
      <c r="S630" s="215"/>
      <c r="T630" s="213"/>
      <c r="U630" s="271"/>
      <c r="V630" s="207"/>
      <c r="W630" s="245"/>
      <c r="X630" s="248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/>
      <c r="GQ630" s="4"/>
      <c r="GR630" s="4"/>
      <c r="GS630" s="4"/>
      <c r="GT630" s="4"/>
      <c r="GU630" s="4"/>
      <c r="GV630" s="4"/>
      <c r="GW630" s="4"/>
      <c r="GX630" s="4"/>
      <c r="GY630" s="4"/>
      <c r="GZ630" s="4"/>
      <c r="HA630" s="4"/>
      <c r="HB630" s="4"/>
      <c r="HC630" s="4"/>
      <c r="HD630" s="4"/>
      <c r="HE630" s="4"/>
      <c r="HF630" s="4"/>
      <c r="HG630" s="4"/>
      <c r="HH630" s="4"/>
      <c r="HI630" s="4"/>
      <c r="HJ630" s="4"/>
      <c r="HK630" s="4"/>
      <c r="HL630" s="4"/>
      <c r="HM630" s="4"/>
      <c r="HN630" s="4"/>
      <c r="HO630" s="4"/>
      <c r="HP630" s="4"/>
      <c r="HQ630" s="4"/>
      <c r="HR630" s="4"/>
      <c r="HS630" s="4"/>
      <c r="HT630" s="4"/>
      <c r="HU630" s="4"/>
      <c r="HV630" s="4"/>
      <c r="HW630" s="4"/>
      <c r="HX630" s="4"/>
      <c r="HY630" s="4"/>
      <c r="HZ630" s="4"/>
      <c r="IA630" s="4"/>
      <c r="IB630" s="4"/>
      <c r="IC630" s="4"/>
      <c r="ID630" s="4"/>
      <c r="IE630" s="4"/>
      <c r="IF630" s="4"/>
      <c r="IG630" s="4"/>
      <c r="IH630" s="4"/>
      <c r="II630" s="4"/>
      <c r="IJ630" s="4"/>
      <c r="IK630" s="4"/>
      <c r="IL630" s="4"/>
      <c r="IM630" s="4"/>
      <c r="IN630" s="4"/>
      <c r="IO630" s="4"/>
      <c r="IP630" s="4"/>
      <c r="IQ630" s="4"/>
      <c r="IR630" s="4"/>
      <c r="IS630" s="4"/>
      <c r="IT630" s="4"/>
      <c r="IU630" s="4"/>
      <c r="IV630" s="4"/>
      <c r="IW630" s="4"/>
      <c r="IX630" s="4"/>
      <c r="IY630" s="4"/>
      <c r="IZ630" s="4"/>
      <c r="JA630" s="4"/>
      <c r="JB630" s="4"/>
      <c r="JC630" s="4"/>
      <c r="JD630" s="4"/>
      <c r="JE630" s="4"/>
      <c r="JF630" s="4"/>
      <c r="JG630" s="4"/>
      <c r="JH630" s="4"/>
      <c r="JI630" s="4"/>
      <c r="JJ630" s="4"/>
      <c r="JK630" s="4"/>
      <c r="JL630" s="4"/>
      <c r="JM630" s="4"/>
      <c r="JN630" s="4"/>
      <c r="JO630" s="4"/>
      <c r="JP630" s="4"/>
      <c r="JQ630" s="4"/>
      <c r="JR630" s="4"/>
      <c r="JS630" s="4"/>
      <c r="JT630" s="4"/>
      <c r="JU630" s="4"/>
      <c r="JV630" s="4"/>
      <c r="JW630" s="4"/>
      <c r="JX630" s="4"/>
      <c r="JY630" s="4"/>
      <c r="JZ630" s="4"/>
      <c r="KA630" s="4"/>
      <c r="KB630" s="4"/>
      <c r="KC630" s="4"/>
      <c r="KD630" s="4"/>
      <c r="KE630" s="4"/>
      <c r="KF630" s="4"/>
      <c r="KG630" s="4"/>
      <c r="KH630" s="4"/>
      <c r="KI630" s="4"/>
      <c r="KJ630" s="4"/>
      <c r="KK630" s="4"/>
      <c r="KL630" s="4"/>
      <c r="KM630" s="4"/>
      <c r="KN630" s="4"/>
      <c r="KO630" s="4"/>
      <c r="KP630" s="4"/>
      <c r="KQ630" s="4"/>
      <c r="KR630" s="4"/>
      <c r="KS630" s="4"/>
      <c r="KT630" s="4"/>
      <c r="KU630" s="4"/>
      <c r="KV630" s="4"/>
      <c r="KW630" s="4"/>
      <c r="KX630" s="4"/>
      <c r="KY630" s="4"/>
      <c r="KZ630" s="4"/>
      <c r="LA630" s="4"/>
      <c r="LB630" s="4"/>
      <c r="LC630" s="4"/>
      <c r="LD630" s="4"/>
      <c r="LE630" s="4"/>
      <c r="LF630" s="4"/>
      <c r="LG630" s="4"/>
      <c r="LH630" s="4"/>
      <c r="LI630" s="4"/>
      <c r="LJ630" s="4"/>
      <c r="LK630" s="4"/>
      <c r="LL630" s="4"/>
      <c r="LM630" s="4"/>
      <c r="LN630" s="4"/>
      <c r="LO630" s="4"/>
      <c r="LP630" s="4"/>
      <c r="LQ630" s="4"/>
      <c r="LR630" s="4"/>
      <c r="LS630" s="4"/>
      <c r="LT630" s="4"/>
      <c r="LU630" s="4"/>
      <c r="LV630" s="4"/>
      <c r="LW630" s="4"/>
      <c r="LX630" s="4"/>
      <c r="LY630" s="4"/>
      <c r="LZ630" s="4"/>
      <c r="MA630" s="4"/>
      <c r="MB630" s="4"/>
      <c r="MC630" s="4"/>
      <c r="MD630" s="4"/>
      <c r="ME630" s="4"/>
      <c r="MF630" s="4"/>
      <c r="MG630" s="4"/>
      <c r="MH630" s="4"/>
      <c r="MI630" s="4"/>
      <c r="MJ630" s="4"/>
      <c r="MK630" s="4"/>
      <c r="ML630" s="4"/>
      <c r="MM630" s="4"/>
      <c r="MN630" s="4"/>
      <c r="MO630" s="4"/>
      <c r="MP630" s="4"/>
      <c r="MQ630" s="4"/>
      <c r="MR630" s="4"/>
      <c r="MS630" s="4"/>
      <c r="MT630" s="4"/>
      <c r="MU630" s="4"/>
      <c r="MV630" s="4"/>
      <c r="MW630" s="4"/>
      <c r="MX630" s="4"/>
      <c r="MY630" s="4"/>
      <c r="MZ630" s="4"/>
      <c r="NA630" s="4"/>
      <c r="NB630" s="4"/>
      <c r="NC630" s="4"/>
      <c r="ND630" s="4"/>
      <c r="NE630" s="4"/>
      <c r="NF630" s="4"/>
      <c r="NG630" s="4"/>
      <c r="NH630" s="4"/>
      <c r="NI630" s="4"/>
      <c r="NJ630" s="4"/>
      <c r="NK630" s="4"/>
      <c r="NL630" s="4"/>
      <c r="NM630" s="4"/>
      <c r="NN630" s="4"/>
      <c r="NO630" s="4"/>
      <c r="NP630" s="4"/>
      <c r="NQ630" s="4"/>
      <c r="NR630" s="4"/>
      <c r="NS630" s="4"/>
      <c r="NT630" s="4"/>
      <c r="NU630" s="4"/>
      <c r="NV630" s="4"/>
      <c r="NW630" s="4"/>
      <c r="NX630" s="4"/>
      <c r="NY630" s="4"/>
      <c r="NZ630" s="4"/>
      <c r="OA630" s="4"/>
      <c r="OB630" s="4"/>
      <c r="OC630" s="4"/>
      <c r="OD630" s="4"/>
      <c r="OE630" s="4"/>
      <c r="OF630" s="4"/>
      <c r="OG630" s="4"/>
      <c r="OH630" s="4"/>
      <c r="OI630" s="4"/>
      <c r="OJ630" s="4"/>
      <c r="OK630" s="4"/>
      <c r="OL630" s="4"/>
      <c r="OM630" s="4"/>
      <c r="ON630" s="4"/>
      <c r="OO630" s="4"/>
      <c r="OP630" s="4"/>
      <c r="OQ630" s="4"/>
      <c r="OR630" s="4"/>
      <c r="OS630" s="4"/>
      <c r="OT630" s="4"/>
      <c r="OU630" s="4"/>
      <c r="OV630" s="4"/>
      <c r="OW630" s="4"/>
      <c r="OX630" s="4"/>
      <c r="OY630" s="4"/>
      <c r="OZ630" s="4"/>
      <c r="PA630" s="4"/>
    </row>
    <row r="631" spans="1:417" s="16" customFormat="1" ht="28.5" customHeight="1" thickBot="1" x14ac:dyDescent="0.3">
      <c r="A631" s="216" t="s">
        <v>196</v>
      </c>
      <c r="B631" s="44" t="str">
        <f t="shared" si="328"/>
        <v>ГБУЗ АО Городская поликлиника №3</v>
      </c>
      <c r="C631" s="219" t="s">
        <v>72</v>
      </c>
      <c r="D631" s="19" t="str">
        <f t="shared" si="329"/>
        <v>Паллиативная медицинская помощь</v>
      </c>
      <c r="E631" s="222" t="s">
        <v>139</v>
      </c>
      <c r="F631" s="44" t="str">
        <f t="shared" si="335"/>
        <v>амбулаторно</v>
      </c>
      <c r="G631" s="222" t="s">
        <v>47</v>
      </c>
      <c r="H631" s="44" t="str">
        <f t="shared" si="336"/>
        <v>Не предусмотрено</v>
      </c>
      <c r="I631" s="222" t="s">
        <v>72</v>
      </c>
      <c r="J631" s="44" t="str">
        <f t="shared" si="337"/>
        <v>Паллиативная медицинская помощь</v>
      </c>
      <c r="K631" s="70" t="s">
        <v>130</v>
      </c>
      <c r="L631" s="70" t="s">
        <v>3</v>
      </c>
      <c r="M631" s="70" t="s">
        <v>5</v>
      </c>
      <c r="N631" s="103">
        <v>99</v>
      </c>
      <c r="O631" s="103">
        <v>99</v>
      </c>
      <c r="P631" s="92">
        <f>IF(AND(N631&lt;&gt;0,M631="Кач."),O631/N631*100,"")</f>
        <v>100</v>
      </c>
      <c r="Q631" s="57"/>
      <c r="R631" s="212">
        <f>IFERROR(AVERAGE(P631:P632),"")</f>
        <v>100</v>
      </c>
      <c r="S631" s="215">
        <f>AVERAGE(Q631:Q632)</f>
        <v>95.179009952177836</v>
      </c>
      <c r="T631" s="213">
        <f>IFERROR((R631*0.7+S631*0.3)*2,S631*2)</f>
        <v>197.10740597130669</v>
      </c>
      <c r="U631" s="271" t="str">
        <f>IF(T631&lt;170,"ГЗ по услуге (работе) НЕ выполнено","")&amp;IF(AND(T631&gt;=170,T631&lt;=200),"ГЗ по услуге (работе) выполнено","")&amp;IF(T631&gt;200,"ГЗ по услуге (работе) ПЕРЕвыполнено","")</f>
        <v>ГЗ по услуге (работе) выполнено</v>
      </c>
      <c r="V631" s="207"/>
      <c r="W631" s="243">
        <f>AVERAGE(T631:T636)</f>
        <v>198.04013532376891</v>
      </c>
      <c r="X631" s="246" t="str">
        <f t="shared" ref="X631" si="343">IF(W631&lt;170,"ГЗ по учреждению не выполнено","")&amp;IF(AND(W631&gt;=170,W631&lt;=200),"ГЗ по учреждению выполнено","")&amp;IF(W631&gt;200,"ГЗ по учреждению перевыполнено","")</f>
        <v>ГЗ по учреждению выполнено</v>
      </c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  <c r="GL631" s="4"/>
      <c r="GM631" s="4"/>
      <c r="GN631" s="4"/>
      <c r="GO631" s="4"/>
      <c r="GP631" s="4"/>
      <c r="GQ631" s="4"/>
      <c r="GR631" s="4"/>
      <c r="GS631" s="4"/>
      <c r="GT631" s="4"/>
      <c r="GU631" s="4"/>
      <c r="GV631" s="4"/>
      <c r="GW631" s="4"/>
      <c r="GX631" s="4"/>
      <c r="GY631" s="4"/>
      <c r="GZ631" s="4"/>
      <c r="HA631" s="4"/>
      <c r="HB631" s="4"/>
      <c r="HC631" s="4"/>
      <c r="HD631" s="4"/>
      <c r="HE631" s="4"/>
      <c r="HF631" s="4"/>
      <c r="HG631" s="4"/>
      <c r="HH631" s="4"/>
      <c r="HI631" s="4"/>
      <c r="HJ631" s="4"/>
      <c r="HK631" s="4"/>
      <c r="HL631" s="4"/>
      <c r="HM631" s="4"/>
      <c r="HN631" s="4"/>
      <c r="HO631" s="4"/>
      <c r="HP631" s="4"/>
      <c r="HQ631" s="4"/>
      <c r="HR631" s="4"/>
      <c r="HS631" s="4"/>
      <c r="HT631" s="4"/>
      <c r="HU631" s="4"/>
      <c r="HV631" s="4"/>
      <c r="HW631" s="4"/>
      <c r="HX631" s="4"/>
      <c r="HY631" s="4"/>
      <c r="HZ631" s="4"/>
      <c r="IA631" s="4"/>
      <c r="IB631" s="4"/>
      <c r="IC631" s="4"/>
      <c r="ID631" s="4"/>
      <c r="IE631" s="4"/>
      <c r="IF631" s="4"/>
      <c r="IG631" s="4"/>
      <c r="IH631" s="4"/>
      <c r="II631" s="4"/>
      <c r="IJ631" s="4"/>
      <c r="IK631" s="4"/>
      <c r="IL631" s="4"/>
      <c r="IM631" s="4"/>
      <c r="IN631" s="4"/>
      <c r="IO631" s="4"/>
      <c r="IP631" s="4"/>
      <c r="IQ631" s="4"/>
      <c r="IR631" s="4"/>
      <c r="IS631" s="4"/>
      <c r="IT631" s="4"/>
      <c r="IU631" s="4"/>
      <c r="IV631" s="4"/>
      <c r="IW631" s="4"/>
      <c r="IX631" s="4"/>
      <c r="IY631" s="4"/>
      <c r="IZ631" s="4"/>
      <c r="JA631" s="4"/>
      <c r="JB631" s="4"/>
      <c r="JC631" s="4"/>
      <c r="JD631" s="4"/>
      <c r="JE631" s="4"/>
      <c r="JF631" s="4"/>
      <c r="JG631" s="4"/>
      <c r="JH631" s="4"/>
      <c r="JI631" s="4"/>
      <c r="JJ631" s="4"/>
      <c r="JK631" s="4"/>
      <c r="JL631" s="4"/>
      <c r="JM631" s="4"/>
      <c r="JN631" s="4"/>
      <c r="JO631" s="4"/>
      <c r="JP631" s="4"/>
      <c r="JQ631" s="4"/>
      <c r="JR631" s="4"/>
      <c r="JS631" s="4"/>
      <c r="JT631" s="4"/>
      <c r="JU631" s="4"/>
      <c r="JV631" s="4"/>
      <c r="JW631" s="4"/>
      <c r="JX631" s="4"/>
      <c r="JY631" s="4"/>
      <c r="JZ631" s="4"/>
      <c r="KA631" s="4"/>
      <c r="KB631" s="4"/>
      <c r="KC631" s="4"/>
      <c r="KD631" s="4"/>
      <c r="KE631" s="4"/>
      <c r="KF631" s="4"/>
      <c r="KG631" s="4"/>
      <c r="KH631" s="4"/>
      <c r="KI631" s="4"/>
      <c r="KJ631" s="4"/>
      <c r="KK631" s="4"/>
      <c r="KL631" s="4"/>
      <c r="KM631" s="4"/>
      <c r="KN631" s="4"/>
      <c r="KO631" s="4"/>
      <c r="KP631" s="4"/>
      <c r="KQ631" s="4"/>
      <c r="KR631" s="4"/>
      <c r="KS631" s="4"/>
      <c r="KT631" s="4"/>
      <c r="KU631" s="4"/>
      <c r="KV631" s="4"/>
      <c r="KW631" s="4"/>
      <c r="KX631" s="4"/>
      <c r="KY631" s="4"/>
      <c r="KZ631" s="4"/>
      <c r="LA631" s="4"/>
      <c r="LB631" s="4"/>
      <c r="LC631" s="4"/>
      <c r="LD631" s="4"/>
      <c r="LE631" s="4"/>
      <c r="LF631" s="4"/>
      <c r="LG631" s="4"/>
      <c r="LH631" s="4"/>
      <c r="LI631" s="4"/>
      <c r="LJ631" s="4"/>
      <c r="LK631" s="4"/>
      <c r="LL631" s="4"/>
      <c r="LM631" s="4"/>
      <c r="LN631" s="4"/>
      <c r="LO631" s="4"/>
      <c r="LP631" s="4"/>
      <c r="LQ631" s="4"/>
      <c r="LR631" s="4"/>
      <c r="LS631" s="4"/>
      <c r="LT631" s="4"/>
      <c r="LU631" s="4"/>
      <c r="LV631" s="4"/>
      <c r="LW631" s="4"/>
      <c r="LX631" s="4"/>
      <c r="LY631" s="4"/>
      <c r="LZ631" s="4"/>
      <c r="MA631" s="4"/>
      <c r="MB631" s="4"/>
      <c r="MC631" s="4"/>
      <c r="MD631" s="4"/>
      <c r="ME631" s="4"/>
      <c r="MF631" s="4"/>
      <c r="MG631" s="4"/>
      <c r="MH631" s="4"/>
      <c r="MI631" s="4"/>
      <c r="MJ631" s="4"/>
      <c r="MK631" s="4"/>
      <c r="ML631" s="4"/>
      <c r="MM631" s="4"/>
      <c r="MN631" s="4"/>
      <c r="MO631" s="4"/>
      <c r="MP631" s="4"/>
      <c r="MQ631" s="4"/>
      <c r="MR631" s="4"/>
      <c r="MS631" s="4"/>
      <c r="MT631" s="4"/>
      <c r="MU631" s="4"/>
      <c r="MV631" s="4"/>
      <c r="MW631" s="4"/>
      <c r="MX631" s="4"/>
      <c r="MY631" s="4"/>
      <c r="MZ631" s="4"/>
      <c r="NA631" s="4"/>
      <c r="NB631" s="4"/>
      <c r="NC631" s="4"/>
      <c r="ND631" s="4"/>
      <c r="NE631" s="4"/>
      <c r="NF631" s="4"/>
      <c r="NG631" s="4"/>
      <c r="NH631" s="4"/>
      <c r="NI631" s="4"/>
      <c r="NJ631" s="4"/>
      <c r="NK631" s="4"/>
      <c r="NL631" s="4"/>
      <c r="NM631" s="4"/>
      <c r="NN631" s="4"/>
      <c r="NO631" s="4"/>
      <c r="NP631" s="4"/>
      <c r="NQ631" s="4"/>
      <c r="NR631" s="4"/>
      <c r="NS631" s="4"/>
      <c r="NT631" s="4"/>
      <c r="NU631" s="4"/>
      <c r="NV631" s="4"/>
      <c r="NW631" s="4"/>
      <c r="NX631" s="4"/>
      <c r="NY631" s="4"/>
      <c r="NZ631" s="4"/>
      <c r="OA631" s="4"/>
      <c r="OB631" s="4"/>
      <c r="OC631" s="4"/>
      <c r="OD631" s="4"/>
      <c r="OE631" s="4"/>
      <c r="OF631" s="4"/>
      <c r="OG631" s="4"/>
      <c r="OH631" s="4"/>
      <c r="OI631" s="4"/>
      <c r="OJ631" s="4"/>
      <c r="OK631" s="4"/>
      <c r="OL631" s="4"/>
      <c r="OM631" s="4"/>
      <c r="ON631" s="4"/>
      <c r="OO631" s="4"/>
      <c r="OP631" s="4"/>
      <c r="OQ631" s="4"/>
      <c r="OR631" s="4"/>
      <c r="OS631" s="4"/>
      <c r="OT631" s="4"/>
      <c r="OU631" s="4"/>
      <c r="OV631" s="4"/>
      <c r="OW631" s="4"/>
      <c r="OX631" s="4"/>
      <c r="OY631" s="4"/>
      <c r="OZ631" s="4"/>
      <c r="PA631" s="4"/>
    </row>
    <row r="632" spans="1:417" s="16" customFormat="1" ht="28.5" customHeight="1" thickBot="1" x14ac:dyDescent="0.3">
      <c r="A632" s="217"/>
      <c r="B632" s="44" t="str">
        <f t="shared" si="328"/>
        <v>ГБУЗ АО Городская поликлиника №3</v>
      </c>
      <c r="C632" s="221"/>
      <c r="D632" s="19" t="str">
        <f t="shared" si="329"/>
        <v>Паллиативная медицинская помощь</v>
      </c>
      <c r="E632" s="223"/>
      <c r="F632" s="44" t="str">
        <f t="shared" si="335"/>
        <v>амбулаторно</v>
      </c>
      <c r="G632" s="223"/>
      <c r="H632" s="44" t="str">
        <f t="shared" si="336"/>
        <v>Не предусмотрено</v>
      </c>
      <c r="I632" s="223"/>
      <c r="J632" s="44" t="str">
        <f t="shared" si="337"/>
        <v>Паллиативная медицинская помощь</v>
      </c>
      <c r="K632" s="71" t="s">
        <v>40</v>
      </c>
      <c r="L632" s="72" t="s">
        <v>120</v>
      </c>
      <c r="M632" s="78" t="s">
        <v>42</v>
      </c>
      <c r="N632" s="101">
        <v>2579</v>
      </c>
      <c r="O632" s="101">
        <v>1841</v>
      </c>
      <c r="P632" s="53" t="str">
        <f t="shared" ref="P632" si="344">IF(AND(N632&lt;&gt;0,M632="Кач."),O632/N632*100,"")</f>
        <v/>
      </c>
      <c r="Q632" s="59">
        <f t="shared" ref="Q632" si="345">IF(AND(N632&lt;&gt;0,M632="объем"),(O632/N632*100)/$Y$2*12,"")</f>
        <v>95.179009952177836</v>
      </c>
      <c r="R632" s="212"/>
      <c r="S632" s="215"/>
      <c r="T632" s="213"/>
      <c r="U632" s="271"/>
      <c r="V632" s="207"/>
      <c r="W632" s="244"/>
      <c r="X632" s="247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  <c r="GL632" s="4"/>
      <c r="GM632" s="4"/>
      <c r="GN632" s="4"/>
      <c r="GO632" s="4"/>
      <c r="GP632" s="4"/>
      <c r="GQ632" s="4"/>
      <c r="GR632" s="4"/>
      <c r="GS632" s="4"/>
      <c r="GT632" s="4"/>
      <c r="GU632" s="4"/>
      <c r="GV632" s="4"/>
      <c r="GW632" s="4"/>
      <c r="GX632" s="4"/>
      <c r="GY632" s="4"/>
      <c r="GZ632" s="4"/>
      <c r="HA632" s="4"/>
      <c r="HB632" s="4"/>
      <c r="HC632" s="4"/>
      <c r="HD632" s="4"/>
      <c r="HE632" s="4"/>
      <c r="HF632" s="4"/>
      <c r="HG632" s="4"/>
      <c r="HH632" s="4"/>
      <c r="HI632" s="4"/>
      <c r="HJ632" s="4"/>
      <c r="HK632" s="4"/>
      <c r="HL632" s="4"/>
      <c r="HM632" s="4"/>
      <c r="HN632" s="4"/>
      <c r="HO632" s="4"/>
      <c r="HP632" s="4"/>
      <c r="HQ632" s="4"/>
      <c r="HR632" s="4"/>
      <c r="HS632" s="4"/>
      <c r="HT632" s="4"/>
      <c r="HU632" s="4"/>
      <c r="HV632" s="4"/>
      <c r="HW632" s="4"/>
      <c r="HX632" s="4"/>
      <c r="HY632" s="4"/>
      <c r="HZ632" s="4"/>
      <c r="IA632" s="4"/>
      <c r="IB632" s="4"/>
      <c r="IC632" s="4"/>
      <c r="ID632" s="4"/>
      <c r="IE632" s="4"/>
      <c r="IF632" s="4"/>
      <c r="IG632" s="4"/>
      <c r="IH632" s="4"/>
      <c r="II632" s="4"/>
      <c r="IJ632" s="4"/>
      <c r="IK632" s="4"/>
      <c r="IL632" s="4"/>
      <c r="IM632" s="4"/>
      <c r="IN632" s="4"/>
      <c r="IO632" s="4"/>
      <c r="IP632" s="4"/>
      <c r="IQ632" s="4"/>
      <c r="IR632" s="4"/>
      <c r="IS632" s="4"/>
      <c r="IT632" s="4"/>
      <c r="IU632" s="4"/>
      <c r="IV632" s="4"/>
      <c r="IW632" s="4"/>
      <c r="IX632" s="4"/>
      <c r="IY632" s="4"/>
      <c r="IZ632" s="4"/>
      <c r="JA632" s="4"/>
      <c r="JB632" s="4"/>
      <c r="JC632" s="4"/>
      <c r="JD632" s="4"/>
      <c r="JE632" s="4"/>
      <c r="JF632" s="4"/>
      <c r="JG632" s="4"/>
      <c r="JH632" s="4"/>
      <c r="JI632" s="4"/>
      <c r="JJ632" s="4"/>
      <c r="JK632" s="4"/>
      <c r="JL632" s="4"/>
      <c r="JM632" s="4"/>
      <c r="JN632" s="4"/>
      <c r="JO632" s="4"/>
      <c r="JP632" s="4"/>
      <c r="JQ632" s="4"/>
      <c r="JR632" s="4"/>
      <c r="JS632" s="4"/>
      <c r="JT632" s="4"/>
      <c r="JU632" s="4"/>
      <c r="JV632" s="4"/>
      <c r="JW632" s="4"/>
      <c r="JX632" s="4"/>
      <c r="JY632" s="4"/>
      <c r="JZ632" s="4"/>
      <c r="KA632" s="4"/>
      <c r="KB632" s="4"/>
      <c r="KC632" s="4"/>
      <c r="KD632" s="4"/>
      <c r="KE632" s="4"/>
      <c r="KF632" s="4"/>
      <c r="KG632" s="4"/>
      <c r="KH632" s="4"/>
      <c r="KI632" s="4"/>
      <c r="KJ632" s="4"/>
      <c r="KK632" s="4"/>
      <c r="KL632" s="4"/>
      <c r="KM632" s="4"/>
      <c r="KN632" s="4"/>
      <c r="KO632" s="4"/>
      <c r="KP632" s="4"/>
      <c r="KQ632" s="4"/>
      <c r="KR632" s="4"/>
      <c r="KS632" s="4"/>
      <c r="KT632" s="4"/>
      <c r="KU632" s="4"/>
      <c r="KV632" s="4"/>
      <c r="KW632" s="4"/>
      <c r="KX632" s="4"/>
      <c r="KY632" s="4"/>
      <c r="KZ632" s="4"/>
      <c r="LA632" s="4"/>
      <c r="LB632" s="4"/>
      <c r="LC632" s="4"/>
      <c r="LD632" s="4"/>
      <c r="LE632" s="4"/>
      <c r="LF632" s="4"/>
      <c r="LG632" s="4"/>
      <c r="LH632" s="4"/>
      <c r="LI632" s="4"/>
      <c r="LJ632" s="4"/>
      <c r="LK632" s="4"/>
      <c r="LL632" s="4"/>
      <c r="LM632" s="4"/>
      <c r="LN632" s="4"/>
      <c r="LO632" s="4"/>
      <c r="LP632" s="4"/>
      <c r="LQ632" s="4"/>
      <c r="LR632" s="4"/>
      <c r="LS632" s="4"/>
      <c r="LT632" s="4"/>
      <c r="LU632" s="4"/>
      <c r="LV632" s="4"/>
      <c r="LW632" s="4"/>
      <c r="LX632" s="4"/>
      <c r="LY632" s="4"/>
      <c r="LZ632" s="4"/>
      <c r="MA632" s="4"/>
      <c r="MB632" s="4"/>
      <c r="MC632" s="4"/>
      <c r="MD632" s="4"/>
      <c r="ME632" s="4"/>
      <c r="MF632" s="4"/>
      <c r="MG632" s="4"/>
      <c r="MH632" s="4"/>
      <c r="MI632" s="4"/>
      <c r="MJ632" s="4"/>
      <c r="MK632" s="4"/>
      <c r="ML632" s="4"/>
      <c r="MM632" s="4"/>
      <c r="MN632" s="4"/>
      <c r="MO632" s="4"/>
      <c r="MP632" s="4"/>
      <c r="MQ632" s="4"/>
      <c r="MR632" s="4"/>
      <c r="MS632" s="4"/>
      <c r="MT632" s="4"/>
      <c r="MU632" s="4"/>
      <c r="MV632" s="4"/>
      <c r="MW632" s="4"/>
      <c r="MX632" s="4"/>
      <c r="MY632" s="4"/>
      <c r="MZ632" s="4"/>
      <c r="NA632" s="4"/>
      <c r="NB632" s="4"/>
      <c r="NC632" s="4"/>
      <c r="ND632" s="4"/>
      <c r="NE632" s="4"/>
      <c r="NF632" s="4"/>
      <c r="NG632" s="4"/>
      <c r="NH632" s="4"/>
      <c r="NI632" s="4"/>
      <c r="NJ632" s="4"/>
      <c r="NK632" s="4"/>
      <c r="NL632" s="4"/>
      <c r="NM632" s="4"/>
      <c r="NN632" s="4"/>
      <c r="NO632" s="4"/>
      <c r="NP632" s="4"/>
      <c r="NQ632" s="4"/>
      <c r="NR632" s="4"/>
      <c r="NS632" s="4"/>
      <c r="NT632" s="4"/>
      <c r="NU632" s="4"/>
      <c r="NV632" s="4"/>
      <c r="NW632" s="4"/>
      <c r="NX632" s="4"/>
      <c r="NY632" s="4"/>
      <c r="NZ632" s="4"/>
      <c r="OA632" s="4"/>
      <c r="OB632" s="4"/>
      <c r="OC632" s="4"/>
      <c r="OD632" s="4"/>
      <c r="OE632" s="4"/>
      <c r="OF632" s="4"/>
      <c r="OG632" s="4"/>
      <c r="OH632" s="4"/>
      <c r="OI632" s="4"/>
      <c r="OJ632" s="4"/>
      <c r="OK632" s="4"/>
      <c r="OL632" s="4"/>
      <c r="OM632" s="4"/>
      <c r="ON632" s="4"/>
      <c r="OO632" s="4"/>
      <c r="OP632" s="4"/>
      <c r="OQ632" s="4"/>
      <c r="OR632" s="4"/>
      <c r="OS632" s="4"/>
      <c r="OT632" s="4"/>
      <c r="OU632" s="4"/>
      <c r="OV632" s="4"/>
      <c r="OW632" s="4"/>
      <c r="OX632" s="4"/>
      <c r="OY632" s="4"/>
      <c r="OZ632" s="4"/>
      <c r="PA632" s="4"/>
    </row>
    <row r="633" spans="1:417" s="16" customFormat="1" ht="28.5" customHeight="1" thickBot="1" x14ac:dyDescent="0.3">
      <c r="A633" s="217"/>
      <c r="B633" s="44" t="e">
        <f>IF(A633="",#REF!,A633)</f>
        <v>#REF!</v>
      </c>
      <c r="C633" s="219" t="s">
        <v>243</v>
      </c>
      <c r="D633" s="19" t="str">
        <f>IF(C633="",#REF!,C633)</f>
        <v>Осуществление записи на прием к врачу с использованием единого номера Call-центра</v>
      </c>
      <c r="E633" s="207" t="s">
        <v>244</v>
      </c>
      <c r="F633" s="44" t="str">
        <f>IF(E633="",#REF!,E633)</f>
        <v>В устной форме по единому номеру телефона Call-центра</v>
      </c>
      <c r="G633" s="337" t="s">
        <v>246</v>
      </c>
      <c r="H633" s="44" t="str">
        <f>IF(G633="",#REF!,G633)</f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33" s="207" t="s">
        <v>47</v>
      </c>
      <c r="J633" s="44" t="str">
        <f>IF(I633="",#REF!,I633)</f>
        <v>Не предусмотрено</v>
      </c>
      <c r="K633" s="70" t="s">
        <v>88</v>
      </c>
      <c r="L633" s="70" t="s">
        <v>3</v>
      </c>
      <c r="M633" s="70" t="s">
        <v>5</v>
      </c>
      <c r="N633" s="103">
        <v>100</v>
      </c>
      <c r="O633" s="103">
        <v>100</v>
      </c>
      <c r="P633" s="92">
        <f>IF(AND(N633&lt;&gt;0,M633="Кач."),O633/N633*100,"")</f>
        <v>100</v>
      </c>
      <c r="Q633" s="57"/>
      <c r="R633" s="212">
        <f>IFERROR(AVERAGE(P633:P634),"")</f>
        <v>100</v>
      </c>
      <c r="S633" s="215">
        <f>AVERAGE(Q633:Q634)</f>
        <v>95.021666666666675</v>
      </c>
      <c r="T633" s="213">
        <f>IFERROR((R633*0.7+S633*0.3)*2,S633*2)</f>
        <v>197.01300000000001</v>
      </c>
      <c r="U633" s="271" t="str">
        <f>IF(T633&lt;170,"ГЗ по услуге (работе) НЕ выполнено","")&amp;IF(AND(T633&gt;=170,T633&lt;=200),"ГЗ по услуге (работе) выполнено","")&amp;IF(T633&gt;200,"ГЗ по услуге (работе) ПЕРЕвыполнено","")</f>
        <v>ГЗ по услуге (работе) выполнено</v>
      </c>
      <c r="V633" s="207"/>
      <c r="W633" s="244"/>
      <c r="X633" s="247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  <c r="GL633" s="4"/>
      <c r="GM633" s="4"/>
      <c r="GN633" s="4"/>
      <c r="GO633" s="4"/>
      <c r="GP633" s="4"/>
      <c r="GQ633" s="4"/>
      <c r="GR633" s="4"/>
      <c r="GS633" s="4"/>
      <c r="GT633" s="4"/>
      <c r="GU633" s="4"/>
      <c r="GV633" s="4"/>
      <c r="GW633" s="4"/>
      <c r="GX633" s="4"/>
      <c r="GY633" s="4"/>
      <c r="GZ633" s="4"/>
      <c r="HA633" s="4"/>
      <c r="HB633" s="4"/>
      <c r="HC633" s="4"/>
      <c r="HD633" s="4"/>
      <c r="HE633" s="4"/>
      <c r="HF633" s="4"/>
      <c r="HG633" s="4"/>
      <c r="HH633" s="4"/>
      <c r="HI633" s="4"/>
      <c r="HJ633" s="4"/>
      <c r="HK633" s="4"/>
      <c r="HL633" s="4"/>
      <c r="HM633" s="4"/>
      <c r="HN633" s="4"/>
      <c r="HO633" s="4"/>
      <c r="HP633" s="4"/>
      <c r="HQ633" s="4"/>
      <c r="HR633" s="4"/>
      <c r="HS633" s="4"/>
      <c r="HT633" s="4"/>
      <c r="HU633" s="4"/>
      <c r="HV633" s="4"/>
      <c r="HW633" s="4"/>
      <c r="HX633" s="4"/>
      <c r="HY633" s="4"/>
      <c r="HZ633" s="4"/>
      <c r="IA633" s="4"/>
      <c r="IB633" s="4"/>
      <c r="IC633" s="4"/>
      <c r="ID633" s="4"/>
      <c r="IE633" s="4"/>
      <c r="IF633" s="4"/>
      <c r="IG633" s="4"/>
      <c r="IH633" s="4"/>
      <c r="II633" s="4"/>
      <c r="IJ633" s="4"/>
      <c r="IK633" s="4"/>
      <c r="IL633" s="4"/>
      <c r="IM633" s="4"/>
      <c r="IN633" s="4"/>
      <c r="IO633" s="4"/>
      <c r="IP633" s="4"/>
      <c r="IQ633" s="4"/>
      <c r="IR633" s="4"/>
      <c r="IS633" s="4"/>
      <c r="IT633" s="4"/>
      <c r="IU633" s="4"/>
      <c r="IV633" s="4"/>
      <c r="IW633" s="4"/>
      <c r="IX633" s="4"/>
      <c r="IY633" s="4"/>
      <c r="IZ633" s="4"/>
      <c r="JA633" s="4"/>
      <c r="JB633" s="4"/>
      <c r="JC633" s="4"/>
      <c r="JD633" s="4"/>
      <c r="JE633" s="4"/>
      <c r="JF633" s="4"/>
      <c r="JG633" s="4"/>
      <c r="JH633" s="4"/>
      <c r="JI633" s="4"/>
      <c r="JJ633" s="4"/>
      <c r="JK633" s="4"/>
      <c r="JL633" s="4"/>
      <c r="JM633" s="4"/>
      <c r="JN633" s="4"/>
      <c r="JO633" s="4"/>
      <c r="JP633" s="4"/>
      <c r="JQ633" s="4"/>
      <c r="JR633" s="4"/>
      <c r="JS633" s="4"/>
      <c r="JT633" s="4"/>
      <c r="JU633" s="4"/>
      <c r="JV633" s="4"/>
      <c r="JW633" s="4"/>
      <c r="JX633" s="4"/>
      <c r="JY633" s="4"/>
      <c r="JZ633" s="4"/>
      <c r="KA633" s="4"/>
      <c r="KB633" s="4"/>
      <c r="KC633" s="4"/>
      <c r="KD633" s="4"/>
      <c r="KE633" s="4"/>
      <c r="KF633" s="4"/>
      <c r="KG633" s="4"/>
      <c r="KH633" s="4"/>
      <c r="KI633" s="4"/>
      <c r="KJ633" s="4"/>
      <c r="KK633" s="4"/>
      <c r="KL633" s="4"/>
      <c r="KM633" s="4"/>
      <c r="KN633" s="4"/>
      <c r="KO633" s="4"/>
      <c r="KP633" s="4"/>
      <c r="KQ633" s="4"/>
      <c r="KR633" s="4"/>
      <c r="KS633" s="4"/>
      <c r="KT633" s="4"/>
      <c r="KU633" s="4"/>
      <c r="KV633" s="4"/>
      <c r="KW633" s="4"/>
      <c r="KX633" s="4"/>
      <c r="KY633" s="4"/>
      <c r="KZ633" s="4"/>
      <c r="LA633" s="4"/>
      <c r="LB633" s="4"/>
      <c r="LC633" s="4"/>
      <c r="LD633" s="4"/>
      <c r="LE633" s="4"/>
      <c r="LF633" s="4"/>
      <c r="LG633" s="4"/>
      <c r="LH633" s="4"/>
      <c r="LI633" s="4"/>
      <c r="LJ633" s="4"/>
      <c r="LK633" s="4"/>
      <c r="LL633" s="4"/>
      <c r="LM633" s="4"/>
      <c r="LN633" s="4"/>
      <c r="LO633" s="4"/>
      <c r="LP633" s="4"/>
      <c r="LQ633" s="4"/>
      <c r="LR633" s="4"/>
      <c r="LS633" s="4"/>
      <c r="LT633" s="4"/>
      <c r="LU633" s="4"/>
      <c r="LV633" s="4"/>
      <c r="LW633" s="4"/>
      <c r="LX633" s="4"/>
      <c r="LY633" s="4"/>
      <c r="LZ633" s="4"/>
      <c r="MA633" s="4"/>
      <c r="MB633" s="4"/>
      <c r="MC633" s="4"/>
      <c r="MD633" s="4"/>
      <c r="ME633" s="4"/>
      <c r="MF633" s="4"/>
      <c r="MG633" s="4"/>
      <c r="MH633" s="4"/>
      <c r="MI633" s="4"/>
      <c r="MJ633" s="4"/>
      <c r="MK633" s="4"/>
      <c r="ML633" s="4"/>
      <c r="MM633" s="4"/>
      <c r="MN633" s="4"/>
      <c r="MO633" s="4"/>
      <c r="MP633" s="4"/>
      <c r="MQ633" s="4"/>
      <c r="MR633" s="4"/>
      <c r="MS633" s="4"/>
      <c r="MT633" s="4"/>
      <c r="MU633" s="4"/>
      <c r="MV633" s="4"/>
      <c r="MW633" s="4"/>
      <c r="MX633" s="4"/>
      <c r="MY633" s="4"/>
      <c r="MZ633" s="4"/>
      <c r="NA633" s="4"/>
      <c r="NB633" s="4"/>
      <c r="NC633" s="4"/>
      <c r="ND633" s="4"/>
      <c r="NE633" s="4"/>
      <c r="NF633" s="4"/>
      <c r="NG633" s="4"/>
      <c r="NH633" s="4"/>
      <c r="NI633" s="4"/>
      <c r="NJ633" s="4"/>
      <c r="NK633" s="4"/>
      <c r="NL633" s="4"/>
      <c r="NM633" s="4"/>
      <c r="NN633" s="4"/>
      <c r="NO633" s="4"/>
      <c r="NP633" s="4"/>
      <c r="NQ633" s="4"/>
      <c r="NR633" s="4"/>
      <c r="NS633" s="4"/>
      <c r="NT633" s="4"/>
      <c r="NU633" s="4"/>
      <c r="NV633" s="4"/>
      <c r="NW633" s="4"/>
      <c r="NX633" s="4"/>
      <c r="NY633" s="4"/>
      <c r="NZ633" s="4"/>
      <c r="OA633" s="4"/>
      <c r="OB633" s="4"/>
      <c r="OC633" s="4"/>
      <c r="OD633" s="4"/>
      <c r="OE633" s="4"/>
      <c r="OF633" s="4"/>
      <c r="OG633" s="4"/>
      <c r="OH633" s="4"/>
      <c r="OI633" s="4"/>
      <c r="OJ633" s="4"/>
      <c r="OK633" s="4"/>
      <c r="OL633" s="4"/>
      <c r="OM633" s="4"/>
      <c r="ON633" s="4"/>
      <c r="OO633" s="4"/>
      <c r="OP633" s="4"/>
      <c r="OQ633" s="4"/>
      <c r="OR633" s="4"/>
      <c r="OS633" s="4"/>
      <c r="OT633" s="4"/>
      <c r="OU633" s="4"/>
      <c r="OV633" s="4"/>
      <c r="OW633" s="4"/>
      <c r="OX633" s="4"/>
      <c r="OY633" s="4"/>
      <c r="OZ633" s="4"/>
      <c r="PA633" s="4"/>
    </row>
    <row r="634" spans="1:417" s="16" customFormat="1" ht="21" customHeight="1" thickBot="1" x14ac:dyDescent="0.3">
      <c r="A634" s="217"/>
      <c r="B634" s="44" t="e">
        <f t="shared" si="328"/>
        <v>#REF!</v>
      </c>
      <c r="C634" s="221"/>
      <c r="D634" s="19" t="str">
        <f t="shared" si="329"/>
        <v>Осуществление записи на прием к врачу с использованием единого номера Call-центра</v>
      </c>
      <c r="E634" s="207"/>
      <c r="F634" s="44" t="str">
        <f t="shared" si="335"/>
        <v>В устной форме по единому номеру телефона Call-центра</v>
      </c>
      <c r="G634" s="338"/>
      <c r="H634" s="44" t="str">
        <f t="shared" si="336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34" s="207"/>
      <c r="J634" s="44" t="str">
        <f t="shared" si="337"/>
        <v>Не предусмотрено</v>
      </c>
      <c r="K634" s="71" t="s">
        <v>245</v>
      </c>
      <c r="L634" s="67" t="s">
        <v>120</v>
      </c>
      <c r="M634" s="68" t="s">
        <v>42</v>
      </c>
      <c r="N634" s="101">
        <v>240000</v>
      </c>
      <c r="O634" s="101">
        <v>171039</v>
      </c>
      <c r="P634" s="53" t="str">
        <f t="shared" ref="P634" si="346">IF(AND(N634&lt;&gt;0,M634="Кач."),O634/N634*100,"")</f>
        <v/>
      </c>
      <c r="Q634" s="59">
        <f t="shared" ref="Q634" si="347">IF(AND(N634&lt;&gt;0,M634="объем"),(O634/N634*100)/$Y$2*12,"")</f>
        <v>95.021666666666675</v>
      </c>
      <c r="R634" s="212"/>
      <c r="S634" s="215"/>
      <c r="T634" s="213"/>
      <c r="U634" s="271"/>
      <c r="V634" s="207"/>
      <c r="W634" s="244"/>
      <c r="X634" s="247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  <c r="GL634" s="4"/>
      <c r="GM634" s="4"/>
      <c r="GN634" s="4"/>
      <c r="GO634" s="4"/>
      <c r="GP634" s="4"/>
      <c r="GQ634" s="4"/>
      <c r="GR634" s="4"/>
      <c r="GS634" s="4"/>
      <c r="GT634" s="4"/>
      <c r="GU634" s="4"/>
      <c r="GV634" s="4"/>
      <c r="GW634" s="4"/>
      <c r="GX634" s="4"/>
      <c r="GY634" s="4"/>
      <c r="GZ634" s="4"/>
      <c r="HA634" s="4"/>
      <c r="HB634" s="4"/>
      <c r="HC634" s="4"/>
      <c r="HD634" s="4"/>
      <c r="HE634" s="4"/>
      <c r="HF634" s="4"/>
      <c r="HG634" s="4"/>
      <c r="HH634" s="4"/>
      <c r="HI634" s="4"/>
      <c r="HJ634" s="4"/>
      <c r="HK634" s="4"/>
      <c r="HL634" s="4"/>
      <c r="HM634" s="4"/>
      <c r="HN634" s="4"/>
      <c r="HO634" s="4"/>
      <c r="HP634" s="4"/>
      <c r="HQ634" s="4"/>
      <c r="HR634" s="4"/>
      <c r="HS634" s="4"/>
      <c r="HT634" s="4"/>
      <c r="HU634" s="4"/>
      <c r="HV634" s="4"/>
      <c r="HW634" s="4"/>
      <c r="HX634" s="4"/>
      <c r="HY634" s="4"/>
      <c r="HZ634" s="4"/>
      <c r="IA634" s="4"/>
      <c r="IB634" s="4"/>
      <c r="IC634" s="4"/>
      <c r="ID634" s="4"/>
      <c r="IE634" s="4"/>
      <c r="IF634" s="4"/>
      <c r="IG634" s="4"/>
      <c r="IH634" s="4"/>
      <c r="II634" s="4"/>
      <c r="IJ634" s="4"/>
      <c r="IK634" s="4"/>
      <c r="IL634" s="4"/>
      <c r="IM634" s="4"/>
      <c r="IN634" s="4"/>
      <c r="IO634" s="4"/>
      <c r="IP634" s="4"/>
      <c r="IQ634" s="4"/>
      <c r="IR634" s="4"/>
      <c r="IS634" s="4"/>
      <c r="IT634" s="4"/>
      <c r="IU634" s="4"/>
      <c r="IV634" s="4"/>
      <c r="IW634" s="4"/>
      <c r="IX634" s="4"/>
      <c r="IY634" s="4"/>
      <c r="IZ634" s="4"/>
      <c r="JA634" s="4"/>
      <c r="JB634" s="4"/>
      <c r="JC634" s="4"/>
      <c r="JD634" s="4"/>
      <c r="JE634" s="4"/>
      <c r="JF634" s="4"/>
      <c r="JG634" s="4"/>
      <c r="JH634" s="4"/>
      <c r="JI634" s="4"/>
      <c r="JJ634" s="4"/>
      <c r="JK634" s="4"/>
      <c r="JL634" s="4"/>
      <c r="JM634" s="4"/>
      <c r="JN634" s="4"/>
      <c r="JO634" s="4"/>
      <c r="JP634" s="4"/>
      <c r="JQ634" s="4"/>
      <c r="JR634" s="4"/>
      <c r="JS634" s="4"/>
      <c r="JT634" s="4"/>
      <c r="JU634" s="4"/>
      <c r="JV634" s="4"/>
      <c r="JW634" s="4"/>
      <c r="JX634" s="4"/>
      <c r="JY634" s="4"/>
      <c r="JZ634" s="4"/>
      <c r="KA634" s="4"/>
      <c r="KB634" s="4"/>
      <c r="KC634" s="4"/>
      <c r="KD634" s="4"/>
      <c r="KE634" s="4"/>
      <c r="KF634" s="4"/>
      <c r="KG634" s="4"/>
      <c r="KH634" s="4"/>
      <c r="KI634" s="4"/>
      <c r="KJ634" s="4"/>
      <c r="KK634" s="4"/>
      <c r="KL634" s="4"/>
      <c r="KM634" s="4"/>
      <c r="KN634" s="4"/>
      <c r="KO634" s="4"/>
      <c r="KP634" s="4"/>
      <c r="KQ634" s="4"/>
      <c r="KR634" s="4"/>
      <c r="KS634" s="4"/>
      <c r="KT634" s="4"/>
      <c r="KU634" s="4"/>
      <c r="KV634" s="4"/>
      <c r="KW634" s="4"/>
      <c r="KX634" s="4"/>
      <c r="KY634" s="4"/>
      <c r="KZ634" s="4"/>
      <c r="LA634" s="4"/>
      <c r="LB634" s="4"/>
      <c r="LC634" s="4"/>
      <c r="LD634" s="4"/>
      <c r="LE634" s="4"/>
      <c r="LF634" s="4"/>
      <c r="LG634" s="4"/>
      <c r="LH634" s="4"/>
      <c r="LI634" s="4"/>
      <c r="LJ634" s="4"/>
      <c r="LK634" s="4"/>
      <c r="LL634" s="4"/>
      <c r="LM634" s="4"/>
      <c r="LN634" s="4"/>
      <c r="LO634" s="4"/>
      <c r="LP634" s="4"/>
      <c r="LQ634" s="4"/>
      <c r="LR634" s="4"/>
      <c r="LS634" s="4"/>
      <c r="LT634" s="4"/>
      <c r="LU634" s="4"/>
      <c r="LV634" s="4"/>
      <c r="LW634" s="4"/>
      <c r="LX634" s="4"/>
      <c r="LY634" s="4"/>
      <c r="LZ634" s="4"/>
      <c r="MA634" s="4"/>
      <c r="MB634" s="4"/>
      <c r="MC634" s="4"/>
      <c r="MD634" s="4"/>
      <c r="ME634" s="4"/>
      <c r="MF634" s="4"/>
      <c r="MG634" s="4"/>
      <c r="MH634" s="4"/>
      <c r="MI634" s="4"/>
      <c r="MJ634" s="4"/>
      <c r="MK634" s="4"/>
      <c r="ML634" s="4"/>
      <c r="MM634" s="4"/>
      <c r="MN634" s="4"/>
      <c r="MO634" s="4"/>
      <c r="MP634" s="4"/>
      <c r="MQ634" s="4"/>
      <c r="MR634" s="4"/>
      <c r="MS634" s="4"/>
      <c r="MT634" s="4"/>
      <c r="MU634" s="4"/>
      <c r="MV634" s="4"/>
      <c r="MW634" s="4"/>
      <c r="MX634" s="4"/>
      <c r="MY634" s="4"/>
      <c r="MZ634" s="4"/>
      <c r="NA634" s="4"/>
      <c r="NB634" s="4"/>
      <c r="NC634" s="4"/>
      <c r="ND634" s="4"/>
      <c r="NE634" s="4"/>
      <c r="NF634" s="4"/>
      <c r="NG634" s="4"/>
      <c r="NH634" s="4"/>
      <c r="NI634" s="4"/>
      <c r="NJ634" s="4"/>
      <c r="NK634" s="4"/>
      <c r="NL634" s="4"/>
      <c r="NM634" s="4"/>
      <c r="NN634" s="4"/>
      <c r="NO634" s="4"/>
      <c r="NP634" s="4"/>
      <c r="NQ634" s="4"/>
      <c r="NR634" s="4"/>
      <c r="NS634" s="4"/>
      <c r="NT634" s="4"/>
      <c r="NU634" s="4"/>
      <c r="NV634" s="4"/>
      <c r="NW634" s="4"/>
      <c r="NX634" s="4"/>
      <c r="NY634" s="4"/>
      <c r="NZ634" s="4"/>
      <c r="OA634" s="4"/>
      <c r="OB634" s="4"/>
      <c r="OC634" s="4"/>
      <c r="OD634" s="4"/>
      <c r="OE634" s="4"/>
      <c r="OF634" s="4"/>
      <c r="OG634" s="4"/>
      <c r="OH634" s="4"/>
      <c r="OI634" s="4"/>
      <c r="OJ634" s="4"/>
      <c r="OK634" s="4"/>
      <c r="OL634" s="4"/>
      <c r="OM634" s="4"/>
      <c r="ON634" s="4"/>
      <c r="OO634" s="4"/>
      <c r="OP634" s="4"/>
      <c r="OQ634" s="4"/>
      <c r="OR634" s="4"/>
      <c r="OS634" s="4"/>
      <c r="OT634" s="4"/>
      <c r="OU634" s="4"/>
      <c r="OV634" s="4"/>
      <c r="OW634" s="4"/>
      <c r="OX634" s="4"/>
      <c r="OY634" s="4"/>
      <c r="OZ634" s="4"/>
      <c r="PA634" s="4"/>
    </row>
    <row r="635" spans="1:417" s="16" customFormat="1" ht="21" customHeight="1" thickBot="1" x14ac:dyDescent="0.3">
      <c r="A635" s="217"/>
      <c r="B635" s="44" t="e">
        <f t="shared" si="328"/>
        <v>#REF!</v>
      </c>
      <c r="C635" s="206" t="s">
        <v>231</v>
      </c>
      <c r="D635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5" s="207" t="s">
        <v>287</v>
      </c>
      <c r="F635" s="44" t="str">
        <f t="shared" si="335"/>
        <v>заключение договоров</v>
      </c>
      <c r="G635" s="222" t="s">
        <v>289</v>
      </c>
      <c r="H635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5" s="222" t="s">
        <v>288</v>
      </c>
      <c r="J635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5" s="73" t="s">
        <v>232</v>
      </c>
      <c r="L635" s="72" t="s">
        <v>3</v>
      </c>
      <c r="M635" s="69" t="s">
        <v>5</v>
      </c>
      <c r="N635" s="103">
        <v>100</v>
      </c>
      <c r="O635" s="103">
        <v>100</v>
      </c>
      <c r="P635" s="51">
        <f>IF(AND(N635&lt;&gt;0,M635="Кач."),O635/N635*100,"")</f>
        <v>100</v>
      </c>
      <c r="Q635" s="57"/>
      <c r="R635" s="212">
        <f>IFERROR(AVERAGE(P635:P636),"")</f>
        <v>100</v>
      </c>
      <c r="S635" s="215">
        <f>AVERAGE(Q635:Q636)</f>
        <v>100</v>
      </c>
      <c r="T635" s="213">
        <f>IFERROR((R635*0.7+S635*0.3)*2,S635*2)</f>
        <v>200</v>
      </c>
      <c r="U635" s="271" t="str">
        <f>IF(T635&lt;170,"ГЗ по услуге (работе) НЕ выполнено","")&amp;IF(AND(T635&gt;=170,T635&lt;=200),"ГЗ по услуге (работе) выполнено","")&amp;IF(T635&gt;200,"ГЗ по услуге (работе) ПЕРЕвыполнено","")</f>
        <v>ГЗ по услуге (работе) выполнено</v>
      </c>
      <c r="V635" s="207"/>
      <c r="W635" s="244"/>
      <c r="X635" s="247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  <c r="GL635" s="4"/>
      <c r="GM635" s="4"/>
      <c r="GN635" s="4"/>
      <c r="GO635" s="4"/>
      <c r="GP635" s="4"/>
      <c r="GQ635" s="4"/>
      <c r="GR635" s="4"/>
      <c r="GS635" s="4"/>
      <c r="GT635" s="4"/>
      <c r="GU635" s="4"/>
      <c r="GV635" s="4"/>
      <c r="GW635" s="4"/>
      <c r="GX635" s="4"/>
      <c r="GY635" s="4"/>
      <c r="GZ635" s="4"/>
      <c r="HA635" s="4"/>
      <c r="HB635" s="4"/>
      <c r="HC635" s="4"/>
      <c r="HD635" s="4"/>
      <c r="HE635" s="4"/>
      <c r="HF635" s="4"/>
      <c r="HG635" s="4"/>
      <c r="HH635" s="4"/>
      <c r="HI635" s="4"/>
      <c r="HJ635" s="4"/>
      <c r="HK635" s="4"/>
      <c r="HL635" s="4"/>
      <c r="HM635" s="4"/>
      <c r="HN635" s="4"/>
      <c r="HO635" s="4"/>
      <c r="HP635" s="4"/>
      <c r="HQ635" s="4"/>
      <c r="HR635" s="4"/>
      <c r="HS635" s="4"/>
      <c r="HT635" s="4"/>
      <c r="HU635" s="4"/>
      <c r="HV635" s="4"/>
      <c r="HW635" s="4"/>
      <c r="HX635" s="4"/>
      <c r="HY635" s="4"/>
      <c r="HZ635" s="4"/>
      <c r="IA635" s="4"/>
      <c r="IB635" s="4"/>
      <c r="IC635" s="4"/>
      <c r="ID635" s="4"/>
      <c r="IE635" s="4"/>
      <c r="IF635" s="4"/>
      <c r="IG635" s="4"/>
      <c r="IH635" s="4"/>
      <c r="II635" s="4"/>
      <c r="IJ635" s="4"/>
      <c r="IK635" s="4"/>
      <c r="IL635" s="4"/>
      <c r="IM635" s="4"/>
      <c r="IN635" s="4"/>
      <c r="IO635" s="4"/>
      <c r="IP635" s="4"/>
      <c r="IQ635" s="4"/>
      <c r="IR635" s="4"/>
      <c r="IS635" s="4"/>
      <c r="IT635" s="4"/>
      <c r="IU635" s="4"/>
      <c r="IV635" s="4"/>
      <c r="IW635" s="4"/>
      <c r="IX635" s="4"/>
      <c r="IY635" s="4"/>
      <c r="IZ635" s="4"/>
      <c r="JA635" s="4"/>
      <c r="JB635" s="4"/>
      <c r="JC635" s="4"/>
      <c r="JD635" s="4"/>
      <c r="JE635" s="4"/>
      <c r="JF635" s="4"/>
      <c r="JG635" s="4"/>
      <c r="JH635" s="4"/>
      <c r="JI635" s="4"/>
      <c r="JJ635" s="4"/>
      <c r="JK635" s="4"/>
      <c r="JL635" s="4"/>
      <c r="JM635" s="4"/>
      <c r="JN635" s="4"/>
      <c r="JO635" s="4"/>
      <c r="JP635" s="4"/>
      <c r="JQ635" s="4"/>
      <c r="JR635" s="4"/>
      <c r="JS635" s="4"/>
      <c r="JT635" s="4"/>
      <c r="JU635" s="4"/>
      <c r="JV635" s="4"/>
      <c r="JW635" s="4"/>
      <c r="JX635" s="4"/>
      <c r="JY635" s="4"/>
      <c r="JZ635" s="4"/>
      <c r="KA635" s="4"/>
      <c r="KB635" s="4"/>
      <c r="KC635" s="4"/>
      <c r="KD635" s="4"/>
      <c r="KE635" s="4"/>
      <c r="KF635" s="4"/>
      <c r="KG635" s="4"/>
      <c r="KH635" s="4"/>
      <c r="KI635" s="4"/>
      <c r="KJ635" s="4"/>
      <c r="KK635" s="4"/>
      <c r="KL635" s="4"/>
      <c r="KM635" s="4"/>
      <c r="KN635" s="4"/>
      <c r="KO635" s="4"/>
      <c r="KP635" s="4"/>
      <c r="KQ635" s="4"/>
      <c r="KR635" s="4"/>
      <c r="KS635" s="4"/>
      <c r="KT635" s="4"/>
      <c r="KU635" s="4"/>
      <c r="KV635" s="4"/>
      <c r="KW635" s="4"/>
      <c r="KX635" s="4"/>
      <c r="KY635" s="4"/>
      <c r="KZ635" s="4"/>
      <c r="LA635" s="4"/>
      <c r="LB635" s="4"/>
      <c r="LC635" s="4"/>
      <c r="LD635" s="4"/>
      <c r="LE635" s="4"/>
      <c r="LF635" s="4"/>
      <c r="LG635" s="4"/>
      <c r="LH635" s="4"/>
      <c r="LI635" s="4"/>
      <c r="LJ635" s="4"/>
      <c r="LK635" s="4"/>
      <c r="LL635" s="4"/>
      <c r="LM635" s="4"/>
      <c r="LN635" s="4"/>
      <c r="LO635" s="4"/>
      <c r="LP635" s="4"/>
      <c r="LQ635" s="4"/>
      <c r="LR635" s="4"/>
      <c r="LS635" s="4"/>
      <c r="LT635" s="4"/>
      <c r="LU635" s="4"/>
      <c r="LV635" s="4"/>
      <c r="LW635" s="4"/>
      <c r="LX635" s="4"/>
      <c r="LY635" s="4"/>
      <c r="LZ635" s="4"/>
      <c r="MA635" s="4"/>
      <c r="MB635" s="4"/>
      <c r="MC635" s="4"/>
      <c r="MD635" s="4"/>
      <c r="ME635" s="4"/>
      <c r="MF635" s="4"/>
      <c r="MG635" s="4"/>
      <c r="MH635" s="4"/>
      <c r="MI635" s="4"/>
      <c r="MJ635" s="4"/>
      <c r="MK635" s="4"/>
      <c r="ML635" s="4"/>
      <c r="MM635" s="4"/>
      <c r="MN635" s="4"/>
      <c r="MO635" s="4"/>
      <c r="MP635" s="4"/>
      <c r="MQ635" s="4"/>
      <c r="MR635" s="4"/>
      <c r="MS635" s="4"/>
      <c r="MT635" s="4"/>
      <c r="MU635" s="4"/>
      <c r="MV635" s="4"/>
      <c r="MW635" s="4"/>
      <c r="MX635" s="4"/>
      <c r="MY635" s="4"/>
      <c r="MZ635" s="4"/>
      <c r="NA635" s="4"/>
      <c r="NB635" s="4"/>
      <c r="NC635" s="4"/>
      <c r="ND635" s="4"/>
      <c r="NE635" s="4"/>
      <c r="NF635" s="4"/>
      <c r="NG635" s="4"/>
      <c r="NH635" s="4"/>
      <c r="NI635" s="4"/>
      <c r="NJ635" s="4"/>
      <c r="NK635" s="4"/>
      <c r="NL635" s="4"/>
      <c r="NM635" s="4"/>
      <c r="NN635" s="4"/>
      <c r="NO635" s="4"/>
      <c r="NP635" s="4"/>
      <c r="NQ635" s="4"/>
      <c r="NR635" s="4"/>
      <c r="NS635" s="4"/>
      <c r="NT635" s="4"/>
      <c r="NU635" s="4"/>
      <c r="NV635" s="4"/>
      <c r="NW635" s="4"/>
      <c r="NX635" s="4"/>
      <c r="NY635" s="4"/>
      <c r="NZ635" s="4"/>
      <c r="OA635" s="4"/>
      <c r="OB635" s="4"/>
      <c r="OC635" s="4"/>
      <c r="OD635" s="4"/>
      <c r="OE635" s="4"/>
      <c r="OF635" s="4"/>
      <c r="OG635" s="4"/>
      <c r="OH635" s="4"/>
      <c r="OI635" s="4"/>
      <c r="OJ635" s="4"/>
      <c r="OK635" s="4"/>
      <c r="OL635" s="4"/>
      <c r="OM635" s="4"/>
      <c r="ON635" s="4"/>
      <c r="OO635" s="4"/>
      <c r="OP635" s="4"/>
      <c r="OQ635" s="4"/>
      <c r="OR635" s="4"/>
      <c r="OS635" s="4"/>
      <c r="OT635" s="4"/>
      <c r="OU635" s="4"/>
      <c r="OV635" s="4"/>
      <c r="OW635" s="4"/>
      <c r="OX635" s="4"/>
      <c r="OY635" s="4"/>
      <c r="OZ635" s="4"/>
      <c r="PA635" s="4"/>
    </row>
    <row r="636" spans="1:417" s="16" customFormat="1" ht="56.25" customHeight="1" thickBot="1" x14ac:dyDescent="0.3">
      <c r="A636" s="218"/>
      <c r="B636" s="44" t="e">
        <f t="shared" si="328"/>
        <v>#REF!</v>
      </c>
      <c r="C636" s="206"/>
      <c r="D636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6" s="207"/>
      <c r="F636" s="44" t="str">
        <f t="shared" si="335"/>
        <v>заключение договоров</v>
      </c>
      <c r="G636" s="223"/>
      <c r="H636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6" s="223"/>
      <c r="J636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6" s="74" t="s">
        <v>240</v>
      </c>
      <c r="L636" s="72" t="s">
        <v>233</v>
      </c>
      <c r="M636" s="68" t="s">
        <v>42</v>
      </c>
      <c r="N636" s="101">
        <v>7.78</v>
      </c>
      <c r="O636" s="101">
        <v>7.78</v>
      </c>
      <c r="P636" s="53" t="str">
        <f t="shared" ref="P636" si="348">IF(AND(N636&lt;&gt;0,M636="Кач."),O636/N636*100,"")</f>
        <v/>
      </c>
      <c r="Q636" s="55">
        <f>IF(AND(N636&lt;&gt;0,M636="объем"),(O636/N636*100),"")</f>
        <v>100</v>
      </c>
      <c r="R636" s="212"/>
      <c r="S636" s="215"/>
      <c r="T636" s="213"/>
      <c r="U636" s="271"/>
      <c r="V636" s="207"/>
      <c r="W636" s="245"/>
      <c r="X636" s="248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  <c r="GL636" s="4"/>
      <c r="GM636" s="4"/>
      <c r="GN636" s="4"/>
      <c r="GO636" s="4"/>
      <c r="GP636" s="4"/>
      <c r="GQ636" s="4"/>
      <c r="GR636" s="4"/>
      <c r="GS636" s="4"/>
      <c r="GT636" s="4"/>
      <c r="GU636" s="4"/>
      <c r="GV636" s="4"/>
      <c r="GW636" s="4"/>
      <c r="GX636" s="4"/>
      <c r="GY636" s="4"/>
      <c r="GZ636" s="4"/>
      <c r="HA636" s="4"/>
      <c r="HB636" s="4"/>
      <c r="HC636" s="4"/>
      <c r="HD636" s="4"/>
      <c r="HE636" s="4"/>
      <c r="HF636" s="4"/>
      <c r="HG636" s="4"/>
      <c r="HH636" s="4"/>
      <c r="HI636" s="4"/>
      <c r="HJ636" s="4"/>
      <c r="HK636" s="4"/>
      <c r="HL636" s="4"/>
      <c r="HM636" s="4"/>
      <c r="HN636" s="4"/>
      <c r="HO636" s="4"/>
      <c r="HP636" s="4"/>
      <c r="HQ636" s="4"/>
      <c r="HR636" s="4"/>
      <c r="HS636" s="4"/>
      <c r="HT636" s="4"/>
      <c r="HU636" s="4"/>
      <c r="HV636" s="4"/>
      <c r="HW636" s="4"/>
      <c r="HX636" s="4"/>
      <c r="HY636" s="4"/>
      <c r="HZ636" s="4"/>
      <c r="IA636" s="4"/>
      <c r="IB636" s="4"/>
      <c r="IC636" s="4"/>
      <c r="ID636" s="4"/>
      <c r="IE636" s="4"/>
      <c r="IF636" s="4"/>
      <c r="IG636" s="4"/>
      <c r="IH636" s="4"/>
      <c r="II636" s="4"/>
      <c r="IJ636" s="4"/>
      <c r="IK636" s="4"/>
      <c r="IL636" s="4"/>
      <c r="IM636" s="4"/>
      <c r="IN636" s="4"/>
      <c r="IO636" s="4"/>
      <c r="IP636" s="4"/>
      <c r="IQ636" s="4"/>
      <c r="IR636" s="4"/>
      <c r="IS636" s="4"/>
      <c r="IT636" s="4"/>
      <c r="IU636" s="4"/>
      <c r="IV636" s="4"/>
      <c r="IW636" s="4"/>
      <c r="IX636" s="4"/>
      <c r="IY636" s="4"/>
      <c r="IZ636" s="4"/>
      <c r="JA636" s="4"/>
      <c r="JB636" s="4"/>
      <c r="JC636" s="4"/>
      <c r="JD636" s="4"/>
      <c r="JE636" s="4"/>
      <c r="JF636" s="4"/>
      <c r="JG636" s="4"/>
      <c r="JH636" s="4"/>
      <c r="JI636" s="4"/>
      <c r="JJ636" s="4"/>
      <c r="JK636" s="4"/>
      <c r="JL636" s="4"/>
      <c r="JM636" s="4"/>
      <c r="JN636" s="4"/>
      <c r="JO636" s="4"/>
      <c r="JP636" s="4"/>
      <c r="JQ636" s="4"/>
      <c r="JR636" s="4"/>
      <c r="JS636" s="4"/>
      <c r="JT636" s="4"/>
      <c r="JU636" s="4"/>
      <c r="JV636" s="4"/>
      <c r="JW636" s="4"/>
      <c r="JX636" s="4"/>
      <c r="JY636" s="4"/>
      <c r="JZ636" s="4"/>
      <c r="KA636" s="4"/>
      <c r="KB636" s="4"/>
      <c r="KC636" s="4"/>
      <c r="KD636" s="4"/>
      <c r="KE636" s="4"/>
      <c r="KF636" s="4"/>
      <c r="KG636" s="4"/>
      <c r="KH636" s="4"/>
      <c r="KI636" s="4"/>
      <c r="KJ636" s="4"/>
      <c r="KK636" s="4"/>
      <c r="KL636" s="4"/>
      <c r="KM636" s="4"/>
      <c r="KN636" s="4"/>
      <c r="KO636" s="4"/>
      <c r="KP636" s="4"/>
      <c r="KQ636" s="4"/>
      <c r="KR636" s="4"/>
      <c r="KS636" s="4"/>
      <c r="KT636" s="4"/>
      <c r="KU636" s="4"/>
      <c r="KV636" s="4"/>
      <c r="KW636" s="4"/>
      <c r="KX636" s="4"/>
      <c r="KY636" s="4"/>
      <c r="KZ636" s="4"/>
      <c r="LA636" s="4"/>
      <c r="LB636" s="4"/>
      <c r="LC636" s="4"/>
      <c r="LD636" s="4"/>
      <c r="LE636" s="4"/>
      <c r="LF636" s="4"/>
      <c r="LG636" s="4"/>
      <c r="LH636" s="4"/>
      <c r="LI636" s="4"/>
      <c r="LJ636" s="4"/>
      <c r="LK636" s="4"/>
      <c r="LL636" s="4"/>
      <c r="LM636" s="4"/>
      <c r="LN636" s="4"/>
      <c r="LO636" s="4"/>
      <c r="LP636" s="4"/>
      <c r="LQ636" s="4"/>
      <c r="LR636" s="4"/>
      <c r="LS636" s="4"/>
      <c r="LT636" s="4"/>
      <c r="LU636" s="4"/>
      <c r="LV636" s="4"/>
      <c r="LW636" s="4"/>
      <c r="LX636" s="4"/>
      <c r="LY636" s="4"/>
      <c r="LZ636" s="4"/>
      <c r="MA636" s="4"/>
      <c r="MB636" s="4"/>
      <c r="MC636" s="4"/>
      <c r="MD636" s="4"/>
      <c r="ME636" s="4"/>
      <c r="MF636" s="4"/>
      <c r="MG636" s="4"/>
      <c r="MH636" s="4"/>
      <c r="MI636" s="4"/>
      <c r="MJ636" s="4"/>
      <c r="MK636" s="4"/>
      <c r="ML636" s="4"/>
      <c r="MM636" s="4"/>
      <c r="MN636" s="4"/>
      <c r="MO636" s="4"/>
      <c r="MP636" s="4"/>
      <c r="MQ636" s="4"/>
      <c r="MR636" s="4"/>
      <c r="MS636" s="4"/>
      <c r="MT636" s="4"/>
      <c r="MU636" s="4"/>
      <c r="MV636" s="4"/>
      <c r="MW636" s="4"/>
      <c r="MX636" s="4"/>
      <c r="MY636" s="4"/>
      <c r="MZ636" s="4"/>
      <c r="NA636" s="4"/>
      <c r="NB636" s="4"/>
      <c r="NC636" s="4"/>
      <c r="ND636" s="4"/>
      <c r="NE636" s="4"/>
      <c r="NF636" s="4"/>
      <c r="NG636" s="4"/>
      <c r="NH636" s="4"/>
      <c r="NI636" s="4"/>
      <c r="NJ636" s="4"/>
      <c r="NK636" s="4"/>
      <c r="NL636" s="4"/>
      <c r="NM636" s="4"/>
      <c r="NN636" s="4"/>
      <c r="NO636" s="4"/>
      <c r="NP636" s="4"/>
      <c r="NQ636" s="4"/>
      <c r="NR636" s="4"/>
      <c r="NS636" s="4"/>
      <c r="NT636" s="4"/>
      <c r="NU636" s="4"/>
      <c r="NV636" s="4"/>
      <c r="NW636" s="4"/>
      <c r="NX636" s="4"/>
      <c r="NY636" s="4"/>
      <c r="NZ636" s="4"/>
      <c r="OA636" s="4"/>
      <c r="OB636" s="4"/>
      <c r="OC636" s="4"/>
      <c r="OD636" s="4"/>
      <c r="OE636" s="4"/>
      <c r="OF636" s="4"/>
      <c r="OG636" s="4"/>
      <c r="OH636" s="4"/>
      <c r="OI636" s="4"/>
      <c r="OJ636" s="4"/>
      <c r="OK636" s="4"/>
      <c r="OL636" s="4"/>
      <c r="OM636" s="4"/>
      <c r="ON636" s="4"/>
      <c r="OO636" s="4"/>
      <c r="OP636" s="4"/>
      <c r="OQ636" s="4"/>
      <c r="OR636" s="4"/>
      <c r="OS636" s="4"/>
      <c r="OT636" s="4"/>
      <c r="OU636" s="4"/>
      <c r="OV636" s="4"/>
      <c r="OW636" s="4"/>
      <c r="OX636" s="4"/>
      <c r="OY636" s="4"/>
      <c r="OZ636" s="4"/>
      <c r="PA636" s="4"/>
    </row>
    <row r="637" spans="1:417" s="16" customFormat="1" ht="28.5" customHeight="1" thickBot="1" x14ac:dyDescent="0.3">
      <c r="A637" s="233" t="s">
        <v>14</v>
      </c>
      <c r="B637" s="44" t="str">
        <f t="shared" si="328"/>
        <v>ГБУЗ АО Городская поликлиника №5</v>
      </c>
      <c r="C637" s="242" t="s">
        <v>121</v>
      </c>
      <c r="D637" s="19" t="str">
        <f t="shared" si="329"/>
        <v>ПМСП, не включенная в базовую программу ОМС</v>
      </c>
      <c r="E637" s="214" t="s">
        <v>139</v>
      </c>
      <c r="F637" s="44" t="str">
        <f t="shared" si="335"/>
        <v>амбулаторно</v>
      </c>
      <c r="G637" s="214" t="s">
        <v>39</v>
      </c>
      <c r="H637" s="44" t="str">
        <f t="shared" si="336"/>
        <v>Первичная медико-санитарная помощь, в части диагностики и лечения</v>
      </c>
      <c r="I637" s="214" t="s">
        <v>65</v>
      </c>
      <c r="J637" s="44" t="str">
        <f t="shared" si="337"/>
        <v>психотерапия</v>
      </c>
      <c r="K637" s="69" t="s">
        <v>130</v>
      </c>
      <c r="L637" s="70" t="s">
        <v>3</v>
      </c>
      <c r="M637" s="70" t="s">
        <v>5</v>
      </c>
      <c r="N637" s="103">
        <v>99</v>
      </c>
      <c r="O637" s="103">
        <v>100</v>
      </c>
      <c r="P637" s="51">
        <f>IF(AND(N637&lt;&gt;0,M637="Кач."),O637/N637*100,"")</f>
        <v>101.01010101010101</v>
      </c>
      <c r="Q637" s="51"/>
      <c r="R637" s="212">
        <f>IFERROR(AVERAGE(P637:P639),"")</f>
        <v>101.01010101010101</v>
      </c>
      <c r="S637" s="215">
        <f>AVERAGE(Q637:Q639)</f>
        <v>99.964002879769609</v>
      </c>
      <c r="T637" s="213">
        <f>IFERROR((R637*0.7+S637*0.3)*2,S637*2)</f>
        <v>201.39254314200315</v>
      </c>
      <c r="U637" s="271" t="str">
        <f>IF(T637&lt;170,"ГЗ по услуге (работе) НЕ выполнено","")&amp;IF(AND(T637&gt;=170,T637&lt;=200),"ГЗ по услуге (работе) выполнено","")&amp;IF(T637&gt;200,"ГЗ по услуге (работе) ПЕРЕвыполнено","")</f>
        <v>ГЗ по услуге (работе) ПЕРЕвыполнено</v>
      </c>
      <c r="V637" s="214"/>
      <c r="W637" s="243">
        <f>AVERAGE(T637:T643)</f>
        <v>200.94101259530248</v>
      </c>
      <c r="X637" s="246" t="str">
        <f>IF(W637&lt;170,"ГЗ по учреждению не выполнено","")&amp;IF(AND(W637&gt;=170,W637&lt;=200),"ГЗ по учреждению выполнено","")&amp;IF(W637&gt;200,"ГЗ по учреждению перевыполнено","")</f>
        <v>ГЗ по учреждению перевыполнено</v>
      </c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  <c r="GK637" s="4"/>
      <c r="GL637" s="4"/>
      <c r="GM637" s="4"/>
      <c r="GN637" s="4"/>
      <c r="GO637" s="4"/>
      <c r="GP637" s="4"/>
      <c r="GQ637" s="4"/>
      <c r="GR637" s="4"/>
      <c r="GS637" s="4"/>
      <c r="GT637" s="4"/>
      <c r="GU637" s="4"/>
      <c r="GV637" s="4"/>
      <c r="GW637" s="4"/>
      <c r="GX637" s="4"/>
      <c r="GY637" s="4"/>
      <c r="GZ637" s="4"/>
      <c r="HA637" s="4"/>
      <c r="HB637" s="4"/>
      <c r="HC637" s="4"/>
      <c r="HD637" s="4"/>
      <c r="HE637" s="4"/>
      <c r="HF637" s="4"/>
      <c r="HG637" s="4"/>
      <c r="HH637" s="4"/>
      <c r="HI637" s="4"/>
      <c r="HJ637" s="4"/>
      <c r="HK637" s="4"/>
      <c r="HL637" s="4"/>
      <c r="HM637" s="4"/>
      <c r="HN637" s="4"/>
      <c r="HO637" s="4"/>
      <c r="HP637" s="4"/>
      <c r="HQ637" s="4"/>
      <c r="HR637" s="4"/>
      <c r="HS637" s="4"/>
      <c r="HT637" s="4"/>
      <c r="HU637" s="4"/>
      <c r="HV637" s="4"/>
      <c r="HW637" s="4"/>
      <c r="HX637" s="4"/>
      <c r="HY637" s="4"/>
      <c r="HZ637" s="4"/>
      <c r="IA637" s="4"/>
      <c r="IB637" s="4"/>
      <c r="IC637" s="4"/>
      <c r="ID637" s="4"/>
      <c r="IE637" s="4"/>
      <c r="IF637" s="4"/>
      <c r="IG637" s="4"/>
      <c r="IH637" s="4"/>
      <c r="II637" s="4"/>
      <c r="IJ637" s="4"/>
      <c r="IK637" s="4"/>
      <c r="IL637" s="4"/>
      <c r="IM637" s="4"/>
      <c r="IN637" s="4"/>
      <c r="IO637" s="4"/>
      <c r="IP637" s="4"/>
      <c r="IQ637" s="4"/>
      <c r="IR637" s="4"/>
      <c r="IS637" s="4"/>
      <c r="IT637" s="4"/>
      <c r="IU637" s="4"/>
      <c r="IV637" s="4"/>
      <c r="IW637" s="4"/>
      <c r="IX637" s="4"/>
      <c r="IY637" s="4"/>
      <c r="IZ637" s="4"/>
      <c r="JA637" s="4"/>
      <c r="JB637" s="4"/>
      <c r="JC637" s="4"/>
      <c r="JD637" s="4"/>
      <c r="JE637" s="4"/>
      <c r="JF637" s="4"/>
      <c r="JG637" s="4"/>
      <c r="JH637" s="4"/>
      <c r="JI637" s="4"/>
      <c r="JJ637" s="4"/>
      <c r="JK637" s="4"/>
      <c r="JL637" s="4"/>
      <c r="JM637" s="4"/>
      <c r="JN637" s="4"/>
      <c r="JO637" s="4"/>
      <c r="JP637" s="4"/>
      <c r="JQ637" s="4"/>
      <c r="JR637" s="4"/>
      <c r="JS637" s="4"/>
      <c r="JT637" s="4"/>
      <c r="JU637" s="4"/>
      <c r="JV637" s="4"/>
      <c r="JW637" s="4"/>
      <c r="JX637" s="4"/>
      <c r="JY637" s="4"/>
      <c r="JZ637" s="4"/>
      <c r="KA637" s="4"/>
      <c r="KB637" s="4"/>
      <c r="KC637" s="4"/>
      <c r="KD637" s="4"/>
      <c r="KE637" s="4"/>
      <c r="KF637" s="4"/>
      <c r="KG637" s="4"/>
      <c r="KH637" s="4"/>
      <c r="KI637" s="4"/>
      <c r="KJ637" s="4"/>
      <c r="KK637" s="4"/>
      <c r="KL637" s="4"/>
      <c r="KM637" s="4"/>
      <c r="KN637" s="4"/>
      <c r="KO637" s="4"/>
      <c r="KP637" s="4"/>
      <c r="KQ637" s="4"/>
      <c r="KR637" s="4"/>
      <c r="KS637" s="4"/>
      <c r="KT637" s="4"/>
      <c r="KU637" s="4"/>
      <c r="KV637" s="4"/>
      <c r="KW637" s="4"/>
      <c r="KX637" s="4"/>
      <c r="KY637" s="4"/>
      <c r="KZ637" s="4"/>
      <c r="LA637" s="4"/>
      <c r="LB637" s="4"/>
      <c r="LC637" s="4"/>
      <c r="LD637" s="4"/>
      <c r="LE637" s="4"/>
      <c r="LF637" s="4"/>
      <c r="LG637" s="4"/>
      <c r="LH637" s="4"/>
      <c r="LI637" s="4"/>
      <c r="LJ637" s="4"/>
      <c r="LK637" s="4"/>
      <c r="LL637" s="4"/>
      <c r="LM637" s="4"/>
      <c r="LN637" s="4"/>
      <c r="LO637" s="4"/>
      <c r="LP637" s="4"/>
      <c r="LQ637" s="4"/>
      <c r="LR637" s="4"/>
      <c r="LS637" s="4"/>
      <c r="LT637" s="4"/>
      <c r="LU637" s="4"/>
      <c r="LV637" s="4"/>
      <c r="LW637" s="4"/>
      <c r="LX637" s="4"/>
      <c r="LY637" s="4"/>
      <c r="LZ637" s="4"/>
      <c r="MA637" s="4"/>
      <c r="MB637" s="4"/>
      <c r="MC637" s="4"/>
      <c r="MD637" s="4"/>
      <c r="ME637" s="4"/>
      <c r="MF637" s="4"/>
      <c r="MG637" s="4"/>
      <c r="MH637" s="4"/>
      <c r="MI637" s="4"/>
      <c r="MJ637" s="4"/>
      <c r="MK637" s="4"/>
      <c r="ML637" s="4"/>
      <c r="MM637" s="4"/>
      <c r="MN637" s="4"/>
      <c r="MO637" s="4"/>
      <c r="MP637" s="4"/>
      <c r="MQ637" s="4"/>
      <c r="MR637" s="4"/>
      <c r="MS637" s="4"/>
      <c r="MT637" s="4"/>
      <c r="MU637" s="4"/>
      <c r="MV637" s="4"/>
      <c r="MW637" s="4"/>
      <c r="MX637" s="4"/>
      <c r="MY637" s="4"/>
      <c r="MZ637" s="4"/>
      <c r="NA637" s="4"/>
      <c r="NB637" s="4"/>
      <c r="NC637" s="4"/>
      <c r="ND637" s="4"/>
      <c r="NE637" s="4"/>
      <c r="NF637" s="4"/>
      <c r="NG637" s="4"/>
      <c r="NH637" s="4"/>
      <c r="NI637" s="4"/>
      <c r="NJ637" s="4"/>
      <c r="NK637" s="4"/>
      <c r="NL637" s="4"/>
      <c r="NM637" s="4"/>
      <c r="NN637" s="4"/>
      <c r="NO637" s="4"/>
      <c r="NP637" s="4"/>
      <c r="NQ637" s="4"/>
      <c r="NR637" s="4"/>
      <c r="NS637" s="4"/>
      <c r="NT637" s="4"/>
      <c r="NU637" s="4"/>
      <c r="NV637" s="4"/>
      <c r="NW637" s="4"/>
      <c r="NX637" s="4"/>
      <c r="NY637" s="4"/>
      <c r="NZ637" s="4"/>
      <c r="OA637" s="4"/>
      <c r="OB637" s="4"/>
      <c r="OC637" s="4"/>
      <c r="OD637" s="4"/>
      <c r="OE637" s="4"/>
      <c r="OF637" s="4"/>
      <c r="OG637" s="4"/>
      <c r="OH637" s="4"/>
      <c r="OI637" s="4"/>
      <c r="OJ637" s="4"/>
      <c r="OK637" s="4"/>
      <c r="OL637" s="4"/>
      <c r="OM637" s="4"/>
      <c r="ON637" s="4"/>
      <c r="OO637" s="4"/>
      <c r="OP637" s="4"/>
      <c r="OQ637" s="4"/>
      <c r="OR637" s="4"/>
      <c r="OS637" s="4"/>
      <c r="OT637" s="4"/>
      <c r="OU637" s="4"/>
      <c r="OV637" s="4"/>
      <c r="OW637" s="4"/>
      <c r="OX637" s="4"/>
      <c r="OY637" s="4"/>
      <c r="OZ637" s="4"/>
      <c r="PA637" s="4"/>
    </row>
    <row r="638" spans="1:417" s="16" customFormat="1" ht="75" customHeight="1" thickBot="1" x14ac:dyDescent="0.3">
      <c r="A638" s="234"/>
      <c r="B638" s="44" t="str">
        <f t="shared" si="328"/>
        <v>ГБУЗ АО Городская поликлиника №5</v>
      </c>
      <c r="C638" s="242"/>
      <c r="D638" s="19" t="str">
        <f t="shared" si="329"/>
        <v>ПМСП, не включенная в базовую программу ОМС</v>
      </c>
      <c r="E638" s="214"/>
      <c r="F638" s="44" t="str">
        <f t="shared" si="335"/>
        <v>амбулаторно</v>
      </c>
      <c r="G638" s="214"/>
      <c r="H638" s="44" t="str">
        <f t="shared" si="336"/>
        <v>Первичная медико-санитарная помощь, в части диагностики и лечения</v>
      </c>
      <c r="I638" s="214"/>
      <c r="J638" s="44" t="str">
        <f t="shared" si="337"/>
        <v>психотерапия</v>
      </c>
      <c r="K638" s="71" t="s">
        <v>40</v>
      </c>
      <c r="L638" s="67" t="s">
        <v>120</v>
      </c>
      <c r="M638" s="68" t="s">
        <v>42</v>
      </c>
      <c r="N638" s="101">
        <v>926</v>
      </c>
      <c r="O638" s="101">
        <v>694</v>
      </c>
      <c r="P638" s="53" t="str">
        <f t="shared" ref="P638" si="349">IF(AND(N638&lt;&gt;0,M638="Кач."),O638/N638*100,"")</f>
        <v/>
      </c>
      <c r="Q638" s="124">
        <f>IF(AND(N638&lt;&gt;0,M638="объем"),(O638/N638*100)/$Y$2*12,"")</f>
        <v>99.928005759539218</v>
      </c>
      <c r="R638" s="212"/>
      <c r="S638" s="215"/>
      <c r="T638" s="213"/>
      <c r="U638" s="271"/>
      <c r="V638" s="214"/>
      <c r="W638" s="244"/>
      <c r="X638" s="247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  <c r="GK638" s="4"/>
      <c r="GL638" s="4"/>
      <c r="GM638" s="4"/>
      <c r="GN638" s="4"/>
      <c r="GO638" s="4"/>
      <c r="GP638" s="4"/>
      <c r="GQ638" s="4"/>
      <c r="GR638" s="4"/>
      <c r="GS638" s="4"/>
      <c r="GT638" s="4"/>
      <c r="GU638" s="4"/>
      <c r="GV638" s="4"/>
      <c r="GW638" s="4"/>
      <c r="GX638" s="4"/>
      <c r="GY638" s="4"/>
      <c r="GZ638" s="4"/>
      <c r="HA638" s="4"/>
      <c r="HB638" s="4"/>
      <c r="HC638" s="4"/>
      <c r="HD638" s="4"/>
      <c r="HE638" s="4"/>
      <c r="HF638" s="4"/>
      <c r="HG638" s="4"/>
      <c r="HH638" s="4"/>
      <c r="HI638" s="4"/>
      <c r="HJ638" s="4"/>
      <c r="HK638" s="4"/>
      <c r="HL638" s="4"/>
      <c r="HM638" s="4"/>
      <c r="HN638" s="4"/>
      <c r="HO638" s="4"/>
      <c r="HP638" s="4"/>
      <c r="HQ638" s="4"/>
      <c r="HR638" s="4"/>
      <c r="HS638" s="4"/>
      <c r="HT638" s="4"/>
      <c r="HU638" s="4"/>
      <c r="HV638" s="4"/>
      <c r="HW638" s="4"/>
      <c r="HX638" s="4"/>
      <c r="HY638" s="4"/>
      <c r="HZ638" s="4"/>
      <c r="IA638" s="4"/>
      <c r="IB638" s="4"/>
      <c r="IC638" s="4"/>
      <c r="ID638" s="4"/>
      <c r="IE638" s="4"/>
      <c r="IF638" s="4"/>
      <c r="IG638" s="4"/>
      <c r="IH638" s="4"/>
      <c r="II638" s="4"/>
      <c r="IJ638" s="4"/>
      <c r="IK638" s="4"/>
      <c r="IL638" s="4"/>
      <c r="IM638" s="4"/>
      <c r="IN638" s="4"/>
      <c r="IO638" s="4"/>
      <c r="IP638" s="4"/>
      <c r="IQ638" s="4"/>
      <c r="IR638" s="4"/>
      <c r="IS638" s="4"/>
      <c r="IT638" s="4"/>
      <c r="IU638" s="4"/>
      <c r="IV638" s="4"/>
      <c r="IW638" s="4"/>
      <c r="IX638" s="4"/>
      <c r="IY638" s="4"/>
      <c r="IZ638" s="4"/>
      <c r="JA638" s="4"/>
      <c r="JB638" s="4"/>
      <c r="JC638" s="4"/>
      <c r="JD638" s="4"/>
      <c r="JE638" s="4"/>
      <c r="JF638" s="4"/>
      <c r="JG638" s="4"/>
      <c r="JH638" s="4"/>
      <c r="JI638" s="4"/>
      <c r="JJ638" s="4"/>
      <c r="JK638" s="4"/>
      <c r="JL638" s="4"/>
      <c r="JM638" s="4"/>
      <c r="JN638" s="4"/>
      <c r="JO638" s="4"/>
      <c r="JP638" s="4"/>
      <c r="JQ638" s="4"/>
      <c r="JR638" s="4"/>
      <c r="JS638" s="4"/>
      <c r="JT638" s="4"/>
      <c r="JU638" s="4"/>
      <c r="JV638" s="4"/>
      <c r="JW638" s="4"/>
      <c r="JX638" s="4"/>
      <c r="JY638" s="4"/>
      <c r="JZ638" s="4"/>
      <c r="KA638" s="4"/>
      <c r="KB638" s="4"/>
      <c r="KC638" s="4"/>
      <c r="KD638" s="4"/>
      <c r="KE638" s="4"/>
      <c r="KF638" s="4"/>
      <c r="KG638" s="4"/>
      <c r="KH638" s="4"/>
      <c r="KI638" s="4"/>
      <c r="KJ638" s="4"/>
      <c r="KK638" s="4"/>
      <c r="KL638" s="4"/>
      <c r="KM638" s="4"/>
      <c r="KN638" s="4"/>
      <c r="KO638" s="4"/>
      <c r="KP638" s="4"/>
      <c r="KQ638" s="4"/>
      <c r="KR638" s="4"/>
      <c r="KS638" s="4"/>
      <c r="KT638" s="4"/>
      <c r="KU638" s="4"/>
      <c r="KV638" s="4"/>
      <c r="KW638" s="4"/>
      <c r="KX638" s="4"/>
      <c r="KY638" s="4"/>
      <c r="KZ638" s="4"/>
      <c r="LA638" s="4"/>
      <c r="LB638" s="4"/>
      <c r="LC638" s="4"/>
      <c r="LD638" s="4"/>
      <c r="LE638" s="4"/>
      <c r="LF638" s="4"/>
      <c r="LG638" s="4"/>
      <c r="LH638" s="4"/>
      <c r="LI638" s="4"/>
      <c r="LJ638" s="4"/>
      <c r="LK638" s="4"/>
      <c r="LL638" s="4"/>
      <c r="LM638" s="4"/>
      <c r="LN638" s="4"/>
      <c r="LO638" s="4"/>
      <c r="LP638" s="4"/>
      <c r="LQ638" s="4"/>
      <c r="LR638" s="4"/>
      <c r="LS638" s="4"/>
      <c r="LT638" s="4"/>
      <c r="LU638" s="4"/>
      <c r="LV638" s="4"/>
      <c r="LW638" s="4"/>
      <c r="LX638" s="4"/>
      <c r="LY638" s="4"/>
      <c r="LZ638" s="4"/>
      <c r="MA638" s="4"/>
      <c r="MB638" s="4"/>
      <c r="MC638" s="4"/>
      <c r="MD638" s="4"/>
      <c r="ME638" s="4"/>
      <c r="MF638" s="4"/>
      <c r="MG638" s="4"/>
      <c r="MH638" s="4"/>
      <c r="MI638" s="4"/>
      <c r="MJ638" s="4"/>
      <c r="MK638" s="4"/>
      <c r="ML638" s="4"/>
      <c r="MM638" s="4"/>
      <c r="MN638" s="4"/>
      <c r="MO638" s="4"/>
      <c r="MP638" s="4"/>
      <c r="MQ638" s="4"/>
      <c r="MR638" s="4"/>
      <c r="MS638" s="4"/>
      <c r="MT638" s="4"/>
      <c r="MU638" s="4"/>
      <c r="MV638" s="4"/>
      <c r="MW638" s="4"/>
      <c r="MX638" s="4"/>
      <c r="MY638" s="4"/>
      <c r="MZ638" s="4"/>
      <c r="NA638" s="4"/>
      <c r="NB638" s="4"/>
      <c r="NC638" s="4"/>
      <c r="ND638" s="4"/>
      <c r="NE638" s="4"/>
      <c r="NF638" s="4"/>
      <c r="NG638" s="4"/>
      <c r="NH638" s="4"/>
      <c r="NI638" s="4"/>
      <c r="NJ638" s="4"/>
      <c r="NK638" s="4"/>
      <c r="NL638" s="4"/>
      <c r="NM638" s="4"/>
      <c r="NN638" s="4"/>
      <c r="NO638" s="4"/>
      <c r="NP638" s="4"/>
      <c r="NQ638" s="4"/>
      <c r="NR638" s="4"/>
      <c r="NS638" s="4"/>
      <c r="NT638" s="4"/>
      <c r="NU638" s="4"/>
      <c r="NV638" s="4"/>
      <c r="NW638" s="4"/>
      <c r="NX638" s="4"/>
      <c r="NY638" s="4"/>
      <c r="NZ638" s="4"/>
      <c r="OA638" s="4"/>
      <c r="OB638" s="4"/>
      <c r="OC638" s="4"/>
      <c r="OD638" s="4"/>
      <c r="OE638" s="4"/>
      <c r="OF638" s="4"/>
      <c r="OG638" s="4"/>
      <c r="OH638" s="4"/>
      <c r="OI638" s="4"/>
      <c r="OJ638" s="4"/>
      <c r="OK638" s="4"/>
      <c r="OL638" s="4"/>
      <c r="OM638" s="4"/>
      <c r="ON638" s="4"/>
      <c r="OO638" s="4"/>
      <c r="OP638" s="4"/>
      <c r="OQ638" s="4"/>
      <c r="OR638" s="4"/>
      <c r="OS638" s="4"/>
      <c r="OT638" s="4"/>
      <c r="OU638" s="4"/>
      <c r="OV638" s="4"/>
      <c r="OW638" s="4"/>
      <c r="OX638" s="4"/>
      <c r="OY638" s="4"/>
      <c r="OZ638" s="4"/>
      <c r="PA638" s="4"/>
    </row>
    <row r="639" spans="1:417" s="16" customFormat="1" ht="78" customHeight="1" thickBot="1" x14ac:dyDescent="0.3">
      <c r="A639" s="234"/>
      <c r="B639" s="44" t="str">
        <f t="shared" si="328"/>
        <v>ГБУЗ АО Городская поликлиника №5</v>
      </c>
      <c r="C639" s="242"/>
      <c r="D639" s="19" t="str">
        <f t="shared" si="329"/>
        <v>ПМСП, не включенная в базовую программу ОМС</v>
      </c>
      <c r="E639" s="214"/>
      <c r="F639" s="44" t="str">
        <f t="shared" si="335"/>
        <v>амбулаторно</v>
      </c>
      <c r="G639" s="214"/>
      <c r="H639" s="44" t="str">
        <f t="shared" si="336"/>
        <v>Первичная медико-санитарная помощь, в части диагностики и лечения</v>
      </c>
      <c r="I639" s="214"/>
      <c r="J639" s="44" t="str">
        <f t="shared" si="337"/>
        <v>психотерапия</v>
      </c>
      <c r="K639" s="71" t="s">
        <v>135</v>
      </c>
      <c r="L639" s="67" t="s">
        <v>120</v>
      </c>
      <c r="M639" s="68" t="s">
        <v>42</v>
      </c>
      <c r="N639" s="101">
        <v>500</v>
      </c>
      <c r="O639" s="101">
        <v>375</v>
      </c>
      <c r="P639" s="53" t="str">
        <f t="shared" si="306"/>
        <v/>
      </c>
      <c r="Q639" s="52">
        <f>IF(AND(N639&lt;&gt;0,M639="объем"),(O639/N639*100)/$Y$2*12,"")</f>
        <v>100</v>
      </c>
      <c r="R639" s="212"/>
      <c r="S639" s="215"/>
      <c r="T639" s="213"/>
      <c r="U639" s="271"/>
      <c r="V639" s="214"/>
      <c r="W639" s="244"/>
      <c r="X639" s="247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  <c r="GK639" s="4"/>
      <c r="GL639" s="4"/>
      <c r="GM639" s="4"/>
      <c r="GN639" s="4"/>
      <c r="GO639" s="4"/>
      <c r="GP639" s="4"/>
      <c r="GQ639" s="4"/>
      <c r="GR639" s="4"/>
      <c r="GS639" s="4"/>
      <c r="GT639" s="4"/>
      <c r="GU639" s="4"/>
      <c r="GV639" s="4"/>
      <c r="GW639" s="4"/>
      <c r="GX639" s="4"/>
      <c r="GY639" s="4"/>
      <c r="GZ639" s="4"/>
      <c r="HA639" s="4"/>
      <c r="HB639" s="4"/>
      <c r="HC639" s="4"/>
      <c r="HD639" s="4"/>
      <c r="HE639" s="4"/>
      <c r="HF639" s="4"/>
      <c r="HG639" s="4"/>
      <c r="HH639" s="4"/>
      <c r="HI639" s="4"/>
      <c r="HJ639" s="4"/>
      <c r="HK639" s="4"/>
      <c r="HL639" s="4"/>
      <c r="HM639" s="4"/>
      <c r="HN639" s="4"/>
      <c r="HO639" s="4"/>
      <c r="HP639" s="4"/>
      <c r="HQ639" s="4"/>
      <c r="HR639" s="4"/>
      <c r="HS639" s="4"/>
      <c r="HT639" s="4"/>
      <c r="HU639" s="4"/>
      <c r="HV639" s="4"/>
      <c r="HW639" s="4"/>
      <c r="HX639" s="4"/>
      <c r="HY639" s="4"/>
      <c r="HZ639" s="4"/>
      <c r="IA639" s="4"/>
      <c r="IB639" s="4"/>
      <c r="IC639" s="4"/>
      <c r="ID639" s="4"/>
      <c r="IE639" s="4"/>
      <c r="IF639" s="4"/>
      <c r="IG639" s="4"/>
      <c r="IH639" s="4"/>
      <c r="II639" s="4"/>
      <c r="IJ639" s="4"/>
      <c r="IK639" s="4"/>
      <c r="IL639" s="4"/>
      <c r="IM639" s="4"/>
      <c r="IN639" s="4"/>
      <c r="IO639" s="4"/>
      <c r="IP639" s="4"/>
      <c r="IQ639" s="4"/>
      <c r="IR639" s="4"/>
      <c r="IS639" s="4"/>
      <c r="IT639" s="4"/>
      <c r="IU639" s="4"/>
      <c r="IV639" s="4"/>
      <c r="IW639" s="4"/>
      <c r="IX639" s="4"/>
      <c r="IY639" s="4"/>
      <c r="IZ639" s="4"/>
      <c r="JA639" s="4"/>
      <c r="JB639" s="4"/>
      <c r="JC639" s="4"/>
      <c r="JD639" s="4"/>
      <c r="JE639" s="4"/>
      <c r="JF639" s="4"/>
      <c r="JG639" s="4"/>
      <c r="JH639" s="4"/>
      <c r="JI639" s="4"/>
      <c r="JJ639" s="4"/>
      <c r="JK639" s="4"/>
      <c r="JL639" s="4"/>
      <c r="JM639" s="4"/>
      <c r="JN639" s="4"/>
      <c r="JO639" s="4"/>
      <c r="JP639" s="4"/>
      <c r="JQ639" s="4"/>
      <c r="JR639" s="4"/>
      <c r="JS639" s="4"/>
      <c r="JT639" s="4"/>
      <c r="JU639" s="4"/>
      <c r="JV639" s="4"/>
      <c r="JW639" s="4"/>
      <c r="JX639" s="4"/>
      <c r="JY639" s="4"/>
      <c r="JZ639" s="4"/>
      <c r="KA639" s="4"/>
      <c r="KB639" s="4"/>
      <c r="KC639" s="4"/>
      <c r="KD639" s="4"/>
      <c r="KE639" s="4"/>
      <c r="KF639" s="4"/>
      <c r="KG639" s="4"/>
      <c r="KH639" s="4"/>
      <c r="KI639" s="4"/>
      <c r="KJ639" s="4"/>
      <c r="KK639" s="4"/>
      <c r="KL639" s="4"/>
      <c r="KM639" s="4"/>
      <c r="KN639" s="4"/>
      <c r="KO639" s="4"/>
      <c r="KP639" s="4"/>
      <c r="KQ639" s="4"/>
      <c r="KR639" s="4"/>
      <c r="KS639" s="4"/>
      <c r="KT639" s="4"/>
      <c r="KU639" s="4"/>
      <c r="KV639" s="4"/>
      <c r="KW639" s="4"/>
      <c r="KX639" s="4"/>
      <c r="KY639" s="4"/>
      <c r="KZ639" s="4"/>
      <c r="LA639" s="4"/>
      <c r="LB639" s="4"/>
      <c r="LC639" s="4"/>
      <c r="LD639" s="4"/>
      <c r="LE639" s="4"/>
      <c r="LF639" s="4"/>
      <c r="LG639" s="4"/>
      <c r="LH639" s="4"/>
      <c r="LI639" s="4"/>
      <c r="LJ639" s="4"/>
      <c r="LK639" s="4"/>
      <c r="LL639" s="4"/>
      <c r="LM639" s="4"/>
      <c r="LN639" s="4"/>
      <c r="LO639" s="4"/>
      <c r="LP639" s="4"/>
      <c r="LQ639" s="4"/>
      <c r="LR639" s="4"/>
      <c r="LS639" s="4"/>
      <c r="LT639" s="4"/>
      <c r="LU639" s="4"/>
      <c r="LV639" s="4"/>
      <c r="LW639" s="4"/>
      <c r="LX639" s="4"/>
      <c r="LY639" s="4"/>
      <c r="LZ639" s="4"/>
      <c r="MA639" s="4"/>
      <c r="MB639" s="4"/>
      <c r="MC639" s="4"/>
      <c r="MD639" s="4"/>
      <c r="ME639" s="4"/>
      <c r="MF639" s="4"/>
      <c r="MG639" s="4"/>
      <c r="MH639" s="4"/>
      <c r="MI639" s="4"/>
      <c r="MJ639" s="4"/>
      <c r="MK639" s="4"/>
      <c r="ML639" s="4"/>
      <c r="MM639" s="4"/>
      <c r="MN639" s="4"/>
      <c r="MO639" s="4"/>
      <c r="MP639" s="4"/>
      <c r="MQ639" s="4"/>
      <c r="MR639" s="4"/>
      <c r="MS639" s="4"/>
      <c r="MT639" s="4"/>
      <c r="MU639" s="4"/>
      <c r="MV639" s="4"/>
      <c r="MW639" s="4"/>
      <c r="MX639" s="4"/>
      <c r="MY639" s="4"/>
      <c r="MZ639" s="4"/>
      <c r="NA639" s="4"/>
      <c r="NB639" s="4"/>
      <c r="NC639" s="4"/>
      <c r="ND639" s="4"/>
      <c r="NE639" s="4"/>
      <c r="NF639" s="4"/>
      <c r="NG639" s="4"/>
      <c r="NH639" s="4"/>
      <c r="NI639" s="4"/>
      <c r="NJ639" s="4"/>
      <c r="NK639" s="4"/>
      <c r="NL639" s="4"/>
      <c r="NM639" s="4"/>
      <c r="NN639" s="4"/>
      <c r="NO639" s="4"/>
      <c r="NP639" s="4"/>
      <c r="NQ639" s="4"/>
      <c r="NR639" s="4"/>
      <c r="NS639" s="4"/>
      <c r="NT639" s="4"/>
      <c r="NU639" s="4"/>
      <c r="NV639" s="4"/>
      <c r="NW639" s="4"/>
      <c r="NX639" s="4"/>
      <c r="NY639" s="4"/>
      <c r="NZ639" s="4"/>
      <c r="OA639" s="4"/>
      <c r="OB639" s="4"/>
      <c r="OC639" s="4"/>
      <c r="OD639" s="4"/>
      <c r="OE639" s="4"/>
      <c r="OF639" s="4"/>
      <c r="OG639" s="4"/>
      <c r="OH639" s="4"/>
      <c r="OI639" s="4"/>
      <c r="OJ639" s="4"/>
      <c r="OK639" s="4"/>
      <c r="OL639" s="4"/>
      <c r="OM639" s="4"/>
      <c r="ON639" s="4"/>
      <c r="OO639" s="4"/>
      <c r="OP639" s="4"/>
      <c r="OQ639" s="4"/>
      <c r="OR639" s="4"/>
      <c r="OS639" s="4"/>
      <c r="OT639" s="4"/>
      <c r="OU639" s="4"/>
      <c r="OV639" s="4"/>
      <c r="OW639" s="4"/>
      <c r="OX639" s="4"/>
      <c r="OY639" s="4"/>
      <c r="OZ639" s="4"/>
      <c r="PA639" s="4"/>
    </row>
    <row r="640" spans="1:417" s="16" customFormat="1" ht="28.5" customHeight="1" thickBot="1" x14ac:dyDescent="0.3">
      <c r="A640" s="234"/>
      <c r="B640" s="44" t="str">
        <f t="shared" si="328"/>
        <v>ГБУЗ АО Городская поликлиника №5</v>
      </c>
      <c r="C640" s="219" t="s">
        <v>72</v>
      </c>
      <c r="D640" s="19" t="str">
        <f t="shared" si="329"/>
        <v>Паллиативная медицинская помощь</v>
      </c>
      <c r="E640" s="222" t="s">
        <v>251</v>
      </c>
      <c r="F640" s="44" t="str">
        <f t="shared" si="335"/>
        <v>амбулаторно на дому</v>
      </c>
      <c r="G640" s="222" t="s">
        <v>47</v>
      </c>
      <c r="H640" s="44" t="str">
        <f t="shared" si="336"/>
        <v>Не предусмотрено</v>
      </c>
      <c r="I640" s="222" t="s">
        <v>72</v>
      </c>
      <c r="J640" s="44" t="str">
        <f t="shared" si="337"/>
        <v>Паллиативная медицинская помощь</v>
      </c>
      <c r="K640" s="70" t="s">
        <v>130</v>
      </c>
      <c r="L640" s="70" t="s">
        <v>3</v>
      </c>
      <c r="M640" s="70" t="s">
        <v>5</v>
      </c>
      <c r="N640" s="103">
        <v>99</v>
      </c>
      <c r="O640" s="103">
        <v>100</v>
      </c>
      <c r="P640" s="57">
        <f t="shared" ref="P640:P641" si="350">IF(AND(N640&lt;&gt;0,M640="Кач."),O640/N640*100,"")</f>
        <v>101.01010101010101</v>
      </c>
      <c r="Q640" s="57"/>
      <c r="R640" s="212">
        <f>IFERROR(AVERAGE(P640:P641),"")</f>
        <v>101.01010101010101</v>
      </c>
      <c r="S640" s="215">
        <f>AVERAGE(Q640:Q641)</f>
        <v>100.02725538293812</v>
      </c>
      <c r="T640" s="213">
        <f>IFERROR((R640*0.7+S640*0.3)*2,S640*2)</f>
        <v>201.43049464390427</v>
      </c>
      <c r="U640" s="271" t="str">
        <f>IF(T640&lt;170,"ГЗ по услуге (работе) НЕ выполнено","")&amp;IF(AND(T640&gt;=170,T640&lt;=200),"ГЗ по услуге (работе) выполнено","")&amp;IF(T640&gt;200,"ГЗ по услуге (работе) ПЕРЕвыполнено","")</f>
        <v>ГЗ по услуге (работе) ПЕРЕвыполнено</v>
      </c>
      <c r="V640" s="214"/>
      <c r="W640" s="244"/>
      <c r="X640" s="247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  <c r="GK640" s="4"/>
      <c r="GL640" s="4"/>
      <c r="GM640" s="4"/>
      <c r="GN640" s="4"/>
      <c r="GO640" s="4"/>
      <c r="GP640" s="4"/>
      <c r="GQ640" s="4"/>
      <c r="GR640" s="4"/>
      <c r="GS640" s="4"/>
      <c r="GT640" s="4"/>
      <c r="GU640" s="4"/>
      <c r="GV640" s="4"/>
      <c r="GW640" s="4"/>
      <c r="GX640" s="4"/>
      <c r="GY640" s="4"/>
      <c r="GZ640" s="4"/>
      <c r="HA640" s="4"/>
      <c r="HB640" s="4"/>
      <c r="HC640" s="4"/>
      <c r="HD640" s="4"/>
      <c r="HE640" s="4"/>
      <c r="HF640" s="4"/>
      <c r="HG640" s="4"/>
      <c r="HH640" s="4"/>
      <c r="HI640" s="4"/>
      <c r="HJ640" s="4"/>
      <c r="HK640" s="4"/>
      <c r="HL640" s="4"/>
      <c r="HM640" s="4"/>
      <c r="HN640" s="4"/>
      <c r="HO640" s="4"/>
      <c r="HP640" s="4"/>
      <c r="HQ640" s="4"/>
      <c r="HR640" s="4"/>
      <c r="HS640" s="4"/>
      <c r="HT640" s="4"/>
      <c r="HU640" s="4"/>
      <c r="HV640" s="4"/>
      <c r="HW640" s="4"/>
      <c r="HX640" s="4"/>
      <c r="HY640" s="4"/>
      <c r="HZ640" s="4"/>
      <c r="IA640" s="4"/>
      <c r="IB640" s="4"/>
      <c r="IC640" s="4"/>
      <c r="ID640" s="4"/>
      <c r="IE640" s="4"/>
      <c r="IF640" s="4"/>
      <c r="IG640" s="4"/>
      <c r="IH640" s="4"/>
      <c r="II640" s="4"/>
      <c r="IJ640" s="4"/>
      <c r="IK640" s="4"/>
      <c r="IL640" s="4"/>
      <c r="IM640" s="4"/>
      <c r="IN640" s="4"/>
      <c r="IO640" s="4"/>
      <c r="IP640" s="4"/>
      <c r="IQ640" s="4"/>
      <c r="IR640" s="4"/>
      <c r="IS640" s="4"/>
      <c r="IT640" s="4"/>
      <c r="IU640" s="4"/>
      <c r="IV640" s="4"/>
      <c r="IW640" s="4"/>
      <c r="IX640" s="4"/>
      <c r="IY640" s="4"/>
      <c r="IZ640" s="4"/>
      <c r="JA640" s="4"/>
      <c r="JB640" s="4"/>
      <c r="JC640" s="4"/>
      <c r="JD640" s="4"/>
      <c r="JE640" s="4"/>
      <c r="JF640" s="4"/>
      <c r="JG640" s="4"/>
      <c r="JH640" s="4"/>
      <c r="JI640" s="4"/>
      <c r="JJ640" s="4"/>
      <c r="JK640" s="4"/>
      <c r="JL640" s="4"/>
      <c r="JM640" s="4"/>
      <c r="JN640" s="4"/>
      <c r="JO640" s="4"/>
      <c r="JP640" s="4"/>
      <c r="JQ640" s="4"/>
      <c r="JR640" s="4"/>
      <c r="JS640" s="4"/>
      <c r="JT640" s="4"/>
      <c r="JU640" s="4"/>
      <c r="JV640" s="4"/>
      <c r="JW640" s="4"/>
      <c r="JX640" s="4"/>
      <c r="JY640" s="4"/>
      <c r="JZ640" s="4"/>
      <c r="KA640" s="4"/>
      <c r="KB640" s="4"/>
      <c r="KC640" s="4"/>
      <c r="KD640" s="4"/>
      <c r="KE640" s="4"/>
      <c r="KF640" s="4"/>
      <c r="KG640" s="4"/>
      <c r="KH640" s="4"/>
      <c r="KI640" s="4"/>
      <c r="KJ640" s="4"/>
      <c r="KK640" s="4"/>
      <c r="KL640" s="4"/>
      <c r="KM640" s="4"/>
      <c r="KN640" s="4"/>
      <c r="KO640" s="4"/>
      <c r="KP640" s="4"/>
      <c r="KQ640" s="4"/>
      <c r="KR640" s="4"/>
      <c r="KS640" s="4"/>
      <c r="KT640" s="4"/>
      <c r="KU640" s="4"/>
      <c r="KV640" s="4"/>
      <c r="KW640" s="4"/>
      <c r="KX640" s="4"/>
      <c r="KY640" s="4"/>
      <c r="KZ640" s="4"/>
      <c r="LA640" s="4"/>
      <c r="LB640" s="4"/>
      <c r="LC640" s="4"/>
      <c r="LD640" s="4"/>
      <c r="LE640" s="4"/>
      <c r="LF640" s="4"/>
      <c r="LG640" s="4"/>
      <c r="LH640" s="4"/>
      <c r="LI640" s="4"/>
      <c r="LJ640" s="4"/>
      <c r="LK640" s="4"/>
      <c r="LL640" s="4"/>
      <c r="LM640" s="4"/>
      <c r="LN640" s="4"/>
      <c r="LO640" s="4"/>
      <c r="LP640" s="4"/>
      <c r="LQ640" s="4"/>
      <c r="LR640" s="4"/>
      <c r="LS640" s="4"/>
      <c r="LT640" s="4"/>
      <c r="LU640" s="4"/>
      <c r="LV640" s="4"/>
      <c r="LW640" s="4"/>
      <c r="LX640" s="4"/>
      <c r="LY640" s="4"/>
      <c r="LZ640" s="4"/>
      <c r="MA640" s="4"/>
      <c r="MB640" s="4"/>
      <c r="MC640" s="4"/>
      <c r="MD640" s="4"/>
      <c r="ME640" s="4"/>
      <c r="MF640" s="4"/>
      <c r="MG640" s="4"/>
      <c r="MH640" s="4"/>
      <c r="MI640" s="4"/>
      <c r="MJ640" s="4"/>
      <c r="MK640" s="4"/>
      <c r="ML640" s="4"/>
      <c r="MM640" s="4"/>
      <c r="MN640" s="4"/>
      <c r="MO640" s="4"/>
      <c r="MP640" s="4"/>
      <c r="MQ640" s="4"/>
      <c r="MR640" s="4"/>
      <c r="MS640" s="4"/>
      <c r="MT640" s="4"/>
      <c r="MU640" s="4"/>
      <c r="MV640" s="4"/>
      <c r="MW640" s="4"/>
      <c r="MX640" s="4"/>
      <c r="MY640" s="4"/>
      <c r="MZ640" s="4"/>
      <c r="NA640" s="4"/>
      <c r="NB640" s="4"/>
      <c r="NC640" s="4"/>
      <c r="ND640" s="4"/>
      <c r="NE640" s="4"/>
      <c r="NF640" s="4"/>
      <c r="NG640" s="4"/>
      <c r="NH640" s="4"/>
      <c r="NI640" s="4"/>
      <c r="NJ640" s="4"/>
      <c r="NK640" s="4"/>
      <c r="NL640" s="4"/>
      <c r="NM640" s="4"/>
      <c r="NN640" s="4"/>
      <c r="NO640" s="4"/>
      <c r="NP640" s="4"/>
      <c r="NQ640" s="4"/>
      <c r="NR640" s="4"/>
      <c r="NS640" s="4"/>
      <c r="NT640" s="4"/>
      <c r="NU640" s="4"/>
      <c r="NV640" s="4"/>
      <c r="NW640" s="4"/>
      <c r="NX640" s="4"/>
      <c r="NY640" s="4"/>
      <c r="NZ640" s="4"/>
      <c r="OA640" s="4"/>
      <c r="OB640" s="4"/>
      <c r="OC640" s="4"/>
      <c r="OD640" s="4"/>
      <c r="OE640" s="4"/>
      <c r="OF640" s="4"/>
      <c r="OG640" s="4"/>
      <c r="OH640" s="4"/>
      <c r="OI640" s="4"/>
      <c r="OJ640" s="4"/>
      <c r="OK640" s="4"/>
      <c r="OL640" s="4"/>
      <c r="OM640" s="4"/>
      <c r="ON640" s="4"/>
      <c r="OO640" s="4"/>
      <c r="OP640" s="4"/>
      <c r="OQ640" s="4"/>
      <c r="OR640" s="4"/>
      <c r="OS640" s="4"/>
      <c r="OT640" s="4"/>
      <c r="OU640" s="4"/>
      <c r="OV640" s="4"/>
      <c r="OW640" s="4"/>
      <c r="OX640" s="4"/>
      <c r="OY640" s="4"/>
      <c r="OZ640" s="4"/>
      <c r="PA640" s="4"/>
    </row>
    <row r="641" spans="1:24" s="4" customFormat="1" ht="24" customHeight="1" thickBot="1" x14ac:dyDescent="0.3">
      <c r="A641" s="234"/>
      <c r="B641" s="44" t="str">
        <f t="shared" si="328"/>
        <v>ГБУЗ АО Городская поликлиника №5</v>
      </c>
      <c r="C641" s="221"/>
      <c r="D641" s="19" t="str">
        <f t="shared" si="329"/>
        <v>Паллиативная медицинская помощь</v>
      </c>
      <c r="E641" s="223"/>
      <c r="F641" s="44" t="str">
        <f t="shared" si="335"/>
        <v>амбулаторно на дому</v>
      </c>
      <c r="G641" s="223"/>
      <c r="H641" s="44" t="str">
        <f t="shared" si="336"/>
        <v>Не предусмотрено</v>
      </c>
      <c r="I641" s="223"/>
      <c r="J641" s="44" t="str">
        <f t="shared" si="337"/>
        <v>Паллиативная медицинская помощь</v>
      </c>
      <c r="K641" s="71" t="s">
        <v>40</v>
      </c>
      <c r="L641" s="72" t="s">
        <v>120</v>
      </c>
      <c r="M641" s="78" t="s">
        <v>42</v>
      </c>
      <c r="N641" s="101">
        <v>2446</v>
      </c>
      <c r="O641" s="101">
        <v>1835</v>
      </c>
      <c r="P641" s="58" t="str">
        <f t="shared" si="350"/>
        <v/>
      </c>
      <c r="Q641" s="59">
        <f t="shared" ref="Q641" si="351">IF(AND(N641&lt;&gt;0,M641="объем"),(O641/N641*100)/$Y$2*12,"")</f>
        <v>100.02725538293812</v>
      </c>
      <c r="R641" s="212"/>
      <c r="S641" s="215"/>
      <c r="T641" s="213"/>
      <c r="U641" s="271"/>
      <c r="V641" s="214"/>
      <c r="W641" s="244"/>
      <c r="X641" s="247"/>
    </row>
    <row r="642" spans="1:24" s="4" customFormat="1" ht="22.9" customHeight="1" thickBot="1" x14ac:dyDescent="0.3">
      <c r="A642" s="234"/>
      <c r="B642" s="44" t="e">
        <f>IF(A642="",#REF!,A642)</f>
        <v>#REF!</v>
      </c>
      <c r="C642" s="206" t="s">
        <v>231</v>
      </c>
      <c r="D642" s="19" t="str">
        <f>IF(C642="",#REF!,C642)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2" s="207" t="s">
        <v>287</v>
      </c>
      <c r="F642" s="44" t="str">
        <f>IF(E642="",#REF!,E642)</f>
        <v>заключение договоров</v>
      </c>
      <c r="G642" s="222" t="s">
        <v>289</v>
      </c>
      <c r="H642" s="44" t="str">
        <f>IF(G642="",#REF!,G642)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2" s="222" t="s">
        <v>288</v>
      </c>
      <c r="J642" s="44" t="str">
        <f>IF(I642="",#REF!,I642)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2" s="73" t="s">
        <v>232</v>
      </c>
      <c r="L642" s="72" t="s">
        <v>3</v>
      </c>
      <c r="M642" s="69" t="s">
        <v>5</v>
      </c>
      <c r="N642" s="103">
        <v>100</v>
      </c>
      <c r="O642" s="103">
        <v>100</v>
      </c>
      <c r="P642" s="51">
        <f>IF(AND(N642&lt;&gt;0,M642="Кач."),O642/N642*100,"")</f>
        <v>100</v>
      </c>
      <c r="Q642" s="51"/>
      <c r="R642" s="212">
        <f>IFERROR(AVERAGE(P642:P643),"")</f>
        <v>100</v>
      </c>
      <c r="S642" s="215">
        <f>AVERAGE(Q642:Q643)</f>
        <v>100</v>
      </c>
      <c r="T642" s="213">
        <f>IFERROR((R642*0.7+S642*0.3)*2,S642*2)</f>
        <v>200</v>
      </c>
      <c r="U642" s="271" t="str">
        <f>IF(T642&lt;170,"ГЗ по услуге (работе) НЕ выполнено","")&amp;IF(AND(T642&gt;=170,T642&lt;=200),"ГЗ по услуге (работе) выполнено","")&amp;IF(T642&gt;200,"ГЗ по услуге (работе) ПЕРЕвыполнено","")</f>
        <v>ГЗ по услуге (работе) выполнено</v>
      </c>
      <c r="V642" s="214"/>
      <c r="W642" s="244"/>
      <c r="X642" s="247"/>
    </row>
    <row r="643" spans="1:24" s="4" customFormat="1" ht="28.5" customHeight="1" thickBot="1" x14ac:dyDescent="0.3">
      <c r="A643" s="235"/>
      <c r="B643" s="44" t="e">
        <f t="shared" si="328"/>
        <v>#REF!</v>
      </c>
      <c r="C643" s="206"/>
      <c r="D643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3" s="207"/>
      <c r="F643" s="44" t="str">
        <f t="shared" si="335"/>
        <v>заключение договоров</v>
      </c>
      <c r="G643" s="223"/>
      <c r="H643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3" s="223"/>
      <c r="J643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3" s="74" t="s">
        <v>240</v>
      </c>
      <c r="L643" s="72" t="s">
        <v>233</v>
      </c>
      <c r="M643" s="68" t="s">
        <v>42</v>
      </c>
      <c r="N643" s="101">
        <v>10.53</v>
      </c>
      <c r="O643" s="101">
        <v>10.53</v>
      </c>
      <c r="P643" s="53" t="str">
        <f t="shared" ref="P643" si="352">IF(AND(N643&lt;&gt;0,M643="Кач."),O643/N643*100,"")</f>
        <v/>
      </c>
      <c r="Q643" s="55">
        <f>IF(AND(N643&lt;&gt;0,M643="объем"),(O643/N643*100),"")</f>
        <v>100</v>
      </c>
      <c r="R643" s="212"/>
      <c r="S643" s="215"/>
      <c r="T643" s="213"/>
      <c r="U643" s="271"/>
      <c r="V643" s="214"/>
      <c r="W643" s="245"/>
      <c r="X643" s="248"/>
    </row>
    <row r="644" spans="1:24" s="4" customFormat="1" ht="28.5" customHeight="1" thickBot="1" x14ac:dyDescent="0.3">
      <c r="A644" s="249" t="s">
        <v>29</v>
      </c>
      <c r="B644" s="44" t="str">
        <f t="shared" si="328"/>
        <v>ГБУЗ АО Городская поликлиника №8 им. Н.И. Пирогова</v>
      </c>
      <c r="C644" s="236" t="s">
        <v>121</v>
      </c>
      <c r="D644" s="19" t="str">
        <f t="shared" si="329"/>
        <v>ПМСП, не включенная в базовую программу ОМС</v>
      </c>
      <c r="E644" s="230" t="s">
        <v>139</v>
      </c>
      <c r="F644" s="44" t="str">
        <f t="shared" si="335"/>
        <v>амбулаторно</v>
      </c>
      <c r="G644" s="230" t="s">
        <v>39</v>
      </c>
      <c r="H644" s="44" t="str">
        <f t="shared" si="336"/>
        <v>Первичная медико-санитарная помощь, в части диагностики и лечения</v>
      </c>
      <c r="I644" s="230" t="s">
        <v>65</v>
      </c>
      <c r="J644" s="44" t="str">
        <f t="shared" si="337"/>
        <v>психотерапия</v>
      </c>
      <c r="K644" s="69" t="s">
        <v>130</v>
      </c>
      <c r="L644" s="70" t="s">
        <v>3</v>
      </c>
      <c r="M644" s="70" t="s">
        <v>5</v>
      </c>
      <c r="N644" s="103">
        <v>99</v>
      </c>
      <c r="O644" s="103">
        <v>99</v>
      </c>
      <c r="P644" s="51">
        <f t="shared" si="306"/>
        <v>100</v>
      </c>
      <c r="Q644" s="51"/>
      <c r="R644" s="226">
        <f>IFERROR(AVERAGE(P644:P645),"")</f>
        <v>100</v>
      </c>
      <c r="S644" s="227">
        <f>AVERAGE(Q644:Q645)</f>
        <v>100.02009242515572</v>
      </c>
      <c r="T644" s="224">
        <f>IFERROR((R644*0.7+S644*0.3)*2,S644*2)</f>
        <v>200.01205545509345</v>
      </c>
      <c r="U644" s="239" t="str">
        <f>IF(T644&lt;170,"ГЗ по услуге (работе) НЕ выполнено","")&amp;IF(AND(T644&gt;=170,T644&lt;=200),"ГЗ по услуге (работе) выполнено","")&amp;IF(T644&gt;200,"ГЗ по услуге (работе) ПЕРЕвыполнено","")</f>
        <v>ГЗ по услуге (работе) ПЕРЕвыполнено</v>
      </c>
      <c r="V644" s="230"/>
      <c r="W644" s="243">
        <f>AVERAGE(T644:T651)</f>
        <v>183.75912052584749</v>
      </c>
      <c r="X644" s="246" t="str">
        <f>IF(W644&lt;170,"ГЗ по учреждению не выполнено","")&amp;IF(AND(W644&gt;=170,W644&lt;=200),"ГЗ по учреждению выполнено","")&amp;IF(W644&gt;200,"ГЗ по учреждению перевыполнено","")</f>
        <v>ГЗ по учреждению выполнено</v>
      </c>
    </row>
    <row r="645" spans="1:24" s="4" customFormat="1" ht="36" customHeight="1" thickBot="1" x14ac:dyDescent="0.3">
      <c r="A645" s="250"/>
      <c r="B645" s="44" t="str">
        <f t="shared" si="328"/>
        <v>ГБУЗ АО Городская поликлиника №8 им. Н.И. Пирогова</v>
      </c>
      <c r="C645" s="237"/>
      <c r="D645" s="19" t="str">
        <f t="shared" si="329"/>
        <v>ПМСП, не включенная в базовую программу ОМС</v>
      </c>
      <c r="E645" s="231"/>
      <c r="F645" s="44" t="str">
        <f t="shared" si="335"/>
        <v>амбулаторно</v>
      </c>
      <c r="G645" s="231"/>
      <c r="H645" s="44" t="str">
        <f t="shared" si="336"/>
        <v>Первичная медико-санитарная помощь, в части диагностики и лечения</v>
      </c>
      <c r="I645" s="231"/>
      <c r="J645" s="44" t="str">
        <f t="shared" si="337"/>
        <v>психотерапия</v>
      </c>
      <c r="K645" s="71" t="s">
        <v>40</v>
      </c>
      <c r="L645" s="67" t="s">
        <v>120</v>
      </c>
      <c r="M645" s="68" t="s">
        <v>42</v>
      </c>
      <c r="N645" s="101">
        <v>3318</v>
      </c>
      <c r="O645" s="101">
        <v>2489</v>
      </c>
      <c r="P645" s="53" t="str">
        <f t="shared" si="306"/>
        <v/>
      </c>
      <c r="Q645" s="52">
        <f t="shared" ref="Q645:Q655" si="353">IF(AND(N645&lt;&gt;0,M645="объем"),(O645/N645*100)/$Y$2*12,"")</f>
        <v>100.02009242515572</v>
      </c>
      <c r="R645" s="208"/>
      <c r="S645" s="210"/>
      <c r="T645" s="228"/>
      <c r="U645" s="240"/>
      <c r="V645" s="231"/>
      <c r="W645" s="244"/>
      <c r="X645" s="247"/>
    </row>
    <row r="646" spans="1:24" s="4" customFormat="1" ht="81" customHeight="1" thickBot="1" x14ac:dyDescent="0.3">
      <c r="A646" s="250"/>
      <c r="B646" s="44" t="str">
        <f t="shared" si="328"/>
        <v>ГБУЗ АО Городская поликлиника №8 им. Н.И. Пирогова</v>
      </c>
      <c r="C646" s="237"/>
      <c r="D646" s="19" t="str">
        <f t="shared" si="329"/>
        <v>ПМСП, не включенная в базовую программу ОМС</v>
      </c>
      <c r="E646" s="231"/>
      <c r="F646" s="44" t="str">
        <f t="shared" si="335"/>
        <v>амбулаторно</v>
      </c>
      <c r="G646" s="231"/>
      <c r="H646" s="44" t="str">
        <f t="shared" si="336"/>
        <v>Первичная медико-санитарная помощь, в части диагностики и лечения</v>
      </c>
      <c r="I646" s="231"/>
      <c r="J646" s="44" t="str">
        <f t="shared" si="337"/>
        <v>психотерапия</v>
      </c>
      <c r="K646" s="69" t="s">
        <v>130</v>
      </c>
      <c r="L646" s="70" t="s">
        <v>3</v>
      </c>
      <c r="M646" s="70" t="s">
        <v>5</v>
      </c>
      <c r="N646" s="103">
        <v>99</v>
      </c>
      <c r="O646" s="103">
        <v>99</v>
      </c>
      <c r="P646" s="96">
        <f t="shared" ref="P646:P647" si="354">IF(AND(N646&lt;&gt;0,M646="Кач."),O646/N646*100,"")</f>
        <v>100</v>
      </c>
      <c r="Q646" s="96"/>
      <c r="R646" s="208"/>
      <c r="S646" s="210"/>
      <c r="T646" s="228"/>
      <c r="U646" s="240"/>
      <c r="V646" s="231"/>
      <c r="W646" s="244"/>
      <c r="X646" s="247"/>
    </row>
    <row r="647" spans="1:24" s="4" customFormat="1" ht="28.5" customHeight="1" thickBot="1" x14ac:dyDescent="0.3">
      <c r="A647" s="250"/>
      <c r="B647" s="44" t="str">
        <f t="shared" si="328"/>
        <v>ГБУЗ АО Городская поликлиника №8 им. Н.И. Пирогова</v>
      </c>
      <c r="C647" s="238"/>
      <c r="D647" s="19" t="str">
        <f t="shared" si="329"/>
        <v>ПМСП, не включенная в базовую программу ОМС</v>
      </c>
      <c r="E647" s="232"/>
      <c r="F647" s="44" t="str">
        <f t="shared" si="335"/>
        <v>амбулаторно</v>
      </c>
      <c r="G647" s="232"/>
      <c r="H647" s="44" t="str">
        <f t="shared" si="336"/>
        <v>Первичная медико-санитарная помощь, в части диагностики и лечения</v>
      </c>
      <c r="I647" s="232"/>
      <c r="J647" s="44" t="str">
        <f t="shared" si="337"/>
        <v>психотерапия</v>
      </c>
      <c r="K647" s="71" t="s">
        <v>135</v>
      </c>
      <c r="L647" s="67" t="s">
        <v>120</v>
      </c>
      <c r="M647" s="68" t="s">
        <v>42</v>
      </c>
      <c r="N647" s="101">
        <v>895</v>
      </c>
      <c r="O647" s="101">
        <v>671</v>
      </c>
      <c r="P647" s="53" t="str">
        <f t="shared" si="354"/>
        <v/>
      </c>
      <c r="Q647" s="93">
        <f t="shared" ref="Q647" si="355">IF(AND(N647&lt;&gt;0,M647="объем"),(O647/N647*100)/$Y$2*12,"")</f>
        <v>99.962756052141543</v>
      </c>
      <c r="R647" s="209"/>
      <c r="S647" s="211"/>
      <c r="T647" s="225"/>
      <c r="U647" s="241"/>
      <c r="V647" s="232"/>
      <c r="W647" s="244"/>
      <c r="X647" s="247"/>
    </row>
    <row r="648" spans="1:24" s="4" customFormat="1" ht="22.15" customHeight="1" thickBot="1" x14ac:dyDescent="0.3">
      <c r="A648" s="250"/>
      <c r="B648" s="44" t="str">
        <f t="shared" si="328"/>
        <v>ГБУЗ АО Городская поликлиника №8 им. Н.И. Пирогова</v>
      </c>
      <c r="C648" s="219" t="s">
        <v>72</v>
      </c>
      <c r="D648" s="19" t="str">
        <f t="shared" si="329"/>
        <v>Паллиативная медицинская помощь</v>
      </c>
      <c r="E648" s="222" t="s">
        <v>139</v>
      </c>
      <c r="F648" s="44" t="str">
        <f t="shared" si="335"/>
        <v>амбулаторно</v>
      </c>
      <c r="G648" s="222" t="s">
        <v>47</v>
      </c>
      <c r="H648" s="44" t="str">
        <f t="shared" si="336"/>
        <v>Не предусмотрено</v>
      </c>
      <c r="I648" s="222" t="s">
        <v>72</v>
      </c>
      <c r="J648" s="44" t="str">
        <f t="shared" si="337"/>
        <v>Паллиативная медицинская помощь</v>
      </c>
      <c r="K648" s="70" t="s">
        <v>130</v>
      </c>
      <c r="L648" s="70" t="s">
        <v>3</v>
      </c>
      <c r="M648" s="70" t="s">
        <v>5</v>
      </c>
      <c r="N648" s="103">
        <v>99</v>
      </c>
      <c r="O648" s="103">
        <v>99</v>
      </c>
      <c r="P648" s="51">
        <f>IF(AND(N648&lt;&gt;0,M648="Кач."),O648/N648*100,"")</f>
        <v>100</v>
      </c>
      <c r="Q648" s="51"/>
      <c r="R648" s="212">
        <f>IFERROR(AVERAGE(P648:P649),"")</f>
        <v>100</v>
      </c>
      <c r="S648" s="215">
        <f>AVERAGE(Q648:Q649)</f>
        <v>18.775510204081634</v>
      </c>
      <c r="T648" s="213">
        <f>IFERROR((R648*0.7+S648*0.3)*2,S648*2)</f>
        <v>151.26530612244898</v>
      </c>
      <c r="U648" s="271" t="str">
        <f>IF(T648&lt;170,"ГЗ по услуге (работе) НЕ выполнено","")&amp;IF(AND(T648&gt;=170,T648&lt;=200),"ГЗ по услуге (работе) выполнено","")&amp;IF(T648&gt;200,"ГЗ по услуге (работе) ПЕРЕвыполнено","")</f>
        <v>ГЗ по услуге (работе) НЕ выполнено</v>
      </c>
      <c r="V648" s="214"/>
      <c r="W648" s="244"/>
      <c r="X648" s="247"/>
    </row>
    <row r="649" spans="1:24" s="4" customFormat="1" ht="28.5" customHeight="1" thickBot="1" x14ac:dyDescent="0.3">
      <c r="A649" s="250"/>
      <c r="B649" s="44" t="str">
        <f t="shared" si="328"/>
        <v>ГБУЗ АО Городская поликлиника №8 им. Н.И. Пирогова</v>
      </c>
      <c r="C649" s="221"/>
      <c r="D649" s="19" t="str">
        <f t="shared" si="329"/>
        <v>Паллиативная медицинская помощь</v>
      </c>
      <c r="E649" s="223"/>
      <c r="F649" s="44" t="str">
        <f t="shared" si="335"/>
        <v>амбулаторно</v>
      </c>
      <c r="G649" s="223"/>
      <c r="H649" s="44" t="str">
        <f t="shared" si="336"/>
        <v>Не предусмотрено</v>
      </c>
      <c r="I649" s="223"/>
      <c r="J649" s="44" t="str">
        <f t="shared" si="337"/>
        <v>Паллиативная медицинская помощь</v>
      </c>
      <c r="K649" s="71" t="s">
        <v>40</v>
      </c>
      <c r="L649" s="72" t="s">
        <v>120</v>
      </c>
      <c r="M649" s="78" t="s">
        <v>42</v>
      </c>
      <c r="N649" s="101">
        <v>2450</v>
      </c>
      <c r="O649" s="101">
        <v>345</v>
      </c>
      <c r="P649" s="53" t="str">
        <f t="shared" ref="P649" si="356">IF(AND(N649&lt;&gt;0,M649="Кач."),O649/N649*100,"")</f>
        <v/>
      </c>
      <c r="Q649" s="52">
        <f t="shared" si="353"/>
        <v>18.775510204081634</v>
      </c>
      <c r="R649" s="212"/>
      <c r="S649" s="215"/>
      <c r="T649" s="213"/>
      <c r="U649" s="271"/>
      <c r="V649" s="214"/>
      <c r="W649" s="244"/>
      <c r="X649" s="247"/>
    </row>
    <row r="650" spans="1:24" s="4" customFormat="1" ht="23.45" customHeight="1" thickBot="1" x14ac:dyDescent="0.3">
      <c r="A650" s="250"/>
      <c r="B650" s="44" t="e">
        <f>IF(A650="",#REF!,A650)</f>
        <v>#REF!</v>
      </c>
      <c r="C650" s="206" t="s">
        <v>231</v>
      </c>
      <c r="D650" s="19" t="str">
        <f>IF(C650="",#REF!,C650)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0" s="207" t="s">
        <v>287</v>
      </c>
      <c r="F650" s="44" t="str">
        <f>IF(E650="",#REF!,E650)</f>
        <v>заключение договоров</v>
      </c>
      <c r="G650" s="222" t="s">
        <v>289</v>
      </c>
      <c r="H650" s="44" t="str">
        <f>IF(G650="",#REF!,G650)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0" s="222" t="s">
        <v>288</v>
      </c>
      <c r="J650" s="44" t="str">
        <f>IF(I650="",#REF!,I650)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0" s="73" t="s">
        <v>232</v>
      </c>
      <c r="L650" s="72" t="s">
        <v>3</v>
      </c>
      <c r="M650" s="69" t="s">
        <v>5</v>
      </c>
      <c r="N650" s="103">
        <v>100</v>
      </c>
      <c r="O650" s="103">
        <v>100</v>
      </c>
      <c r="P650" s="51">
        <f>IF(AND(N650&lt;&gt;0,M650="Кач."),O650/N650*100,"")</f>
        <v>100</v>
      </c>
      <c r="Q650" s="51"/>
      <c r="R650" s="212">
        <f>IFERROR(AVERAGE(P650:P651),"")</f>
        <v>100</v>
      </c>
      <c r="S650" s="215">
        <f>AVERAGE(Q650:Q651)</f>
        <v>100</v>
      </c>
      <c r="T650" s="213">
        <f>IFERROR((R650*0.7+S650*0.3)*2,S650*2)</f>
        <v>200</v>
      </c>
      <c r="U650" s="271" t="str">
        <f>IF(T650&lt;170,"ГЗ по услуге (работе) НЕ выполнено","")&amp;IF(AND(T650&gt;=170,T650&lt;=200),"ГЗ по услуге (работе) выполнено","")&amp;IF(T650&gt;200,"ГЗ по услуге (работе) ПЕРЕвыполнено","")</f>
        <v>ГЗ по услуге (работе) выполнено</v>
      </c>
      <c r="V650" s="214"/>
      <c r="W650" s="244"/>
      <c r="X650" s="247"/>
    </row>
    <row r="651" spans="1:24" s="4" customFormat="1" ht="28.5" customHeight="1" thickBot="1" x14ac:dyDescent="0.3">
      <c r="A651" s="251"/>
      <c r="B651" s="44" t="e">
        <f>IF(A651="",B650,A651)</f>
        <v>#REF!</v>
      </c>
      <c r="C651" s="206"/>
      <c r="D651" s="19" t="str">
        <f>IF(C651="",D650,C651)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1" s="207"/>
      <c r="F651" s="44" t="str">
        <f>IF(E651="",F650,E651)</f>
        <v>заключение договоров</v>
      </c>
      <c r="G651" s="223"/>
      <c r="H651" s="44" t="str">
        <f>IF(G651="",H650,G651)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1" s="223"/>
      <c r="J651" s="44" t="str">
        <f>IF(I651="",J650,I651)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1" s="74" t="s">
        <v>240</v>
      </c>
      <c r="L651" s="72" t="s">
        <v>233</v>
      </c>
      <c r="M651" s="68" t="s">
        <v>42</v>
      </c>
      <c r="N651" s="101">
        <v>7.2</v>
      </c>
      <c r="O651" s="101">
        <v>7.2</v>
      </c>
      <c r="P651" s="53" t="str">
        <f t="shared" ref="P651" si="357">IF(AND(N651&lt;&gt;0,M651="Кач."),O651/N651*100,"")</f>
        <v/>
      </c>
      <c r="Q651" s="55">
        <f>IF(AND(N651&lt;&gt;0,M651="объем"),(O651/N651*100),"")</f>
        <v>100</v>
      </c>
      <c r="R651" s="212"/>
      <c r="S651" s="215"/>
      <c r="T651" s="213"/>
      <c r="U651" s="271"/>
      <c r="V651" s="214"/>
      <c r="W651" s="245"/>
      <c r="X651" s="248"/>
    </row>
    <row r="652" spans="1:24" s="4" customFormat="1" ht="28.5" customHeight="1" thickBot="1" x14ac:dyDescent="0.3">
      <c r="A652" s="216" t="s">
        <v>284</v>
      </c>
      <c r="B652" s="44" t="e">
        <f>IF(A650="",#REF!,A650)</f>
        <v>#REF!</v>
      </c>
      <c r="C652" s="219" t="s">
        <v>121</v>
      </c>
      <c r="D652" s="19" t="str">
        <f>IF(C652="",#REF!,C652)</f>
        <v>ПМСП, не включенная в базовую программу ОМС</v>
      </c>
      <c r="E652" s="164" t="s">
        <v>139</v>
      </c>
      <c r="F652" s="44" t="str">
        <f>IF(E652="",#REF!,E652)</f>
        <v>амбулаторно</v>
      </c>
      <c r="G652" s="222" t="s">
        <v>134</v>
      </c>
      <c r="H652" s="44" t="str">
        <f>IF(G652="",#REF!,G652)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52" s="230" t="s">
        <v>165</v>
      </c>
      <c r="J652" s="44" t="str">
        <f>IF(I652="",#REF!,I652)</f>
        <v>по профилю дерматовенерология (в части венерологии)</v>
      </c>
      <c r="K652" s="69" t="s">
        <v>130</v>
      </c>
      <c r="L652" s="72" t="s">
        <v>3</v>
      </c>
      <c r="M652" s="69" t="s">
        <v>5</v>
      </c>
      <c r="N652" s="103">
        <v>99</v>
      </c>
      <c r="O652" s="103">
        <v>99</v>
      </c>
      <c r="P652" s="163">
        <f>IF(AND(N652&lt;&gt;0,M652="Кач."),O652/N652*100,"")</f>
        <v>100</v>
      </c>
      <c r="Q652" s="162"/>
      <c r="R652" s="226">
        <f>IFERROR(AVERAGE(P652:P653),"")</f>
        <v>100</v>
      </c>
      <c r="S652" s="227">
        <f>AVERAGE(Q652:Q653)</f>
        <v>31.750531537916373</v>
      </c>
      <c r="T652" s="224">
        <f>IFERROR((R652*0.7+S652*0.3)*2,S652*2)</f>
        <v>159.05031892274982</v>
      </c>
      <c r="U652" s="239" t="str">
        <f>IF(T652&lt;170,"ГЗ по услуге (работе) НЕ выполнено","")&amp;IF(AND(T652&gt;=170,T652&lt;=200),"ГЗ по услуге (работе) выполнено","")&amp;IF(T652&gt;200,"ГЗ по услуге (работе) ПЕРЕвыполнено","")</f>
        <v>ГЗ по услуге (работе) НЕ выполнено</v>
      </c>
      <c r="V652" s="230"/>
      <c r="W652" s="243">
        <f>AVERAGE(T654:T657)</f>
        <v>199.85724532872376</v>
      </c>
      <c r="X652" s="246" t="str">
        <f>IF(W652&lt;170,"ГЗ по учреждению не выполнено","")&amp;IF(AND(W652&gt;=170,W652&lt;=200),"ГЗ по учреждению выполнено","")&amp;IF(W652&gt;200,"ГЗ по учреждению перевыполнено","")</f>
        <v>ГЗ по учреждению выполнено</v>
      </c>
    </row>
    <row r="653" spans="1:24" s="4" customFormat="1" ht="28.5" customHeight="1" thickBot="1" x14ac:dyDescent="0.3">
      <c r="A653" s="217"/>
      <c r="B653" s="44" t="e">
        <f t="shared" si="328"/>
        <v>#REF!</v>
      </c>
      <c r="C653" s="221"/>
      <c r="D653" s="19" t="str">
        <f t="shared" si="329"/>
        <v>ПМСП, не включенная в базовую программу ОМС</v>
      </c>
      <c r="E653" s="164" t="s">
        <v>139</v>
      </c>
      <c r="F653" s="44" t="str">
        <f t="shared" si="335"/>
        <v>амбулаторно</v>
      </c>
      <c r="G653" s="223"/>
      <c r="H653" s="44" t="str">
        <f t="shared" si="33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53" s="232"/>
      <c r="J653" s="44" t="str">
        <f t="shared" si="337"/>
        <v>по профилю дерматовенерология (в части венерологии)</v>
      </c>
      <c r="K653" s="71" t="s">
        <v>40</v>
      </c>
      <c r="L653" s="72" t="s">
        <v>120</v>
      </c>
      <c r="M653" s="68" t="s">
        <v>42</v>
      </c>
      <c r="N653" s="101">
        <v>1411</v>
      </c>
      <c r="O653" s="101">
        <v>336</v>
      </c>
      <c r="P653" s="53" t="str">
        <f>IF(AND(N653&lt;&gt;0,M653="Кач."),O653/N653*100,"")</f>
        <v/>
      </c>
      <c r="Q653" s="55">
        <f t="shared" si="353"/>
        <v>31.750531537916373</v>
      </c>
      <c r="R653" s="209"/>
      <c r="S653" s="211"/>
      <c r="T653" s="225"/>
      <c r="U653" s="241"/>
      <c r="V653" s="232"/>
      <c r="W653" s="244"/>
      <c r="X653" s="247"/>
    </row>
    <row r="654" spans="1:24" s="4" customFormat="1" ht="28.5" customHeight="1" thickBot="1" x14ac:dyDescent="0.3">
      <c r="A654" s="217"/>
      <c r="B654" s="44" t="str">
        <f>IF(A652="",B651,A652)</f>
        <v>ГБУЗ АО Городская поликлиника № 10</v>
      </c>
      <c r="C654" s="219" t="s">
        <v>72</v>
      </c>
      <c r="D654" s="19" t="str">
        <f>IF(C654="",D651,C654)</f>
        <v>Паллиативная медицинская помощь</v>
      </c>
      <c r="E654" s="222" t="s">
        <v>139</v>
      </c>
      <c r="F654" s="44" t="str">
        <f>IF(E654="",F651,E654)</f>
        <v>амбулаторно</v>
      </c>
      <c r="G654" s="222" t="s">
        <v>47</v>
      </c>
      <c r="H654" s="44" t="str">
        <f>IF(G654="",H651,G654)</f>
        <v>Не предусмотрено</v>
      </c>
      <c r="I654" s="222" t="s">
        <v>72</v>
      </c>
      <c r="J654" s="44" t="str">
        <f t="shared" si="337"/>
        <v>Паллиативная медицинская помощь</v>
      </c>
      <c r="K654" s="70" t="s">
        <v>130</v>
      </c>
      <c r="L654" s="70" t="s">
        <v>3</v>
      </c>
      <c r="M654" s="70" t="s">
        <v>5</v>
      </c>
      <c r="N654" s="103">
        <v>99</v>
      </c>
      <c r="O654" s="103">
        <v>100</v>
      </c>
      <c r="P654" s="51">
        <f>IF(AND(N654&lt;&gt;0,M654="Кач."),O654/N654*100,"")</f>
        <v>101.01010101010101</v>
      </c>
      <c r="Q654" s="51"/>
      <c r="R654" s="212">
        <f>IFERROR(AVERAGE(P654:P655),"")</f>
        <v>101.01010101010101</v>
      </c>
      <c r="S654" s="215">
        <f>AVERAGE(Q654:Q655)</f>
        <v>97.167248738843611</v>
      </c>
      <c r="T654" s="213">
        <f>IFERROR((R654*0.7+S654*0.3)*2,S654*2)</f>
        <v>199.71449065744756</v>
      </c>
      <c r="U654" s="271" t="str">
        <f>IF(T654&lt;170,"ГЗ по услуге (работе) НЕ выполнено","")&amp;IF(AND(T654&gt;=170,T654&lt;=200),"ГЗ по услуге (работе) выполнено","")&amp;IF(T654&gt;200,"ГЗ по услуге (работе) ПЕРЕвыполнено","")</f>
        <v>ГЗ по услуге (работе) выполнено</v>
      </c>
      <c r="V654" s="214"/>
      <c r="W654" s="244"/>
      <c r="X654" s="247"/>
    </row>
    <row r="655" spans="1:24" s="4" customFormat="1" ht="31.5" customHeight="1" thickBot="1" x14ac:dyDescent="0.3">
      <c r="A655" s="217"/>
      <c r="B655" s="44" t="str">
        <f t="shared" si="328"/>
        <v>ГБУЗ АО Городская поликлиника № 10</v>
      </c>
      <c r="C655" s="221"/>
      <c r="D655" s="19" t="str">
        <f t="shared" si="329"/>
        <v>Паллиативная медицинская помощь</v>
      </c>
      <c r="E655" s="223"/>
      <c r="F655" s="44" t="str">
        <f t="shared" si="335"/>
        <v>амбулаторно</v>
      </c>
      <c r="G655" s="223"/>
      <c r="H655" s="44" t="str">
        <f t="shared" si="336"/>
        <v>Не предусмотрено</v>
      </c>
      <c r="I655" s="229"/>
      <c r="J655" s="44" t="str">
        <f t="shared" si="337"/>
        <v>Паллиативная медицинская помощь</v>
      </c>
      <c r="K655" s="71" t="s">
        <v>40</v>
      </c>
      <c r="L655" s="72" t="s">
        <v>120</v>
      </c>
      <c r="M655" s="78" t="s">
        <v>42</v>
      </c>
      <c r="N655" s="101">
        <v>2577</v>
      </c>
      <c r="O655" s="101">
        <v>1878</v>
      </c>
      <c r="P655" s="53" t="str">
        <f t="shared" ref="P655" si="358">IF(AND(N655&lt;&gt;0,M655="Кач."),O655/N655*100,"")</f>
        <v/>
      </c>
      <c r="Q655" s="52">
        <f t="shared" si="353"/>
        <v>97.167248738843611</v>
      </c>
      <c r="R655" s="212"/>
      <c r="S655" s="215"/>
      <c r="T655" s="213"/>
      <c r="U655" s="271"/>
      <c r="V655" s="214"/>
      <c r="W655" s="244"/>
      <c r="X655" s="247"/>
    </row>
    <row r="656" spans="1:24" s="4" customFormat="1" ht="22.9" customHeight="1" thickBot="1" x14ac:dyDescent="0.3">
      <c r="A656" s="217"/>
      <c r="B656" s="44" t="e">
        <f>IF(A656="",#REF!,A656)</f>
        <v>#REF!</v>
      </c>
      <c r="C656" s="219" t="s">
        <v>231</v>
      </c>
      <c r="D656" s="19" t="str">
        <f>IF(C656="",#REF!,C656)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6" s="207" t="s">
        <v>287</v>
      </c>
      <c r="F656" s="44" t="str">
        <f>IF(E656="",#REF!,E656)</f>
        <v>заключение договоров</v>
      </c>
      <c r="G656" s="222" t="s">
        <v>289</v>
      </c>
      <c r="H656" s="44" t="str">
        <f>IF(G656="",#REF!,G656)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6" s="222" t="s">
        <v>288</v>
      </c>
      <c r="J656" s="44" t="str">
        <f>IF(I656="",#REF!,I656)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6" s="73" t="s">
        <v>232</v>
      </c>
      <c r="L656" s="72" t="s">
        <v>3</v>
      </c>
      <c r="M656" s="69" t="s">
        <v>5</v>
      </c>
      <c r="N656" s="103">
        <v>100</v>
      </c>
      <c r="O656" s="103">
        <v>100</v>
      </c>
      <c r="P656" s="51">
        <f t="shared" ref="P656:P657" si="359">IF(AND(N656&lt;&gt;0,M656="Кач."),O656/N656*100,"")</f>
        <v>100</v>
      </c>
      <c r="Q656" s="51"/>
      <c r="R656" s="212">
        <f>IFERROR(AVERAGE(P656:P657),"")</f>
        <v>100</v>
      </c>
      <c r="S656" s="215">
        <f>AVERAGE(Q656:Q657)</f>
        <v>100</v>
      </c>
      <c r="T656" s="213">
        <f>IFERROR((R656*0.7+S656*0.3)*2,S656*2)</f>
        <v>200</v>
      </c>
      <c r="U656" s="271" t="str">
        <f>IF(T656&lt;170,"ГЗ по услуге (работе) НЕ выполнено","")&amp;IF(AND(T656&gt;=170,T656&lt;=200),"ГЗ по услуге (работе) выполнено","")&amp;IF(T656&gt;200,"ГЗ по услуге (работе) ПЕРЕвыполнено","")</f>
        <v>ГЗ по услуге (работе) выполнено</v>
      </c>
      <c r="V656" s="214"/>
      <c r="W656" s="244"/>
      <c r="X656" s="247"/>
    </row>
    <row r="657" spans="1:24" s="4" customFormat="1" ht="22.9" customHeight="1" thickBot="1" x14ac:dyDescent="0.3">
      <c r="A657" s="218"/>
      <c r="B657" s="44" t="e">
        <f t="shared" si="328"/>
        <v>#REF!</v>
      </c>
      <c r="C657" s="221"/>
      <c r="D657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7" s="207"/>
      <c r="F657" s="44" t="str">
        <f t="shared" si="335"/>
        <v>заключение договоров</v>
      </c>
      <c r="G657" s="223"/>
      <c r="H657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7" s="223"/>
      <c r="J657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7" s="74" t="s">
        <v>240</v>
      </c>
      <c r="L657" s="72" t="s">
        <v>233</v>
      </c>
      <c r="M657" s="68" t="s">
        <v>42</v>
      </c>
      <c r="N657" s="101">
        <v>7.5</v>
      </c>
      <c r="O657" s="101">
        <v>7.5</v>
      </c>
      <c r="P657" s="53" t="str">
        <f t="shared" si="359"/>
        <v/>
      </c>
      <c r="Q657" s="55">
        <f>IF(AND(N657&lt;&gt;0,M657="объем"),(O657/N657*100),"")</f>
        <v>100</v>
      </c>
      <c r="R657" s="212"/>
      <c r="S657" s="215"/>
      <c r="T657" s="213"/>
      <c r="U657" s="271"/>
      <c r="V657" s="214"/>
      <c r="W657" s="245"/>
      <c r="X657" s="248"/>
    </row>
    <row r="658" spans="1:24" s="4" customFormat="1" ht="24" customHeight="1" thickBot="1" x14ac:dyDescent="0.3">
      <c r="A658" s="300" t="s">
        <v>285</v>
      </c>
      <c r="B658" s="44" t="str">
        <f t="shared" si="328"/>
        <v>ГБУЗ АО ДГП №1</v>
      </c>
      <c r="C658" s="236" t="s">
        <v>121</v>
      </c>
      <c r="D658" s="19" t="str">
        <f t="shared" si="329"/>
        <v>ПМСП, не включенная в базовую программу ОМС</v>
      </c>
      <c r="E658" s="230" t="s">
        <v>139</v>
      </c>
      <c r="F658" s="44" t="str">
        <f t="shared" si="335"/>
        <v>амбулаторно</v>
      </c>
      <c r="G658" s="230" t="s">
        <v>39</v>
      </c>
      <c r="H658" s="44" t="str">
        <f t="shared" si="336"/>
        <v>Первичная медико-санитарная помощь, в части диагностики и лечения</v>
      </c>
      <c r="I658" s="230" t="s">
        <v>65</v>
      </c>
      <c r="J658" s="44" t="str">
        <f t="shared" si="337"/>
        <v>психотерапия</v>
      </c>
      <c r="K658" s="69" t="s">
        <v>130</v>
      </c>
      <c r="L658" s="70" t="s">
        <v>3</v>
      </c>
      <c r="M658" s="70" t="s">
        <v>5</v>
      </c>
      <c r="N658" s="103">
        <v>100</v>
      </c>
      <c r="O658" s="103">
        <v>100</v>
      </c>
      <c r="P658" s="51">
        <f t="shared" ref="P658:P659" si="360">IF(AND(N658&lt;&gt;0,M658="Кач."),O658/N658*100,"")</f>
        <v>100</v>
      </c>
      <c r="Q658" s="51"/>
      <c r="R658" s="226">
        <f>IFERROR(AVERAGE(P658:P660),"")</f>
        <v>100</v>
      </c>
      <c r="S658" s="227">
        <f>AVERAGE(Q658:Q660)</f>
        <v>100</v>
      </c>
      <c r="T658" s="224">
        <f>IFERROR((R658*0.7+S658*0.3)*2,S658*2)</f>
        <v>200</v>
      </c>
      <c r="U658" s="239" t="str">
        <f>IF(T658&lt;170,"ГЗ по услуге (работе) НЕ выполнено","")&amp;IF(AND(T658&gt;=170,T658&lt;=200),"ГЗ по услуге (работе) выполнено","")&amp;IF(T658&gt;200,"ГЗ по услуге (работе) ПЕРЕвыполнено","")</f>
        <v>ГЗ по услуге (работе) выполнено</v>
      </c>
      <c r="V658" s="230"/>
      <c r="W658" s="243">
        <f>AVERAGE(T658:T662)</f>
        <v>200</v>
      </c>
      <c r="X658" s="246" t="str">
        <f>IF(W658&lt;170,"ГЗ по учреждению не выполнено","")&amp;IF(AND(W658&gt;=170,W658&lt;=200),"ГЗ по учреждению выполнено","")&amp;IF(W658&gt;200,"ГЗ по учреждению перевыполнено","")</f>
        <v>ГЗ по учреждению выполнено</v>
      </c>
    </row>
    <row r="659" spans="1:24" s="4" customFormat="1" ht="24.6" customHeight="1" thickBot="1" x14ac:dyDescent="0.3">
      <c r="A659" s="300"/>
      <c r="B659" s="44" t="str">
        <f t="shared" si="328"/>
        <v>ГБУЗ АО ДГП №1</v>
      </c>
      <c r="C659" s="237"/>
      <c r="D659" s="19" t="str">
        <f t="shared" si="329"/>
        <v>ПМСП, не включенная в базовую программу ОМС</v>
      </c>
      <c r="E659" s="231"/>
      <c r="F659" s="44" t="str">
        <f t="shared" si="335"/>
        <v>амбулаторно</v>
      </c>
      <c r="G659" s="231"/>
      <c r="H659" s="44" t="str">
        <f t="shared" si="336"/>
        <v>Первичная медико-санитарная помощь, в части диагностики и лечения</v>
      </c>
      <c r="I659" s="231"/>
      <c r="J659" s="44" t="str">
        <f t="shared" si="337"/>
        <v>психотерапия</v>
      </c>
      <c r="K659" s="71" t="s">
        <v>40</v>
      </c>
      <c r="L659" s="67" t="s">
        <v>120</v>
      </c>
      <c r="M659" s="68" t="s">
        <v>42</v>
      </c>
      <c r="N659" s="101">
        <v>1700</v>
      </c>
      <c r="O659" s="101">
        <v>1275</v>
      </c>
      <c r="P659" s="53" t="str">
        <f t="shared" si="360"/>
        <v/>
      </c>
      <c r="Q659" s="52">
        <f t="shared" ref="Q659:Q660" si="361">IF(AND(N659&lt;&gt;0,M659="объем"),(O659/N659*100)/$Y$2*12,"")</f>
        <v>100</v>
      </c>
      <c r="R659" s="208"/>
      <c r="S659" s="210"/>
      <c r="T659" s="228"/>
      <c r="U659" s="240"/>
      <c r="V659" s="231"/>
      <c r="W659" s="244"/>
      <c r="X659" s="247"/>
    </row>
    <row r="660" spans="1:24" s="4" customFormat="1" ht="24.6" customHeight="1" thickBot="1" x14ac:dyDescent="0.3">
      <c r="A660" s="300"/>
      <c r="B660" s="44" t="str">
        <f t="shared" si="328"/>
        <v>ГБУЗ АО ДГП №1</v>
      </c>
      <c r="C660" s="238"/>
      <c r="D660" s="19" t="str">
        <f t="shared" si="329"/>
        <v>ПМСП, не включенная в базовую программу ОМС</v>
      </c>
      <c r="E660" s="232"/>
      <c r="F660" s="44" t="str">
        <f t="shared" si="335"/>
        <v>амбулаторно</v>
      </c>
      <c r="G660" s="232"/>
      <c r="H660" s="44" t="str">
        <f t="shared" si="336"/>
        <v>Первичная медико-санитарная помощь, в части диагностики и лечения</v>
      </c>
      <c r="I660" s="232"/>
      <c r="J660" s="44" t="str">
        <f t="shared" si="337"/>
        <v>психотерапия</v>
      </c>
      <c r="K660" s="71" t="s">
        <v>135</v>
      </c>
      <c r="L660" s="67" t="s">
        <v>120</v>
      </c>
      <c r="M660" s="68" t="s">
        <v>42</v>
      </c>
      <c r="N660" s="101">
        <v>700</v>
      </c>
      <c r="O660" s="101">
        <v>525</v>
      </c>
      <c r="P660" s="53"/>
      <c r="Q660" s="112">
        <f t="shared" si="361"/>
        <v>100</v>
      </c>
      <c r="R660" s="209"/>
      <c r="S660" s="211"/>
      <c r="T660" s="225"/>
      <c r="U660" s="241"/>
      <c r="V660" s="232"/>
      <c r="W660" s="244"/>
      <c r="X660" s="247"/>
    </row>
    <row r="661" spans="1:24" s="4" customFormat="1" ht="33" customHeight="1" thickBot="1" x14ac:dyDescent="0.3">
      <c r="A661" s="300"/>
      <c r="B661" s="44" t="str">
        <f t="shared" si="328"/>
        <v>ГБУЗ АО ДГП №1</v>
      </c>
      <c r="C661" s="206" t="s">
        <v>231</v>
      </c>
      <c r="D661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1" s="207" t="s">
        <v>287</v>
      </c>
      <c r="F661" s="44" t="str">
        <f t="shared" si="335"/>
        <v>заключение договоров</v>
      </c>
      <c r="G661" s="222" t="s">
        <v>289</v>
      </c>
      <c r="H661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1" s="222" t="s">
        <v>288</v>
      </c>
      <c r="J661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1" s="73" t="s">
        <v>232</v>
      </c>
      <c r="L661" s="72" t="s">
        <v>3</v>
      </c>
      <c r="M661" s="69" t="s">
        <v>5</v>
      </c>
      <c r="N661" s="103">
        <v>100</v>
      </c>
      <c r="O661" s="103">
        <v>100</v>
      </c>
      <c r="P661" s="51">
        <f t="shared" ref="P661:P662" si="362">IF(AND(N661&lt;&gt;0,M661="Кач."),O661/N661*100,"")</f>
        <v>100</v>
      </c>
      <c r="Q661" s="51"/>
      <c r="R661" s="212">
        <f>IFERROR(AVERAGE(P661:P662),"")</f>
        <v>100</v>
      </c>
      <c r="S661" s="215">
        <f>AVERAGE(Q661:Q662)</f>
        <v>100</v>
      </c>
      <c r="T661" s="213">
        <f>IFERROR((R661*0.7+S661*0.3)*2,S661*2)</f>
        <v>200</v>
      </c>
      <c r="U661" s="271" t="str">
        <f>IF(T661&lt;170,"ГЗ по услуге (работе) НЕ выполнено","")&amp;IF(AND(T661&gt;=170,T661&lt;=200),"ГЗ по услуге (работе) выполнено","")&amp;IF(T661&gt;200,"ГЗ по услуге (работе) ПЕРЕвыполнено","")</f>
        <v>ГЗ по услуге (работе) выполнено</v>
      </c>
      <c r="V661" s="214"/>
      <c r="W661" s="244"/>
      <c r="X661" s="247"/>
    </row>
    <row r="662" spans="1:24" s="4" customFormat="1" ht="87" customHeight="1" thickBot="1" x14ac:dyDescent="0.3">
      <c r="A662" s="300"/>
      <c r="B662" s="44" t="str">
        <f t="shared" si="328"/>
        <v>ГБУЗ АО ДГП №1</v>
      </c>
      <c r="C662" s="206"/>
      <c r="D662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2" s="207"/>
      <c r="F662" s="44" t="str">
        <f t="shared" si="335"/>
        <v>заключение договоров</v>
      </c>
      <c r="G662" s="223"/>
      <c r="H662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2" s="223"/>
      <c r="J662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2" s="74" t="s">
        <v>240</v>
      </c>
      <c r="L662" s="72" t="s">
        <v>233</v>
      </c>
      <c r="M662" s="68" t="s">
        <v>42</v>
      </c>
      <c r="N662" s="101">
        <v>5.39</v>
      </c>
      <c r="O662" s="101">
        <v>5.39</v>
      </c>
      <c r="P662" s="53" t="str">
        <f t="shared" si="362"/>
        <v/>
      </c>
      <c r="Q662" s="55">
        <f>IF(AND(N662&lt;&gt;0,M662="объем"),(O662/N662*100),"")</f>
        <v>100</v>
      </c>
      <c r="R662" s="212"/>
      <c r="S662" s="215"/>
      <c r="T662" s="213"/>
      <c r="U662" s="271"/>
      <c r="V662" s="214"/>
      <c r="W662" s="245"/>
      <c r="X662" s="248"/>
    </row>
    <row r="663" spans="1:24" s="4" customFormat="1" ht="63" customHeight="1" thickBot="1" x14ac:dyDescent="0.3">
      <c r="A663" s="301" t="s">
        <v>35</v>
      </c>
      <c r="B663" s="44" t="str">
        <f t="shared" si="328"/>
        <v>ГБУЗ АО Центр медицины катастроф и скорой медицинской помощи</v>
      </c>
      <c r="C663" s="242" t="s">
        <v>117</v>
      </c>
      <c r="D663" s="19" t="str">
        <f t="shared" si="32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63" s="207" t="s">
        <v>50</v>
      </c>
      <c r="F663" s="44" t="str">
        <f t="shared" si="335"/>
        <v>Вне медицинской организации</v>
      </c>
      <c r="G663" s="214" t="s">
        <v>163</v>
      </c>
      <c r="H663" s="44" t="str">
        <f t="shared" si="336"/>
        <v>Скорая, в том числе скорая специализированная, медицинская помощь (за исключением санитарно-авиационной эвакуации)</v>
      </c>
      <c r="I663" s="207" t="s">
        <v>145</v>
      </c>
      <c r="J663" s="44" t="str">
        <f t="shared" si="337"/>
        <v xml:space="preserve">Не применяется </v>
      </c>
      <c r="K663" s="69" t="s">
        <v>130</v>
      </c>
      <c r="L663" s="70" t="s">
        <v>3</v>
      </c>
      <c r="M663" s="70" t="s">
        <v>5</v>
      </c>
      <c r="N663" s="103">
        <v>99</v>
      </c>
      <c r="O663" s="103">
        <v>99</v>
      </c>
      <c r="P663" s="51">
        <f>IF(AND(N663&lt;&gt;0,M663="Кач."),O663/N663*100,"")</f>
        <v>100</v>
      </c>
      <c r="Q663" s="51"/>
      <c r="R663" s="212">
        <f>IFERROR(AVERAGE(P663:P664),"")</f>
        <v>100</v>
      </c>
      <c r="S663" s="215">
        <f>AVERAGE(Q663:Q664)</f>
        <v>100</v>
      </c>
      <c r="T663" s="213">
        <f>IFERROR((R663*0.7+S663*0.3)*2,S663*2)</f>
        <v>200</v>
      </c>
      <c r="U663" s="271" t="str">
        <f>IF(T663&lt;170,"ГЗ по услуге (работе) НЕ выполнено","")&amp;IF(AND(T663&gt;=170,T663&lt;=200),"ГЗ по услуге (работе) выполнено","")&amp;IF(T663&gt;200,"ГЗ по услуге (работе) ПЕРЕвыполнено","")</f>
        <v>ГЗ по услуге (работе) выполнено</v>
      </c>
      <c r="V663" s="214"/>
      <c r="W663" s="243">
        <f>AVERAGE(T663:T668)</f>
        <v>200</v>
      </c>
      <c r="X663" s="246" t="str">
        <f>IF(W663&lt;170,"ГЗ по учреждению не выполнено","")&amp;IF(AND(W663&gt;=170,W663&lt;=200),"ГЗ по учреждению выполнено","")&amp;IF(W663&gt;200,"ГЗ по учреждению перевыполнено","")</f>
        <v>ГЗ по учреждению выполнено</v>
      </c>
    </row>
    <row r="664" spans="1:24" s="4" customFormat="1" ht="23.45" customHeight="1" thickBot="1" x14ac:dyDescent="0.3">
      <c r="A664" s="301"/>
      <c r="B664" s="44" t="str">
        <f t="shared" si="328"/>
        <v>ГБУЗ АО Центр медицины катастроф и скорой медицинской помощи</v>
      </c>
      <c r="C664" s="242"/>
      <c r="D664" s="19" t="str">
        <f t="shared" si="32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64" s="207"/>
      <c r="F664" s="44" t="str">
        <f t="shared" si="335"/>
        <v>Вне медицинской организации</v>
      </c>
      <c r="G664" s="214"/>
      <c r="H664" s="44" t="str">
        <f t="shared" si="336"/>
        <v>Скорая, в том числе скорая специализированная, медицинская помощь (за исключением санитарно-авиационной эвакуации)</v>
      </c>
      <c r="I664" s="207"/>
      <c r="J664" s="44" t="str">
        <f t="shared" si="337"/>
        <v xml:space="preserve">Не применяется </v>
      </c>
      <c r="K664" s="71" t="s">
        <v>166</v>
      </c>
      <c r="L664" s="67" t="s">
        <v>45</v>
      </c>
      <c r="M664" s="68" t="s">
        <v>42</v>
      </c>
      <c r="N664" s="100">
        <v>7200</v>
      </c>
      <c r="O664" s="100">
        <v>5400</v>
      </c>
      <c r="P664" s="53" t="str">
        <f t="shared" ref="P664:P689" si="363">IF(AND(N664&lt;&gt;0,M664="Кач."),O664/N664*100,"")</f>
        <v/>
      </c>
      <c r="Q664" s="52">
        <f>IF(AND(N664&lt;&gt;0,M664="объем"),(O664/N664*100)/$Y$2*12,"")</f>
        <v>100</v>
      </c>
      <c r="R664" s="212"/>
      <c r="S664" s="215"/>
      <c r="T664" s="213"/>
      <c r="U664" s="271"/>
      <c r="V664" s="214"/>
      <c r="W664" s="244"/>
      <c r="X664" s="247"/>
    </row>
    <row r="665" spans="1:24" s="4" customFormat="1" ht="34.9" customHeight="1" thickBot="1" x14ac:dyDescent="0.3">
      <c r="A665" s="301"/>
      <c r="B665" s="44" t="str">
        <f t="shared" si="328"/>
        <v>ГБУЗ АО Центр медицины катастроф и скорой медицинской помощи</v>
      </c>
      <c r="C665" s="242" t="s">
        <v>138</v>
      </c>
      <c r="D665" s="19" t="str">
        <f t="shared" si="329"/>
        <v>Медицинская помощь в экстренной форме незастрахованным гражданам в системе обязательного медицинского страхования</v>
      </c>
      <c r="E665" s="207" t="s">
        <v>50</v>
      </c>
      <c r="F665" s="44" t="str">
        <f t="shared" si="335"/>
        <v>Вне медицинской организации</v>
      </c>
      <c r="G665" s="214" t="s">
        <v>138</v>
      </c>
      <c r="H665" s="44" t="str">
        <f t="shared" si="336"/>
        <v>Медицинская помощь в экстренной форме незастрахованным гражданам в системе обязательного медицинского страхования</v>
      </c>
      <c r="I665" s="207" t="s">
        <v>145</v>
      </c>
      <c r="J665" s="44" t="str">
        <f t="shared" si="337"/>
        <v xml:space="preserve">Не применяется </v>
      </c>
      <c r="K665" s="69" t="s">
        <v>130</v>
      </c>
      <c r="L665" s="69" t="s">
        <v>3</v>
      </c>
      <c r="M665" s="69" t="s">
        <v>5</v>
      </c>
      <c r="N665" s="103">
        <v>99</v>
      </c>
      <c r="O665" s="103">
        <v>99</v>
      </c>
      <c r="P665" s="51">
        <f t="shared" si="363"/>
        <v>100</v>
      </c>
      <c r="Q665" s="51"/>
      <c r="R665" s="212">
        <f>IFERROR(AVERAGE(P665:P666),"")</f>
        <v>100</v>
      </c>
      <c r="S665" s="215">
        <f>AVERAGE(Q665:Q666)</f>
        <v>100</v>
      </c>
      <c r="T665" s="213">
        <f>IFERROR((R665*0.7+S665*0.3)*2,S665*2)</f>
        <v>200</v>
      </c>
      <c r="U665" s="207" t="str">
        <f>IF(T665&lt;170,"ГЗ по услуге (работе) НЕ выполнено","")&amp;IF(AND(T665&gt;=170,T665&lt;=200),"ГЗ по услуге (работе) выполнено","")&amp;IF(T665&gt;200,"ГЗ по услуге (работе) ПЕРЕвыполнено","")</f>
        <v>ГЗ по услуге (работе) выполнено</v>
      </c>
      <c r="V665" s="214"/>
      <c r="W665" s="244"/>
      <c r="X665" s="247"/>
    </row>
    <row r="666" spans="1:24" s="4" customFormat="1" ht="34.9" customHeight="1" thickBot="1" x14ac:dyDescent="0.3">
      <c r="A666" s="301"/>
      <c r="B666" s="44" t="str">
        <f t="shared" ref="B666:B717" si="364">IF(A666="",B665,A666)</f>
        <v>ГБУЗ АО Центр медицины катастроф и скорой медицинской помощи</v>
      </c>
      <c r="C666" s="242"/>
      <c r="D666" s="19" t="str">
        <f t="shared" ref="D666:D716" si="365">IF(C666="",D665,C666)</f>
        <v>Медицинская помощь в экстренной форме незастрахованным гражданам в системе обязательного медицинского страхования</v>
      </c>
      <c r="E666" s="207"/>
      <c r="F666" s="44" t="str">
        <f t="shared" si="335"/>
        <v>Вне медицинской организации</v>
      </c>
      <c r="G666" s="214"/>
      <c r="H666" s="44" t="str">
        <f t="shared" si="336"/>
        <v>Медицинская помощь в экстренной форме незастрахованным гражданам в системе обязательного медицинского страхования</v>
      </c>
      <c r="I666" s="207"/>
      <c r="J666" s="44" t="str">
        <f t="shared" si="337"/>
        <v xml:space="preserve">Не применяется </v>
      </c>
      <c r="K666" s="71" t="s">
        <v>148</v>
      </c>
      <c r="L666" s="72" t="s">
        <v>41</v>
      </c>
      <c r="M666" s="68" t="s">
        <v>42</v>
      </c>
      <c r="N666" s="99">
        <v>12300</v>
      </c>
      <c r="O666" s="99">
        <v>9225</v>
      </c>
      <c r="P666" s="53" t="str">
        <f t="shared" si="363"/>
        <v/>
      </c>
      <c r="Q666" s="52">
        <f t="shared" ref="Q666:Q673" si="366">IF(AND(N666&lt;&gt;0,M666="объем"),(O666/N666*100)/$Y$2*12,"")</f>
        <v>100</v>
      </c>
      <c r="R666" s="212"/>
      <c r="S666" s="215"/>
      <c r="T666" s="213"/>
      <c r="U666" s="207"/>
      <c r="V666" s="214"/>
      <c r="W666" s="244"/>
      <c r="X666" s="247"/>
    </row>
    <row r="667" spans="1:24" s="4" customFormat="1" ht="68.25" customHeight="1" thickBot="1" x14ac:dyDescent="0.3">
      <c r="A667" s="301"/>
      <c r="B667" s="44" t="str">
        <f t="shared" si="364"/>
        <v>ГБУЗ АО Центр медицины катастроф и скорой медицинской помощи</v>
      </c>
      <c r="C667" s="206" t="s">
        <v>231</v>
      </c>
      <c r="D667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7" s="207" t="s">
        <v>287</v>
      </c>
      <c r="F667" s="44" t="str">
        <f t="shared" si="335"/>
        <v>заключение договоров</v>
      </c>
      <c r="G667" s="222" t="s">
        <v>289</v>
      </c>
      <c r="H667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7" s="222" t="s">
        <v>288</v>
      </c>
      <c r="J667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7" s="73" t="s">
        <v>232</v>
      </c>
      <c r="L667" s="72" t="s">
        <v>3</v>
      </c>
      <c r="M667" s="69" t="s">
        <v>5</v>
      </c>
      <c r="N667" s="103">
        <v>100</v>
      </c>
      <c r="O667" s="103">
        <v>100</v>
      </c>
      <c r="P667" s="51">
        <f t="shared" ref="P667:P668" si="367">IF(AND(N667&lt;&gt;0,M667="Кач."),O667/N667*100,"")</f>
        <v>100</v>
      </c>
      <c r="Q667" s="51"/>
      <c r="R667" s="212">
        <f>IFERROR(AVERAGE(P667:P668),"")</f>
        <v>100</v>
      </c>
      <c r="S667" s="215">
        <f>AVERAGE(Q667:Q668)</f>
        <v>100</v>
      </c>
      <c r="T667" s="213">
        <f>IFERROR((R667*0.7+S667*0.3)*2,S667*2)</f>
        <v>200</v>
      </c>
      <c r="U667" s="207" t="str">
        <f>IF(T667&lt;170,"ГЗ по услуге (работе) НЕ выполнено","")&amp;IF(AND(T667&gt;=170,T667&lt;=200),"ГЗ по услуге (работе) выполнено","")&amp;IF(T667&gt;200,"ГЗ по услуге (работе) ПЕРЕвыполнено","")</f>
        <v>ГЗ по услуге (работе) выполнено</v>
      </c>
      <c r="V667" s="214"/>
      <c r="W667" s="244"/>
      <c r="X667" s="247"/>
    </row>
    <row r="668" spans="1:24" s="4" customFormat="1" ht="43.5" customHeight="1" thickBot="1" x14ac:dyDescent="0.3">
      <c r="A668" s="301"/>
      <c r="B668" s="44" t="str">
        <f t="shared" si="364"/>
        <v>ГБУЗ АО Центр медицины катастроф и скорой медицинской помощи</v>
      </c>
      <c r="C668" s="206"/>
      <c r="D668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8" s="207"/>
      <c r="F668" s="44" t="str">
        <f t="shared" si="335"/>
        <v>заключение договоров</v>
      </c>
      <c r="G668" s="223"/>
      <c r="H668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8" s="223"/>
      <c r="J668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8" s="74" t="s">
        <v>240</v>
      </c>
      <c r="L668" s="72" t="s">
        <v>233</v>
      </c>
      <c r="M668" s="68" t="s">
        <v>42</v>
      </c>
      <c r="N668" s="99">
        <v>9.5299999999999994</v>
      </c>
      <c r="O668" s="99">
        <v>9.5299999999999994</v>
      </c>
      <c r="P668" s="53" t="str">
        <f t="shared" si="367"/>
        <v/>
      </c>
      <c r="Q668" s="55">
        <f>IF(AND(N668&lt;&gt;0,M668="объем"),(O668/N668*100),"")</f>
        <v>100</v>
      </c>
      <c r="R668" s="212"/>
      <c r="S668" s="215"/>
      <c r="T668" s="213"/>
      <c r="U668" s="207"/>
      <c r="V668" s="214"/>
      <c r="W668" s="245"/>
      <c r="X668" s="248"/>
    </row>
    <row r="669" spans="1:24" ht="22.9" customHeight="1" thickBot="1" x14ac:dyDescent="0.3">
      <c r="A669" s="305" t="s">
        <v>33</v>
      </c>
      <c r="B669" s="44" t="str">
        <f t="shared" si="364"/>
        <v>ГБУЗ АО Центр охраны здоровья семьи и репродукции</v>
      </c>
      <c r="C669" s="242" t="s">
        <v>121</v>
      </c>
      <c r="D669" s="19" t="str">
        <f t="shared" si="365"/>
        <v>ПМСП, не включенная в базовую программу ОМС</v>
      </c>
      <c r="E669" s="214" t="s">
        <v>139</v>
      </c>
      <c r="F669" s="44" t="str">
        <f t="shared" si="335"/>
        <v>амбулаторно</v>
      </c>
      <c r="G669" s="214" t="s">
        <v>134</v>
      </c>
      <c r="H669" s="44" t="str">
        <f t="shared" si="33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69" s="344" t="s">
        <v>165</v>
      </c>
      <c r="J669" s="44" t="str">
        <f t="shared" si="337"/>
        <v>по профилю дерматовенерология (в части венерологии)</v>
      </c>
      <c r="K669" s="69" t="s">
        <v>130</v>
      </c>
      <c r="L669" s="70" t="s">
        <v>3</v>
      </c>
      <c r="M669" s="70" t="s">
        <v>5</v>
      </c>
      <c r="N669" s="103">
        <v>99</v>
      </c>
      <c r="O669" s="103">
        <v>99</v>
      </c>
      <c r="P669" s="51">
        <f t="shared" si="363"/>
        <v>100</v>
      </c>
      <c r="Q669" s="51"/>
      <c r="R669" s="212">
        <f>IFERROR(AVERAGE(P669:P671),"")</f>
        <v>100</v>
      </c>
      <c r="S669" s="215">
        <f>AVERAGE(Q669:Q671)</f>
        <v>99.941927990708479</v>
      </c>
      <c r="T669" s="213">
        <f>IFERROR((R669*0.7+S669*0.3)*2,S669*2)</f>
        <v>199.96515679442507</v>
      </c>
      <c r="U669" s="271" t="str">
        <f>IF(T669&lt;170,"ГЗ по услуге (работе) НЕ выполнено","")&amp;IF(AND(T669&gt;=170,T669&lt;=200),"ГЗ по услуге (работе) выполнено","")&amp;IF(T669&gt;200,"ГЗ по услуге (работе) ПЕРЕвыполнено","")</f>
        <v>ГЗ по услуге (работе) выполнено</v>
      </c>
      <c r="V669" s="286"/>
      <c r="W669" s="243">
        <f>ROUND(AVERAGE(T669:T679),1)</f>
        <v>200</v>
      </c>
      <c r="X669" s="224" t="str">
        <f>IF(W669&lt;170,"ГЗ по учреждению не выполнено","")&amp;IF(AND(W669&gt;=170,W669&lt;=200),"ГЗ по учреждению выполнено","")&amp;IF(W669&gt;200,"ГЗ по учреждению перевыполнено","")</f>
        <v>ГЗ по учреждению выполнено</v>
      </c>
    </row>
    <row r="670" spans="1:24" ht="114" customHeight="1" thickBot="1" x14ac:dyDescent="0.3">
      <c r="A670" s="305"/>
      <c r="B670" s="44" t="str">
        <f t="shared" si="364"/>
        <v>ГБУЗ АО Центр охраны здоровья семьи и репродукции</v>
      </c>
      <c r="C670" s="242"/>
      <c r="D670" s="19" t="str">
        <f t="shared" si="365"/>
        <v>ПМСП, не включенная в базовую программу ОМС</v>
      </c>
      <c r="E670" s="214"/>
      <c r="F670" s="44" t="str">
        <f t="shared" si="335"/>
        <v>амбулаторно</v>
      </c>
      <c r="G670" s="214"/>
      <c r="H670" s="44" t="str">
        <f t="shared" si="33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70" s="344"/>
      <c r="J670" s="44" t="str">
        <f t="shared" si="337"/>
        <v>по профилю дерматовенерология (в части венерологии)</v>
      </c>
      <c r="K670" s="66" t="s">
        <v>40</v>
      </c>
      <c r="L670" s="67" t="s">
        <v>120</v>
      </c>
      <c r="M670" s="68" t="s">
        <v>42</v>
      </c>
      <c r="N670" s="99">
        <v>2940</v>
      </c>
      <c r="O670" s="99">
        <v>2205</v>
      </c>
      <c r="P670" s="53" t="str">
        <f t="shared" si="363"/>
        <v/>
      </c>
      <c r="Q670" s="52">
        <f t="shared" si="366"/>
        <v>100</v>
      </c>
      <c r="R670" s="212"/>
      <c r="S670" s="215"/>
      <c r="T670" s="213"/>
      <c r="U670" s="271"/>
      <c r="V670" s="286"/>
      <c r="W670" s="244"/>
      <c r="X670" s="228"/>
    </row>
    <row r="671" spans="1:24" ht="28.5" customHeight="1" thickBot="1" x14ac:dyDescent="0.3">
      <c r="A671" s="305"/>
      <c r="B671" s="44" t="str">
        <f t="shared" si="364"/>
        <v>ГБУЗ АО Центр охраны здоровья семьи и репродукции</v>
      </c>
      <c r="C671" s="242"/>
      <c r="D671" s="19" t="str">
        <f t="shared" si="365"/>
        <v>ПМСП, не включенная в базовую программу ОМС</v>
      </c>
      <c r="E671" s="214"/>
      <c r="F671" s="44" t="str">
        <f t="shared" si="335"/>
        <v>амбулаторно</v>
      </c>
      <c r="G671" s="214"/>
      <c r="H671" s="44" t="str">
        <f t="shared" si="33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71" s="344"/>
      <c r="J671" s="44" t="str">
        <f t="shared" si="337"/>
        <v>по профилю дерматовенерология (в части венерологии)</v>
      </c>
      <c r="K671" s="66" t="s">
        <v>135</v>
      </c>
      <c r="L671" s="67" t="s">
        <v>120</v>
      </c>
      <c r="M671" s="68" t="s">
        <v>42</v>
      </c>
      <c r="N671" s="101">
        <v>287</v>
      </c>
      <c r="O671" s="101">
        <v>215</v>
      </c>
      <c r="P671" s="51" t="str">
        <f t="shared" si="363"/>
        <v/>
      </c>
      <c r="Q671" s="52">
        <f>IF(AND(N671&lt;&gt;0,M671="объем"),(O671/N671*100)/$Y$2*12,"")</f>
        <v>99.883855981416957</v>
      </c>
      <c r="R671" s="212"/>
      <c r="S671" s="215"/>
      <c r="T671" s="213"/>
      <c r="U671" s="271"/>
      <c r="V671" s="286"/>
      <c r="W671" s="244"/>
      <c r="X671" s="228"/>
    </row>
    <row r="672" spans="1:24" ht="45.75" customHeight="1" thickBot="1" x14ac:dyDescent="0.3">
      <c r="A672" s="305"/>
      <c r="B672" s="44" t="str">
        <f t="shared" si="364"/>
        <v>ГБУЗ АО Центр охраны здоровья семьи и репродукции</v>
      </c>
      <c r="C672" s="242" t="s">
        <v>122</v>
      </c>
      <c r="D672" s="19" t="str">
        <f t="shared" si="365"/>
        <v>ПМСП, включенная в базовую программу ОМС</v>
      </c>
      <c r="E672" s="214" t="s">
        <v>139</v>
      </c>
      <c r="F672" s="44" t="str">
        <f t="shared" si="335"/>
        <v>амбулаторно</v>
      </c>
      <c r="G672" s="214" t="s">
        <v>47</v>
      </c>
      <c r="H672" s="44" t="str">
        <f t="shared" si="336"/>
        <v>Не предусмотрено</v>
      </c>
      <c r="I672" s="214" t="s">
        <v>68</v>
      </c>
      <c r="J672" s="44" t="str">
        <f t="shared" si="337"/>
        <v>генетик</v>
      </c>
      <c r="K672" s="69" t="s">
        <v>130</v>
      </c>
      <c r="L672" s="70" t="s">
        <v>3</v>
      </c>
      <c r="M672" s="70" t="s">
        <v>5</v>
      </c>
      <c r="N672" s="103">
        <v>99</v>
      </c>
      <c r="O672" s="103">
        <v>99</v>
      </c>
      <c r="P672" s="51">
        <f t="shared" si="363"/>
        <v>100</v>
      </c>
      <c r="Q672" s="51"/>
      <c r="R672" s="212">
        <f>IFERROR(AVERAGE(P672:P674),"")</f>
        <v>100</v>
      </c>
      <c r="S672" s="227">
        <f>AVERAGE(Q672:Q674)</f>
        <v>99.964937089385757</v>
      </c>
      <c r="T672" s="213">
        <f>IFERROR((R672*0.7+S672*0.3)*2,S672*2)</f>
        <v>199.97896225363144</v>
      </c>
      <c r="U672" s="271" t="str">
        <f>IF(T672&lt;170,"ГЗ по услуге (работе) НЕ выполнено","")&amp;IF(AND(T672&gt;=170,T672&lt;=200),"ГЗ по услуге (работе) выполнено","")&amp;IF(T672&gt;200,"ГЗ по услуге (работе) ПЕРЕвыполнено","")</f>
        <v>ГЗ по услуге (работе) выполнено</v>
      </c>
      <c r="V672" s="195"/>
      <c r="W672" s="244"/>
      <c r="X672" s="228"/>
    </row>
    <row r="673" spans="1:24" ht="77.25" customHeight="1" thickBot="1" x14ac:dyDescent="0.3">
      <c r="A673" s="305"/>
      <c r="B673" s="44" t="str">
        <f t="shared" si="364"/>
        <v>ГБУЗ АО Центр охраны здоровья семьи и репродукции</v>
      </c>
      <c r="C673" s="242"/>
      <c r="D673" s="19" t="str">
        <f t="shared" si="365"/>
        <v>ПМСП, включенная в базовую программу ОМС</v>
      </c>
      <c r="E673" s="214"/>
      <c r="F673" s="44" t="str">
        <f t="shared" si="335"/>
        <v>амбулаторно</v>
      </c>
      <c r="G673" s="214"/>
      <c r="H673" s="44" t="str">
        <f t="shared" si="336"/>
        <v>Не предусмотрено</v>
      </c>
      <c r="I673" s="214"/>
      <c r="J673" s="44" t="str">
        <f t="shared" si="337"/>
        <v>генетик</v>
      </c>
      <c r="K673" s="66" t="s">
        <v>40</v>
      </c>
      <c r="L673" s="67" t="s">
        <v>120</v>
      </c>
      <c r="M673" s="68" t="s">
        <v>42</v>
      </c>
      <c r="N673" s="99">
        <v>8809</v>
      </c>
      <c r="O673" s="99">
        <v>6607</v>
      </c>
      <c r="P673" s="53" t="str">
        <f t="shared" si="363"/>
        <v/>
      </c>
      <c r="Q673" s="197">
        <f t="shared" si="366"/>
        <v>100.00378400877889</v>
      </c>
      <c r="R673" s="212"/>
      <c r="S673" s="210"/>
      <c r="T673" s="213"/>
      <c r="U673" s="271"/>
      <c r="V673" s="196"/>
      <c r="W673" s="244"/>
      <c r="X673" s="228"/>
    </row>
    <row r="674" spans="1:24" ht="51" customHeight="1" thickBot="1" x14ac:dyDescent="0.3">
      <c r="A674" s="305"/>
      <c r="B674" s="44" t="str">
        <f t="shared" si="364"/>
        <v>ГБУЗ АО Центр охраны здоровья семьи и репродукции</v>
      </c>
      <c r="C674" s="242"/>
      <c r="D674" s="19" t="str">
        <f t="shared" si="365"/>
        <v>ПМСП, включенная в базовую программу ОМС</v>
      </c>
      <c r="E674" s="214"/>
      <c r="F674" s="44" t="str">
        <f t="shared" si="335"/>
        <v>амбулаторно</v>
      </c>
      <c r="G674" s="214"/>
      <c r="H674" s="44" t="str">
        <f t="shared" si="336"/>
        <v>Не предусмотрено</v>
      </c>
      <c r="I674" s="214"/>
      <c r="J674" s="44" t="str">
        <f t="shared" si="337"/>
        <v>генетик</v>
      </c>
      <c r="K674" s="66" t="s">
        <v>135</v>
      </c>
      <c r="L674" s="67" t="s">
        <v>120</v>
      </c>
      <c r="M674" s="68" t="s">
        <v>42</v>
      </c>
      <c r="N674" s="101">
        <v>451</v>
      </c>
      <c r="O674" s="101">
        <v>338</v>
      </c>
      <c r="P674" s="51" t="str">
        <f t="shared" ref="P674" si="368">IF(AND(N674&lt;&gt;0,M674="Кач."),O674/N674*100,"")</f>
        <v/>
      </c>
      <c r="Q674" s="52">
        <f>IF(AND(N674&lt;&gt;0,M674="объем"),(O674/N674*100)/$Y$2*12,"")</f>
        <v>99.926090169992605</v>
      </c>
      <c r="R674" s="212"/>
      <c r="S674" s="210"/>
      <c r="T674" s="213"/>
      <c r="U674" s="271"/>
      <c r="V674" s="196"/>
      <c r="W674" s="244"/>
      <c r="X674" s="228"/>
    </row>
    <row r="675" spans="1:24" ht="28.5" customHeight="1" thickBot="1" x14ac:dyDescent="0.3">
      <c r="A675" s="305"/>
      <c r="B675" s="44" t="str">
        <f t="shared" si="364"/>
        <v>ГБУЗ АО Центр охраны здоровья семьи и репродукции</v>
      </c>
      <c r="C675" s="242"/>
      <c r="D675" s="19" t="str">
        <f t="shared" si="365"/>
        <v>ПМСП, включенная в базовую программу ОМС</v>
      </c>
      <c r="E675" s="214"/>
      <c r="F675" s="44" t="str">
        <f t="shared" si="335"/>
        <v>амбулаторно</v>
      </c>
      <c r="G675" s="214"/>
      <c r="H675" s="44" t="str">
        <f t="shared" si="336"/>
        <v>Не предусмотрено</v>
      </c>
      <c r="I675" s="214" t="s">
        <v>86</v>
      </c>
      <c r="J675" s="44" t="str">
        <f t="shared" si="337"/>
        <v>акушерство-гинекология</v>
      </c>
      <c r="K675" s="69" t="s">
        <v>130</v>
      </c>
      <c r="L675" s="70" t="s">
        <v>3</v>
      </c>
      <c r="M675" s="70" t="s">
        <v>5</v>
      </c>
      <c r="N675" s="103">
        <v>99</v>
      </c>
      <c r="O675" s="103">
        <v>99</v>
      </c>
      <c r="P675" s="198">
        <f t="shared" si="363"/>
        <v>100</v>
      </c>
      <c r="Q675" s="51" t="str">
        <f>IF(AND(N675&lt;&gt;0,M675="объем"),(O675/N675*100)/$Y$2*12,"")</f>
        <v/>
      </c>
      <c r="R675" s="226">
        <f>IFERROR(AVERAGE(P675:P677),"")</f>
        <v>100</v>
      </c>
      <c r="S675" s="210">
        <f>AVERAGE(Q675:Q677)</f>
        <v>99.996884735202499</v>
      </c>
      <c r="T675" s="224">
        <f>ROUND(IFERROR((R675*0.7+S675*0.3)*2,S675*2),1)</f>
        <v>200</v>
      </c>
      <c r="U675" s="363" t="str">
        <f>IF(T675&lt;170,"ГЗ по услуге (работе) НЕ выполнено","")&amp;IF(AND(T675&gt;=170,T675&lt;=200),"ГЗ по услуге (работе) выполнено","")&amp;IF(T675&gt;200,"ГЗ по услуге (работе) ПЕРЕвыполнено","")</f>
        <v>ГЗ по услуге (работе) выполнено</v>
      </c>
      <c r="V675" s="196"/>
      <c r="W675" s="244"/>
      <c r="X675" s="228"/>
    </row>
    <row r="676" spans="1:24" s="4" customFormat="1" ht="22.9" customHeight="1" thickBot="1" x14ac:dyDescent="0.3">
      <c r="A676" s="305"/>
      <c r="B676" s="44" t="str">
        <f t="shared" si="364"/>
        <v>ГБУЗ АО Центр охраны здоровья семьи и репродукции</v>
      </c>
      <c r="C676" s="242"/>
      <c r="D676" s="19" t="str">
        <f t="shared" si="365"/>
        <v>ПМСП, включенная в базовую программу ОМС</v>
      </c>
      <c r="E676" s="214"/>
      <c r="F676" s="44" t="str">
        <f t="shared" si="335"/>
        <v>амбулаторно</v>
      </c>
      <c r="G676" s="214"/>
      <c r="H676" s="44" t="str">
        <f t="shared" si="336"/>
        <v>Не предусмотрено</v>
      </c>
      <c r="I676" s="214"/>
      <c r="J676" s="44" t="str">
        <f t="shared" si="337"/>
        <v>акушерство-гинекология</v>
      </c>
      <c r="K676" s="66" t="s">
        <v>40</v>
      </c>
      <c r="L676" s="67" t="s">
        <v>120</v>
      </c>
      <c r="M676" s="68" t="s">
        <v>42</v>
      </c>
      <c r="N676" s="99">
        <v>21400</v>
      </c>
      <c r="O676" s="99">
        <v>16049</v>
      </c>
      <c r="P676" s="53" t="str">
        <f t="shared" si="363"/>
        <v/>
      </c>
      <c r="Q676" s="197">
        <f>IF(AND(N676&lt;&gt;0,M676="объем"),(O676/N676*100)/$Y$2*12,"")</f>
        <v>99.993769470404999</v>
      </c>
      <c r="R676" s="208"/>
      <c r="S676" s="210"/>
      <c r="T676" s="228"/>
      <c r="U676" s="364"/>
      <c r="V676" s="196"/>
      <c r="W676" s="244"/>
      <c r="X676" s="228"/>
    </row>
    <row r="677" spans="1:24" s="4" customFormat="1" ht="68.25" customHeight="1" thickBot="1" x14ac:dyDescent="0.3">
      <c r="A677" s="305"/>
      <c r="B677" s="44" t="str">
        <f t="shared" si="364"/>
        <v>ГБУЗ АО Центр охраны здоровья семьи и репродукции</v>
      </c>
      <c r="C677" s="242"/>
      <c r="D677" s="19" t="str">
        <f t="shared" si="365"/>
        <v>ПМСП, включенная в базовую программу ОМС</v>
      </c>
      <c r="E677" s="214"/>
      <c r="F677" s="44" t="str">
        <f t="shared" si="335"/>
        <v>амбулаторно</v>
      </c>
      <c r="G677" s="214"/>
      <c r="H677" s="44" t="str">
        <f t="shared" si="336"/>
        <v>Не предусмотрено</v>
      </c>
      <c r="I677" s="214"/>
      <c r="J677" s="44" t="str">
        <f t="shared" si="337"/>
        <v>акушерство-гинекология</v>
      </c>
      <c r="K677" s="66" t="s">
        <v>135</v>
      </c>
      <c r="L677" s="67" t="s">
        <v>120</v>
      </c>
      <c r="M677" s="68" t="s">
        <v>42</v>
      </c>
      <c r="N677" s="101">
        <v>668</v>
      </c>
      <c r="O677" s="101">
        <v>501</v>
      </c>
      <c r="P677" s="51" t="str">
        <f t="shared" ref="P677:P679" si="369">IF(AND(N677&lt;&gt;0,M677="Кач."),O677/N677*100,"")</f>
        <v/>
      </c>
      <c r="Q677" s="197">
        <f>IF(AND(N677&lt;&gt;0,M677="объем"),(O677/N677*100)/$Y$2*12,"")</f>
        <v>100</v>
      </c>
      <c r="R677" s="209"/>
      <c r="S677" s="211"/>
      <c r="T677" s="225"/>
      <c r="U677" s="365"/>
      <c r="V677" s="64"/>
      <c r="W677" s="244"/>
      <c r="X677" s="228"/>
    </row>
    <row r="678" spans="1:24" s="4" customFormat="1" ht="25.15" customHeight="1" thickBot="1" x14ac:dyDescent="0.3">
      <c r="A678" s="305"/>
      <c r="B678" s="44" t="str">
        <f t="shared" si="364"/>
        <v>ГБУЗ АО Центр охраны здоровья семьи и репродукции</v>
      </c>
      <c r="C678" s="206" t="s">
        <v>231</v>
      </c>
      <c r="D678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8" s="207" t="s">
        <v>287</v>
      </c>
      <c r="F678" s="44" t="str">
        <f t="shared" si="335"/>
        <v>заключение договоров</v>
      </c>
      <c r="G678" s="222" t="s">
        <v>289</v>
      </c>
      <c r="H678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8" s="222" t="s">
        <v>288</v>
      </c>
      <c r="J678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8" s="73" t="s">
        <v>232</v>
      </c>
      <c r="L678" s="72" t="s">
        <v>3</v>
      </c>
      <c r="M678" s="69" t="s">
        <v>5</v>
      </c>
      <c r="N678" s="103">
        <v>100</v>
      </c>
      <c r="O678" s="103">
        <v>100</v>
      </c>
      <c r="P678" s="51">
        <f t="shared" si="369"/>
        <v>100</v>
      </c>
      <c r="Q678" s="51" t="str">
        <f>IF(AND(N678&lt;&gt;0,M678="объем"),(O678/N678*100)/$Y$2*12,"")</f>
        <v/>
      </c>
      <c r="R678" s="212">
        <f>IFERROR(AVERAGE(P678:P679),"")</f>
        <v>100</v>
      </c>
      <c r="S678" s="215">
        <f>AVERAGE(Q678:Q679)</f>
        <v>100</v>
      </c>
      <c r="T678" s="213">
        <f>IFERROR((R678*0.7+S678*0.3)*2,S678*2)</f>
        <v>200</v>
      </c>
      <c r="U678" s="207" t="str">
        <f>IF(T678&lt;170,"ГЗ по услуге (работе) НЕ выполнено","")&amp;IF(AND(T678&gt;=170,T678&lt;=200),"ГЗ по услуге (работе) выполнено","")&amp;IF(T678&gt;200,"ГЗ по услуге (работе) ПЕРЕвыполнено","")</f>
        <v>ГЗ по услуге (работе) выполнено</v>
      </c>
      <c r="V678" s="214"/>
      <c r="W678" s="244"/>
      <c r="X678" s="228"/>
    </row>
    <row r="679" spans="1:24" s="4" customFormat="1" ht="72.75" customHeight="1" thickBot="1" x14ac:dyDescent="0.3">
      <c r="A679" s="305"/>
      <c r="B679" s="44" t="str">
        <f t="shared" si="364"/>
        <v>ГБУЗ АО Центр охраны здоровья семьи и репродукции</v>
      </c>
      <c r="C679" s="206"/>
      <c r="D679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9" s="207"/>
      <c r="F679" s="44" t="str">
        <f t="shared" si="335"/>
        <v>заключение договоров</v>
      </c>
      <c r="G679" s="223"/>
      <c r="H679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9" s="223"/>
      <c r="J679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9" s="74" t="s">
        <v>240</v>
      </c>
      <c r="L679" s="72" t="s">
        <v>233</v>
      </c>
      <c r="M679" s="68" t="s">
        <v>42</v>
      </c>
      <c r="N679" s="101">
        <v>0.41</v>
      </c>
      <c r="O679" s="101">
        <v>0.41</v>
      </c>
      <c r="P679" s="53" t="str">
        <f t="shared" si="369"/>
        <v/>
      </c>
      <c r="Q679" s="55">
        <f>IF(AND(N679&lt;&gt;0,M679="объем"),(O679/N679*100),"")</f>
        <v>100</v>
      </c>
      <c r="R679" s="212"/>
      <c r="S679" s="215"/>
      <c r="T679" s="213"/>
      <c r="U679" s="207"/>
      <c r="V679" s="214"/>
      <c r="W679" s="245"/>
      <c r="X679" s="225"/>
    </row>
    <row r="680" spans="1:24" s="4" customFormat="1" ht="24" customHeight="1" thickBot="1" x14ac:dyDescent="0.3">
      <c r="A680" s="301" t="s">
        <v>264</v>
      </c>
      <c r="B680" s="44" t="str">
        <f t="shared" si="364"/>
        <v>ГБУЗ АО Клинический родильный дом им.Ю.А. Пасхаловой</v>
      </c>
      <c r="C680" s="242" t="s">
        <v>126</v>
      </c>
      <c r="D680" s="19" t="str">
        <f t="shared" si="36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0" s="214" t="s">
        <v>140</v>
      </c>
      <c r="F680" s="44" t="str">
        <f t="shared" si="335"/>
        <v>стационар</v>
      </c>
      <c r="G680" s="214" t="s">
        <v>47</v>
      </c>
      <c r="H680" s="44" t="str">
        <f t="shared" si="336"/>
        <v>Не предусмотрено</v>
      </c>
      <c r="I680" s="214" t="s">
        <v>197</v>
      </c>
      <c r="J680" s="44" t="str">
        <f t="shared" si="337"/>
        <v>неонатология</v>
      </c>
      <c r="K680" s="69" t="s">
        <v>130</v>
      </c>
      <c r="L680" s="70" t="s">
        <v>3</v>
      </c>
      <c r="M680" s="70" t="s">
        <v>5</v>
      </c>
      <c r="N680" s="103">
        <v>99</v>
      </c>
      <c r="O680" s="103">
        <v>99</v>
      </c>
      <c r="P680" s="51">
        <f t="shared" si="363"/>
        <v>100</v>
      </c>
      <c r="Q680" s="51"/>
      <c r="R680" s="226">
        <f>IFERROR(AVERAGE(P680:P685),"")</f>
        <v>100</v>
      </c>
      <c r="S680" s="227">
        <f>AVERAGE(Q680:Q685)</f>
        <v>101.02871020903808</v>
      </c>
      <c r="T680" s="224">
        <f>IFERROR((R680*0.7+S680*0.3)*2,S680*2)</f>
        <v>200.61722612542286</v>
      </c>
      <c r="U680" s="222" t="str">
        <f>IF(T680&lt;170,"ГЗ по услуге (работе) НЕ выполнено","")&amp;IF(AND(T680&gt;=170,T680&lt;=200),"ГЗ по услуге (работе) выполнено","")&amp;IF(T680&gt;200,"ГЗ по услуге (работе) ПЕРЕвыполнено","")</f>
        <v>ГЗ по услуге (работе) ПЕРЕвыполнено</v>
      </c>
      <c r="V680" s="230"/>
      <c r="W680" s="243">
        <f>AVERAGE(T680:T687)</f>
        <v>200.30861306271143</v>
      </c>
      <c r="X680" s="246" t="str">
        <f>IF(W680&lt;170,"ГЗ по учреждению не выполнено","")&amp;IF(AND(W680&gt;=170,W680&lt;=200),"ГЗ по учреждению выполнено","")&amp;IF(W680&gt;200,"ГЗ по учреждению перевыполнено","")</f>
        <v>ГЗ по учреждению перевыполнено</v>
      </c>
    </row>
    <row r="681" spans="1:24" s="4" customFormat="1" ht="21.6" customHeight="1" thickBot="1" x14ac:dyDescent="0.3">
      <c r="A681" s="301"/>
      <c r="B681" s="44" t="str">
        <f t="shared" si="364"/>
        <v>ГБУЗ АО Клинический родильный дом им.Ю.А. Пасхаловой</v>
      </c>
      <c r="C681" s="242"/>
      <c r="D681" s="19" t="str">
        <f t="shared" si="36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1" s="214"/>
      <c r="F681" s="44" t="str">
        <f t="shared" si="335"/>
        <v>стационар</v>
      </c>
      <c r="G681" s="214"/>
      <c r="H681" s="44" t="str">
        <f t="shared" si="336"/>
        <v>Не предусмотрено</v>
      </c>
      <c r="I681" s="214"/>
      <c r="J681" s="44" t="str">
        <f t="shared" si="337"/>
        <v>неонатология</v>
      </c>
      <c r="K681" s="71" t="s">
        <v>172</v>
      </c>
      <c r="L681" s="72" t="s">
        <v>120</v>
      </c>
      <c r="M681" s="68" t="s">
        <v>42</v>
      </c>
      <c r="N681" s="101">
        <v>122</v>
      </c>
      <c r="O681" s="101">
        <v>92</v>
      </c>
      <c r="P681" s="53" t="str">
        <f t="shared" si="363"/>
        <v/>
      </c>
      <c r="Q681" s="52">
        <f>IF(AND(N681&lt;&gt;0,M681="объем"),(O681/N681*100)/$Y$2*12,"")</f>
        <v>100.54644808743168</v>
      </c>
      <c r="R681" s="208"/>
      <c r="S681" s="210"/>
      <c r="T681" s="228"/>
      <c r="U681" s="229"/>
      <c r="V681" s="231"/>
      <c r="W681" s="244"/>
      <c r="X681" s="247"/>
    </row>
    <row r="682" spans="1:24" s="4" customFormat="1" ht="28.5" customHeight="1" thickBot="1" x14ac:dyDescent="0.3">
      <c r="A682" s="301"/>
      <c r="B682" s="44" t="str">
        <f t="shared" si="364"/>
        <v>ГБУЗ АО Клинический родильный дом им.Ю.А. Пасхаловой</v>
      </c>
      <c r="C682" s="242"/>
      <c r="D682" s="19" t="str">
        <f t="shared" si="36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2" s="214" t="s">
        <v>140</v>
      </c>
      <c r="F682" s="44" t="str">
        <f t="shared" si="335"/>
        <v>стационар</v>
      </c>
      <c r="G682" s="214" t="s">
        <v>47</v>
      </c>
      <c r="H682" s="44" t="str">
        <f t="shared" si="336"/>
        <v>Не предусмотрено</v>
      </c>
      <c r="I682" s="214" t="s">
        <v>52</v>
      </c>
      <c r="J682" s="44" t="str">
        <f t="shared" si="337"/>
        <v>для беременных и рожениц</v>
      </c>
      <c r="K682" s="69" t="s">
        <v>130</v>
      </c>
      <c r="L682" s="70" t="s">
        <v>3</v>
      </c>
      <c r="M682" s="70" t="s">
        <v>5</v>
      </c>
      <c r="N682" s="103">
        <v>99</v>
      </c>
      <c r="O682" s="103">
        <v>99</v>
      </c>
      <c r="P682" s="51">
        <f t="shared" si="363"/>
        <v>100</v>
      </c>
      <c r="Q682" s="51"/>
      <c r="R682" s="208"/>
      <c r="S682" s="210"/>
      <c r="T682" s="228"/>
      <c r="U682" s="229"/>
      <c r="V682" s="231"/>
      <c r="W682" s="244"/>
      <c r="X682" s="247"/>
    </row>
    <row r="683" spans="1:24" s="4" customFormat="1" ht="25.9" customHeight="1" thickBot="1" x14ac:dyDescent="0.3">
      <c r="A683" s="301"/>
      <c r="B683" s="44" t="str">
        <f t="shared" si="364"/>
        <v>ГБУЗ АО Клинический родильный дом им.Ю.А. Пасхаловой</v>
      </c>
      <c r="C683" s="242"/>
      <c r="D683" s="19" t="str">
        <f t="shared" si="36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3" s="214"/>
      <c r="F683" s="44" t="str">
        <f t="shared" si="335"/>
        <v>стационар</v>
      </c>
      <c r="G683" s="214"/>
      <c r="H683" s="44" t="str">
        <f t="shared" si="336"/>
        <v>Не предусмотрено</v>
      </c>
      <c r="I683" s="214"/>
      <c r="J683" s="44" t="str">
        <f t="shared" si="337"/>
        <v>для беременных и рожениц</v>
      </c>
      <c r="K683" s="71" t="s">
        <v>172</v>
      </c>
      <c r="L683" s="72" t="s">
        <v>120</v>
      </c>
      <c r="M683" s="68" t="s">
        <v>42</v>
      </c>
      <c r="N683" s="101">
        <v>135</v>
      </c>
      <c r="O683" s="101">
        <v>99</v>
      </c>
      <c r="P683" s="53" t="str">
        <f t="shared" si="363"/>
        <v/>
      </c>
      <c r="Q683" s="52">
        <f>IF(AND(N683&lt;&gt;0,M683="объем"),(O683/N683*100)/$Y$2*12,"")</f>
        <v>97.777777777777771</v>
      </c>
      <c r="R683" s="208"/>
      <c r="S683" s="210"/>
      <c r="T683" s="228"/>
      <c r="U683" s="229"/>
      <c r="V683" s="231"/>
      <c r="W683" s="244"/>
      <c r="X683" s="247"/>
    </row>
    <row r="684" spans="1:24" s="4" customFormat="1" ht="73.5" customHeight="1" thickBot="1" x14ac:dyDescent="0.3">
      <c r="A684" s="301"/>
      <c r="B684" s="44" t="str">
        <f t="shared" si="364"/>
        <v>ГБУЗ АО Клинический родильный дом им.Ю.А. Пасхаловой</v>
      </c>
      <c r="C684" s="242"/>
      <c r="D684" s="19" t="str">
        <f t="shared" si="36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4" s="214" t="s">
        <v>140</v>
      </c>
      <c r="F684" s="44" t="str">
        <f t="shared" ref="F684:F717" si="370">IF(E684="",F683,E684)</f>
        <v>стационар</v>
      </c>
      <c r="G684" s="214" t="s">
        <v>47</v>
      </c>
      <c r="H684" s="44" t="str">
        <f t="shared" ref="H684:H717" si="371">IF(G684="",H683,G684)</f>
        <v>Не предусмотрено</v>
      </c>
      <c r="I684" s="214" t="s">
        <v>86</v>
      </c>
      <c r="J684" s="44" t="str">
        <f t="shared" ref="J684:J717" si="372">IF(I684="",J683,I684)</f>
        <v>акушерство-гинекология</v>
      </c>
      <c r="K684" s="69" t="s">
        <v>130</v>
      </c>
      <c r="L684" s="70" t="s">
        <v>3</v>
      </c>
      <c r="M684" s="70" t="s">
        <v>5</v>
      </c>
      <c r="N684" s="103">
        <v>99</v>
      </c>
      <c r="O684" s="103">
        <v>99</v>
      </c>
      <c r="P684" s="51">
        <f t="shared" si="363"/>
        <v>100</v>
      </c>
      <c r="Q684" s="51"/>
      <c r="R684" s="208"/>
      <c r="S684" s="210"/>
      <c r="T684" s="228"/>
      <c r="U684" s="229"/>
      <c r="V684" s="231"/>
      <c r="W684" s="244"/>
      <c r="X684" s="247"/>
    </row>
    <row r="685" spans="1:24" s="4" customFormat="1" ht="50.25" customHeight="1" thickBot="1" x14ac:dyDescent="0.3">
      <c r="A685" s="301"/>
      <c r="B685" s="44" t="str">
        <f t="shared" si="364"/>
        <v>ГБУЗ АО Клинический родильный дом им.Ю.А. Пасхаловой</v>
      </c>
      <c r="C685" s="242"/>
      <c r="D685" s="19" t="str">
        <f t="shared" si="36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5" s="214"/>
      <c r="F685" s="44" t="str">
        <f t="shared" si="370"/>
        <v>стационар</v>
      </c>
      <c r="G685" s="214"/>
      <c r="H685" s="44" t="str">
        <f t="shared" si="371"/>
        <v>Не предусмотрено</v>
      </c>
      <c r="I685" s="214"/>
      <c r="J685" s="44" t="str">
        <f t="shared" si="372"/>
        <v>акушерство-гинекология</v>
      </c>
      <c r="K685" s="71" t="s">
        <v>172</v>
      </c>
      <c r="L685" s="72" t="s">
        <v>120</v>
      </c>
      <c r="M685" s="68" t="s">
        <v>42</v>
      </c>
      <c r="N685" s="101">
        <v>42</v>
      </c>
      <c r="O685" s="101">
        <v>33</v>
      </c>
      <c r="P685" s="53" t="str">
        <f t="shared" si="363"/>
        <v/>
      </c>
      <c r="Q685" s="52">
        <f t="shared" ref="Q685" si="373">IF(AND(N685&lt;&gt;0,M685="объем"),(O685/N685*100)/$Y$2*12,"")</f>
        <v>104.76190476190476</v>
      </c>
      <c r="R685" s="209"/>
      <c r="S685" s="211"/>
      <c r="T685" s="225"/>
      <c r="U685" s="223"/>
      <c r="V685" s="232"/>
      <c r="W685" s="244"/>
      <c r="X685" s="247"/>
    </row>
    <row r="686" spans="1:24" s="4" customFormat="1" ht="24.6" customHeight="1" thickBot="1" x14ac:dyDescent="0.3">
      <c r="A686" s="301"/>
      <c r="B686" s="44" t="str">
        <f t="shared" si="364"/>
        <v>ГБУЗ АО Клинический родильный дом им.Ю.А. Пасхаловой</v>
      </c>
      <c r="C686" s="206" t="s">
        <v>231</v>
      </c>
      <c r="D686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6" s="207" t="s">
        <v>287</v>
      </c>
      <c r="F686" s="44" t="str">
        <f t="shared" si="370"/>
        <v>заключение договоров</v>
      </c>
      <c r="G686" s="222" t="s">
        <v>289</v>
      </c>
      <c r="H686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6" s="222" t="s">
        <v>288</v>
      </c>
      <c r="J686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6" s="73" t="s">
        <v>232</v>
      </c>
      <c r="L686" s="72" t="s">
        <v>3</v>
      </c>
      <c r="M686" s="69" t="s">
        <v>5</v>
      </c>
      <c r="N686" s="103">
        <v>100</v>
      </c>
      <c r="O686" s="103">
        <v>100</v>
      </c>
      <c r="P686" s="51">
        <f t="shared" ref="P686:P687" si="374">IF(AND(N686&lt;&gt;0,M686="Кач."),O686/N686*100,"")</f>
        <v>100</v>
      </c>
      <c r="Q686" s="51"/>
      <c r="R686" s="212">
        <f>IFERROR(AVERAGE(P686:P687),"")</f>
        <v>100</v>
      </c>
      <c r="S686" s="215">
        <f>AVERAGE(Q686:Q687)</f>
        <v>100</v>
      </c>
      <c r="T686" s="213">
        <f>IFERROR((R686*0.7+S686*0.3)*2,S686*2)</f>
        <v>200</v>
      </c>
      <c r="U686" s="207" t="str">
        <f>IF(T686&lt;170,"ГЗ по услуге (работе) НЕ выполнено","")&amp;IF(AND(T686&gt;=170,T686&lt;=200),"ГЗ по услуге (работе) выполнено","")&amp;IF(T686&gt;200,"ГЗ по услуге (работе) ПЕРЕвыполнено","")</f>
        <v>ГЗ по услуге (работе) выполнено</v>
      </c>
      <c r="V686" s="230"/>
      <c r="W686" s="244"/>
      <c r="X686" s="247"/>
    </row>
    <row r="687" spans="1:24" ht="24" customHeight="1" thickBot="1" x14ac:dyDescent="0.3">
      <c r="A687" s="301"/>
      <c r="B687" s="44" t="str">
        <f t="shared" si="364"/>
        <v>ГБУЗ АО Клинический родильный дом им.Ю.А. Пасхаловой</v>
      </c>
      <c r="C687" s="206"/>
      <c r="D687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7" s="207"/>
      <c r="F687" s="44" t="str">
        <f t="shared" si="370"/>
        <v>заключение договоров</v>
      </c>
      <c r="G687" s="223"/>
      <c r="H687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7" s="223"/>
      <c r="J687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7" s="74" t="s">
        <v>240</v>
      </c>
      <c r="L687" s="72" t="s">
        <v>233</v>
      </c>
      <c r="M687" s="68" t="s">
        <v>42</v>
      </c>
      <c r="N687" s="100">
        <v>14.7</v>
      </c>
      <c r="O687" s="100">
        <v>14.7</v>
      </c>
      <c r="P687" s="53" t="str">
        <f t="shared" si="374"/>
        <v/>
      </c>
      <c r="Q687" s="55">
        <f>IF(AND(N687&lt;&gt;0,M687="объем"),(O687/N687*100),"")</f>
        <v>100</v>
      </c>
      <c r="R687" s="212"/>
      <c r="S687" s="215"/>
      <c r="T687" s="213"/>
      <c r="U687" s="207"/>
      <c r="V687" s="232"/>
      <c r="W687" s="245"/>
      <c r="X687" s="248"/>
    </row>
    <row r="688" spans="1:24" ht="28.5" customHeight="1" thickBot="1" x14ac:dyDescent="0.3">
      <c r="A688" s="152" t="s">
        <v>98</v>
      </c>
      <c r="B688" s="44" t="str">
        <f t="shared" si="364"/>
        <v>ГБУ АО УМТОМО</v>
      </c>
      <c r="C688" s="242" t="s">
        <v>231</v>
      </c>
      <c r="D688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8" s="345" t="s">
        <v>210</v>
      </c>
      <c r="F688" s="44" t="str">
        <f t="shared" si="370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688" s="214" t="s">
        <v>211</v>
      </c>
      <c r="H688" s="44" t="str">
        <f t="shared" si="371"/>
        <v>Организация и (или) проведение ремонтных работ</v>
      </c>
      <c r="I688" s="214" t="s">
        <v>167</v>
      </c>
      <c r="J688" s="44" t="str">
        <f t="shared" si="372"/>
        <v>не предусмотрено</v>
      </c>
      <c r="K688" s="70" t="s">
        <v>212</v>
      </c>
      <c r="L688" s="70" t="s">
        <v>3</v>
      </c>
      <c r="M688" s="70" t="s">
        <v>5</v>
      </c>
      <c r="N688" s="103">
        <v>99</v>
      </c>
      <c r="O688" s="103">
        <v>100</v>
      </c>
      <c r="P688" s="51">
        <f>IF(AND(N688&lt;&gt;0,M688="Кач."),O688/N688*100,"")</f>
        <v>101.01010101010101</v>
      </c>
      <c r="Q688" s="51"/>
      <c r="R688" s="212">
        <f>IFERROR(AVERAGE(P688:P689),"")</f>
        <v>101.01010101010101</v>
      </c>
      <c r="S688" s="215">
        <f>AVERAGE(Q688:Q689)</f>
        <v>111.0013717421125</v>
      </c>
      <c r="T688" s="213">
        <f>IFERROR((R688*0.7+S688*0.3)*2,S688*2)</f>
        <v>208.01496445940887</v>
      </c>
      <c r="U688" s="207" t="str">
        <f>IF(T688&lt;170,"ГЗ по услуге (работе) НЕ выполнено","")&amp;IF(AND(T688&gt;=170,T688&lt;=200),"ГЗ по услуге (работе) выполнено","")&amp;IF(T688&gt;200,"ГЗ по услуге (работе) ПЕРЕвыполнено","")</f>
        <v>ГЗ по услуге (работе) ПЕРЕвыполнено</v>
      </c>
      <c r="V688" s="214"/>
      <c r="W688" s="287">
        <f>AVERAGE(T688:T697)</f>
        <v>207.56754919903449</v>
      </c>
      <c r="X688" s="246" t="str">
        <f>IF(W688&lt;170,"ГЗ по учреждению не выполнено","")&amp;IF(AND(W688&gt;=170,W688&lt;=200),"ГЗ по учреждению выполнено","")&amp;IF(W688&gt;200,"ГЗ по учреждению перевыполнено","")</f>
        <v>ГЗ по учреждению перевыполнено</v>
      </c>
    </row>
    <row r="689" spans="1:26" ht="28.5" customHeight="1" thickBot="1" x14ac:dyDescent="0.3">
      <c r="A689" s="153"/>
      <c r="B689" s="44" t="str">
        <f t="shared" si="364"/>
        <v>ГБУ АО УМТОМО</v>
      </c>
      <c r="C689" s="242"/>
      <c r="D689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9" s="345"/>
      <c r="F689" s="44" t="str">
        <f t="shared" si="370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689" s="214"/>
      <c r="H689" s="44" t="str">
        <f t="shared" si="371"/>
        <v>Организация и (или) проведение ремонтных работ</v>
      </c>
      <c r="I689" s="214"/>
      <c r="J689" s="44" t="str">
        <f t="shared" si="372"/>
        <v>не предусмотрено</v>
      </c>
      <c r="K689" s="71" t="s">
        <v>213</v>
      </c>
      <c r="L689" s="72" t="s">
        <v>41</v>
      </c>
      <c r="M689" s="68" t="s">
        <v>42</v>
      </c>
      <c r="N689" s="102">
        <v>243</v>
      </c>
      <c r="O689" s="102">
        <v>202.3</v>
      </c>
      <c r="P689" s="53" t="str">
        <f t="shared" si="363"/>
        <v/>
      </c>
      <c r="Q689" s="52">
        <f>IF(AND(N689&lt;&gt;0,M689="объем"),(O689/N689*100)/$Y$2*12,"")</f>
        <v>111.0013717421125</v>
      </c>
      <c r="R689" s="212"/>
      <c r="S689" s="215"/>
      <c r="T689" s="213"/>
      <c r="U689" s="207"/>
      <c r="V689" s="214"/>
      <c r="W689" s="288"/>
      <c r="X689" s="247"/>
    </row>
    <row r="690" spans="1:26" ht="23.45" customHeight="1" thickBot="1" x14ac:dyDescent="0.3">
      <c r="A690" s="153"/>
      <c r="B690" s="44" t="str">
        <f t="shared" si="364"/>
        <v>ГБУ АО УМТОМО</v>
      </c>
      <c r="C690" s="242"/>
      <c r="D690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0" s="214" t="s">
        <v>214</v>
      </c>
      <c r="F690" s="44" t="str">
        <f t="shared" si="370"/>
        <v>Монтаж, наладка, ремонт и техническое обслуживание медицинской техники государственных учреждений</v>
      </c>
      <c r="G690" s="214" t="s">
        <v>215</v>
      </c>
      <c r="H690" s="44" t="str">
        <f t="shared" si="371"/>
        <v>Ремонт и обслуживание оборудования</v>
      </c>
      <c r="I690" s="214" t="s">
        <v>167</v>
      </c>
      <c r="J690" s="44" t="str">
        <f t="shared" si="372"/>
        <v>не предусмотрено</v>
      </c>
      <c r="K690" s="70" t="s">
        <v>209</v>
      </c>
      <c r="L690" s="70" t="s">
        <v>3</v>
      </c>
      <c r="M690" s="70" t="s">
        <v>5</v>
      </c>
      <c r="N690" s="103">
        <v>99</v>
      </c>
      <c r="O690" s="103">
        <v>100</v>
      </c>
      <c r="P690" s="51">
        <f>IF(AND(N690&lt;&gt;0,M690="Кач."),O690/N690*100,"")</f>
        <v>101.01010101010101</v>
      </c>
      <c r="Q690" s="51"/>
      <c r="R690" s="212">
        <f>IFERROR(AVERAGE(P690:P691),"")</f>
        <v>101.01010101010101</v>
      </c>
      <c r="S690" s="215">
        <f>AVERAGE(Q690:Q691)</f>
        <v>99.665755089638395</v>
      </c>
      <c r="T690" s="213">
        <f>IFERROR((R690*0.7+S690*0.3)*2,S690*2)</f>
        <v>201.21359446792442</v>
      </c>
      <c r="U690" s="207" t="str">
        <f>IF(T690&lt;170,"ГЗ по услуге (работе) НЕ выполнено","")&amp;IF(AND(T690&gt;=170,T690&lt;=200),"ГЗ по услуге (работе) выполнено","")&amp;IF(T690&gt;200,"ГЗ по услуге (работе) ПЕРЕвыполнено","")</f>
        <v>ГЗ по услуге (работе) ПЕРЕвыполнено</v>
      </c>
      <c r="V690" s="214"/>
      <c r="W690" s="288"/>
      <c r="X690" s="247"/>
    </row>
    <row r="691" spans="1:26" ht="26.45" customHeight="1" thickBot="1" x14ac:dyDescent="0.3">
      <c r="A691" s="153"/>
      <c r="B691" s="44" t="str">
        <f t="shared" si="364"/>
        <v>ГБУ АО УМТОМО</v>
      </c>
      <c r="C691" s="242"/>
      <c r="D691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1" s="214"/>
      <c r="F691" s="44" t="str">
        <f t="shared" si="370"/>
        <v>Монтаж, наладка, ремонт и техническое обслуживание медицинской техники государственных учреждений</v>
      </c>
      <c r="G691" s="214"/>
      <c r="H691" s="44" t="str">
        <f t="shared" si="371"/>
        <v>Ремонт и обслуживание оборудования</v>
      </c>
      <c r="I691" s="214"/>
      <c r="J691" s="44" t="str">
        <f t="shared" si="372"/>
        <v>не предусмотрено</v>
      </c>
      <c r="K691" s="71" t="s">
        <v>216</v>
      </c>
      <c r="L691" s="72" t="s">
        <v>41</v>
      </c>
      <c r="M691" s="68" t="s">
        <v>42</v>
      </c>
      <c r="N691" s="102">
        <v>2194</v>
      </c>
      <c r="O691" s="102">
        <v>1640</v>
      </c>
      <c r="P691" s="53" t="str">
        <f t="shared" ref="P691" si="375">IF(AND(N691&lt;&gt;0,M691="Кач."),O691/N691*100,"")</f>
        <v/>
      </c>
      <c r="Q691" s="201">
        <f>IF(AND(N691&lt;&gt;0,M691="объем"),(O691/N691*100)/$Y$2*12,"")</f>
        <v>99.665755089638395</v>
      </c>
      <c r="R691" s="212"/>
      <c r="S691" s="215"/>
      <c r="T691" s="213"/>
      <c r="U691" s="207"/>
      <c r="V691" s="214"/>
      <c r="W691" s="288"/>
      <c r="X691" s="247"/>
    </row>
    <row r="692" spans="1:26" ht="78.75" customHeight="1" thickBot="1" x14ac:dyDescent="0.3">
      <c r="A692" s="153"/>
      <c r="B692" s="44" t="str">
        <f t="shared" si="364"/>
        <v>ГБУ АО УМТОМО</v>
      </c>
      <c r="C692" s="242" t="s">
        <v>217</v>
      </c>
      <c r="D692" s="19" t="str">
        <f t="shared" si="365"/>
        <v>Материально-техническое обеспечение деятельности министерства и государственных учреждений, определенных министерством</v>
      </c>
      <c r="E692" s="214" t="s">
        <v>218</v>
      </c>
      <c r="F692" s="44" t="str">
        <f t="shared" si="370"/>
        <v>Автотранспортное обслуживание должностных лиц, государственных органов и государственных учреждений</v>
      </c>
      <c r="G692" s="214" t="s">
        <v>219</v>
      </c>
      <c r="H692" s="44" t="str">
        <f t="shared" si="371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692" s="214" t="s">
        <v>103</v>
      </c>
      <c r="J692" s="44" t="str">
        <f t="shared" si="372"/>
        <v>постоянно</v>
      </c>
      <c r="K692" s="70" t="s">
        <v>220</v>
      </c>
      <c r="L692" s="70" t="s">
        <v>3</v>
      </c>
      <c r="M692" s="69" t="s">
        <v>5</v>
      </c>
      <c r="N692" s="103">
        <v>99</v>
      </c>
      <c r="O692" s="103">
        <v>100</v>
      </c>
      <c r="P692" s="51">
        <f t="shared" ref="P692:P697" si="376">IF(AND(N692&lt;&gt;0,M692="Кач."),O692/N692*100,"")</f>
        <v>101.01010101010101</v>
      </c>
      <c r="Q692" s="201"/>
      <c r="R692" s="212">
        <f>IFERROR(AVERAGE(P692:P693),"")</f>
        <v>101.01010101010101</v>
      </c>
      <c r="S692" s="215">
        <f>AVERAGE(Q692:Q693)</f>
        <v>98.800473052880548</v>
      </c>
      <c r="T692" s="213">
        <f>IFERROR((R692*0.7+S692*0.3)*2,S692*2)</f>
        <v>200.69442524586972</v>
      </c>
      <c r="U692" s="207" t="str">
        <f>IF(T692&lt;170,"ГЗ по услуге (работе) НЕ выполнено","")&amp;IF(AND(T692&gt;=170,T692&lt;=200),"ГЗ по услуге (работе) выполнено","")&amp;IF(T692&gt;200,"ГЗ по услуге (работе) ПЕРЕвыполнено","")</f>
        <v>ГЗ по услуге (работе) ПЕРЕвыполнено</v>
      </c>
      <c r="V692" s="214"/>
      <c r="W692" s="288"/>
      <c r="X692" s="247"/>
    </row>
    <row r="693" spans="1:26" ht="36" customHeight="1" thickBot="1" x14ac:dyDescent="0.3">
      <c r="A693" s="153"/>
      <c r="B693" s="44" t="str">
        <f t="shared" si="364"/>
        <v>ГБУ АО УМТОМО</v>
      </c>
      <c r="C693" s="242"/>
      <c r="D693" s="19" t="str">
        <f t="shared" si="365"/>
        <v>Материально-техническое обеспечение деятельности министерства и государственных учреждений, определенных министерством</v>
      </c>
      <c r="E693" s="214"/>
      <c r="F693" s="44" t="str">
        <f t="shared" si="370"/>
        <v>Автотранспортное обслуживание должностных лиц, государственных органов и государственных учреждений</v>
      </c>
      <c r="G693" s="214"/>
      <c r="H693" s="44" t="str">
        <f t="shared" si="371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693" s="214"/>
      <c r="J693" s="44" t="str">
        <f t="shared" si="372"/>
        <v>постоянно</v>
      </c>
      <c r="K693" s="71" t="s">
        <v>175</v>
      </c>
      <c r="L693" s="72" t="s">
        <v>41</v>
      </c>
      <c r="M693" s="68" t="s">
        <v>42</v>
      </c>
      <c r="N693" s="194">
        <v>47352</v>
      </c>
      <c r="O693" s="194">
        <v>35088</v>
      </c>
      <c r="P693" s="51" t="str">
        <f t="shared" si="376"/>
        <v/>
      </c>
      <c r="Q693" s="201">
        <f>IF(AND(N693&lt;&gt;0,M693="объем"),(O693/N693*100)/$Y$2*12,"")</f>
        <v>98.800473052880548</v>
      </c>
      <c r="R693" s="212"/>
      <c r="S693" s="215"/>
      <c r="T693" s="213"/>
      <c r="U693" s="207"/>
      <c r="V693" s="214"/>
      <c r="W693" s="288"/>
      <c r="X693" s="247"/>
    </row>
    <row r="694" spans="1:26" ht="78" customHeight="1" thickBot="1" x14ac:dyDescent="0.3">
      <c r="A694" s="153"/>
      <c r="B694" s="44" t="str">
        <f t="shared" si="364"/>
        <v>ГБУ АО УМТОМО</v>
      </c>
      <c r="C694" s="236" t="s">
        <v>221</v>
      </c>
      <c r="D694" s="19" t="str">
        <f t="shared" si="365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694" s="214" t="s">
        <v>221</v>
      </c>
      <c r="F694" s="44" t="str">
        <f t="shared" si="370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694" s="214" t="s">
        <v>47</v>
      </c>
      <c r="H694" s="44" t="str">
        <f t="shared" si="371"/>
        <v>Не предусмотрено</v>
      </c>
      <c r="I694" s="214" t="s">
        <v>47</v>
      </c>
      <c r="J694" s="44" t="str">
        <f t="shared" si="372"/>
        <v>Не предусмотрено</v>
      </c>
      <c r="K694" s="70" t="s">
        <v>222</v>
      </c>
      <c r="L694" s="70" t="s">
        <v>3</v>
      </c>
      <c r="M694" s="69" t="s">
        <v>5</v>
      </c>
      <c r="N694" s="103">
        <v>99</v>
      </c>
      <c r="O694" s="103">
        <v>100</v>
      </c>
      <c r="P694" s="51">
        <f t="shared" si="376"/>
        <v>101.01010101010101</v>
      </c>
      <c r="Q694" s="201"/>
      <c r="R694" s="226">
        <f>IFERROR(AVERAGE(P694:P697),"")</f>
        <v>110.50505050505051</v>
      </c>
      <c r="S694" s="227">
        <f>AVERAGE(Q694:Q697)</f>
        <v>109.40023652644027</v>
      </c>
      <c r="T694" s="224">
        <f>IFERROR((R694*0.7+S694*0.3)*2,S694*2)</f>
        <v>220.34721262293488</v>
      </c>
      <c r="U694" s="222" t="str">
        <f>IF(T694&lt;170,"ГЗ по услуге (работе) НЕ выполнено","")&amp;IF(AND(T694&gt;=170,T694&lt;=200),"ГЗ по услуге (работе) выполнено","")&amp;IF(T694&gt;200,"ГЗ по услуге (работе) ПЕРЕвыполнено","")</f>
        <v>ГЗ по услуге (работе) ПЕРЕвыполнено</v>
      </c>
      <c r="V694" s="230"/>
      <c r="W694" s="288"/>
      <c r="X694" s="247"/>
    </row>
    <row r="695" spans="1:26" ht="99" customHeight="1" thickBot="1" x14ac:dyDescent="0.3">
      <c r="A695" s="153"/>
      <c r="B695" s="44" t="str">
        <f t="shared" si="364"/>
        <v>ГБУ АО УМТОМО</v>
      </c>
      <c r="C695" s="238"/>
      <c r="D695" s="19" t="str">
        <f t="shared" si="365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695" s="214"/>
      <c r="F695" s="44" t="str">
        <f t="shared" si="370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695" s="214"/>
      <c r="H695" s="44" t="str">
        <f t="shared" si="371"/>
        <v>Не предусмотрено</v>
      </c>
      <c r="I695" s="214"/>
      <c r="J695" s="44" t="str">
        <f t="shared" si="372"/>
        <v>Не предусмотрено</v>
      </c>
      <c r="K695" s="71" t="s">
        <v>223</v>
      </c>
      <c r="L695" s="72" t="s">
        <v>41</v>
      </c>
      <c r="M695" s="68" t="s">
        <v>42</v>
      </c>
      <c r="N695" s="194">
        <v>5919</v>
      </c>
      <c r="O695" s="194">
        <v>4386</v>
      </c>
      <c r="P695" s="51" t="str">
        <f t="shared" si="376"/>
        <v/>
      </c>
      <c r="Q695" s="201">
        <f>IF(AND(N695&lt;&gt;0,M695="объем"),(O695/N695*100)/$Y$2*12,"")</f>
        <v>98.800473052880548</v>
      </c>
      <c r="R695" s="208"/>
      <c r="S695" s="210"/>
      <c r="T695" s="228"/>
      <c r="U695" s="229"/>
      <c r="V695" s="231"/>
      <c r="W695" s="288"/>
      <c r="X695" s="247"/>
    </row>
    <row r="696" spans="1:26" ht="82.5" customHeight="1" thickBot="1" x14ac:dyDescent="0.3">
      <c r="A696" s="153"/>
      <c r="B696" s="44" t="str">
        <f t="shared" si="364"/>
        <v>ГБУ АО УМТОМО</v>
      </c>
      <c r="C696" s="236" t="s">
        <v>269</v>
      </c>
      <c r="D696" s="19" t="str">
        <f t="shared" si="365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696" s="230" t="s">
        <v>269</v>
      </c>
      <c r="F696" s="44" t="str">
        <f t="shared" si="370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696" s="230" t="s">
        <v>270</v>
      </c>
      <c r="H696" s="44" t="str">
        <f t="shared" si="371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696" s="230" t="s">
        <v>271</v>
      </c>
      <c r="J696" s="44" t="str">
        <f t="shared" si="372"/>
        <v>Экспертом</v>
      </c>
      <c r="K696" s="70" t="s">
        <v>273</v>
      </c>
      <c r="L696" s="72" t="s">
        <v>147</v>
      </c>
      <c r="M696" s="69" t="s">
        <v>5</v>
      </c>
      <c r="N696" s="103">
        <v>15</v>
      </c>
      <c r="O696" s="103">
        <v>18</v>
      </c>
      <c r="P696" s="51">
        <f t="shared" si="376"/>
        <v>120</v>
      </c>
      <c r="Q696" s="52"/>
      <c r="R696" s="208"/>
      <c r="S696" s="210"/>
      <c r="T696" s="228"/>
      <c r="U696" s="229"/>
      <c r="V696" s="231"/>
      <c r="W696" s="288"/>
      <c r="X696" s="247"/>
    </row>
    <row r="697" spans="1:26" ht="59.25" customHeight="1" thickBot="1" x14ac:dyDescent="0.3">
      <c r="A697" s="153"/>
      <c r="B697" s="44" t="str">
        <f t="shared" si="364"/>
        <v>ГБУ АО УМТОМО</v>
      </c>
      <c r="C697" s="238"/>
      <c r="D697" s="19" t="str">
        <f t="shared" si="365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697" s="232"/>
      <c r="F697" s="44" t="str">
        <f t="shared" si="370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697" s="232"/>
      <c r="H697" s="44" t="str">
        <f t="shared" si="371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697" s="232"/>
      <c r="J697" s="44" t="str">
        <f t="shared" si="372"/>
        <v>Экспертом</v>
      </c>
      <c r="K697" s="71" t="s">
        <v>272</v>
      </c>
      <c r="L697" s="159" t="s">
        <v>147</v>
      </c>
      <c r="M697" s="78" t="s">
        <v>42</v>
      </c>
      <c r="N697" s="101">
        <v>15</v>
      </c>
      <c r="O697" s="101">
        <v>18</v>
      </c>
      <c r="P697" s="51" t="str">
        <f t="shared" si="376"/>
        <v/>
      </c>
      <c r="Q697" s="52">
        <f>IF(AND(N697&lt;&gt;0,M697="объем"),(O697/N697*100),"")</f>
        <v>120</v>
      </c>
      <c r="R697" s="209"/>
      <c r="S697" s="211"/>
      <c r="T697" s="225"/>
      <c r="U697" s="223"/>
      <c r="V697" s="232"/>
      <c r="W697" s="289"/>
      <c r="X697" s="248"/>
    </row>
    <row r="698" spans="1:26" ht="294.75" customHeight="1" thickBot="1" x14ac:dyDescent="0.3">
      <c r="A698" s="340" t="s">
        <v>261</v>
      </c>
      <c r="B698" s="44" t="str">
        <f t="shared" si="364"/>
        <v>ГAУ АО «Астраханские аптеки»</v>
      </c>
      <c r="C698" s="242" t="s">
        <v>224</v>
      </c>
      <c r="D698" s="19" t="str">
        <f t="shared" si="365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698" s="214" t="s">
        <v>167</v>
      </c>
      <c r="F698" s="44" t="str">
        <f t="shared" si="370"/>
        <v>не предусмотрено</v>
      </c>
      <c r="G698" s="214" t="s">
        <v>167</v>
      </c>
      <c r="H698" s="44" t="str">
        <f t="shared" si="371"/>
        <v>не предусмотрено</v>
      </c>
      <c r="I698" s="214" t="s">
        <v>167</v>
      </c>
      <c r="J698" s="44" t="str">
        <f t="shared" si="372"/>
        <v>не предусмотрено</v>
      </c>
      <c r="K698" s="70" t="s">
        <v>225</v>
      </c>
      <c r="L698" s="70" t="s">
        <v>3</v>
      </c>
      <c r="M698" s="70" t="s">
        <v>5</v>
      </c>
      <c r="N698" s="103">
        <v>100</v>
      </c>
      <c r="O698" s="103">
        <v>100</v>
      </c>
      <c r="P698" s="51">
        <f>IF(AND(N698&lt;&gt;0,M698="Кач."),O698/N698*100,"")</f>
        <v>100</v>
      </c>
      <c r="Q698" s="52"/>
      <c r="R698" s="212">
        <f>IFERROR(AVERAGE(P698:P699),"")</f>
        <v>100</v>
      </c>
      <c r="S698" s="227">
        <f>AVERAGE(Q698:Q699)</f>
        <v>100</v>
      </c>
      <c r="T698" s="224">
        <f>IFERROR((R698*0.7+S698*0.3)*2,S698*2)</f>
        <v>200</v>
      </c>
      <c r="U698" s="222" t="str">
        <f t="shared" ref="U698" si="377">IF(T698&lt;170,"ГЗ по услуге (работе) НЕ выполнено","")&amp;IF(AND(T698&gt;=170,T698&lt;=200),"ГЗ по услуге (работе) выполнено","")&amp;IF(T698&gt;200,"ГЗ по услуге (работе) ПЕРЕвыполнено","")</f>
        <v>ГЗ по услуге (работе) выполнено</v>
      </c>
      <c r="V698" s="230"/>
      <c r="W698" s="243">
        <f>AVERAGE(T698:T705)</f>
        <v>200.70707070707067</v>
      </c>
      <c r="X698" s="246" t="str">
        <f>IF(W698&lt;170,"ГЗ по учреждению не выполнено","")&amp;IF(AND(W698&gt;=170,W698&lt;=200),"ГЗ по учреждению выполнено","")&amp;IF(W698&gt;200,"ГЗ по учреждению перевыполнено","")</f>
        <v>ГЗ по учреждению перевыполнено</v>
      </c>
    </row>
    <row r="699" spans="1:26" ht="197.25" customHeight="1" thickBot="1" x14ac:dyDescent="0.3">
      <c r="A699" s="341"/>
      <c r="B699" s="44" t="str">
        <f t="shared" si="364"/>
        <v>ГAУ АО «Астраханские аптеки»</v>
      </c>
      <c r="C699" s="242"/>
      <c r="D699" s="19" t="str">
        <f t="shared" si="365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699" s="214"/>
      <c r="F699" s="44" t="str">
        <f t="shared" si="370"/>
        <v>не предусмотрено</v>
      </c>
      <c r="G699" s="214"/>
      <c r="H699" s="44" t="str">
        <f t="shared" si="371"/>
        <v>не предусмотрено</v>
      </c>
      <c r="I699" s="214"/>
      <c r="J699" s="44" t="str">
        <f t="shared" si="372"/>
        <v>не предусмотрено</v>
      </c>
      <c r="K699" s="71" t="s">
        <v>226</v>
      </c>
      <c r="L699" s="83" t="s">
        <v>41</v>
      </c>
      <c r="M699" s="78" t="s">
        <v>42</v>
      </c>
      <c r="N699" s="101">
        <v>504</v>
      </c>
      <c r="O699" s="101">
        <v>378</v>
      </c>
      <c r="P699" s="58"/>
      <c r="Q699" s="59">
        <f t="shared" ref="Q699" si="378">IF(AND(N699&lt;&gt;0,M699="объем"),(O699/N699*100)/$Y$2*12,"")</f>
        <v>100</v>
      </c>
      <c r="R699" s="212"/>
      <c r="S699" s="211"/>
      <c r="T699" s="225"/>
      <c r="U699" s="223"/>
      <c r="V699" s="232"/>
      <c r="W699" s="244"/>
      <c r="X699" s="247"/>
      <c r="Y699" s="29"/>
      <c r="Z699" s="29"/>
    </row>
    <row r="700" spans="1:26" ht="58.5" customHeight="1" thickBot="1" x14ac:dyDescent="0.3">
      <c r="A700" s="341"/>
      <c r="B700" s="44" t="str">
        <f t="shared" si="364"/>
        <v>ГAУ АО «Астраханские аптеки»</v>
      </c>
      <c r="C700" s="242" t="s">
        <v>227</v>
      </c>
      <c r="D700" s="19" t="str">
        <f t="shared" si="365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00" s="214" t="s">
        <v>167</v>
      </c>
      <c r="F700" s="44" t="str">
        <f t="shared" si="370"/>
        <v>не предусмотрено</v>
      </c>
      <c r="G700" s="214" t="s">
        <v>167</v>
      </c>
      <c r="H700" s="44" t="str">
        <f t="shared" si="371"/>
        <v>не предусмотрено</v>
      </c>
      <c r="I700" s="214" t="s">
        <v>167</v>
      </c>
      <c r="J700" s="44" t="str">
        <f t="shared" si="372"/>
        <v>не предусмотрено</v>
      </c>
      <c r="K700" s="70" t="s">
        <v>225</v>
      </c>
      <c r="L700" s="70" t="s">
        <v>3</v>
      </c>
      <c r="M700" s="70" t="s">
        <v>5</v>
      </c>
      <c r="N700" s="103">
        <v>100</v>
      </c>
      <c r="O700" s="103">
        <v>100</v>
      </c>
      <c r="P700" s="51">
        <f>IF(AND(N700&lt;&gt;0,M700="Кач."),O700/N700*100,"")</f>
        <v>100</v>
      </c>
      <c r="Q700" s="52"/>
      <c r="R700" s="212">
        <f>IFERROR(AVERAGE(P700:P701),"")</f>
        <v>100</v>
      </c>
      <c r="S700" s="215">
        <f>AVERAGE(Q700:Q701)</f>
        <v>100</v>
      </c>
      <c r="T700" s="213">
        <f>IFERROR((R700*0.7+S700*0.3)*2,S700*2)</f>
        <v>200</v>
      </c>
      <c r="U700" s="207" t="str">
        <f t="shared" ref="U700:U704" si="379">IF(T700&lt;170,"ГЗ по услуге (работе) НЕ выполнено","")&amp;IF(AND(T700&gt;=170,T700&lt;=200),"ГЗ по услуге (работе) выполнено","")&amp;IF(T700&gt;200,"ГЗ по услуге (работе) ПЕРЕвыполнено","")</f>
        <v>ГЗ по услуге (работе) выполнено</v>
      </c>
      <c r="V700" s="214"/>
      <c r="W700" s="244"/>
      <c r="X700" s="247"/>
    </row>
    <row r="701" spans="1:26" ht="93" customHeight="1" thickBot="1" x14ac:dyDescent="0.3">
      <c r="A701" s="341"/>
      <c r="B701" s="44" t="str">
        <f t="shared" si="364"/>
        <v>ГAУ АО «Астраханские аптеки»</v>
      </c>
      <c r="C701" s="242"/>
      <c r="D701" s="19" t="str">
        <f t="shared" si="365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01" s="214"/>
      <c r="F701" s="44" t="str">
        <f t="shared" si="370"/>
        <v>не предусмотрено</v>
      </c>
      <c r="G701" s="214"/>
      <c r="H701" s="44" t="str">
        <f t="shared" si="371"/>
        <v>не предусмотрено</v>
      </c>
      <c r="I701" s="214"/>
      <c r="J701" s="44" t="str">
        <f t="shared" si="372"/>
        <v>не предусмотрено</v>
      </c>
      <c r="K701" s="71" t="s">
        <v>226</v>
      </c>
      <c r="L701" s="83" t="s">
        <v>41</v>
      </c>
      <c r="M701" s="78" t="s">
        <v>42</v>
      </c>
      <c r="N701" s="101">
        <v>24</v>
      </c>
      <c r="O701" s="101">
        <v>18</v>
      </c>
      <c r="P701" s="58"/>
      <c r="Q701" s="59">
        <f t="shared" ref="Q701:Q705" si="380">IF(AND(N701&lt;&gt;0,M701="объем"),(O701/N701*100)/$Y$2*12,"")</f>
        <v>100</v>
      </c>
      <c r="R701" s="212"/>
      <c r="S701" s="215"/>
      <c r="T701" s="213"/>
      <c r="U701" s="207"/>
      <c r="V701" s="214"/>
      <c r="W701" s="244"/>
      <c r="X701" s="247"/>
    </row>
    <row r="702" spans="1:26" ht="58.5" customHeight="1" thickBot="1" x14ac:dyDescent="0.3">
      <c r="A702" s="341"/>
      <c r="B702" s="44" t="str">
        <f t="shared" si="364"/>
        <v>ГAУ АО «Астраханские аптеки»</v>
      </c>
      <c r="C702" s="236" t="s">
        <v>256</v>
      </c>
      <c r="D702" s="19" t="str">
        <f t="shared" si="365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02" s="230" t="s">
        <v>167</v>
      </c>
      <c r="F702" s="44" t="str">
        <f t="shared" si="370"/>
        <v>не предусмотрено</v>
      </c>
      <c r="G702" s="230" t="s">
        <v>167</v>
      </c>
      <c r="H702" s="44" t="str">
        <f t="shared" si="371"/>
        <v>не предусмотрено</v>
      </c>
      <c r="I702" s="230" t="s">
        <v>167</v>
      </c>
      <c r="J702" s="44" t="str">
        <f t="shared" si="372"/>
        <v>не предусмотрено</v>
      </c>
      <c r="K702" s="71" t="s">
        <v>257</v>
      </c>
      <c r="L702" s="142" t="s">
        <v>3</v>
      </c>
      <c r="M702" s="78" t="s">
        <v>5</v>
      </c>
      <c r="N702" s="103">
        <v>99</v>
      </c>
      <c r="O702" s="103">
        <v>100</v>
      </c>
      <c r="P702" s="150">
        <f>IF(AND(N702&lt;&gt;0,M702="Кач."),O702/N702*100,"")</f>
        <v>101.01010101010101</v>
      </c>
      <c r="Q702" s="141"/>
      <c r="R702" s="226">
        <f>IFERROR(AVERAGE(P702:P703),"")</f>
        <v>101.01010101010101</v>
      </c>
      <c r="S702" s="227">
        <f>AVERAGE(Q702:Q703)</f>
        <v>100</v>
      </c>
      <c r="T702" s="224">
        <f>IFERROR((R702*0.7+S702*0.3)*2,S702*2)</f>
        <v>201.4141414141414</v>
      </c>
      <c r="U702" s="222" t="str">
        <f t="shared" si="379"/>
        <v>ГЗ по услуге (работе) ПЕРЕвыполнено</v>
      </c>
      <c r="V702" s="143"/>
      <c r="W702" s="244"/>
      <c r="X702" s="247"/>
    </row>
    <row r="703" spans="1:26" ht="66.75" customHeight="1" thickBot="1" x14ac:dyDescent="0.3">
      <c r="A703" s="341"/>
      <c r="B703" s="44" t="str">
        <f t="shared" si="364"/>
        <v>ГAУ АО «Астраханские аптеки»</v>
      </c>
      <c r="C703" s="238"/>
      <c r="D703" s="19" t="str">
        <f t="shared" si="365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03" s="232"/>
      <c r="F703" s="44" t="str">
        <f t="shared" si="370"/>
        <v>не предусмотрено</v>
      </c>
      <c r="G703" s="232"/>
      <c r="H703" s="44" t="str">
        <f t="shared" si="371"/>
        <v>не предусмотрено</v>
      </c>
      <c r="I703" s="232"/>
      <c r="J703" s="44" t="str">
        <f t="shared" si="372"/>
        <v>не предусмотрено</v>
      </c>
      <c r="K703" s="71" t="s">
        <v>171</v>
      </c>
      <c r="L703" s="142" t="s">
        <v>41</v>
      </c>
      <c r="M703" s="78" t="s">
        <v>42</v>
      </c>
      <c r="N703" s="101">
        <v>4000</v>
      </c>
      <c r="O703" s="101">
        <v>3000</v>
      </c>
      <c r="P703" s="144"/>
      <c r="Q703" s="141">
        <f t="shared" si="380"/>
        <v>100</v>
      </c>
      <c r="R703" s="209"/>
      <c r="S703" s="211"/>
      <c r="T703" s="225"/>
      <c r="U703" s="223"/>
      <c r="V703" s="143"/>
      <c r="W703" s="244"/>
      <c r="X703" s="247"/>
    </row>
    <row r="704" spans="1:26" ht="337.5" customHeight="1" thickBot="1" x14ac:dyDescent="0.3">
      <c r="A704" s="341"/>
      <c r="B704" s="44" t="str">
        <f t="shared" si="364"/>
        <v>ГAУ АО «Астраханские аптеки»</v>
      </c>
      <c r="C704" s="236" t="s">
        <v>259</v>
      </c>
      <c r="D704" s="19" t="str">
        <f>IF(C704="",D703,C704)</f>
        <v xml:space="preserve">Обеспечение мероприятий, направленных на охрану здоровья граждан </v>
      </c>
      <c r="E704" s="207" t="s">
        <v>167</v>
      </c>
      <c r="F704" s="44" t="str">
        <f t="shared" si="370"/>
        <v>не предусмотрено</v>
      </c>
      <c r="G704" s="207" t="s">
        <v>167</v>
      </c>
      <c r="H704" s="44" t="str">
        <f t="shared" si="371"/>
        <v>не предусмотрено</v>
      </c>
      <c r="I704" s="230" t="s">
        <v>167</v>
      </c>
      <c r="J704" s="44" t="str">
        <f t="shared" si="372"/>
        <v>не предусмотрено</v>
      </c>
      <c r="K704" s="71" t="s">
        <v>258</v>
      </c>
      <c r="L704" s="142" t="s">
        <v>3</v>
      </c>
      <c r="M704" s="78" t="s">
        <v>5</v>
      </c>
      <c r="N704" s="103">
        <v>99</v>
      </c>
      <c r="O704" s="103">
        <v>100</v>
      </c>
      <c r="P704" s="150">
        <f>IF(AND(N704&lt;&gt;0,M704="Кач."),O704/N704*100,"")</f>
        <v>101.01010101010101</v>
      </c>
      <c r="Q704" s="141"/>
      <c r="R704" s="226">
        <f>IFERROR(AVERAGE(P704:P705),"")</f>
        <v>101.01010101010101</v>
      </c>
      <c r="S704" s="227">
        <f>AVERAGE(Q704:Q705)</f>
        <v>100</v>
      </c>
      <c r="T704" s="224">
        <f>IFERROR((R704*0.7+S704*0.3)*2,S704*2)</f>
        <v>201.4141414141414</v>
      </c>
      <c r="U704" s="222" t="str">
        <f t="shared" si="379"/>
        <v>ГЗ по услуге (работе) ПЕРЕвыполнено</v>
      </c>
      <c r="V704" s="143"/>
      <c r="W704" s="244"/>
      <c r="X704" s="247"/>
    </row>
    <row r="705" spans="1:24" ht="96.75" customHeight="1" thickBot="1" x14ac:dyDescent="0.3">
      <c r="A705" s="342"/>
      <c r="B705" s="44" t="str">
        <f t="shared" si="364"/>
        <v>ГAУ АО «Астраханские аптеки»</v>
      </c>
      <c r="C705" s="238"/>
      <c r="D705" s="19" t="str">
        <f t="shared" si="365"/>
        <v xml:space="preserve">Обеспечение мероприятий, направленных на охрану здоровья граждан </v>
      </c>
      <c r="E705" s="207"/>
      <c r="F705" s="44" t="str">
        <f t="shared" si="370"/>
        <v>не предусмотрено</v>
      </c>
      <c r="G705" s="207"/>
      <c r="H705" s="44" t="str">
        <f t="shared" si="371"/>
        <v>не предусмотрено</v>
      </c>
      <c r="I705" s="232"/>
      <c r="J705" s="44" t="str">
        <f t="shared" si="372"/>
        <v>не предусмотрено</v>
      </c>
      <c r="K705" s="71" t="s">
        <v>260</v>
      </c>
      <c r="L705" s="142" t="s">
        <v>58</v>
      </c>
      <c r="M705" s="78" t="s">
        <v>42</v>
      </c>
      <c r="N705" s="101">
        <v>1776</v>
      </c>
      <c r="O705" s="101">
        <v>1332</v>
      </c>
      <c r="P705" s="144"/>
      <c r="Q705" s="141">
        <f t="shared" si="380"/>
        <v>100</v>
      </c>
      <c r="R705" s="209"/>
      <c r="S705" s="211"/>
      <c r="T705" s="225"/>
      <c r="U705" s="223"/>
      <c r="V705" s="143"/>
      <c r="W705" s="245"/>
      <c r="X705" s="248"/>
    </row>
    <row r="706" spans="1:24" ht="40.15" customHeight="1" thickBot="1" x14ac:dyDescent="0.3">
      <c r="A706" s="343" t="s">
        <v>234</v>
      </c>
      <c r="B706" s="44" t="str">
        <f t="shared" si="364"/>
        <v>ГБУЗ АО "ДГП № 3"</v>
      </c>
      <c r="C706" s="206" t="s">
        <v>231</v>
      </c>
      <c r="D706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6" s="207" t="s">
        <v>287</v>
      </c>
      <c r="F706" s="44" t="str">
        <f t="shared" si="370"/>
        <v>заключение договоров</v>
      </c>
      <c r="G706" s="222" t="s">
        <v>289</v>
      </c>
      <c r="H706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6" s="222" t="s">
        <v>288</v>
      </c>
      <c r="J706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6" s="73" t="s">
        <v>232</v>
      </c>
      <c r="L706" s="72" t="s">
        <v>3</v>
      </c>
      <c r="M706" s="69" t="s">
        <v>5</v>
      </c>
      <c r="N706" s="103">
        <v>100</v>
      </c>
      <c r="O706" s="103">
        <v>100</v>
      </c>
      <c r="P706" s="51">
        <f>IF(AND(N706&lt;&gt;0,M706="Кач."),O706/N706*100,"")</f>
        <v>100</v>
      </c>
      <c r="Q706" s="52"/>
      <c r="R706" s="212">
        <f>IFERROR(AVERAGE(P706:P707),"")</f>
        <v>100</v>
      </c>
      <c r="S706" s="215">
        <f>AVERAGE(Q706:Q707)</f>
        <v>100</v>
      </c>
      <c r="T706" s="213">
        <f>IFERROR((R706*0.7+S706*0.3)*2,S706*2)</f>
        <v>200</v>
      </c>
      <c r="U706" s="207" t="str">
        <f t="shared" ref="U706" si="381">IF(T706&lt;170,"ГЗ по услуге (работе) НЕ выполнено","")&amp;IF(AND(T706&gt;=170,T706&lt;=200),"ГЗ по услуге (работе) выполнено","")&amp;IF(T706&gt;200,"ГЗ по услуге (работе) ПЕРЕвыполнено","")</f>
        <v>ГЗ по услуге (работе) выполнено</v>
      </c>
      <c r="V706" s="214"/>
      <c r="W706" s="270">
        <f>AVERAGE(T706:T707)</f>
        <v>200</v>
      </c>
      <c r="X706" s="277" t="str">
        <f>IF(W706&lt;170,"ГЗ по учреждению не выполнено","")&amp;IF(AND(W706&gt;=170,W706&lt;=200),"ГЗ по учреждению выполнено","")&amp;IF(W706&gt;200,"ГЗ по учреждению перевыполнено","")</f>
        <v>ГЗ по учреждению выполнено</v>
      </c>
    </row>
    <row r="707" spans="1:24" ht="132.75" customHeight="1" thickBot="1" x14ac:dyDescent="0.3">
      <c r="A707" s="343"/>
      <c r="B707" s="44" t="str">
        <f t="shared" si="364"/>
        <v>ГБУЗ АО "ДГП № 3"</v>
      </c>
      <c r="C707" s="206"/>
      <c r="D707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7" s="207"/>
      <c r="F707" s="44" t="str">
        <f t="shared" si="370"/>
        <v>заключение договоров</v>
      </c>
      <c r="G707" s="223"/>
      <c r="H707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7" s="223"/>
      <c r="J707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7" s="74" t="s">
        <v>240</v>
      </c>
      <c r="L707" s="72" t="s">
        <v>233</v>
      </c>
      <c r="M707" s="68" t="s">
        <v>42</v>
      </c>
      <c r="N707" s="101">
        <v>12.4</v>
      </c>
      <c r="O707" s="101">
        <v>12.4</v>
      </c>
      <c r="P707" s="58"/>
      <c r="Q707" s="55">
        <f>IF(AND(N707&lt;&gt;0,M707="объем"),(O707/N707*100),"")</f>
        <v>100</v>
      </c>
      <c r="R707" s="212"/>
      <c r="S707" s="215"/>
      <c r="T707" s="213"/>
      <c r="U707" s="207"/>
      <c r="V707" s="214"/>
      <c r="W707" s="270"/>
      <c r="X707" s="277"/>
    </row>
    <row r="708" spans="1:24" ht="51.6" customHeight="1" thickBot="1" x14ac:dyDescent="0.3">
      <c r="A708" s="339" t="s">
        <v>235</v>
      </c>
      <c r="B708" s="44" t="str">
        <f t="shared" si="364"/>
        <v>ГБУЗ АО "ДГП № 4"</v>
      </c>
      <c r="C708" s="206" t="s">
        <v>231</v>
      </c>
      <c r="D708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8" s="207" t="s">
        <v>287</v>
      </c>
      <c r="F708" s="44" t="str">
        <f t="shared" si="370"/>
        <v>заключение договоров</v>
      </c>
      <c r="G708" s="222" t="s">
        <v>289</v>
      </c>
      <c r="H708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8" s="222" t="s">
        <v>288</v>
      </c>
      <c r="J708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8" s="73" t="s">
        <v>232</v>
      </c>
      <c r="L708" s="72" t="s">
        <v>3</v>
      </c>
      <c r="M708" s="69" t="s">
        <v>5</v>
      </c>
      <c r="N708" s="103">
        <v>100</v>
      </c>
      <c r="O708" s="103">
        <v>100</v>
      </c>
      <c r="P708" s="51">
        <f>IF(AND(N708&lt;&gt;0,M708="Кач."),O708/N708*100,"")</f>
        <v>100</v>
      </c>
      <c r="Q708" s="52"/>
      <c r="R708" s="212">
        <f>IFERROR(AVERAGE(P708:P709),"")</f>
        <v>100</v>
      </c>
      <c r="S708" s="215">
        <f>AVERAGE(Q708:Q709)</f>
        <v>100</v>
      </c>
      <c r="T708" s="213">
        <f t="shared" ref="T708" si="382">IFERROR((R708*0.7+S708*0.3)*2,S708*2)</f>
        <v>200</v>
      </c>
      <c r="U708" s="207" t="str">
        <f t="shared" ref="U708" si="383">IF(T708&lt;170,"ГЗ по услуге (работе) НЕ выполнено","")&amp;IF(AND(T708&gt;=170,T708&lt;=200),"ГЗ по услуге (работе) выполнено","")&amp;IF(T708&gt;200,"ГЗ по услуге (работе) ПЕРЕвыполнено","")</f>
        <v>ГЗ по услуге (работе) выполнено</v>
      </c>
      <c r="V708" s="214"/>
      <c r="W708" s="270">
        <f>AVERAGE(T708:T709)</f>
        <v>200</v>
      </c>
      <c r="X708" s="277" t="str">
        <f>IF(W708&lt;170,"ГЗ по учреждению не выполнено","")&amp;IF(AND(W708&gt;=170,W708&lt;=200),"ГЗ по учреждению выполнено","")&amp;IF(W708&gt;200,"ГЗ по учреждению перевыполнено","")</f>
        <v>ГЗ по учреждению выполнено</v>
      </c>
    </row>
    <row r="709" spans="1:24" ht="189.75" customHeight="1" thickBot="1" x14ac:dyDescent="0.3">
      <c r="A709" s="339"/>
      <c r="B709" s="44" t="str">
        <f t="shared" si="364"/>
        <v>ГБУЗ АО "ДГП № 4"</v>
      </c>
      <c r="C709" s="206"/>
      <c r="D709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9" s="207"/>
      <c r="F709" s="44" t="str">
        <f t="shared" si="370"/>
        <v>заключение договоров</v>
      </c>
      <c r="G709" s="223"/>
      <c r="H709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9" s="223"/>
      <c r="J709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9" s="74" t="s">
        <v>240</v>
      </c>
      <c r="L709" s="72" t="s">
        <v>233</v>
      </c>
      <c r="M709" s="68" t="s">
        <v>42</v>
      </c>
      <c r="N709" s="101">
        <v>0.95</v>
      </c>
      <c r="O709" s="101">
        <v>0.95</v>
      </c>
      <c r="P709" s="203"/>
      <c r="Q709" s="55">
        <f>IF(AND(N709&lt;&gt;0,M709="объем"),(O709/N709*100),"")</f>
        <v>100</v>
      </c>
      <c r="R709" s="212"/>
      <c r="S709" s="215"/>
      <c r="T709" s="213"/>
      <c r="U709" s="207"/>
      <c r="V709" s="214"/>
      <c r="W709" s="270"/>
      <c r="X709" s="277"/>
    </row>
    <row r="710" spans="1:24" ht="71.25" customHeight="1" thickBot="1" x14ac:dyDescent="0.3">
      <c r="A710" s="269" t="s">
        <v>236</v>
      </c>
      <c r="B710" s="44" t="str">
        <f t="shared" si="364"/>
        <v>ГБУЗ АО "ДГП № 5"</v>
      </c>
      <c r="C710" s="206" t="s">
        <v>231</v>
      </c>
      <c r="D710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0" s="207" t="s">
        <v>287</v>
      </c>
      <c r="F710" s="44" t="str">
        <f t="shared" si="370"/>
        <v>заключение договоров</v>
      </c>
      <c r="G710" s="222" t="s">
        <v>289</v>
      </c>
      <c r="H710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0" s="222" t="s">
        <v>288</v>
      </c>
      <c r="J710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0" s="73" t="s">
        <v>232</v>
      </c>
      <c r="L710" s="72" t="s">
        <v>3</v>
      </c>
      <c r="M710" s="69" t="s">
        <v>5</v>
      </c>
      <c r="N710" s="103">
        <v>100</v>
      </c>
      <c r="O710" s="103">
        <v>100</v>
      </c>
      <c r="P710" s="51">
        <f>IF(AND(N710&lt;&gt;0,M710="Кач."),O710/N710*100,"")</f>
        <v>100</v>
      </c>
      <c r="Q710" s="52"/>
      <c r="R710" s="212">
        <f>IFERROR(AVERAGE(P710:P711),"")</f>
        <v>100</v>
      </c>
      <c r="S710" s="215">
        <f>AVERAGE(Q710:Q711)</f>
        <v>100</v>
      </c>
      <c r="T710" s="213">
        <f t="shared" ref="T710" si="384">IFERROR((R710*0.7+S710*0.3)*2,S710*2)</f>
        <v>200</v>
      </c>
      <c r="U710" s="207" t="str">
        <f t="shared" ref="U710" si="385">IF(T710&lt;170,"ГЗ по услуге (работе) НЕ выполнено","")&amp;IF(AND(T710&gt;=170,T710&lt;=200),"ГЗ по услуге (работе) выполнено","")&amp;IF(T710&gt;200,"ГЗ по услуге (работе) ПЕРЕвыполнено","")</f>
        <v>ГЗ по услуге (работе) выполнено</v>
      </c>
      <c r="V710" s="214"/>
      <c r="W710" s="270">
        <f>AVERAGE(T710:T711)</f>
        <v>200</v>
      </c>
      <c r="X710" s="277" t="str">
        <f>IF(W710&lt;170,"ГЗ по учреждению не выполнено","")&amp;IF(AND(W710&gt;=170,W710&lt;=200),"ГЗ по учреждению выполнено","")&amp;IF(W710&gt;200,"ГЗ по учреждению перевыполнено","")</f>
        <v>ГЗ по учреждению выполнено</v>
      </c>
    </row>
    <row r="711" spans="1:24" ht="48" customHeight="1" thickBot="1" x14ac:dyDescent="0.3">
      <c r="A711" s="269"/>
      <c r="B711" s="44" t="str">
        <f t="shared" si="364"/>
        <v>ГБУЗ АО "ДГП № 5"</v>
      </c>
      <c r="C711" s="206"/>
      <c r="D711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1" s="207"/>
      <c r="F711" s="44" t="str">
        <f t="shared" si="370"/>
        <v>заключение договоров</v>
      </c>
      <c r="G711" s="223"/>
      <c r="H711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1" s="223"/>
      <c r="J711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1" s="74" t="s">
        <v>240</v>
      </c>
      <c r="L711" s="72" t="s">
        <v>233</v>
      </c>
      <c r="M711" s="68" t="s">
        <v>42</v>
      </c>
      <c r="N711" s="101">
        <v>1.39</v>
      </c>
      <c r="O711" s="101">
        <v>1.39</v>
      </c>
      <c r="P711" s="58"/>
      <c r="Q711" s="55">
        <f>IF(AND(N711&lt;&gt;0,M711="объем"),(O711/N711*100),"")</f>
        <v>100</v>
      </c>
      <c r="R711" s="212"/>
      <c r="S711" s="215"/>
      <c r="T711" s="213"/>
      <c r="U711" s="207"/>
      <c r="V711" s="214"/>
      <c r="W711" s="270"/>
      <c r="X711" s="277"/>
    </row>
    <row r="712" spans="1:24" ht="189.75" customHeight="1" thickBot="1" x14ac:dyDescent="0.3">
      <c r="A712" s="343" t="s">
        <v>237</v>
      </c>
      <c r="B712" s="44" t="str">
        <f t="shared" si="364"/>
        <v>ГБУЗ АО "СП № 3"</v>
      </c>
      <c r="C712" s="206" t="s">
        <v>231</v>
      </c>
      <c r="D712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2" s="207" t="s">
        <v>287</v>
      </c>
      <c r="F712" s="44" t="str">
        <f t="shared" si="370"/>
        <v>заключение договоров</v>
      </c>
      <c r="G712" s="222" t="s">
        <v>289</v>
      </c>
      <c r="H712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2" s="222" t="s">
        <v>288</v>
      </c>
      <c r="J712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2" s="73" t="s">
        <v>232</v>
      </c>
      <c r="L712" s="72" t="s">
        <v>3</v>
      </c>
      <c r="M712" s="69" t="s">
        <v>5</v>
      </c>
      <c r="N712" s="103">
        <v>100</v>
      </c>
      <c r="O712" s="103">
        <v>100</v>
      </c>
      <c r="P712" s="51">
        <f>IF(AND(N712&lt;&gt;0,M712="Кач."),O712/N712*100,"")</f>
        <v>100</v>
      </c>
      <c r="Q712" s="52"/>
      <c r="R712" s="212">
        <f>IFERROR(AVERAGE(P712:P713),"")</f>
        <v>100</v>
      </c>
      <c r="S712" s="215">
        <f>AVERAGE(Q712:Q713)</f>
        <v>100</v>
      </c>
      <c r="T712" s="213">
        <f t="shared" ref="T712" si="386">IFERROR((R712*0.7+S712*0.3)*2,S712*2)</f>
        <v>200</v>
      </c>
      <c r="U712" s="207" t="str">
        <f t="shared" ref="U712" si="387">IF(T712&lt;170,"ГЗ по услуге (работе) НЕ выполнено","")&amp;IF(AND(T712&gt;=170,T712&lt;=200),"ГЗ по услуге (работе) выполнено","")&amp;IF(T712&gt;200,"ГЗ по услуге (работе) ПЕРЕвыполнено","")</f>
        <v>ГЗ по услуге (работе) выполнено</v>
      </c>
      <c r="V712" s="214"/>
      <c r="W712" s="270">
        <f>AVERAGE(T712:T713)</f>
        <v>200</v>
      </c>
      <c r="X712" s="277" t="str">
        <f>IF(W712&lt;170,"ГЗ по учреждению не выполнено","")&amp;IF(AND(W712&gt;=170,W712&lt;=200),"ГЗ по учреждению выполнено","")&amp;IF(W712&gt;200,"ГЗ по учреждению перевыполнено","")</f>
        <v>ГЗ по учреждению выполнено</v>
      </c>
    </row>
    <row r="713" spans="1:24" ht="189.75" customHeight="1" thickBot="1" x14ac:dyDescent="0.3">
      <c r="A713" s="346"/>
      <c r="B713" s="44" t="str">
        <f t="shared" si="364"/>
        <v>ГБУЗ АО "СП № 3"</v>
      </c>
      <c r="C713" s="219"/>
      <c r="D713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3" s="207"/>
      <c r="F713" s="44" t="str">
        <f t="shared" si="370"/>
        <v>заключение договоров</v>
      </c>
      <c r="G713" s="223"/>
      <c r="H713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3" s="223"/>
      <c r="J713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3" s="74" t="s">
        <v>240</v>
      </c>
      <c r="L713" s="79" t="s">
        <v>233</v>
      </c>
      <c r="M713" s="68" t="s">
        <v>42</v>
      </c>
      <c r="N713" s="101">
        <v>0.63</v>
      </c>
      <c r="O713" s="101">
        <v>0.63</v>
      </c>
      <c r="P713" s="58"/>
      <c r="Q713" s="55">
        <f>IF(AND(N713&lt;&gt;0,M713="объем"),(O713/N713*100),"")</f>
        <v>100</v>
      </c>
      <c r="R713" s="212"/>
      <c r="S713" s="215"/>
      <c r="T713" s="213"/>
      <c r="U713" s="207"/>
      <c r="V713" s="214"/>
      <c r="W713" s="270"/>
      <c r="X713" s="277"/>
    </row>
    <row r="714" spans="1:24" ht="78.75" customHeight="1" thickBot="1" x14ac:dyDescent="0.3">
      <c r="A714" s="339" t="s">
        <v>238</v>
      </c>
      <c r="B714" s="44" t="str">
        <f t="shared" si="364"/>
        <v>ГБУЗ АО "СП № 4"</v>
      </c>
      <c r="C714" s="206" t="s">
        <v>231</v>
      </c>
      <c r="D714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4" s="207" t="s">
        <v>287</v>
      </c>
      <c r="F714" s="44" t="str">
        <f t="shared" si="370"/>
        <v>заключение договоров</v>
      </c>
      <c r="G714" s="222" t="s">
        <v>289</v>
      </c>
      <c r="H714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4" s="222" t="s">
        <v>288</v>
      </c>
      <c r="J714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4" s="73" t="s">
        <v>232</v>
      </c>
      <c r="L714" s="72" t="s">
        <v>3</v>
      </c>
      <c r="M714" s="69" t="s">
        <v>5</v>
      </c>
      <c r="N714" s="103">
        <v>100</v>
      </c>
      <c r="O714" s="103">
        <v>100</v>
      </c>
      <c r="P714" s="51">
        <f>IF(AND(N714&lt;&gt;0,M714="Кач."),O714/N714*100,"")</f>
        <v>100</v>
      </c>
      <c r="Q714" s="52"/>
      <c r="R714" s="212">
        <f>IFERROR(AVERAGE(P714:P715),"")</f>
        <v>100</v>
      </c>
      <c r="S714" s="215">
        <f>AVERAGE(Q714:Q715)</f>
        <v>100</v>
      </c>
      <c r="T714" s="213">
        <f t="shared" ref="T714:T716" si="388">IFERROR((R714*0.7+S714*0.3)*2,S714*2)</f>
        <v>200</v>
      </c>
      <c r="U714" s="207" t="str">
        <f t="shared" ref="U714:U716" si="389">IF(T714&lt;170,"ГЗ по услуге (работе) НЕ выполнено","")&amp;IF(AND(T714&gt;=170,T714&lt;=200),"ГЗ по услуге (работе) выполнено","")&amp;IF(T714&gt;200,"ГЗ по услуге (работе) ПЕРЕвыполнено","")</f>
        <v>ГЗ по услуге (работе) выполнено</v>
      </c>
      <c r="V714" s="214"/>
      <c r="W714" s="270">
        <f>AVERAGE(T714:T715)</f>
        <v>200</v>
      </c>
      <c r="X714" s="277" t="str">
        <f>IF(W714&lt;170,"ГЗ по учреждению не выполнено","")&amp;IF(AND(W714&gt;=170,W714&lt;=200),"ГЗ по учреждению выполнено","")&amp;IF(W714&gt;200,"ГЗ по учреждению перевыполнено","")</f>
        <v>ГЗ по учреждению выполнено</v>
      </c>
    </row>
    <row r="715" spans="1:24" ht="42.75" customHeight="1" x14ac:dyDescent="0.25">
      <c r="A715" s="339"/>
      <c r="B715" s="44" t="str">
        <f t="shared" si="364"/>
        <v>ГБУЗ АО "СП № 4"</v>
      </c>
      <c r="C715" s="206"/>
      <c r="D715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5" s="207"/>
      <c r="F715" s="44" t="str">
        <f t="shared" si="370"/>
        <v>заключение договоров</v>
      </c>
      <c r="G715" s="223"/>
      <c r="H715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5" s="223"/>
      <c r="J715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5" s="81" t="s">
        <v>240</v>
      </c>
      <c r="L715" s="72" t="s">
        <v>233</v>
      </c>
      <c r="M715" s="80" t="s">
        <v>42</v>
      </c>
      <c r="N715" s="158">
        <v>1.23</v>
      </c>
      <c r="O715" s="158">
        <v>1.23</v>
      </c>
      <c r="P715" s="62"/>
      <c r="Q715" s="61">
        <f>IF(AND(N715&lt;&gt;0,M715="объем"),(O715/N715*100),"")</f>
        <v>100</v>
      </c>
      <c r="R715" s="212"/>
      <c r="S715" s="215"/>
      <c r="T715" s="213"/>
      <c r="U715" s="207"/>
      <c r="V715" s="214"/>
      <c r="W715" s="270"/>
      <c r="X715" s="277"/>
    </row>
    <row r="716" spans="1:24" ht="42.75" customHeight="1" x14ac:dyDescent="0.25">
      <c r="A716" s="269" t="s">
        <v>286</v>
      </c>
      <c r="B716" s="181" t="str">
        <f t="shared" si="364"/>
        <v>ГБУЗ АО "ОКСЦ"</v>
      </c>
      <c r="C716" s="206" t="s">
        <v>231</v>
      </c>
      <c r="D716" s="182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6" s="207" t="s">
        <v>287</v>
      </c>
      <c r="F716" s="180" t="str">
        <f t="shared" si="370"/>
        <v>заключение договоров</v>
      </c>
      <c r="G716" s="222" t="s">
        <v>289</v>
      </c>
      <c r="H716" s="180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6" s="222" t="s">
        <v>288</v>
      </c>
      <c r="J716" s="180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6" s="73" t="s">
        <v>232</v>
      </c>
      <c r="L716" s="72" t="s">
        <v>3</v>
      </c>
      <c r="M716" s="69" t="s">
        <v>5</v>
      </c>
      <c r="N716" s="103">
        <v>100</v>
      </c>
      <c r="O716" s="103">
        <v>100</v>
      </c>
      <c r="P716" s="174">
        <f>IF(AND(N716&lt;&gt;0,M716="Кач."),O716/N716*100,"")</f>
        <v>100</v>
      </c>
      <c r="Q716" s="173"/>
      <c r="R716" s="226">
        <f>IFERROR(AVERAGE(P716:P717),"")</f>
        <v>100</v>
      </c>
      <c r="S716" s="227">
        <f>AVERAGE(Q716:Q717)</f>
        <v>100</v>
      </c>
      <c r="T716" s="224">
        <f t="shared" si="388"/>
        <v>200</v>
      </c>
      <c r="U716" s="207" t="str">
        <f t="shared" si="389"/>
        <v>ГЗ по услуге (работе) выполнено</v>
      </c>
      <c r="V716" s="230"/>
      <c r="W716" s="270">
        <f>AVERAGE(T716:T717)</f>
        <v>200</v>
      </c>
      <c r="X716" s="246" t="str">
        <f>IF(W716&lt;170,"ГЗ по учреждению не выполнено","")&amp;IF(AND(W716&gt;=170,W716&lt;=200),"ГЗ по учреждению выполнено","")&amp;IF(W716&gt;200,"ГЗ по учреждению перевыполнено","")</f>
        <v>ГЗ по учреждению выполнено</v>
      </c>
    </row>
    <row r="717" spans="1:24" ht="79.5" customHeight="1" x14ac:dyDescent="0.25">
      <c r="A717" s="269"/>
      <c r="B717" s="181" t="str">
        <f t="shared" si="364"/>
        <v>ГБУЗ АО "ОКСЦ"</v>
      </c>
      <c r="C717" s="206"/>
      <c r="D717" s="182" t="str">
        <f>IF(C717="",D716,C717)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7" s="207"/>
      <c r="F717" s="180" t="str">
        <f t="shared" si="370"/>
        <v>заключение договоров</v>
      </c>
      <c r="G717" s="223"/>
      <c r="H717" s="180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7" s="223"/>
      <c r="J717" s="180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7" s="81" t="s">
        <v>240</v>
      </c>
      <c r="L717" s="72" t="s">
        <v>233</v>
      </c>
      <c r="M717" s="80" t="s">
        <v>42</v>
      </c>
      <c r="N717" s="158">
        <v>9.15</v>
      </c>
      <c r="O717" s="158">
        <v>9.15</v>
      </c>
      <c r="P717" s="174"/>
      <c r="Q717" s="173">
        <f>IF(AND(N717&lt;&gt;0,M717="объем"),(O717/N717*100),"")</f>
        <v>100</v>
      </c>
      <c r="R717" s="209"/>
      <c r="S717" s="211"/>
      <c r="T717" s="225"/>
      <c r="U717" s="207"/>
      <c r="V717" s="232"/>
      <c r="W717" s="270"/>
      <c r="X717" s="248"/>
    </row>
    <row r="718" spans="1:24" ht="79.5" customHeight="1" x14ac:dyDescent="0.25">
      <c r="A718" s="5" t="s">
        <v>128</v>
      </c>
      <c r="B718" s="5"/>
      <c r="C718" s="49"/>
      <c r="D718" s="49"/>
      <c r="E718" s="95"/>
      <c r="F718" s="95"/>
      <c r="G718" s="95"/>
      <c r="H718" s="95"/>
      <c r="I718" s="95"/>
      <c r="J718" s="95"/>
      <c r="K718" s="95"/>
      <c r="L718" s="95"/>
      <c r="M718" s="291" t="s">
        <v>36</v>
      </c>
      <c r="N718" s="292"/>
      <c r="O718" s="293"/>
      <c r="P718" s="86">
        <f>P721-P720-P719</f>
        <v>245</v>
      </c>
      <c r="Q718" s="86">
        <f>Q721-Q720-Q719</f>
        <v>217</v>
      </c>
      <c r="R718" s="86">
        <f>R721-R720-R719</f>
        <v>228</v>
      </c>
      <c r="S718" s="86">
        <f>S721-S720-S719</f>
        <v>153</v>
      </c>
      <c r="T718" s="135">
        <f>T721-T720-T719</f>
        <v>182</v>
      </c>
      <c r="U718" s="294" t="s">
        <v>30</v>
      </c>
      <c r="V718" s="295"/>
      <c r="W718" s="296"/>
      <c r="X718" s="90">
        <f>COUNTIF(X1:X717,"ГЗ по учреждению выполнено")</f>
        <v>34</v>
      </c>
    </row>
    <row r="719" spans="1:24" ht="42.75" customHeight="1" x14ac:dyDescent="0.25">
      <c r="A719" s="94" t="s">
        <v>129</v>
      </c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47"/>
      <c r="M719" s="291" t="s">
        <v>37</v>
      </c>
      <c r="N719" s="292"/>
      <c r="O719" s="293"/>
      <c r="P719" s="86">
        <f>COUNTIF(P3:P715,"&gt;100")</f>
        <v>41</v>
      </c>
      <c r="Q719" s="86">
        <f>COUNTIF(Q3:Q715,"&gt;100")</f>
        <v>102</v>
      </c>
      <c r="R719" s="86">
        <f>COUNTIF(R3:R715,"&gt;100")</f>
        <v>38</v>
      </c>
      <c r="S719" s="86">
        <f>COUNTIF(S3:S715,"&gt;100")</f>
        <v>79</v>
      </c>
      <c r="T719" s="135">
        <f>COUNTIF(T3:T715,"&gt;200")</f>
        <v>83</v>
      </c>
      <c r="U719" s="294" t="s">
        <v>31</v>
      </c>
      <c r="V719" s="295"/>
      <c r="W719" s="296"/>
      <c r="X719" s="90">
        <f>COUNTIF(X2:X717,"ГЗ по учреждению перевыполнено")</f>
        <v>15</v>
      </c>
    </row>
    <row r="720" spans="1:24" ht="79.5" customHeight="1" x14ac:dyDescent="0.25">
      <c r="A720" s="94" t="s">
        <v>131</v>
      </c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47"/>
      <c r="M720" s="291" t="s">
        <v>38</v>
      </c>
      <c r="N720" s="292"/>
      <c r="O720" s="292"/>
      <c r="P720" s="86">
        <f>COUNTIF(P3:P717,"&lt;95")</f>
        <v>1</v>
      </c>
      <c r="Q720" s="86">
        <f>COUNTIF(Q3:Q717,"&lt;95")</f>
        <v>81</v>
      </c>
      <c r="R720" s="86">
        <f>COUNTIF(R3:R717,"&lt;95")</f>
        <v>2</v>
      </c>
      <c r="S720" s="86">
        <f>COUNTIF(S3:S717,"&lt;95")</f>
        <v>63</v>
      </c>
      <c r="T720" s="135">
        <f>COUNTIF(T3:T717,"&lt;170")</f>
        <v>19</v>
      </c>
      <c r="U720" s="324" t="s">
        <v>32</v>
      </c>
      <c r="V720" s="325"/>
      <c r="W720" s="326"/>
      <c r="X720" s="91">
        <f>COUNTIF(X3:X717,"ГЗ по учреждению не выполнено")</f>
        <v>0</v>
      </c>
    </row>
    <row r="721" spans="1:24" ht="45.75" customHeight="1" x14ac:dyDescent="0.3">
      <c r="A721" s="97" t="s">
        <v>302</v>
      </c>
      <c r="B721" s="97"/>
      <c r="C721" s="97"/>
      <c r="D721" s="97"/>
      <c r="E721" s="97"/>
      <c r="F721" s="97"/>
      <c r="G721" s="97"/>
      <c r="H721" s="97"/>
      <c r="I721" s="97"/>
      <c r="J721" s="97"/>
      <c r="K721" s="97"/>
      <c r="L721" s="97"/>
      <c r="M721" s="353" t="s">
        <v>132</v>
      </c>
      <c r="N721" s="354"/>
      <c r="O721" s="354"/>
      <c r="P721" s="87">
        <f>COUNT(P3:P717)</f>
        <v>287</v>
      </c>
      <c r="Q721" s="87">
        <f>COUNT(Q3:Q717)</f>
        <v>400</v>
      </c>
      <c r="R721" s="87">
        <f>COUNT(R3:R717)</f>
        <v>268</v>
      </c>
      <c r="S721" s="88">
        <f>COUNT(S3:S717)</f>
        <v>295</v>
      </c>
      <c r="T721" s="136">
        <f>COUNT(T3:T717)</f>
        <v>284</v>
      </c>
      <c r="U721" s="355" t="s">
        <v>133</v>
      </c>
      <c r="V721" s="356"/>
      <c r="W721" s="357"/>
      <c r="X721" s="89">
        <f>X718+X719+X720</f>
        <v>49</v>
      </c>
    </row>
    <row r="722" spans="1:24" ht="87" customHeight="1" x14ac:dyDescent="0.25">
      <c r="A722" s="45"/>
      <c r="B722" s="46"/>
      <c r="C722" s="45"/>
      <c r="D722" s="45"/>
      <c r="E722" s="45"/>
      <c r="F722" s="45"/>
      <c r="G722" s="45"/>
      <c r="H722" s="45"/>
      <c r="I722" s="45"/>
      <c r="J722" s="45"/>
      <c r="K722" s="45"/>
      <c r="L722" s="31"/>
      <c r="M722" s="31"/>
      <c r="N722" s="108"/>
      <c r="O722" s="108" t="s">
        <v>247</v>
      </c>
      <c r="P722" s="34"/>
      <c r="Q722" s="7"/>
      <c r="R722" s="8"/>
      <c r="S722" s="9"/>
      <c r="U722" s="10"/>
      <c r="V722" s="2"/>
      <c r="X722" s="1"/>
    </row>
    <row r="723" spans="1:24" ht="36.75" customHeight="1" x14ac:dyDescent="0.25">
      <c r="M723" s="3"/>
      <c r="N723" s="109"/>
      <c r="O723" s="109"/>
      <c r="P723" s="38"/>
      <c r="Q723" s="37"/>
      <c r="R723" s="35"/>
      <c r="S723" s="35"/>
      <c r="T723" s="138"/>
      <c r="U723" s="35"/>
      <c r="V723" s="35"/>
      <c r="W723" s="36"/>
      <c r="X723" s="36"/>
    </row>
    <row r="724" spans="1:24" ht="76.5" customHeight="1" x14ac:dyDescent="0.25">
      <c r="P724" s="6"/>
      <c r="Q724" s="7"/>
      <c r="R724" s="8"/>
      <c r="S724" s="9"/>
      <c r="U724" s="10"/>
      <c r="V724" s="2"/>
      <c r="X724" s="1"/>
    </row>
    <row r="725" spans="1:24" ht="35.25" customHeight="1" x14ac:dyDescent="0.25">
      <c r="P725" s="6"/>
      <c r="Q725" s="7"/>
      <c r="R725" s="8"/>
      <c r="S725" s="9"/>
      <c r="U725" s="10"/>
      <c r="V725" s="2"/>
      <c r="X725" s="1"/>
    </row>
    <row r="726" spans="1:24" s="4" customFormat="1" ht="30" customHeight="1" x14ac:dyDescent="0.25">
      <c r="A726" s="5"/>
      <c r="B726" s="33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1"/>
      <c r="O726" s="111"/>
      <c r="P726" s="6"/>
      <c r="Q726" s="7"/>
      <c r="R726" s="8"/>
      <c r="S726" s="9"/>
      <c r="T726" s="137"/>
      <c r="U726" s="10"/>
      <c r="V726" s="2"/>
      <c r="W726" s="28"/>
      <c r="X726" s="1"/>
    </row>
    <row r="727" spans="1:24" ht="29.25" customHeight="1" x14ac:dyDescent="0.25">
      <c r="P727" s="6"/>
      <c r="Q727" s="7"/>
      <c r="R727" s="8"/>
      <c r="S727" s="9"/>
      <c r="U727" s="10"/>
      <c r="V727" s="2"/>
      <c r="X727" s="1"/>
    </row>
    <row r="728" spans="1:24" ht="27.75" customHeight="1" x14ac:dyDescent="0.25">
      <c r="P728" s="6"/>
      <c r="Q728" s="7"/>
      <c r="R728" s="8"/>
      <c r="S728" s="9"/>
      <c r="U728" s="10"/>
      <c r="V728" s="2"/>
      <c r="X728" s="1"/>
    </row>
    <row r="729" spans="1:24" ht="26.25" customHeight="1" x14ac:dyDescent="0.25">
      <c r="P729" s="6"/>
      <c r="Q729" s="7"/>
      <c r="R729" s="8"/>
      <c r="S729" s="9"/>
      <c r="U729" s="10"/>
      <c r="V729" s="2"/>
      <c r="X729" s="1"/>
    </row>
    <row r="730" spans="1:24" ht="21" customHeight="1" x14ac:dyDescent="0.25">
      <c r="P730" s="6"/>
    </row>
  </sheetData>
  <autoFilter ref="B1:B730"/>
  <mergeCells count="2655">
    <mergeCell ref="R672:R674"/>
    <mergeCell ref="S672:S674"/>
    <mergeCell ref="T672:T674"/>
    <mergeCell ref="U672:U674"/>
    <mergeCell ref="R675:R677"/>
    <mergeCell ref="S675:S677"/>
    <mergeCell ref="T675:T677"/>
    <mergeCell ref="U675:U677"/>
    <mergeCell ref="I667:I668"/>
    <mergeCell ref="E633:E634"/>
    <mergeCell ref="C667:C668"/>
    <mergeCell ref="I672:I674"/>
    <mergeCell ref="I675:I677"/>
    <mergeCell ref="G661:G662"/>
    <mergeCell ref="A658:A662"/>
    <mergeCell ref="C642:C643"/>
    <mergeCell ref="C650:C651"/>
    <mergeCell ref="E650:E651"/>
    <mergeCell ref="E663:E664"/>
    <mergeCell ref="C658:C660"/>
    <mergeCell ref="E658:E660"/>
    <mergeCell ref="R633:R634"/>
    <mergeCell ref="S633:S634"/>
    <mergeCell ref="I633:I634"/>
    <mergeCell ref="I635:I636"/>
    <mergeCell ref="A669:A679"/>
    <mergeCell ref="C678:C679"/>
    <mergeCell ref="E661:E662"/>
    <mergeCell ref="U669:U671"/>
    <mergeCell ref="R652:R653"/>
    <mergeCell ref="S652:S653"/>
    <mergeCell ref="A631:A636"/>
    <mergeCell ref="A301:A326"/>
    <mergeCell ref="W357:W378"/>
    <mergeCell ref="A331:A356"/>
    <mergeCell ref="W331:W356"/>
    <mergeCell ref="X331:X356"/>
    <mergeCell ref="A637:A643"/>
    <mergeCell ref="C640:C641"/>
    <mergeCell ref="A644:A651"/>
    <mergeCell ref="C648:C649"/>
    <mergeCell ref="A652:A657"/>
    <mergeCell ref="C654:C655"/>
    <mergeCell ref="G654:G655"/>
    <mergeCell ref="C343:C344"/>
    <mergeCell ref="R500:R502"/>
    <mergeCell ref="T444:T445"/>
    <mergeCell ref="S383:S384"/>
    <mergeCell ref="S433:S434"/>
    <mergeCell ref="V598:V599"/>
    <mergeCell ref="T423:T424"/>
    <mergeCell ref="R570:R579"/>
    <mergeCell ref="R602:R603"/>
    <mergeCell ref="R439:R440"/>
    <mergeCell ref="R417:R418"/>
    <mergeCell ref="R448:R449"/>
    <mergeCell ref="S417:S418"/>
    <mergeCell ref="U421:U422"/>
    <mergeCell ref="U423:U424"/>
    <mergeCell ref="R568:R569"/>
    <mergeCell ref="V417:V418"/>
    <mergeCell ref="V441:V443"/>
    <mergeCell ref="U417:U418"/>
    <mergeCell ref="U419:U420"/>
    <mergeCell ref="R667:R668"/>
    <mergeCell ref="R654:R655"/>
    <mergeCell ref="S654:S655"/>
    <mergeCell ref="C119:C124"/>
    <mergeCell ref="A106:A133"/>
    <mergeCell ref="C150:C153"/>
    <mergeCell ref="A134:A155"/>
    <mergeCell ref="C172:C175"/>
    <mergeCell ref="A156:A177"/>
    <mergeCell ref="I184:I188"/>
    <mergeCell ref="G184:G188"/>
    <mergeCell ref="E184:E188"/>
    <mergeCell ref="G656:G657"/>
    <mergeCell ref="I656:I657"/>
    <mergeCell ref="I563:I564"/>
    <mergeCell ref="I574:I575"/>
    <mergeCell ref="I515:I517"/>
    <mergeCell ref="R544:R546"/>
    <mergeCell ref="S547:S548"/>
    <mergeCell ref="I542:I543"/>
    <mergeCell ref="S553:S554"/>
    <mergeCell ref="I557:I558"/>
    <mergeCell ref="G544:G546"/>
    <mergeCell ref="R557:R558"/>
    <mergeCell ref="S270:S271"/>
    <mergeCell ref="I582:I583"/>
    <mergeCell ref="I417:I424"/>
    <mergeCell ref="G423:G424"/>
    <mergeCell ref="R423:R424"/>
    <mergeCell ref="S423:S424"/>
    <mergeCell ref="G417:G418"/>
    <mergeCell ref="R563:R564"/>
    <mergeCell ref="S100:S101"/>
    <mergeCell ref="U98:U99"/>
    <mergeCell ref="T119:T120"/>
    <mergeCell ref="S102:S103"/>
    <mergeCell ref="R629:R630"/>
    <mergeCell ref="I600:I601"/>
    <mergeCell ref="R600:R601"/>
    <mergeCell ref="R594:R595"/>
    <mergeCell ref="I617:I619"/>
    <mergeCell ref="R624:R625"/>
    <mergeCell ref="U613:U616"/>
    <mergeCell ref="C620:C621"/>
    <mergeCell ref="A617:A623"/>
    <mergeCell ref="T71:T73"/>
    <mergeCell ref="T167:T168"/>
    <mergeCell ref="R345:R346"/>
    <mergeCell ref="S345:S346"/>
    <mergeCell ref="T345:T346"/>
    <mergeCell ref="U345:U346"/>
    <mergeCell ref="R530:R532"/>
    <mergeCell ref="R437:R438"/>
    <mergeCell ref="S425:S426"/>
    <mergeCell ref="T387:T388"/>
    <mergeCell ref="T403:T404"/>
    <mergeCell ref="R407:R408"/>
    <mergeCell ref="T397:T398"/>
    <mergeCell ref="R503:R505"/>
    <mergeCell ref="T580:T581"/>
    <mergeCell ref="T307:T308"/>
    <mergeCell ref="U307:U308"/>
    <mergeCell ref="S115:S116"/>
    <mergeCell ref="A624:A630"/>
    <mergeCell ref="X688:X697"/>
    <mergeCell ref="C58:C68"/>
    <mergeCell ref="A411:A430"/>
    <mergeCell ref="R620:R621"/>
    <mergeCell ref="S620:S621"/>
    <mergeCell ref="T620:T621"/>
    <mergeCell ref="R559:R560"/>
    <mergeCell ref="R561:R562"/>
    <mergeCell ref="T557:T558"/>
    <mergeCell ref="E608:E610"/>
    <mergeCell ref="G608:G610"/>
    <mergeCell ref="C544:C548"/>
    <mergeCell ref="E547:E548"/>
    <mergeCell ref="G547:G548"/>
    <mergeCell ref="I444:I445"/>
    <mergeCell ref="I486:I487"/>
    <mergeCell ref="W544:W556"/>
    <mergeCell ref="X544:X556"/>
    <mergeCell ref="V91:V92"/>
    <mergeCell ref="R67:R68"/>
    <mergeCell ref="U74:U75"/>
    <mergeCell ref="T150:T151"/>
    <mergeCell ref="V61:V63"/>
    <mergeCell ref="V226:V227"/>
    <mergeCell ref="T246:T247"/>
    <mergeCell ref="C570:C581"/>
    <mergeCell ref="A565:A587"/>
    <mergeCell ref="C611:C612"/>
    <mergeCell ref="B611:B612"/>
    <mergeCell ref="E656:E657"/>
    <mergeCell ref="A80:A105"/>
    <mergeCell ref="C98:C103"/>
    <mergeCell ref="S39:S40"/>
    <mergeCell ref="V293:V294"/>
    <mergeCell ref="T222:T223"/>
    <mergeCell ref="T213:T214"/>
    <mergeCell ref="U217:U219"/>
    <mergeCell ref="U250:U252"/>
    <mergeCell ref="S307:S308"/>
    <mergeCell ref="R8:R10"/>
    <mergeCell ref="S8:S10"/>
    <mergeCell ref="U8:U10"/>
    <mergeCell ref="V8:V10"/>
    <mergeCell ref="T8:T10"/>
    <mergeCell ref="R18:R19"/>
    <mergeCell ref="S18:S19"/>
    <mergeCell ref="T18:T19"/>
    <mergeCell ref="U18:U19"/>
    <mergeCell ref="V18:V19"/>
    <mergeCell ref="S16:S17"/>
    <mergeCell ref="T16:T17"/>
    <mergeCell ref="R14:R15"/>
    <mergeCell ref="S14:S15"/>
    <mergeCell ref="T14:T15"/>
    <mergeCell ref="U14:U15"/>
    <mergeCell ref="V14:V15"/>
    <mergeCell ref="R16:R17"/>
    <mergeCell ref="U16:U17"/>
    <mergeCell ref="S11:S13"/>
    <mergeCell ref="T28:T29"/>
    <mergeCell ref="V28:V29"/>
    <mergeCell ref="V80:V82"/>
    <mergeCell ref="S30:S32"/>
    <mergeCell ref="T30:T32"/>
    <mergeCell ref="S56:S57"/>
    <mergeCell ref="V246:V247"/>
    <mergeCell ref="U246:U247"/>
    <mergeCell ref="U115:U116"/>
    <mergeCell ref="V359:V360"/>
    <mergeCell ref="V297:V298"/>
    <mergeCell ref="T248:T249"/>
    <mergeCell ref="U248:U249"/>
    <mergeCell ref="T341:T342"/>
    <mergeCell ref="S359:S360"/>
    <mergeCell ref="U45:U47"/>
    <mergeCell ref="U93:U94"/>
    <mergeCell ref="V104:V105"/>
    <mergeCell ref="V125:V126"/>
    <mergeCell ref="T106:T108"/>
    <mergeCell ref="T132:T133"/>
    <mergeCell ref="T130:T131"/>
    <mergeCell ref="U140:U142"/>
    <mergeCell ref="V109:V111"/>
    <mergeCell ref="U104:U105"/>
    <mergeCell ref="V102:V103"/>
    <mergeCell ref="V148:V149"/>
    <mergeCell ref="U150:U151"/>
    <mergeCell ref="T98:T99"/>
    <mergeCell ref="V307:V308"/>
    <mergeCell ref="V100:V101"/>
    <mergeCell ref="V115:V116"/>
    <mergeCell ref="T277:T279"/>
    <mergeCell ref="U277:U279"/>
    <mergeCell ref="V277:V279"/>
    <mergeCell ref="S283:S285"/>
    <mergeCell ref="V52:V53"/>
    <mergeCell ref="T20:T23"/>
    <mergeCell ref="U30:U32"/>
    <mergeCell ref="V30:V32"/>
    <mergeCell ref="R33:R35"/>
    <mergeCell ref="R20:R23"/>
    <mergeCell ref="S20:S23"/>
    <mergeCell ref="V36:V38"/>
    <mergeCell ref="S24:S25"/>
    <mergeCell ref="T24:T25"/>
    <mergeCell ref="R24:R25"/>
    <mergeCell ref="R293:R294"/>
    <mergeCell ref="S291:S292"/>
    <mergeCell ref="U256:U258"/>
    <mergeCell ref="V256:V258"/>
    <mergeCell ref="R250:R252"/>
    <mergeCell ref="S250:S252"/>
    <mergeCell ref="R275:R276"/>
    <mergeCell ref="V275:V276"/>
    <mergeCell ref="R140:R142"/>
    <mergeCell ref="V202:V203"/>
    <mergeCell ref="S264:S265"/>
    <mergeCell ref="U243:U245"/>
    <mergeCell ref="R28:R29"/>
    <mergeCell ref="S28:S29"/>
    <mergeCell ref="T26:T27"/>
    <mergeCell ref="U20:U23"/>
    <mergeCell ref="V20:V23"/>
    <mergeCell ref="T174:T175"/>
    <mergeCell ref="V56:V57"/>
    <mergeCell ref="V24:V25"/>
    <mergeCell ref="V26:V27"/>
    <mergeCell ref="R30:R32"/>
    <mergeCell ref="U26:U27"/>
    <mergeCell ref="V33:V35"/>
    <mergeCell ref="U95:U97"/>
    <mergeCell ref="V551:V552"/>
    <mergeCell ref="T140:T142"/>
    <mergeCell ref="R444:R445"/>
    <mergeCell ref="T540:T541"/>
    <mergeCell ref="U321:U322"/>
    <mergeCell ref="V421:V422"/>
    <mergeCell ref="U431:U432"/>
    <mergeCell ref="V528:V529"/>
    <mergeCell ref="S407:S408"/>
    <mergeCell ref="S536:S537"/>
    <mergeCell ref="R104:R105"/>
    <mergeCell ref="T193:T195"/>
    <mergeCell ref="V45:V47"/>
    <mergeCell ref="U220:U221"/>
    <mergeCell ref="V117:V118"/>
    <mergeCell ref="V305:V306"/>
    <mergeCell ref="T303:T304"/>
    <mergeCell ref="S303:S304"/>
    <mergeCell ref="U327:U330"/>
    <mergeCell ref="V321:V322"/>
    <mergeCell ref="V409:V410"/>
    <mergeCell ref="V547:V548"/>
    <mergeCell ref="V327:V330"/>
    <mergeCell ref="S542:S543"/>
    <mergeCell ref="R540:R541"/>
    <mergeCell ref="V484:V489"/>
    <mergeCell ref="S528:S529"/>
    <mergeCell ref="S494:S496"/>
    <mergeCell ref="T494:T496"/>
    <mergeCell ref="S594:S595"/>
    <mergeCell ref="S559:S560"/>
    <mergeCell ref="I559:I560"/>
    <mergeCell ref="I586:I587"/>
    <mergeCell ref="I565:I567"/>
    <mergeCell ref="R553:R554"/>
    <mergeCell ref="U555:U556"/>
    <mergeCell ref="S461:S463"/>
    <mergeCell ref="S458:S460"/>
    <mergeCell ref="S455:S457"/>
    <mergeCell ref="U450:U483"/>
    <mergeCell ref="V431:V432"/>
    <mergeCell ref="T547:T548"/>
    <mergeCell ref="S500:S502"/>
    <mergeCell ref="T437:T438"/>
    <mergeCell ref="U433:U434"/>
    <mergeCell ref="U588:U590"/>
    <mergeCell ref="V588:V590"/>
    <mergeCell ref="U553:U554"/>
    <mergeCell ref="V580:V581"/>
    <mergeCell ref="S557:S558"/>
    <mergeCell ref="V542:V543"/>
    <mergeCell ref="T526:T527"/>
    <mergeCell ref="T484:T489"/>
    <mergeCell ref="T538:T539"/>
    <mergeCell ref="U538:U539"/>
    <mergeCell ref="V444:V445"/>
    <mergeCell ref="T536:T537"/>
    <mergeCell ref="T551:T552"/>
    <mergeCell ref="T441:T443"/>
    <mergeCell ref="S524:S525"/>
    <mergeCell ref="M721:O721"/>
    <mergeCell ref="R549:R550"/>
    <mergeCell ref="S549:S550"/>
    <mergeCell ref="T549:T550"/>
    <mergeCell ref="U549:U550"/>
    <mergeCell ref="T698:T699"/>
    <mergeCell ref="T667:T668"/>
    <mergeCell ref="R658:R660"/>
    <mergeCell ref="S658:S660"/>
    <mergeCell ref="T658:T660"/>
    <mergeCell ref="U658:U660"/>
    <mergeCell ref="U667:U668"/>
    <mergeCell ref="U688:U689"/>
    <mergeCell ref="V688:V689"/>
    <mergeCell ref="V663:V664"/>
    <mergeCell ref="T565:T567"/>
    <mergeCell ref="V557:V558"/>
    <mergeCell ref="V678:V679"/>
    <mergeCell ref="V555:V556"/>
    <mergeCell ref="U586:U587"/>
    <mergeCell ref="V586:V587"/>
    <mergeCell ref="R611:R612"/>
    <mergeCell ref="M719:O719"/>
    <mergeCell ref="M720:O720"/>
    <mergeCell ref="T591:T593"/>
    <mergeCell ref="U721:W721"/>
    <mergeCell ref="S650:S651"/>
    <mergeCell ref="V549:V550"/>
    <mergeCell ref="W669:W679"/>
    <mergeCell ref="S551:S552"/>
    <mergeCell ref="V613:V616"/>
    <mergeCell ref="S629:S630"/>
    <mergeCell ref="A1:X1"/>
    <mergeCell ref="V215:V216"/>
    <mergeCell ref="X80:X105"/>
    <mergeCell ref="W80:W105"/>
    <mergeCell ref="S189:S190"/>
    <mergeCell ref="T189:T190"/>
    <mergeCell ref="U189:U190"/>
    <mergeCell ref="V189:V190"/>
    <mergeCell ref="E198:E199"/>
    <mergeCell ref="G198:G199"/>
    <mergeCell ref="I198:I199"/>
    <mergeCell ref="R181:R183"/>
    <mergeCell ref="U24:U25"/>
    <mergeCell ref="V16:V17"/>
    <mergeCell ref="V494:V496"/>
    <mergeCell ref="V492:V493"/>
    <mergeCell ref="U494:U496"/>
    <mergeCell ref="T427:T428"/>
    <mergeCell ref="T48:T49"/>
    <mergeCell ref="V184:V186"/>
    <mergeCell ref="T191:T192"/>
    <mergeCell ref="T127:T129"/>
    <mergeCell ref="V106:V108"/>
    <mergeCell ref="V98:V99"/>
    <mergeCell ref="R193:R195"/>
    <mergeCell ref="V448:V449"/>
    <mergeCell ref="T305:T306"/>
    <mergeCell ref="V427:V428"/>
    <mergeCell ref="V423:V424"/>
    <mergeCell ref="V419:V420"/>
    <mergeCell ref="R375:R376"/>
    <mergeCell ref="R349:R350"/>
    <mergeCell ref="V355:V356"/>
    <mergeCell ref="I425:I426"/>
    <mergeCell ref="I333:I335"/>
    <mergeCell ref="I341:I342"/>
    <mergeCell ref="R283:R285"/>
    <mergeCell ref="I275:I276"/>
    <mergeCell ref="R268:R269"/>
    <mergeCell ref="R714:R715"/>
    <mergeCell ref="S714:S715"/>
    <mergeCell ref="T714:T715"/>
    <mergeCell ref="I503:I505"/>
    <mergeCell ref="U530:U532"/>
    <mergeCell ref="R536:R537"/>
    <mergeCell ref="V540:V541"/>
    <mergeCell ref="S538:S539"/>
    <mergeCell ref="V363:V364"/>
    <mergeCell ref="V333:V335"/>
    <mergeCell ref="T336:T338"/>
    <mergeCell ref="V357:V358"/>
    <mergeCell ref="V413:V414"/>
    <mergeCell ref="U315:U320"/>
    <mergeCell ref="U444:U445"/>
    <mergeCell ref="R486:R487"/>
    <mergeCell ref="T401:T402"/>
    <mergeCell ref="I323:I324"/>
    <mergeCell ref="V365:V366"/>
    <mergeCell ref="T413:T414"/>
    <mergeCell ref="T582:T583"/>
    <mergeCell ref="S565:S567"/>
    <mergeCell ref="T544:T546"/>
    <mergeCell ref="R580:R581"/>
    <mergeCell ref="R582:R583"/>
    <mergeCell ref="U448:U449"/>
    <mergeCell ref="S435:S436"/>
    <mergeCell ref="T446:T447"/>
    <mergeCell ref="U544:U546"/>
    <mergeCell ref="T528:T529"/>
    <mergeCell ref="R538:R539"/>
    <mergeCell ref="S446:S447"/>
    <mergeCell ref="R497:R499"/>
    <mergeCell ref="R403:R404"/>
    <mergeCell ref="R482:R483"/>
    <mergeCell ref="R509:R523"/>
    <mergeCell ref="R405:R406"/>
    <mergeCell ref="S476:S478"/>
    <mergeCell ref="S452:S454"/>
    <mergeCell ref="S450:S451"/>
    <mergeCell ref="U540:U541"/>
    <mergeCell ref="T509:T523"/>
    <mergeCell ref="R450:R451"/>
    <mergeCell ref="S540:S541"/>
    <mergeCell ref="U542:U543"/>
    <mergeCell ref="R431:R432"/>
    <mergeCell ref="R411:R412"/>
    <mergeCell ref="T365:T366"/>
    <mergeCell ref="U325:U326"/>
    <mergeCell ref="S482:S483"/>
    <mergeCell ref="S479:S481"/>
    <mergeCell ref="R479:R481"/>
    <mergeCell ref="U355:U356"/>
    <mergeCell ref="U409:U410"/>
    <mergeCell ref="W441:W449"/>
    <mergeCell ref="V526:V527"/>
    <mergeCell ref="V435:V436"/>
    <mergeCell ref="V433:V434"/>
    <mergeCell ref="V503:V505"/>
    <mergeCell ref="W379:W398"/>
    <mergeCell ref="W411:W430"/>
    <mergeCell ref="R413:R414"/>
    <mergeCell ref="S347:S348"/>
    <mergeCell ref="S331:S332"/>
    <mergeCell ref="S405:S406"/>
    <mergeCell ref="R401:R402"/>
    <mergeCell ref="R476:R478"/>
    <mergeCell ref="S381:S382"/>
    <mergeCell ref="S355:S356"/>
    <mergeCell ref="V349:V350"/>
    <mergeCell ref="R331:R332"/>
    <mergeCell ref="R339:R340"/>
    <mergeCell ref="R381:R382"/>
    <mergeCell ref="R467:R469"/>
    <mergeCell ref="R494:R496"/>
    <mergeCell ref="R524:R525"/>
    <mergeCell ref="R473:R475"/>
    <mergeCell ref="R452:R454"/>
    <mergeCell ref="S403:S404"/>
    <mergeCell ref="W431:W440"/>
    <mergeCell ref="X494:X529"/>
    <mergeCell ref="X431:X440"/>
    <mergeCell ref="S484:S485"/>
    <mergeCell ref="T450:T483"/>
    <mergeCell ref="W494:W529"/>
    <mergeCell ref="X450:X493"/>
    <mergeCell ref="T497:T499"/>
    <mergeCell ref="U497:U499"/>
    <mergeCell ref="T500:T502"/>
    <mergeCell ref="U500:U502"/>
    <mergeCell ref="V450:V483"/>
    <mergeCell ref="U484:U489"/>
    <mergeCell ref="T407:T408"/>
    <mergeCell ref="V500:V502"/>
    <mergeCell ref="T439:T440"/>
    <mergeCell ref="V446:V447"/>
    <mergeCell ref="S421:S422"/>
    <mergeCell ref="X411:X430"/>
    <mergeCell ref="U413:U414"/>
    <mergeCell ref="X441:X449"/>
    <mergeCell ref="T524:T525"/>
    <mergeCell ref="S439:S440"/>
    <mergeCell ref="U509:U523"/>
    <mergeCell ref="U415:U416"/>
    <mergeCell ref="S409:S410"/>
    <mergeCell ref="T409:T410"/>
    <mergeCell ref="U503:U505"/>
    <mergeCell ref="V439:V440"/>
    <mergeCell ref="V437:V438"/>
    <mergeCell ref="T431:T432"/>
    <mergeCell ref="S419:S420"/>
    <mergeCell ref="S596:S597"/>
    <mergeCell ref="S580:S581"/>
    <mergeCell ref="T542:T543"/>
    <mergeCell ref="V509:V523"/>
    <mergeCell ref="V536:V537"/>
    <mergeCell ref="W450:W493"/>
    <mergeCell ref="S563:S564"/>
    <mergeCell ref="V559:V560"/>
    <mergeCell ref="S391:S396"/>
    <mergeCell ref="T411:T412"/>
    <mergeCell ref="S371:S372"/>
    <mergeCell ref="T381:T382"/>
    <mergeCell ref="V381:V382"/>
    <mergeCell ref="V387:V388"/>
    <mergeCell ref="V383:V384"/>
    <mergeCell ref="U435:U436"/>
    <mergeCell ref="U492:U493"/>
    <mergeCell ref="U439:U440"/>
    <mergeCell ref="U446:U447"/>
    <mergeCell ref="S437:S438"/>
    <mergeCell ref="S473:S475"/>
    <mergeCell ref="V401:V402"/>
    <mergeCell ref="V399:V400"/>
    <mergeCell ref="S503:S505"/>
    <mergeCell ref="T448:T449"/>
    <mergeCell ref="U399:U400"/>
    <mergeCell ref="U389:U390"/>
    <mergeCell ref="T415:T416"/>
    <mergeCell ref="U381:U382"/>
    <mergeCell ref="T383:T384"/>
    <mergeCell ref="U427:U428"/>
    <mergeCell ref="T429:T430"/>
    <mergeCell ref="S600:S601"/>
    <mergeCell ref="S606:S607"/>
    <mergeCell ref="U622:U623"/>
    <mergeCell ref="U580:U581"/>
    <mergeCell ref="S588:S590"/>
    <mergeCell ref="T588:T590"/>
    <mergeCell ref="V620:V621"/>
    <mergeCell ref="W588:W601"/>
    <mergeCell ref="W631:W636"/>
    <mergeCell ref="V650:V651"/>
    <mergeCell ref="S584:S585"/>
    <mergeCell ref="V606:V607"/>
    <mergeCell ref="V591:V593"/>
    <mergeCell ref="V644:V647"/>
    <mergeCell ref="V629:V630"/>
    <mergeCell ref="S486:S487"/>
    <mergeCell ref="T503:T505"/>
    <mergeCell ref="S555:S556"/>
    <mergeCell ref="U551:U552"/>
    <mergeCell ref="S544:S546"/>
    <mergeCell ref="U536:U537"/>
    <mergeCell ref="U528:U529"/>
    <mergeCell ref="U490:U491"/>
    <mergeCell ref="V490:V491"/>
    <mergeCell ref="U524:U525"/>
    <mergeCell ref="V497:V499"/>
    <mergeCell ref="T555:T556"/>
    <mergeCell ref="V538:V539"/>
    <mergeCell ref="S611:S612"/>
    <mergeCell ref="T611:T612"/>
    <mergeCell ref="U611:U612"/>
    <mergeCell ref="V611:V612"/>
    <mergeCell ref="T563:T564"/>
    <mergeCell ref="U563:U564"/>
    <mergeCell ref="V563:V564"/>
    <mergeCell ref="S686:S687"/>
    <mergeCell ref="U596:U597"/>
    <mergeCell ref="U714:U715"/>
    <mergeCell ref="V714:V715"/>
    <mergeCell ref="X565:X587"/>
    <mergeCell ref="X631:X636"/>
    <mergeCell ref="U561:U562"/>
    <mergeCell ref="U557:U558"/>
    <mergeCell ref="U602:U603"/>
    <mergeCell ref="T644:T647"/>
    <mergeCell ref="W624:W630"/>
    <mergeCell ref="T559:T560"/>
    <mergeCell ref="T650:T651"/>
    <mergeCell ref="U650:U651"/>
    <mergeCell ref="S591:S593"/>
    <mergeCell ref="W565:W587"/>
    <mergeCell ref="X613:X616"/>
    <mergeCell ref="U565:U567"/>
    <mergeCell ref="T613:T616"/>
    <mergeCell ref="T629:T630"/>
    <mergeCell ref="S602:S603"/>
    <mergeCell ref="V570:V579"/>
    <mergeCell ref="U559:U560"/>
    <mergeCell ref="S631:S632"/>
    <mergeCell ref="T631:T632"/>
    <mergeCell ref="U631:U632"/>
    <mergeCell ref="U620:U621"/>
    <mergeCell ref="S608:S610"/>
    <mergeCell ref="U598:U599"/>
    <mergeCell ref="W399:W410"/>
    <mergeCell ref="X399:X410"/>
    <mergeCell ref="R377:R378"/>
    <mergeCell ref="T309:T311"/>
    <mergeCell ref="U309:U311"/>
    <mergeCell ref="V309:V311"/>
    <mergeCell ref="S336:S338"/>
    <mergeCell ref="V303:V304"/>
    <mergeCell ref="X714:X715"/>
    <mergeCell ref="W714:W715"/>
    <mergeCell ref="T617:T619"/>
    <mergeCell ref="U617:U619"/>
    <mergeCell ref="T584:T585"/>
    <mergeCell ref="T568:T569"/>
    <mergeCell ref="S561:S562"/>
    <mergeCell ref="T561:T562"/>
    <mergeCell ref="V568:V569"/>
    <mergeCell ref="V594:V595"/>
    <mergeCell ref="V654:V655"/>
    <mergeCell ref="T642:T643"/>
    <mergeCell ref="U642:U643"/>
    <mergeCell ref="U692:U693"/>
    <mergeCell ref="V692:V693"/>
    <mergeCell ref="X708:X709"/>
    <mergeCell ref="X710:X711"/>
    <mergeCell ref="S710:S711"/>
    <mergeCell ref="T710:T711"/>
    <mergeCell ref="U710:U711"/>
    <mergeCell ref="W708:W709"/>
    <mergeCell ref="W710:W711"/>
    <mergeCell ref="W712:W713"/>
    <mergeCell ref="W680:W687"/>
    <mergeCell ref="S148:S149"/>
    <mergeCell ref="X134:X155"/>
    <mergeCell ref="T156:T158"/>
    <mergeCell ref="V253:V255"/>
    <mergeCell ref="S236:S238"/>
    <mergeCell ref="S230:S232"/>
    <mergeCell ref="T230:T232"/>
    <mergeCell ref="U230:U232"/>
    <mergeCell ref="X357:X378"/>
    <mergeCell ref="R399:R400"/>
    <mergeCell ref="R389:R390"/>
    <mergeCell ref="S385:S386"/>
    <mergeCell ref="V379:V380"/>
    <mergeCell ref="U385:U386"/>
    <mergeCell ref="S373:S374"/>
    <mergeCell ref="S389:S390"/>
    <mergeCell ref="T379:T380"/>
    <mergeCell ref="V375:V376"/>
    <mergeCell ref="R367:R368"/>
    <mergeCell ref="S367:S368"/>
    <mergeCell ref="X379:X398"/>
    <mergeCell ref="X156:X177"/>
    <mergeCell ref="V200:V201"/>
    <mergeCell ref="V220:V221"/>
    <mergeCell ref="V222:V223"/>
    <mergeCell ref="W327:W330"/>
    <mergeCell ref="V351:V352"/>
    <mergeCell ref="V331:V332"/>
    <mergeCell ref="S213:S214"/>
    <mergeCell ref="V367:V368"/>
    <mergeCell ref="U373:U374"/>
    <mergeCell ref="T389:T390"/>
    <mergeCell ref="W106:W133"/>
    <mergeCell ref="U178:U180"/>
    <mergeCell ref="U169:U171"/>
    <mergeCell ref="U191:U192"/>
    <mergeCell ref="V178:V180"/>
    <mergeCell ref="U145:U147"/>
    <mergeCell ref="V210:V212"/>
    <mergeCell ref="T117:T118"/>
    <mergeCell ref="U106:U108"/>
    <mergeCell ref="T115:T116"/>
    <mergeCell ref="U117:U118"/>
    <mergeCell ref="V162:V164"/>
    <mergeCell ref="T148:T149"/>
    <mergeCell ref="V137:V139"/>
    <mergeCell ref="U137:U139"/>
    <mergeCell ref="T145:T147"/>
    <mergeCell ref="U198:U199"/>
    <mergeCell ref="U181:U183"/>
    <mergeCell ref="V159:V161"/>
    <mergeCell ref="V204:V206"/>
    <mergeCell ref="T202:T203"/>
    <mergeCell ref="T204:T206"/>
    <mergeCell ref="V112:V114"/>
    <mergeCell ref="V121:V122"/>
    <mergeCell ref="V119:V120"/>
    <mergeCell ref="V145:V147"/>
    <mergeCell ref="W134:W155"/>
    <mergeCell ref="T154:T155"/>
    <mergeCell ref="V71:V73"/>
    <mergeCell ref="V78:V79"/>
    <mergeCell ref="U67:U68"/>
    <mergeCell ref="U54:U55"/>
    <mergeCell ref="V67:V68"/>
    <mergeCell ref="V391:V396"/>
    <mergeCell ref="V336:V338"/>
    <mergeCell ref="U239:U240"/>
    <mergeCell ref="V286:V287"/>
    <mergeCell ref="T275:T276"/>
    <mergeCell ref="V266:V267"/>
    <mergeCell ref="U293:U294"/>
    <mergeCell ref="V315:V320"/>
    <mergeCell ref="U224:U225"/>
    <mergeCell ref="U268:U269"/>
    <mergeCell ref="T241:T242"/>
    <mergeCell ref="T270:T271"/>
    <mergeCell ref="V339:V340"/>
    <mergeCell ref="T325:T326"/>
    <mergeCell ref="V236:V238"/>
    <mergeCell ref="V239:V240"/>
    <mergeCell ref="V288:V290"/>
    <mergeCell ref="V250:V252"/>
    <mergeCell ref="V243:V245"/>
    <mergeCell ref="T331:T332"/>
    <mergeCell ref="V264:V265"/>
    <mergeCell ref="V323:V324"/>
    <mergeCell ref="T250:T252"/>
    <mergeCell ref="U213:U214"/>
    <mergeCell ref="V268:V269"/>
    <mergeCell ref="V272:V274"/>
    <mergeCell ref="V299:V300"/>
    <mergeCell ref="S143:S144"/>
    <mergeCell ref="U196:U197"/>
    <mergeCell ref="I371:I372"/>
    <mergeCell ref="S369:S370"/>
    <mergeCell ref="T339:T340"/>
    <mergeCell ref="X106:X133"/>
    <mergeCell ref="V132:V133"/>
    <mergeCell ref="T121:T122"/>
    <mergeCell ref="T169:T171"/>
    <mergeCell ref="W156:W177"/>
    <mergeCell ref="U134:U136"/>
    <mergeCell ref="T33:T35"/>
    <mergeCell ref="U33:U35"/>
    <mergeCell ref="T45:T47"/>
    <mergeCell ref="T39:T40"/>
    <mergeCell ref="U39:U40"/>
    <mergeCell ref="T56:T57"/>
    <mergeCell ref="U56:U57"/>
    <mergeCell ref="V64:V66"/>
    <mergeCell ref="T83:T85"/>
    <mergeCell ref="T64:T66"/>
    <mergeCell ref="V50:V51"/>
    <mergeCell ref="T54:T55"/>
    <mergeCell ref="V41:V42"/>
    <mergeCell ref="V39:V40"/>
    <mergeCell ref="V54:V55"/>
    <mergeCell ref="V48:V49"/>
    <mergeCell ref="U43:U44"/>
    <mergeCell ref="V43:V44"/>
    <mergeCell ref="T36:T38"/>
    <mergeCell ref="U36:U38"/>
    <mergeCell ref="V74:V75"/>
    <mergeCell ref="U236:U238"/>
    <mergeCell ref="R239:R240"/>
    <mergeCell ref="R236:R238"/>
    <mergeCell ref="V152:V153"/>
    <mergeCell ref="V165:V166"/>
    <mergeCell ref="T152:T153"/>
    <mergeCell ref="U202:U203"/>
    <mergeCell ref="U162:U164"/>
    <mergeCell ref="T224:T225"/>
    <mergeCell ref="V213:V214"/>
    <mergeCell ref="U167:U168"/>
    <mergeCell ref="S277:S279"/>
    <mergeCell ref="S226:S227"/>
    <mergeCell ref="S233:S235"/>
    <mergeCell ref="V241:V242"/>
    <mergeCell ref="V224:V225"/>
    <mergeCell ref="U204:U206"/>
    <mergeCell ref="U226:U227"/>
    <mergeCell ref="V207:V209"/>
    <mergeCell ref="V228:V229"/>
    <mergeCell ref="V233:V235"/>
    <mergeCell ref="U210:U212"/>
    <mergeCell ref="S246:S247"/>
    <mergeCell ref="U233:U235"/>
    <mergeCell ref="S174:S175"/>
    <mergeCell ref="S193:S195"/>
    <mergeCell ref="V248:V249"/>
    <mergeCell ref="S248:S249"/>
    <mergeCell ref="T391:T396"/>
    <mergeCell ref="S365:S366"/>
    <mergeCell ref="U184:U186"/>
    <mergeCell ref="S98:S99"/>
    <mergeCell ref="R100:R101"/>
    <mergeCell ref="R102:R103"/>
    <mergeCell ref="I611:I612"/>
    <mergeCell ref="G588:G590"/>
    <mergeCell ref="R586:R587"/>
    <mergeCell ref="S586:S587"/>
    <mergeCell ref="R622:R623"/>
    <mergeCell ref="S526:S527"/>
    <mergeCell ref="I622:I623"/>
    <mergeCell ref="I608:I610"/>
    <mergeCell ref="I613:I614"/>
    <mergeCell ref="G611:G612"/>
    <mergeCell ref="I584:I585"/>
    <mergeCell ref="G215:G216"/>
    <mergeCell ref="U336:U338"/>
    <mergeCell ref="G379:G380"/>
    <mergeCell ref="S202:S203"/>
    <mergeCell ref="U200:U201"/>
    <mergeCell ref="R226:R227"/>
    <mergeCell ref="U207:U209"/>
    <mergeCell ref="U222:U223"/>
    <mergeCell ref="T207:T209"/>
    <mergeCell ref="U253:U255"/>
    <mergeCell ref="S127:S129"/>
    <mergeCell ref="U152:U153"/>
    <mergeCell ref="U132:U133"/>
    <mergeCell ref="R115:R116"/>
    <mergeCell ref="R169:R171"/>
    <mergeCell ref="R172:R173"/>
    <mergeCell ref="U176:U177"/>
    <mergeCell ref="U193:U195"/>
    <mergeCell ref="S117:S118"/>
    <mergeCell ref="S106:S108"/>
    <mergeCell ref="S150:S151"/>
    <mergeCell ref="S154:S155"/>
    <mergeCell ref="R134:R136"/>
    <mergeCell ref="V156:V158"/>
    <mergeCell ref="U121:U122"/>
    <mergeCell ref="U156:U158"/>
    <mergeCell ref="T109:T111"/>
    <mergeCell ref="V127:V129"/>
    <mergeCell ref="R125:R126"/>
    <mergeCell ref="V150:V151"/>
    <mergeCell ref="S125:S126"/>
    <mergeCell ref="S119:S120"/>
    <mergeCell ref="V174:V175"/>
    <mergeCell ref="V176:V177"/>
    <mergeCell ref="V191:V192"/>
    <mergeCell ref="S176:S177"/>
    <mergeCell ref="T181:T183"/>
    <mergeCell ref="R132:R133"/>
    <mergeCell ref="R123:R124"/>
    <mergeCell ref="T165:T166"/>
    <mergeCell ref="U165:U166"/>
    <mergeCell ref="T159:T161"/>
    <mergeCell ref="U130:U131"/>
    <mergeCell ref="V169:V171"/>
    <mergeCell ref="T134:T136"/>
    <mergeCell ref="S104:S105"/>
    <mergeCell ref="S123:S124"/>
    <mergeCell ref="U241:U242"/>
    <mergeCell ref="T291:T292"/>
    <mergeCell ref="T297:T298"/>
    <mergeCell ref="U299:U300"/>
    <mergeCell ref="U297:U298"/>
    <mergeCell ref="U301:U302"/>
    <mergeCell ref="T299:T300"/>
    <mergeCell ref="T198:T199"/>
    <mergeCell ref="T215:T216"/>
    <mergeCell ref="T228:T229"/>
    <mergeCell ref="S228:S229"/>
    <mergeCell ref="R222:R223"/>
    <mergeCell ref="U174:U175"/>
    <mergeCell ref="S217:S219"/>
    <mergeCell ref="R220:R221"/>
    <mergeCell ref="S222:S223"/>
    <mergeCell ref="S184:S186"/>
    <mergeCell ref="T184:T186"/>
    <mergeCell ref="U143:U144"/>
    <mergeCell ref="T123:T124"/>
    <mergeCell ref="T233:T235"/>
    <mergeCell ref="S134:S136"/>
    <mergeCell ref="U159:U161"/>
    <mergeCell ref="T178:T180"/>
    <mergeCell ref="U172:U173"/>
    <mergeCell ref="T176:T177"/>
    <mergeCell ref="S159:S161"/>
    <mergeCell ref="T172:T173"/>
    <mergeCell ref="U148:U149"/>
    <mergeCell ref="T286:T287"/>
    <mergeCell ref="A712:A713"/>
    <mergeCell ref="G696:G697"/>
    <mergeCell ref="E700:E701"/>
    <mergeCell ref="G700:G701"/>
    <mergeCell ref="E696:E697"/>
    <mergeCell ref="A557:A564"/>
    <mergeCell ref="E557:E558"/>
    <mergeCell ref="I570:I571"/>
    <mergeCell ref="T598:T599"/>
    <mergeCell ref="R598:R599"/>
    <mergeCell ref="S598:S599"/>
    <mergeCell ref="T686:T687"/>
    <mergeCell ref="R678:R679"/>
    <mergeCell ref="S678:S679"/>
    <mergeCell ref="T678:T679"/>
    <mergeCell ref="R642:R643"/>
    <mergeCell ref="S568:S569"/>
    <mergeCell ref="C669:C671"/>
    <mergeCell ref="G635:G636"/>
    <mergeCell ref="I644:I647"/>
    <mergeCell ref="E644:E647"/>
    <mergeCell ref="G644:G647"/>
    <mergeCell ref="C692:C693"/>
    <mergeCell ref="E698:E699"/>
    <mergeCell ref="I640:I641"/>
    <mergeCell ref="S582:S583"/>
    <mergeCell ref="C688:C691"/>
    <mergeCell ref="C698:C699"/>
    <mergeCell ref="C708:C709"/>
    <mergeCell ref="C661:C662"/>
    <mergeCell ref="A710:A711"/>
    <mergeCell ref="A708:A709"/>
    <mergeCell ref="A680:A687"/>
    <mergeCell ref="E706:E707"/>
    <mergeCell ref="G706:G707"/>
    <mergeCell ref="E708:E709"/>
    <mergeCell ref="G708:G709"/>
    <mergeCell ref="C680:C685"/>
    <mergeCell ref="C702:C703"/>
    <mergeCell ref="E702:E703"/>
    <mergeCell ref="G680:G681"/>
    <mergeCell ref="I663:I664"/>
    <mergeCell ref="C704:C705"/>
    <mergeCell ref="I704:I705"/>
    <mergeCell ref="E669:E671"/>
    <mergeCell ref="G686:G687"/>
    <mergeCell ref="I686:I687"/>
    <mergeCell ref="E682:E683"/>
    <mergeCell ref="G688:G689"/>
    <mergeCell ref="I688:I689"/>
    <mergeCell ref="I678:I679"/>
    <mergeCell ref="C672:C677"/>
    <mergeCell ref="E665:E666"/>
    <mergeCell ref="E672:E677"/>
    <mergeCell ref="C665:C666"/>
    <mergeCell ref="G678:G679"/>
    <mergeCell ref="A714:A715"/>
    <mergeCell ref="C714:C715"/>
    <mergeCell ref="C712:C713"/>
    <mergeCell ref="E714:E715"/>
    <mergeCell ref="G714:G715"/>
    <mergeCell ref="E712:E713"/>
    <mergeCell ref="G712:G713"/>
    <mergeCell ref="I712:I713"/>
    <mergeCell ref="I714:I715"/>
    <mergeCell ref="I710:I711"/>
    <mergeCell ref="G710:G711"/>
    <mergeCell ref="E710:E711"/>
    <mergeCell ref="C710:C711"/>
    <mergeCell ref="A698:A705"/>
    <mergeCell ref="C686:C687"/>
    <mergeCell ref="G665:G666"/>
    <mergeCell ref="I708:I709"/>
    <mergeCell ref="I700:I701"/>
    <mergeCell ref="A706:A707"/>
    <mergeCell ref="C706:C707"/>
    <mergeCell ref="I669:I671"/>
    <mergeCell ref="E667:E668"/>
    <mergeCell ref="I706:I707"/>
    <mergeCell ref="E684:E685"/>
    <mergeCell ref="G684:G685"/>
    <mergeCell ref="I684:I685"/>
    <mergeCell ref="E688:E689"/>
    <mergeCell ref="E680:E681"/>
    <mergeCell ref="G682:G683"/>
    <mergeCell ref="E686:E687"/>
    <mergeCell ref="A663:A668"/>
    <mergeCell ref="C700:C701"/>
    <mergeCell ref="E617:E619"/>
    <mergeCell ref="G640:G641"/>
    <mergeCell ref="I631:I632"/>
    <mergeCell ref="E637:E639"/>
    <mergeCell ref="I661:I662"/>
    <mergeCell ref="C633:C634"/>
    <mergeCell ref="E631:E632"/>
    <mergeCell ref="G652:G653"/>
    <mergeCell ref="I658:I660"/>
    <mergeCell ref="C637:C639"/>
    <mergeCell ref="G631:G632"/>
    <mergeCell ref="G637:G639"/>
    <mergeCell ref="E635:E636"/>
    <mergeCell ref="G624:G625"/>
    <mergeCell ref="G629:G630"/>
    <mergeCell ref="E622:E623"/>
    <mergeCell ref="C652:C653"/>
    <mergeCell ref="I626:I628"/>
    <mergeCell ref="G620:G621"/>
    <mergeCell ref="I620:I621"/>
    <mergeCell ref="C644:C647"/>
    <mergeCell ref="E640:E641"/>
    <mergeCell ref="G633:G634"/>
    <mergeCell ref="I629:I630"/>
    <mergeCell ref="C624:C625"/>
    <mergeCell ref="C631:C632"/>
    <mergeCell ref="E624:E625"/>
    <mergeCell ref="C613:C616"/>
    <mergeCell ref="C663:C664"/>
    <mergeCell ref="C635:C636"/>
    <mergeCell ref="G650:G651"/>
    <mergeCell ref="I637:I639"/>
    <mergeCell ref="C622:C623"/>
    <mergeCell ref="G622:G623"/>
    <mergeCell ref="G642:G643"/>
    <mergeCell ref="C694:C695"/>
    <mergeCell ref="C696:C697"/>
    <mergeCell ref="C626:C628"/>
    <mergeCell ref="G669:G671"/>
    <mergeCell ref="G617:G619"/>
    <mergeCell ref="G596:G597"/>
    <mergeCell ref="C617:C619"/>
    <mergeCell ref="E613:E614"/>
    <mergeCell ref="G658:G660"/>
    <mergeCell ref="G663:G664"/>
    <mergeCell ref="G672:G677"/>
    <mergeCell ref="C656:C657"/>
    <mergeCell ref="E654:E655"/>
    <mergeCell ref="E648:E649"/>
    <mergeCell ref="G648:G649"/>
    <mergeCell ref="E678:E679"/>
    <mergeCell ref="G667:G668"/>
    <mergeCell ref="C629:C630"/>
    <mergeCell ref="E629:E630"/>
    <mergeCell ref="E596:E597"/>
    <mergeCell ref="C602:C605"/>
    <mergeCell ref="E606:E607"/>
    <mergeCell ref="C600:C601"/>
    <mergeCell ref="G606:G607"/>
    <mergeCell ref="E611:E612"/>
    <mergeCell ref="G598:G599"/>
    <mergeCell ref="I578:I579"/>
    <mergeCell ref="I561:I562"/>
    <mergeCell ref="I594:I595"/>
    <mergeCell ref="C584:C587"/>
    <mergeCell ref="C594:C595"/>
    <mergeCell ref="I549:I550"/>
    <mergeCell ref="I518:I520"/>
    <mergeCell ref="I538:I539"/>
    <mergeCell ref="I526:I527"/>
    <mergeCell ref="I524:I525"/>
    <mergeCell ref="I540:I541"/>
    <mergeCell ref="C492:C493"/>
    <mergeCell ref="G441:G443"/>
    <mergeCell ref="I580:I581"/>
    <mergeCell ref="G561:G562"/>
    <mergeCell ref="E594:E595"/>
    <mergeCell ref="G594:G595"/>
    <mergeCell ref="G500:G502"/>
    <mergeCell ref="E580:E581"/>
    <mergeCell ref="I547:I548"/>
    <mergeCell ref="I551:I552"/>
    <mergeCell ref="E588:E590"/>
    <mergeCell ref="E561:E562"/>
    <mergeCell ref="G563:G564"/>
    <mergeCell ref="G582:G583"/>
    <mergeCell ref="I568:I569"/>
    <mergeCell ref="I455:I457"/>
    <mergeCell ref="I476:I478"/>
    <mergeCell ref="I555:I556"/>
    <mergeCell ref="G503:G505"/>
    <mergeCell ref="G557:G558"/>
    <mergeCell ref="E555:E556"/>
    <mergeCell ref="C542:C543"/>
    <mergeCell ref="C446:C447"/>
    <mergeCell ref="I467:I469"/>
    <mergeCell ref="G515:G517"/>
    <mergeCell ref="E467:E469"/>
    <mergeCell ref="I450:I451"/>
    <mergeCell ref="C444:C445"/>
    <mergeCell ref="E461:E463"/>
    <mergeCell ref="I497:I499"/>
    <mergeCell ref="C528:C529"/>
    <mergeCell ref="E542:E543"/>
    <mergeCell ref="I553:I554"/>
    <mergeCell ref="E494:E496"/>
    <mergeCell ref="G497:G499"/>
    <mergeCell ref="E448:E449"/>
    <mergeCell ref="I458:I460"/>
    <mergeCell ref="E473:E475"/>
    <mergeCell ref="E458:E460"/>
    <mergeCell ref="I530:I532"/>
    <mergeCell ref="I509:I511"/>
    <mergeCell ref="I492:I493"/>
    <mergeCell ref="I544:I546"/>
    <mergeCell ref="E528:E529"/>
    <mergeCell ref="I494:I496"/>
    <mergeCell ref="E490:E491"/>
    <mergeCell ref="E492:E493"/>
    <mergeCell ref="I490:I491"/>
    <mergeCell ref="I521:I523"/>
    <mergeCell ref="I461:I463"/>
    <mergeCell ref="I441:I443"/>
    <mergeCell ref="I464:I466"/>
    <mergeCell ref="I367:I368"/>
    <mergeCell ref="C409:C410"/>
    <mergeCell ref="E433:E434"/>
    <mergeCell ref="E413:E414"/>
    <mergeCell ref="I415:I416"/>
    <mergeCell ref="G431:G432"/>
    <mergeCell ref="G476:G478"/>
    <mergeCell ref="C448:C449"/>
    <mergeCell ref="C433:C434"/>
    <mergeCell ref="I473:I475"/>
    <mergeCell ref="G437:G438"/>
    <mergeCell ref="I413:I414"/>
    <mergeCell ref="I427:I428"/>
    <mergeCell ref="G467:G469"/>
    <mergeCell ref="E427:E428"/>
    <mergeCell ref="G427:G428"/>
    <mergeCell ref="I448:I449"/>
    <mergeCell ref="I433:I434"/>
    <mergeCell ref="C413:C414"/>
    <mergeCell ref="G413:G414"/>
    <mergeCell ref="I439:I440"/>
    <mergeCell ref="G435:G436"/>
    <mergeCell ref="I409:I410"/>
    <mergeCell ref="C427:C428"/>
    <mergeCell ref="I437:I438"/>
    <mergeCell ref="I391:I392"/>
    <mergeCell ref="E399:E400"/>
    <mergeCell ref="E500:E502"/>
    <mergeCell ref="G486:G487"/>
    <mergeCell ref="E444:E445"/>
    <mergeCell ref="E379:E382"/>
    <mergeCell ref="G385:G386"/>
    <mergeCell ref="E385:E386"/>
    <mergeCell ref="E375:E376"/>
    <mergeCell ref="E383:E384"/>
    <mergeCell ref="E393:E394"/>
    <mergeCell ref="G419:G420"/>
    <mergeCell ref="G415:G416"/>
    <mergeCell ref="G421:G422"/>
    <mergeCell ref="E387:E388"/>
    <mergeCell ref="G448:G449"/>
    <mergeCell ref="G411:G412"/>
    <mergeCell ref="E397:E398"/>
    <mergeCell ref="E401:E402"/>
    <mergeCell ref="G464:G466"/>
    <mergeCell ref="G425:G426"/>
    <mergeCell ref="E429:E430"/>
    <mergeCell ref="E417:E424"/>
    <mergeCell ref="E389:E390"/>
    <mergeCell ref="E405:E406"/>
    <mergeCell ref="E437:E438"/>
    <mergeCell ref="G444:G445"/>
    <mergeCell ref="E395:E396"/>
    <mergeCell ref="G391:G392"/>
    <mergeCell ref="G395:G396"/>
    <mergeCell ref="E415:E416"/>
    <mergeCell ref="C549:C552"/>
    <mergeCell ref="G524:G525"/>
    <mergeCell ref="E524:E525"/>
    <mergeCell ref="E509:E514"/>
    <mergeCell ref="E530:E532"/>
    <mergeCell ref="G521:G523"/>
    <mergeCell ref="E521:E523"/>
    <mergeCell ref="E538:E539"/>
    <mergeCell ref="G509:G514"/>
    <mergeCell ref="I500:I502"/>
    <mergeCell ref="E441:E443"/>
    <mergeCell ref="I512:I514"/>
    <mergeCell ref="G461:G463"/>
    <mergeCell ref="G484:G485"/>
    <mergeCell ref="I470:I472"/>
    <mergeCell ref="G446:G447"/>
    <mergeCell ref="G450:G451"/>
    <mergeCell ref="I446:I447"/>
    <mergeCell ref="C484:C489"/>
    <mergeCell ref="E484:E489"/>
    <mergeCell ref="I484:I485"/>
    <mergeCell ref="I488:I489"/>
    <mergeCell ref="G488:G489"/>
    <mergeCell ref="I479:I481"/>
    <mergeCell ref="I482:I483"/>
    <mergeCell ref="E551:E552"/>
    <mergeCell ref="G536:G537"/>
    <mergeCell ref="I536:I537"/>
    <mergeCell ref="I528:I529"/>
    <mergeCell ref="I431:I432"/>
    <mergeCell ref="I452:I454"/>
    <mergeCell ref="E584:E585"/>
    <mergeCell ref="G494:G496"/>
    <mergeCell ref="E353:E354"/>
    <mergeCell ref="E373:E374"/>
    <mergeCell ref="C323:C324"/>
    <mergeCell ref="C439:C440"/>
    <mergeCell ref="I343:I344"/>
    <mergeCell ref="I349:I350"/>
    <mergeCell ref="C293:C298"/>
    <mergeCell ref="G293:G298"/>
    <mergeCell ref="I297:I298"/>
    <mergeCell ref="E339:E340"/>
    <mergeCell ref="C301:C308"/>
    <mergeCell ref="C383:C384"/>
    <mergeCell ref="R295:R296"/>
    <mergeCell ref="I303:I304"/>
    <mergeCell ref="R301:R302"/>
    <mergeCell ref="C399:C402"/>
    <mergeCell ref="E435:E436"/>
    <mergeCell ref="C333:C335"/>
    <mergeCell ref="E365:E366"/>
    <mergeCell ref="C431:C432"/>
    <mergeCell ref="C417:C424"/>
    <mergeCell ref="G383:G384"/>
    <mergeCell ref="C385:C386"/>
    <mergeCell ref="G399:G400"/>
    <mergeCell ref="I397:I398"/>
    <mergeCell ref="I429:I430"/>
    <mergeCell ref="C411:C412"/>
    <mergeCell ref="E411:E412"/>
    <mergeCell ref="G365:G366"/>
    <mergeCell ref="I375:I376"/>
    <mergeCell ref="S256:S258"/>
    <mergeCell ref="S198:S199"/>
    <mergeCell ref="I202:I203"/>
    <mergeCell ref="S204:S206"/>
    <mergeCell ref="T264:T265"/>
    <mergeCell ref="S275:S276"/>
    <mergeCell ref="R277:R279"/>
    <mergeCell ref="T196:T197"/>
    <mergeCell ref="S196:S197"/>
    <mergeCell ref="G196:G197"/>
    <mergeCell ref="E196:E197"/>
    <mergeCell ref="E246:E247"/>
    <mergeCell ref="T268:T269"/>
    <mergeCell ref="S239:S240"/>
    <mergeCell ref="G236:G238"/>
    <mergeCell ref="I236:I238"/>
    <mergeCell ref="I256:I258"/>
    <mergeCell ref="G256:G258"/>
    <mergeCell ref="R230:R232"/>
    <mergeCell ref="T239:T240"/>
    <mergeCell ref="T220:T221"/>
    <mergeCell ref="G230:G232"/>
    <mergeCell ref="G233:G235"/>
    <mergeCell ref="I222:I223"/>
    <mergeCell ref="T217:T219"/>
    <mergeCell ref="T210:T212"/>
    <mergeCell ref="S243:S245"/>
    <mergeCell ref="E169:E170"/>
    <mergeCell ref="I165:I166"/>
    <mergeCell ref="C134:C144"/>
    <mergeCell ref="R150:R151"/>
    <mergeCell ref="E159:E161"/>
    <mergeCell ref="E154:E155"/>
    <mergeCell ref="G154:G155"/>
    <mergeCell ref="G140:G142"/>
    <mergeCell ref="E150:E151"/>
    <mergeCell ref="E215:E216"/>
    <mergeCell ref="S207:S209"/>
    <mergeCell ref="G213:G214"/>
    <mergeCell ref="G193:G195"/>
    <mergeCell ref="E228:E229"/>
    <mergeCell ref="R228:R229"/>
    <mergeCell ref="I228:I229"/>
    <mergeCell ref="G222:G223"/>
    <mergeCell ref="S210:S212"/>
    <mergeCell ref="S145:S147"/>
    <mergeCell ref="E176:E177"/>
    <mergeCell ref="G176:G177"/>
    <mergeCell ref="I176:I177"/>
    <mergeCell ref="E134:E136"/>
    <mergeCell ref="G156:G158"/>
    <mergeCell ref="S140:S142"/>
    <mergeCell ref="S137:S139"/>
    <mergeCell ref="S169:S171"/>
    <mergeCell ref="S172:S173"/>
    <mergeCell ref="S162:S164"/>
    <mergeCell ref="R152:R153"/>
    <mergeCell ref="S152:S153"/>
    <mergeCell ref="S224:S225"/>
    <mergeCell ref="I156:I158"/>
    <mergeCell ref="S167:S168"/>
    <mergeCell ref="G145:G147"/>
    <mergeCell ref="R167:R168"/>
    <mergeCell ref="G169:G171"/>
    <mergeCell ref="I169:I171"/>
    <mergeCell ref="I145:I147"/>
    <mergeCell ref="U28:U29"/>
    <mergeCell ref="C217:C219"/>
    <mergeCell ref="C204:C216"/>
    <mergeCell ref="I172:I173"/>
    <mergeCell ref="I178:I180"/>
    <mergeCell ref="I162:I164"/>
    <mergeCell ref="C156:C166"/>
    <mergeCell ref="I215:I216"/>
    <mergeCell ref="S178:S180"/>
    <mergeCell ref="I213:I214"/>
    <mergeCell ref="R165:R166"/>
    <mergeCell ref="S165:S166"/>
    <mergeCell ref="S191:S192"/>
    <mergeCell ref="R189:R190"/>
    <mergeCell ref="S156:S158"/>
    <mergeCell ref="R191:R192"/>
    <mergeCell ref="S41:S42"/>
    <mergeCell ref="T41:T42"/>
    <mergeCell ref="T43:T44"/>
    <mergeCell ref="S45:S47"/>
    <mergeCell ref="R43:R44"/>
    <mergeCell ref="U48:U49"/>
    <mergeCell ref="R39:R40"/>
    <mergeCell ref="U61:U63"/>
    <mergeCell ref="C167:C168"/>
    <mergeCell ref="S43:S44"/>
    <mergeCell ref="E148:E149"/>
    <mergeCell ref="G83:G85"/>
    <mergeCell ref="U41:U42"/>
    <mergeCell ref="I93:I94"/>
    <mergeCell ref="C93:C94"/>
    <mergeCell ref="R119:R120"/>
    <mergeCell ref="C154:C155"/>
    <mergeCell ref="U50:U51"/>
    <mergeCell ref="R52:R53"/>
    <mergeCell ref="S52:S53"/>
    <mergeCell ref="T52:T53"/>
    <mergeCell ref="U52:U53"/>
    <mergeCell ref="R54:R55"/>
    <mergeCell ref="S54:S55"/>
    <mergeCell ref="I58:I60"/>
    <mergeCell ref="R74:R75"/>
    <mergeCell ref="U119:U120"/>
    <mergeCell ref="R45:R47"/>
    <mergeCell ref="S50:S51"/>
    <mergeCell ref="I154:I155"/>
    <mergeCell ref="T104:T105"/>
    <mergeCell ref="R106:R108"/>
    <mergeCell ref="T78:T79"/>
    <mergeCell ref="U78:U79"/>
    <mergeCell ref="U83:U85"/>
    <mergeCell ref="S109:S111"/>
    <mergeCell ref="S130:S131"/>
    <mergeCell ref="T137:T139"/>
    <mergeCell ref="R98:R99"/>
    <mergeCell ref="T95:T97"/>
    <mergeCell ref="T91:T92"/>
    <mergeCell ref="U123:U124"/>
    <mergeCell ref="V69:V70"/>
    <mergeCell ref="S95:S97"/>
    <mergeCell ref="R50:R51"/>
    <mergeCell ref="R64:R66"/>
    <mergeCell ref="S64:S66"/>
    <mergeCell ref="U76:U77"/>
    <mergeCell ref="S74:S75"/>
    <mergeCell ref="V76:V77"/>
    <mergeCell ref="R184:R186"/>
    <mergeCell ref="U720:W720"/>
    <mergeCell ref="U351:U352"/>
    <mergeCell ref="U361:U362"/>
    <mergeCell ref="V361:V362"/>
    <mergeCell ref="T355:T356"/>
    <mergeCell ref="S377:S378"/>
    <mergeCell ref="T377:T378"/>
    <mergeCell ref="U377:U378"/>
    <mergeCell ref="V377:V378"/>
    <mergeCell ref="T373:T374"/>
    <mergeCell ref="U719:W719"/>
    <mergeCell ref="S375:S376"/>
    <mergeCell ref="W663:W668"/>
    <mergeCell ref="S624:S625"/>
    <mergeCell ref="T624:T625"/>
    <mergeCell ref="U624:U625"/>
    <mergeCell ref="S613:S616"/>
    <mergeCell ref="U644:U647"/>
    <mergeCell ref="R88:R90"/>
    <mergeCell ref="R127:R129"/>
    <mergeCell ref="R143:R144"/>
    <mergeCell ref="R224:R225"/>
    <mergeCell ref="T50:T51"/>
    <mergeCell ref="U64:U66"/>
    <mergeCell ref="T637:T639"/>
    <mergeCell ref="T633:T634"/>
    <mergeCell ref="V561:V562"/>
    <mergeCell ref="V624:V625"/>
    <mergeCell ref="V604:V605"/>
    <mergeCell ref="V584:V585"/>
    <mergeCell ref="T608:T610"/>
    <mergeCell ref="W606:W612"/>
    <mergeCell ref="V596:V597"/>
    <mergeCell ref="V600:V601"/>
    <mergeCell ref="W617:W623"/>
    <mergeCell ref="S78:S79"/>
    <mergeCell ref="R109:R111"/>
    <mergeCell ref="S241:S242"/>
    <mergeCell ref="T69:T70"/>
    <mergeCell ref="S76:S77"/>
    <mergeCell ref="T76:T77"/>
    <mergeCell ref="R78:R79"/>
    <mergeCell ref="U71:U73"/>
    <mergeCell ref="R233:R235"/>
    <mergeCell ref="S297:S298"/>
    <mergeCell ref="S299:S300"/>
    <mergeCell ref="U228:U229"/>
    <mergeCell ref="U261:U263"/>
    <mergeCell ref="R246:R247"/>
    <mergeCell ref="T253:T255"/>
    <mergeCell ref="T266:T267"/>
    <mergeCell ref="V196:V197"/>
    <mergeCell ref="R112:R114"/>
    <mergeCell ref="U86:U87"/>
    <mergeCell ref="U91:U92"/>
    <mergeCell ref="U88:U90"/>
    <mergeCell ref="V83:V85"/>
    <mergeCell ref="S80:S82"/>
    <mergeCell ref="T100:T101"/>
    <mergeCell ref="R145:R147"/>
    <mergeCell ref="I189:I190"/>
    <mergeCell ref="R121:R122"/>
    <mergeCell ref="S181:S183"/>
    <mergeCell ref="S200:S201"/>
    <mergeCell ref="S88:S90"/>
    <mergeCell ref="T88:T90"/>
    <mergeCell ref="R156:R158"/>
    <mergeCell ref="V193:V195"/>
    <mergeCell ref="V140:V142"/>
    <mergeCell ref="V154:V155"/>
    <mergeCell ref="V123:V124"/>
    <mergeCell ref="V143:V144"/>
    <mergeCell ref="V181:V183"/>
    <mergeCell ref="R174:R175"/>
    <mergeCell ref="T162:T164"/>
    <mergeCell ref="T86:T87"/>
    <mergeCell ref="I181:I183"/>
    <mergeCell ref="V93:V94"/>
    <mergeCell ref="V95:V97"/>
    <mergeCell ref="V134:V136"/>
    <mergeCell ref="V172:V173"/>
    <mergeCell ref="V167:V168"/>
    <mergeCell ref="U125:U126"/>
    <mergeCell ref="U112:U114"/>
    <mergeCell ref="U154:U155"/>
    <mergeCell ref="S91:S92"/>
    <mergeCell ref="T80:T82"/>
    <mergeCell ref="U80:U82"/>
    <mergeCell ref="T74:T75"/>
    <mergeCell ref="R56:R57"/>
    <mergeCell ref="S83:S85"/>
    <mergeCell ref="R61:R63"/>
    <mergeCell ref="S61:S63"/>
    <mergeCell ref="U58:U60"/>
    <mergeCell ref="T61:T63"/>
    <mergeCell ref="V3:V5"/>
    <mergeCell ref="G167:G168"/>
    <mergeCell ref="I159:I161"/>
    <mergeCell ref="T125:T126"/>
    <mergeCell ref="V130:V131"/>
    <mergeCell ref="T112:T114"/>
    <mergeCell ref="U127:U129"/>
    <mergeCell ref="R58:R60"/>
    <mergeCell ref="S58:S60"/>
    <mergeCell ref="T58:T60"/>
    <mergeCell ref="U3:U5"/>
    <mergeCell ref="I3:I5"/>
    <mergeCell ref="T3:T5"/>
    <mergeCell ref="I16:I17"/>
    <mergeCell ref="S112:S114"/>
    <mergeCell ref="R154:R155"/>
    <mergeCell ref="R3:R5"/>
    <mergeCell ref="V11:V13"/>
    <mergeCell ref="U109:U111"/>
    <mergeCell ref="T93:T94"/>
    <mergeCell ref="I117:I118"/>
    <mergeCell ref="V86:V87"/>
    <mergeCell ref="R80:R82"/>
    <mergeCell ref="S3:S5"/>
    <mergeCell ref="R95:R97"/>
    <mergeCell ref="S121:S122"/>
    <mergeCell ref="S132:S133"/>
    <mergeCell ref="T143:T144"/>
    <mergeCell ref="R86:R87"/>
    <mergeCell ref="V58:V60"/>
    <mergeCell ref="V88:V90"/>
    <mergeCell ref="U69:U70"/>
    <mergeCell ref="T67:T68"/>
    <mergeCell ref="R83:R85"/>
    <mergeCell ref="R213:R214"/>
    <mergeCell ref="E109:E111"/>
    <mergeCell ref="I134:I136"/>
    <mergeCell ref="R200:R201"/>
    <mergeCell ref="E202:E203"/>
    <mergeCell ref="I196:I197"/>
    <mergeCell ref="E200:E201"/>
    <mergeCell ref="G210:G212"/>
    <mergeCell ref="E156:E158"/>
    <mergeCell ref="E210:E212"/>
    <mergeCell ref="I152:I153"/>
    <mergeCell ref="I150:I151"/>
    <mergeCell ref="I191:I192"/>
    <mergeCell ref="G121:G122"/>
    <mergeCell ref="I132:I133"/>
    <mergeCell ref="G162:G164"/>
    <mergeCell ref="R178:R180"/>
    <mergeCell ref="G204:G206"/>
    <mergeCell ref="R159:R161"/>
    <mergeCell ref="G130:G131"/>
    <mergeCell ref="G134:G136"/>
    <mergeCell ref="C228:C229"/>
    <mergeCell ref="G228:G229"/>
    <mergeCell ref="C230:C242"/>
    <mergeCell ref="G226:G227"/>
    <mergeCell ref="E236:E238"/>
    <mergeCell ref="S48:S49"/>
    <mergeCell ref="S33:S35"/>
    <mergeCell ref="R48:R49"/>
    <mergeCell ref="R36:R38"/>
    <mergeCell ref="S26:S27"/>
    <mergeCell ref="G165:G166"/>
    <mergeCell ref="E174:E175"/>
    <mergeCell ref="G174:G175"/>
    <mergeCell ref="I174:I175"/>
    <mergeCell ref="R207:R209"/>
    <mergeCell ref="R93:R94"/>
    <mergeCell ref="S36:S38"/>
    <mergeCell ref="R117:R118"/>
    <mergeCell ref="G39:G40"/>
    <mergeCell ref="G45:G47"/>
    <mergeCell ref="E123:E124"/>
    <mergeCell ref="E132:E133"/>
    <mergeCell ref="G132:G133"/>
    <mergeCell ref="E119:E120"/>
    <mergeCell ref="G119:G120"/>
    <mergeCell ref="S67:S68"/>
    <mergeCell ref="R71:R73"/>
    <mergeCell ref="S71:S73"/>
    <mergeCell ref="R130:R131"/>
    <mergeCell ref="I193:I195"/>
    <mergeCell ref="R202:R203"/>
    <mergeCell ref="R196:R197"/>
    <mergeCell ref="G248:G249"/>
    <mergeCell ref="I248:I249"/>
    <mergeCell ref="R248:R249"/>
    <mergeCell ref="E224:E225"/>
    <mergeCell ref="E213:E214"/>
    <mergeCell ref="E207:E209"/>
    <mergeCell ref="G301:G308"/>
    <mergeCell ref="I307:I308"/>
    <mergeCell ref="E293:E294"/>
    <mergeCell ref="E301:E308"/>
    <mergeCell ref="E277:E279"/>
    <mergeCell ref="E336:E338"/>
    <mergeCell ref="I243:I245"/>
    <mergeCell ref="E331:E332"/>
    <mergeCell ref="I351:I352"/>
    <mergeCell ref="I241:I242"/>
    <mergeCell ref="R241:R242"/>
    <mergeCell ref="I277:I279"/>
    <mergeCell ref="E239:E240"/>
    <mergeCell ref="I224:I225"/>
    <mergeCell ref="G241:G242"/>
    <mergeCell ref="I283:I285"/>
    <mergeCell ref="I325:I326"/>
    <mergeCell ref="I331:I332"/>
    <mergeCell ref="R333:R335"/>
    <mergeCell ref="E165:E166"/>
    <mergeCell ref="C104:C105"/>
    <mergeCell ref="E16:E17"/>
    <mergeCell ref="E172:E173"/>
    <mergeCell ref="G181:G183"/>
    <mergeCell ref="G207:G209"/>
    <mergeCell ref="E152:E153"/>
    <mergeCell ref="E145:E146"/>
    <mergeCell ref="I137:I139"/>
    <mergeCell ref="R148:R149"/>
    <mergeCell ref="R137:R139"/>
    <mergeCell ref="R162:R164"/>
    <mergeCell ref="G189:G190"/>
    <mergeCell ref="I220:I221"/>
    <mergeCell ref="R210:R212"/>
    <mergeCell ref="R217:R219"/>
    <mergeCell ref="I54:I55"/>
    <mergeCell ref="C176:C177"/>
    <mergeCell ref="G106:G108"/>
    <mergeCell ref="I98:I99"/>
    <mergeCell ref="I18:I19"/>
    <mergeCell ref="I104:I105"/>
    <mergeCell ref="E45:E46"/>
    <mergeCell ref="E58:E60"/>
    <mergeCell ref="E83:E85"/>
    <mergeCell ref="I200:I201"/>
    <mergeCell ref="I148:I149"/>
    <mergeCell ref="I167:I168"/>
    <mergeCell ref="R69:R70"/>
    <mergeCell ref="R41:R42"/>
    <mergeCell ref="R76:R77"/>
    <mergeCell ref="I143:I144"/>
    <mergeCell ref="E20:E21"/>
    <mergeCell ref="G71:G73"/>
    <mergeCell ref="I71:I73"/>
    <mergeCell ref="G86:G87"/>
    <mergeCell ref="I64:I66"/>
    <mergeCell ref="E64:E66"/>
    <mergeCell ref="E56:E57"/>
    <mergeCell ref="G56:G57"/>
    <mergeCell ref="U272:U274"/>
    <mergeCell ref="U275:U276"/>
    <mergeCell ref="R307:R308"/>
    <mergeCell ref="U266:U267"/>
    <mergeCell ref="T315:T320"/>
    <mergeCell ref="E256:E258"/>
    <mergeCell ref="G243:G245"/>
    <mergeCell ref="R243:R245"/>
    <mergeCell ref="U295:U296"/>
    <mergeCell ref="T295:T296"/>
    <mergeCell ref="E69:E70"/>
    <mergeCell ref="G69:G70"/>
    <mergeCell ref="I69:I70"/>
    <mergeCell ref="E39:E40"/>
    <mergeCell ref="R91:R92"/>
    <mergeCell ref="I80:I82"/>
    <mergeCell ref="R280:R282"/>
    <mergeCell ref="R259:R260"/>
    <mergeCell ref="S259:S260"/>
    <mergeCell ref="E178:E180"/>
    <mergeCell ref="G178:G180"/>
    <mergeCell ref="E189:E190"/>
    <mergeCell ref="G191:G192"/>
    <mergeCell ref="E121:E122"/>
    <mergeCell ref="E14:E15"/>
    <mergeCell ref="G109:G111"/>
    <mergeCell ref="I217:I219"/>
    <mergeCell ref="E137:E139"/>
    <mergeCell ref="E140:E142"/>
    <mergeCell ref="I86:I87"/>
    <mergeCell ref="I140:I142"/>
    <mergeCell ref="E181:E183"/>
    <mergeCell ref="E18:E19"/>
    <mergeCell ref="R198:R199"/>
    <mergeCell ref="R215:R216"/>
    <mergeCell ref="S69:S70"/>
    <mergeCell ref="R204:R206"/>
    <mergeCell ref="R176:R177"/>
    <mergeCell ref="G117:G118"/>
    <mergeCell ref="E130:E131"/>
    <mergeCell ref="I14:I15"/>
    <mergeCell ref="I20:I21"/>
    <mergeCell ref="I33:I35"/>
    <mergeCell ref="I61:I63"/>
    <mergeCell ref="E93:E94"/>
    <mergeCell ref="G98:G99"/>
    <mergeCell ref="G22:G23"/>
    <mergeCell ref="E30:E32"/>
    <mergeCell ref="G36:G38"/>
    <mergeCell ref="E104:E105"/>
    <mergeCell ref="G104:G105"/>
    <mergeCell ref="E50:E51"/>
    <mergeCell ref="E67:E68"/>
    <mergeCell ref="G67:G68"/>
    <mergeCell ref="G61:G63"/>
    <mergeCell ref="E88:E90"/>
    <mergeCell ref="G613:G614"/>
    <mergeCell ref="C509:C523"/>
    <mergeCell ref="E515:E517"/>
    <mergeCell ref="C526:C527"/>
    <mergeCell ref="E544:E546"/>
    <mergeCell ref="E518:E520"/>
    <mergeCell ref="G549:G550"/>
    <mergeCell ref="G586:G587"/>
    <mergeCell ref="G591:G593"/>
    <mergeCell ref="C536:C539"/>
    <mergeCell ref="E327:E330"/>
    <mergeCell ref="E600:E601"/>
    <mergeCell ref="C596:C599"/>
    <mergeCell ref="C553:C554"/>
    <mergeCell ref="G570:G579"/>
    <mergeCell ref="G584:G585"/>
    <mergeCell ref="E407:E408"/>
    <mergeCell ref="E409:E410"/>
    <mergeCell ref="C349:C350"/>
    <mergeCell ref="E377:E378"/>
    <mergeCell ref="C403:C404"/>
    <mergeCell ref="G458:G460"/>
    <mergeCell ref="G518:G520"/>
    <mergeCell ref="C345:C346"/>
    <mergeCell ref="E403:E404"/>
    <mergeCell ref="E333:E335"/>
    <mergeCell ref="G327:G330"/>
    <mergeCell ref="C435:C438"/>
    <mergeCell ref="C405:C406"/>
    <mergeCell ref="G363:G364"/>
    <mergeCell ref="G369:G370"/>
    <mergeCell ref="G371:G372"/>
    <mergeCell ref="A613:A616"/>
    <mergeCell ref="E586:E587"/>
    <mergeCell ref="G559:G560"/>
    <mergeCell ref="E591:E593"/>
    <mergeCell ref="E620:E621"/>
    <mergeCell ref="A399:A410"/>
    <mergeCell ref="C450:C483"/>
    <mergeCell ref="G482:G483"/>
    <mergeCell ref="G433:G434"/>
    <mergeCell ref="E439:E440"/>
    <mergeCell ref="C429:C430"/>
    <mergeCell ref="G429:G430"/>
    <mergeCell ref="E482:E483"/>
    <mergeCell ref="G538:G539"/>
    <mergeCell ref="E455:E457"/>
    <mergeCell ref="E452:E454"/>
    <mergeCell ref="E536:E537"/>
    <mergeCell ref="G528:G529"/>
    <mergeCell ref="C425:C426"/>
    <mergeCell ref="G405:G406"/>
    <mergeCell ref="G473:G475"/>
    <mergeCell ref="C415:C416"/>
    <mergeCell ref="E615:E616"/>
    <mergeCell ref="A588:A601"/>
    <mergeCell ref="E570:E579"/>
    <mergeCell ref="E549:E550"/>
    <mergeCell ref="C540:C541"/>
    <mergeCell ref="G540:G541"/>
    <mergeCell ref="G452:G454"/>
    <mergeCell ref="E497:E499"/>
    <mergeCell ref="G455:G457"/>
    <mergeCell ref="G526:G527"/>
    <mergeCell ref="A379:A398"/>
    <mergeCell ref="E363:E364"/>
    <mergeCell ref="E369:E370"/>
    <mergeCell ref="E371:E372"/>
    <mergeCell ref="C588:C593"/>
    <mergeCell ref="A602:A605"/>
    <mergeCell ref="C359:C360"/>
    <mergeCell ref="E431:E432"/>
    <mergeCell ref="G615:G616"/>
    <mergeCell ref="E559:E560"/>
    <mergeCell ref="A606:A612"/>
    <mergeCell ref="E568:E569"/>
    <mergeCell ref="G551:G552"/>
    <mergeCell ref="G542:G543"/>
    <mergeCell ref="C608:C610"/>
    <mergeCell ref="C565:C569"/>
    <mergeCell ref="E563:E564"/>
    <mergeCell ref="G568:G569"/>
    <mergeCell ref="E553:E554"/>
    <mergeCell ref="G530:G532"/>
    <mergeCell ref="G565:G567"/>
    <mergeCell ref="C563:C564"/>
    <mergeCell ref="E565:E567"/>
    <mergeCell ref="G553:G554"/>
    <mergeCell ref="G381:G382"/>
    <mergeCell ref="E450:E451"/>
    <mergeCell ref="E479:E481"/>
    <mergeCell ref="E391:E392"/>
    <mergeCell ref="G387:G390"/>
    <mergeCell ref="A544:A556"/>
    <mergeCell ref="G580:G581"/>
    <mergeCell ref="C441:C443"/>
    <mergeCell ref="A431:A440"/>
    <mergeCell ref="C490:C491"/>
    <mergeCell ref="C397:C398"/>
    <mergeCell ref="E470:E472"/>
    <mergeCell ref="G479:G481"/>
    <mergeCell ref="G407:G408"/>
    <mergeCell ref="A441:A449"/>
    <mergeCell ref="A530:A543"/>
    <mergeCell ref="E464:E466"/>
    <mergeCell ref="E626:E628"/>
    <mergeCell ref="G626:G628"/>
    <mergeCell ref="G148:G149"/>
    <mergeCell ref="E143:E144"/>
    <mergeCell ref="G143:G144"/>
    <mergeCell ref="C261:C263"/>
    <mergeCell ref="C327:C330"/>
    <mergeCell ref="C391:C396"/>
    <mergeCell ref="C145:C147"/>
    <mergeCell ref="E266:E267"/>
    <mergeCell ref="C336:C338"/>
    <mergeCell ref="C379:C382"/>
    <mergeCell ref="C347:C348"/>
    <mergeCell ref="G470:G472"/>
    <mergeCell ref="G490:G491"/>
    <mergeCell ref="G492:G493"/>
    <mergeCell ref="G397:G398"/>
    <mergeCell ref="G439:G440"/>
    <mergeCell ref="E317:E318"/>
    <mergeCell ref="C148:C149"/>
    <mergeCell ref="G325:G326"/>
    <mergeCell ref="G333:G335"/>
    <mergeCell ref="E476:E478"/>
    <mergeCell ref="C11:C13"/>
    <mergeCell ref="G30:G32"/>
    <mergeCell ref="I598:I599"/>
    <mergeCell ref="E598:E599"/>
    <mergeCell ref="I576:I577"/>
    <mergeCell ref="I572:I573"/>
    <mergeCell ref="E526:E527"/>
    <mergeCell ref="C582:C583"/>
    <mergeCell ref="C561:C562"/>
    <mergeCell ref="E582:E583"/>
    <mergeCell ref="C555:C556"/>
    <mergeCell ref="C524:C525"/>
    <mergeCell ref="C557:C558"/>
    <mergeCell ref="C559:C560"/>
    <mergeCell ref="E162:E164"/>
    <mergeCell ref="E222:E223"/>
    <mergeCell ref="C387:C390"/>
    <mergeCell ref="E95:E96"/>
    <mergeCell ref="C106:C118"/>
    <mergeCell ref="C132:C133"/>
    <mergeCell ref="G217:G219"/>
    <mergeCell ref="G261:G263"/>
    <mergeCell ref="E283:E285"/>
    <mergeCell ref="G555:G556"/>
    <mergeCell ref="G361:G362"/>
    <mergeCell ref="C339:C340"/>
    <mergeCell ref="E425:E426"/>
    <mergeCell ref="E540:E541"/>
    <mergeCell ref="C407:C408"/>
    <mergeCell ref="E446:E447"/>
    <mergeCell ref="G355:G356"/>
    <mergeCell ref="G26:G27"/>
    <mergeCell ref="V665:V666"/>
    <mergeCell ref="V640:V641"/>
    <mergeCell ref="G159:G161"/>
    <mergeCell ref="E125:E126"/>
    <mergeCell ref="G150:G151"/>
    <mergeCell ref="G172:G173"/>
    <mergeCell ref="E288:E289"/>
    <mergeCell ref="E230:E232"/>
    <mergeCell ref="E233:E235"/>
    <mergeCell ref="E226:E227"/>
    <mergeCell ref="G272:G273"/>
    <mergeCell ref="I127:I129"/>
    <mergeCell ref="I642:I643"/>
    <mergeCell ref="E602:E605"/>
    <mergeCell ref="S604:S605"/>
    <mergeCell ref="T604:T605"/>
    <mergeCell ref="U604:U605"/>
    <mergeCell ref="U633:U634"/>
    <mergeCell ref="T626:T628"/>
    <mergeCell ref="T606:T607"/>
    <mergeCell ref="S617:S619"/>
    <mergeCell ref="R661:R662"/>
    <mergeCell ref="U656:U657"/>
    <mergeCell ref="T661:T662"/>
    <mergeCell ref="I665:I666"/>
    <mergeCell ref="I286:I287"/>
    <mergeCell ref="I650:I651"/>
    <mergeCell ref="I652:I653"/>
    <mergeCell ref="I654:I655"/>
    <mergeCell ref="E642:E643"/>
    <mergeCell ref="R663:R664"/>
    <mergeCell ref="E503:E505"/>
    <mergeCell ref="M718:O718"/>
    <mergeCell ref="U718:W718"/>
    <mergeCell ref="T648:T649"/>
    <mergeCell ref="V648:V649"/>
    <mergeCell ref="S648:S649"/>
    <mergeCell ref="S637:S639"/>
    <mergeCell ref="W706:W707"/>
    <mergeCell ref="W652:W657"/>
    <mergeCell ref="T665:T666"/>
    <mergeCell ref="V656:V657"/>
    <mergeCell ref="T635:T636"/>
    <mergeCell ref="W644:W651"/>
    <mergeCell ref="U698:U699"/>
    <mergeCell ref="S692:S693"/>
    <mergeCell ref="T692:T693"/>
    <mergeCell ref="R692:R693"/>
    <mergeCell ref="T700:T701"/>
    <mergeCell ref="S663:S664"/>
    <mergeCell ref="W658:W662"/>
    <mergeCell ref="R680:R685"/>
    <mergeCell ref="S680:S685"/>
    <mergeCell ref="U680:U685"/>
    <mergeCell ref="V637:V639"/>
    <mergeCell ref="R694:R697"/>
    <mergeCell ref="S694:S697"/>
    <mergeCell ref="T694:T697"/>
    <mergeCell ref="R702:R703"/>
    <mergeCell ref="R704:R705"/>
    <mergeCell ref="S704:S705"/>
    <mergeCell ref="T702:T703"/>
    <mergeCell ref="T704:T705"/>
    <mergeCell ref="V690:V691"/>
    <mergeCell ref="U694:U697"/>
    <mergeCell ref="E692:E693"/>
    <mergeCell ref="G692:G693"/>
    <mergeCell ref="I692:I693"/>
    <mergeCell ref="V700:V701"/>
    <mergeCell ref="I696:I697"/>
    <mergeCell ref="G702:G703"/>
    <mergeCell ref="I702:I703"/>
    <mergeCell ref="G698:G699"/>
    <mergeCell ref="I698:I699"/>
    <mergeCell ref="E704:E705"/>
    <mergeCell ref="G704:G705"/>
    <mergeCell ref="U690:U691"/>
    <mergeCell ref="V694:V697"/>
    <mergeCell ref="E694:E695"/>
    <mergeCell ref="E690:E691"/>
    <mergeCell ref="G694:G695"/>
    <mergeCell ref="R690:R691"/>
    <mergeCell ref="S690:S691"/>
    <mergeCell ref="G690:G691"/>
    <mergeCell ref="I690:I691"/>
    <mergeCell ref="I694:I695"/>
    <mergeCell ref="T690:T691"/>
    <mergeCell ref="V710:V711"/>
    <mergeCell ref="R712:R713"/>
    <mergeCell ref="S712:S713"/>
    <mergeCell ref="T712:T713"/>
    <mergeCell ref="U712:U713"/>
    <mergeCell ref="V712:V713"/>
    <mergeCell ref="X712:X713"/>
    <mergeCell ref="S706:S707"/>
    <mergeCell ref="T706:T707"/>
    <mergeCell ref="U706:U707"/>
    <mergeCell ref="V706:V707"/>
    <mergeCell ref="R698:R699"/>
    <mergeCell ref="R706:R707"/>
    <mergeCell ref="R700:R701"/>
    <mergeCell ref="S700:S701"/>
    <mergeCell ref="U700:U701"/>
    <mergeCell ref="V698:V699"/>
    <mergeCell ref="U702:U703"/>
    <mergeCell ref="U704:U705"/>
    <mergeCell ref="W698:W705"/>
    <mergeCell ref="X698:X705"/>
    <mergeCell ref="R708:R709"/>
    <mergeCell ref="S708:S709"/>
    <mergeCell ref="T708:T709"/>
    <mergeCell ref="U708:U709"/>
    <mergeCell ref="V708:V709"/>
    <mergeCell ref="R710:R711"/>
    <mergeCell ref="S698:S699"/>
    <mergeCell ref="S702:S703"/>
    <mergeCell ref="X706:X707"/>
    <mergeCell ref="W688:W697"/>
    <mergeCell ref="R656:R657"/>
    <mergeCell ref="R686:R687"/>
    <mergeCell ref="S253:S255"/>
    <mergeCell ref="U270:U271"/>
    <mergeCell ref="V270:V271"/>
    <mergeCell ref="S349:S350"/>
    <mergeCell ref="T301:T302"/>
    <mergeCell ref="S401:S402"/>
    <mergeCell ref="S387:S388"/>
    <mergeCell ref="T399:T400"/>
    <mergeCell ref="T405:T406"/>
    <mergeCell ref="U405:U406"/>
    <mergeCell ref="V405:V406"/>
    <mergeCell ref="V389:V390"/>
    <mergeCell ref="V373:V374"/>
    <mergeCell ref="T333:T335"/>
    <mergeCell ref="U333:U335"/>
    <mergeCell ref="T421:T422"/>
    <mergeCell ref="U391:U396"/>
    <mergeCell ref="R650:R651"/>
    <mergeCell ref="U648:U649"/>
    <mergeCell ref="U635:U636"/>
    <mergeCell ref="T663:T664"/>
    <mergeCell ref="S642:S643"/>
    <mergeCell ref="S644:S647"/>
    <mergeCell ref="R665:R666"/>
    <mergeCell ref="U665:U666"/>
    <mergeCell ref="R637:R639"/>
    <mergeCell ref="R591:R593"/>
    <mergeCell ref="R315:R320"/>
    <mergeCell ref="R669:R671"/>
    <mergeCell ref="X652:X657"/>
    <mergeCell ref="V658:V660"/>
    <mergeCell ref="T656:T657"/>
    <mergeCell ref="V661:V662"/>
    <mergeCell ref="V669:V671"/>
    <mergeCell ref="S669:S671"/>
    <mergeCell ref="X669:X679"/>
    <mergeCell ref="X663:X668"/>
    <mergeCell ref="U654:U655"/>
    <mergeCell ref="V680:V685"/>
    <mergeCell ref="S656:S657"/>
    <mergeCell ref="S626:S628"/>
    <mergeCell ref="U591:U593"/>
    <mergeCell ref="S667:S668"/>
    <mergeCell ref="S661:S662"/>
    <mergeCell ref="X637:X643"/>
    <mergeCell ref="X606:X612"/>
    <mergeCell ref="U629:U630"/>
    <mergeCell ref="X617:X623"/>
    <mergeCell ref="V642:V643"/>
    <mergeCell ref="W637:W643"/>
    <mergeCell ref="W613:W616"/>
    <mergeCell ref="V635:V636"/>
    <mergeCell ref="V602:V603"/>
    <mergeCell ref="U626:U628"/>
    <mergeCell ref="U637:U639"/>
    <mergeCell ref="T640:T641"/>
    <mergeCell ref="T622:T623"/>
    <mergeCell ref="X602:X605"/>
    <mergeCell ref="W602:W605"/>
    <mergeCell ref="V633:V634"/>
    <mergeCell ref="S635:S636"/>
    <mergeCell ref="R631:R632"/>
    <mergeCell ref="R635:R636"/>
    <mergeCell ref="X530:X543"/>
    <mergeCell ref="U441:U443"/>
    <mergeCell ref="X588:X601"/>
    <mergeCell ref="X680:X687"/>
    <mergeCell ref="S665:S666"/>
    <mergeCell ref="U663:U664"/>
    <mergeCell ref="T669:T671"/>
    <mergeCell ref="V667:V668"/>
    <mergeCell ref="U686:U687"/>
    <mergeCell ref="V686:V687"/>
    <mergeCell ref="T680:T685"/>
    <mergeCell ref="U661:U662"/>
    <mergeCell ref="T652:T653"/>
    <mergeCell ref="U652:U653"/>
    <mergeCell ref="V652:V653"/>
    <mergeCell ref="S448:S449"/>
    <mergeCell ref="X658:X662"/>
    <mergeCell ref="U678:U679"/>
    <mergeCell ref="W557:W564"/>
    <mergeCell ref="S441:S443"/>
    <mergeCell ref="U526:U527"/>
    <mergeCell ref="T600:T601"/>
    <mergeCell ref="X557:X564"/>
    <mergeCell ref="W530:W543"/>
    <mergeCell ref="R455:R457"/>
    <mergeCell ref="R596:R597"/>
    <mergeCell ref="U570:U579"/>
    <mergeCell ref="U568:U569"/>
    <mergeCell ref="U584:U585"/>
    <mergeCell ref="V626:V628"/>
    <mergeCell ref="E28:E29"/>
    <mergeCell ref="G28:G29"/>
    <mergeCell ref="E52:E53"/>
    <mergeCell ref="C56:C57"/>
    <mergeCell ref="C78:C79"/>
    <mergeCell ref="E78:E79"/>
    <mergeCell ref="C69:C70"/>
    <mergeCell ref="E43:E44"/>
    <mergeCell ref="I48:I49"/>
    <mergeCell ref="C71:C73"/>
    <mergeCell ref="G88:G90"/>
    <mergeCell ref="I83:I85"/>
    <mergeCell ref="G266:G267"/>
    <mergeCell ref="R264:R265"/>
    <mergeCell ref="I264:I265"/>
    <mergeCell ref="R261:R263"/>
    <mergeCell ref="R266:R267"/>
    <mergeCell ref="C80:C92"/>
    <mergeCell ref="C45:C47"/>
    <mergeCell ref="E48:E49"/>
    <mergeCell ref="G52:G53"/>
    <mergeCell ref="I52:I53"/>
    <mergeCell ref="G50:G51"/>
    <mergeCell ref="G33:G35"/>
    <mergeCell ref="G91:G92"/>
    <mergeCell ref="I91:I92"/>
    <mergeCell ref="I106:I108"/>
    <mergeCell ref="E71:E72"/>
    <mergeCell ref="I76:I77"/>
    <mergeCell ref="E86:E87"/>
    <mergeCell ref="G74:G75"/>
    <mergeCell ref="E241:E242"/>
    <mergeCell ref="E250:E252"/>
    <mergeCell ref="I261:I263"/>
    <mergeCell ref="I363:I364"/>
    <mergeCell ref="I339:I340"/>
    <mergeCell ref="G275:G276"/>
    <mergeCell ref="R325:R326"/>
    <mergeCell ref="E359:E360"/>
    <mergeCell ref="E361:E362"/>
    <mergeCell ref="G264:G265"/>
    <mergeCell ref="E349:E350"/>
    <mergeCell ref="G321:G322"/>
    <mergeCell ref="G336:G338"/>
    <mergeCell ref="G317:G318"/>
    <mergeCell ref="G270:G271"/>
    <mergeCell ref="I336:I338"/>
    <mergeCell ref="I305:I306"/>
    <mergeCell ref="C169:C171"/>
    <mergeCell ref="G286:G287"/>
    <mergeCell ref="R327:R330"/>
    <mergeCell ref="G202:G203"/>
    <mergeCell ref="G239:G240"/>
    <mergeCell ref="E243:E244"/>
    <mergeCell ref="E217:E219"/>
    <mergeCell ref="C353:C354"/>
    <mergeCell ref="E319:E320"/>
    <mergeCell ref="E323:E324"/>
    <mergeCell ref="G268:G269"/>
    <mergeCell ref="C341:C342"/>
    <mergeCell ref="E341:E342"/>
    <mergeCell ref="R323:R324"/>
    <mergeCell ref="I319:I320"/>
    <mergeCell ref="G323:G324"/>
    <mergeCell ref="C8:C10"/>
    <mergeCell ref="E8:E10"/>
    <mergeCell ref="I28:I29"/>
    <mergeCell ref="G11:G13"/>
    <mergeCell ref="I74:I75"/>
    <mergeCell ref="I67:I68"/>
    <mergeCell ref="G78:G79"/>
    <mergeCell ref="I78:I79"/>
    <mergeCell ref="I22:I23"/>
    <mergeCell ref="G343:G344"/>
    <mergeCell ref="C331:C332"/>
    <mergeCell ref="C321:C322"/>
    <mergeCell ref="E275:E276"/>
    <mergeCell ref="E291:E292"/>
    <mergeCell ref="C264:C265"/>
    <mergeCell ref="R299:R300"/>
    <mergeCell ref="G409:G410"/>
    <mergeCell ref="E367:E368"/>
    <mergeCell ref="G393:G394"/>
    <mergeCell ref="C291:C292"/>
    <mergeCell ref="G367:G368"/>
    <mergeCell ref="G403:G404"/>
    <mergeCell ref="G341:G342"/>
    <mergeCell ref="G351:G352"/>
    <mergeCell ref="C272:C274"/>
    <mergeCell ref="R341:R342"/>
    <mergeCell ref="R351:R352"/>
    <mergeCell ref="C250:C260"/>
    <mergeCell ref="G315:G316"/>
    <mergeCell ref="G250:G252"/>
    <mergeCell ref="I250:I252"/>
    <mergeCell ref="I253:I255"/>
    <mergeCell ref="E6:E7"/>
    <mergeCell ref="G6:G7"/>
    <mergeCell ref="I6:I7"/>
    <mergeCell ref="E54:E55"/>
    <mergeCell ref="C3:C7"/>
    <mergeCell ref="I11:I13"/>
    <mergeCell ref="I43:I44"/>
    <mergeCell ref="E61:E63"/>
    <mergeCell ref="C20:C23"/>
    <mergeCell ref="C48:C49"/>
    <mergeCell ref="E3:E5"/>
    <mergeCell ref="E11:E13"/>
    <mergeCell ref="E41:E42"/>
    <mergeCell ref="G41:G42"/>
    <mergeCell ref="I41:I42"/>
    <mergeCell ref="I39:I40"/>
    <mergeCell ref="I24:I25"/>
    <mergeCell ref="E33:E35"/>
    <mergeCell ref="I36:I38"/>
    <mergeCell ref="G54:G55"/>
    <mergeCell ref="C26:C27"/>
    <mergeCell ref="C24:C25"/>
    <mergeCell ref="E24:E25"/>
    <mergeCell ref="G24:G25"/>
    <mergeCell ref="I26:I27"/>
    <mergeCell ref="C28:C29"/>
    <mergeCell ref="E22:E23"/>
    <mergeCell ref="I30:I32"/>
    <mergeCell ref="C30:C44"/>
    <mergeCell ref="G20:G21"/>
    <mergeCell ref="G3:G5"/>
    <mergeCell ref="I8:I10"/>
    <mergeCell ref="G8:G10"/>
    <mergeCell ref="R270:R271"/>
    <mergeCell ref="I56:I57"/>
    <mergeCell ref="S86:S87"/>
    <mergeCell ref="G224:G225"/>
    <mergeCell ref="T272:T274"/>
    <mergeCell ref="S323:S324"/>
    <mergeCell ref="R288:R290"/>
    <mergeCell ref="T226:T227"/>
    <mergeCell ref="G246:G247"/>
    <mergeCell ref="S266:S267"/>
    <mergeCell ref="I239:I240"/>
    <mergeCell ref="G152:G153"/>
    <mergeCell ref="T385:T386"/>
    <mergeCell ref="U387:U388"/>
    <mergeCell ref="R387:R388"/>
    <mergeCell ref="G127:G129"/>
    <mergeCell ref="I385:I386"/>
    <mergeCell ref="G353:G354"/>
    <mergeCell ref="U371:U372"/>
    <mergeCell ref="I259:I260"/>
    <mergeCell ref="R347:R348"/>
    <mergeCell ref="R357:R358"/>
    <mergeCell ref="R359:R360"/>
    <mergeCell ref="S361:S362"/>
    <mergeCell ref="R361:R362"/>
    <mergeCell ref="G377:G378"/>
    <mergeCell ref="G375:G376"/>
    <mergeCell ref="G58:G60"/>
    <mergeCell ref="I50:I51"/>
    <mergeCell ref="G43:G44"/>
    <mergeCell ref="G349:G350"/>
    <mergeCell ref="V524:V525"/>
    <mergeCell ref="U437:U438"/>
    <mergeCell ref="R425:R426"/>
    <mergeCell ref="T433:T434"/>
    <mergeCell ref="R526:R527"/>
    <mergeCell ref="R391:R396"/>
    <mergeCell ref="T530:T532"/>
    <mergeCell ref="S509:S523"/>
    <mergeCell ref="R415:R416"/>
    <mergeCell ref="S444:S445"/>
    <mergeCell ref="U547:U548"/>
    <mergeCell ref="R446:R447"/>
    <mergeCell ref="T435:T436"/>
    <mergeCell ref="R433:R434"/>
    <mergeCell ref="U397:U398"/>
    <mergeCell ref="S399:S400"/>
    <mergeCell ref="U407:U408"/>
    <mergeCell ref="S413:S414"/>
    <mergeCell ref="R397:R398"/>
    <mergeCell ref="V397:V398"/>
    <mergeCell ref="V411:V412"/>
    <mergeCell ref="V425:V426"/>
    <mergeCell ref="V429:V430"/>
    <mergeCell ref="S429:S430"/>
    <mergeCell ref="V407:V408"/>
    <mergeCell ref="V403:V404"/>
    <mergeCell ref="S415:S416"/>
    <mergeCell ref="S497:S499"/>
    <mergeCell ref="U403:U404"/>
    <mergeCell ref="R542:R543"/>
    <mergeCell ref="R528:R529"/>
    <mergeCell ref="R547:R548"/>
    <mergeCell ref="T261:T263"/>
    <mergeCell ref="T293:T294"/>
    <mergeCell ref="V301:V302"/>
    <mergeCell ref="S321:S322"/>
    <mergeCell ref="T323:T324"/>
    <mergeCell ref="S288:S290"/>
    <mergeCell ref="T321:T322"/>
    <mergeCell ref="S293:S294"/>
    <mergeCell ref="U323:U324"/>
    <mergeCell ref="S305:S306"/>
    <mergeCell ref="G283:G285"/>
    <mergeCell ref="I288:I290"/>
    <mergeCell ref="R253:R255"/>
    <mergeCell ref="C275:C276"/>
    <mergeCell ref="T259:T260"/>
    <mergeCell ref="S268:S269"/>
    <mergeCell ref="E309:E314"/>
    <mergeCell ref="C309:C314"/>
    <mergeCell ref="C299:C300"/>
    <mergeCell ref="C288:C290"/>
    <mergeCell ref="G291:G292"/>
    <mergeCell ref="E295:E296"/>
    <mergeCell ref="R305:R306"/>
    <mergeCell ref="U264:U265"/>
    <mergeCell ref="I270:I271"/>
    <mergeCell ref="G259:G260"/>
    <mergeCell ref="I293:I294"/>
    <mergeCell ref="U286:U287"/>
    <mergeCell ref="S295:S296"/>
    <mergeCell ref="T280:T282"/>
    <mergeCell ref="R272:R274"/>
    <mergeCell ref="S272:S274"/>
    <mergeCell ref="T419:T420"/>
    <mergeCell ref="R421:R422"/>
    <mergeCell ref="R419:R420"/>
    <mergeCell ref="T417:T418"/>
    <mergeCell ref="U429:U430"/>
    <mergeCell ref="S397:S398"/>
    <mergeCell ref="I403:I404"/>
    <mergeCell ref="I381:I382"/>
    <mergeCell ref="U383:U384"/>
    <mergeCell ref="U401:U402"/>
    <mergeCell ref="U425:U426"/>
    <mergeCell ref="I405:I406"/>
    <mergeCell ref="T367:T368"/>
    <mergeCell ref="S427:S428"/>
    <mergeCell ref="R383:R384"/>
    <mergeCell ref="X327:X330"/>
    <mergeCell ref="I272:I274"/>
    <mergeCell ref="R336:R338"/>
    <mergeCell ref="I280:I282"/>
    <mergeCell ref="I321:I322"/>
    <mergeCell ref="I395:I396"/>
    <mergeCell ref="I393:I394"/>
    <mergeCell ref="I399:I400"/>
    <mergeCell ref="I407:I408"/>
    <mergeCell ref="I383:I384"/>
    <mergeCell ref="I379:I380"/>
    <mergeCell ref="T288:T290"/>
    <mergeCell ref="S315:S320"/>
    <mergeCell ref="S333:S335"/>
    <mergeCell ref="V295:V296"/>
    <mergeCell ref="V291:V292"/>
    <mergeCell ref="S286:S287"/>
    <mergeCell ref="S325:S326"/>
    <mergeCell ref="E261:E262"/>
    <mergeCell ref="S339:S340"/>
    <mergeCell ref="R291:R292"/>
    <mergeCell ref="E315:E316"/>
    <mergeCell ref="I291:I292"/>
    <mergeCell ref="E299:E300"/>
    <mergeCell ref="G299:G300"/>
    <mergeCell ref="I299:I300"/>
    <mergeCell ref="S343:S344"/>
    <mergeCell ref="E286:E287"/>
    <mergeCell ref="C351:C352"/>
    <mergeCell ref="E355:E356"/>
    <mergeCell ref="I309:I311"/>
    <mergeCell ref="I312:I314"/>
    <mergeCell ref="G309:G314"/>
    <mergeCell ref="I411:I412"/>
    <mergeCell ref="R409:R410"/>
    <mergeCell ref="I365:I366"/>
    <mergeCell ref="S411:S412"/>
    <mergeCell ref="R379:R380"/>
    <mergeCell ref="S261:S263"/>
    <mergeCell ref="C325:C326"/>
    <mergeCell ref="E325:E326"/>
    <mergeCell ref="G401:G402"/>
    <mergeCell ref="E351:E352"/>
    <mergeCell ref="E357:E358"/>
    <mergeCell ref="C355:C356"/>
    <mergeCell ref="E272:E274"/>
    <mergeCell ref="E264:E265"/>
    <mergeCell ref="G319:G320"/>
    <mergeCell ref="G288:G290"/>
    <mergeCell ref="G115:G116"/>
    <mergeCell ref="G80:G82"/>
    <mergeCell ref="E80:E82"/>
    <mergeCell ref="G93:G94"/>
    <mergeCell ref="E26:E27"/>
    <mergeCell ref="G48:G49"/>
    <mergeCell ref="E117:E118"/>
    <mergeCell ref="I119:I120"/>
    <mergeCell ref="I115:I116"/>
    <mergeCell ref="I45:I47"/>
    <mergeCell ref="C193:C195"/>
    <mergeCell ref="E220:E221"/>
    <mergeCell ref="E191:E192"/>
    <mergeCell ref="C191:C192"/>
    <mergeCell ref="C127:C129"/>
    <mergeCell ref="C130:C131"/>
    <mergeCell ref="C125:C126"/>
    <mergeCell ref="G125:G126"/>
    <mergeCell ref="C95:C97"/>
    <mergeCell ref="E98:E99"/>
    <mergeCell ref="E127:E128"/>
    <mergeCell ref="G137:G139"/>
    <mergeCell ref="E115:E116"/>
    <mergeCell ref="E112:E114"/>
    <mergeCell ref="I207:I209"/>
    <mergeCell ref="E193:E194"/>
    <mergeCell ref="E167:E168"/>
    <mergeCell ref="I204:I206"/>
    <mergeCell ref="I210:I212"/>
    <mergeCell ref="G220:G221"/>
    <mergeCell ref="G200:G201"/>
    <mergeCell ref="E36:E38"/>
    <mergeCell ref="Q12:Q13"/>
    <mergeCell ref="G123:G124"/>
    <mergeCell ref="I130:I131"/>
    <mergeCell ref="G112:G114"/>
    <mergeCell ref="E106:E108"/>
    <mergeCell ref="I266:I267"/>
    <mergeCell ref="E74:E75"/>
    <mergeCell ref="R6:R7"/>
    <mergeCell ref="S6:S7"/>
    <mergeCell ref="E91:E92"/>
    <mergeCell ref="I88:I90"/>
    <mergeCell ref="V217:V219"/>
    <mergeCell ref="V230:V232"/>
    <mergeCell ref="G100:G101"/>
    <mergeCell ref="G102:G103"/>
    <mergeCell ref="I121:I122"/>
    <mergeCell ref="I112:I114"/>
    <mergeCell ref="T236:T238"/>
    <mergeCell ref="T243:T245"/>
    <mergeCell ref="E100:E101"/>
    <mergeCell ref="E102:E103"/>
    <mergeCell ref="G253:G255"/>
    <mergeCell ref="I109:I111"/>
    <mergeCell ref="I100:I101"/>
    <mergeCell ref="I102:I103"/>
    <mergeCell ref="I125:I126"/>
    <mergeCell ref="I95:I97"/>
    <mergeCell ref="G95:G97"/>
    <mergeCell ref="E253:E255"/>
    <mergeCell ref="E76:E77"/>
    <mergeCell ref="G76:G77"/>
    <mergeCell ref="G64:G66"/>
    <mergeCell ref="V6:V7"/>
    <mergeCell ref="T11:T13"/>
    <mergeCell ref="U11:U13"/>
    <mergeCell ref="R11:R13"/>
    <mergeCell ref="R26:R27"/>
    <mergeCell ref="S309:S311"/>
    <mergeCell ref="S327:S330"/>
    <mergeCell ref="R365:R366"/>
    <mergeCell ref="U349:U350"/>
    <mergeCell ref="T256:T258"/>
    <mergeCell ref="S215:S216"/>
    <mergeCell ref="S280:S282"/>
    <mergeCell ref="T327:T330"/>
    <mergeCell ref="U100:U101"/>
    <mergeCell ref="T102:T103"/>
    <mergeCell ref="U102:U103"/>
    <mergeCell ref="U291:U292"/>
    <mergeCell ref="U288:U290"/>
    <mergeCell ref="U215:U216"/>
    <mergeCell ref="T6:T7"/>
    <mergeCell ref="U6:U7"/>
    <mergeCell ref="U331:U332"/>
    <mergeCell ref="S93:S94"/>
    <mergeCell ref="S301:S302"/>
    <mergeCell ref="R297:R298"/>
    <mergeCell ref="S220:S221"/>
    <mergeCell ref="U259:U260"/>
    <mergeCell ref="V259:V260"/>
    <mergeCell ref="S351:S352"/>
    <mergeCell ref="S353:S354"/>
    <mergeCell ref="R353:R354"/>
    <mergeCell ref="R312:R314"/>
    <mergeCell ref="T343:T344"/>
    <mergeCell ref="U343:U344"/>
    <mergeCell ref="S357:S358"/>
    <mergeCell ref="I387:I390"/>
    <mergeCell ref="T349:T350"/>
    <mergeCell ref="T375:T376"/>
    <mergeCell ref="U375:U376"/>
    <mergeCell ref="T361:T362"/>
    <mergeCell ref="U353:U354"/>
    <mergeCell ref="U357:U358"/>
    <mergeCell ref="T353:T354"/>
    <mergeCell ref="U379:U380"/>
    <mergeCell ref="T369:T370"/>
    <mergeCell ref="T371:T372"/>
    <mergeCell ref="U369:U370"/>
    <mergeCell ref="U339:U340"/>
    <mergeCell ref="U365:U366"/>
    <mergeCell ref="U347:U348"/>
    <mergeCell ref="T357:T358"/>
    <mergeCell ref="U341:U342"/>
    <mergeCell ref="T359:T360"/>
    <mergeCell ref="U359:U360"/>
    <mergeCell ref="S363:S364"/>
    <mergeCell ref="T363:T364"/>
    <mergeCell ref="U363:U364"/>
    <mergeCell ref="I355:I356"/>
    <mergeCell ref="R369:R370"/>
    <mergeCell ref="U367:U368"/>
    <mergeCell ref="I377:I378"/>
    <mergeCell ref="I353:I354"/>
    <mergeCell ref="R371:R372"/>
    <mergeCell ref="R363:R364"/>
    <mergeCell ref="I596:I597"/>
    <mergeCell ref="V544:V546"/>
    <mergeCell ref="I591:I593"/>
    <mergeCell ref="U600:U601"/>
    <mergeCell ref="V553:V554"/>
    <mergeCell ref="I624:I625"/>
    <mergeCell ref="T586:T587"/>
    <mergeCell ref="U594:U595"/>
    <mergeCell ref="R626:R628"/>
    <mergeCell ref="T594:T595"/>
    <mergeCell ref="R606:R607"/>
    <mergeCell ref="V622:V623"/>
    <mergeCell ref="V617:V619"/>
    <mergeCell ref="U608:U610"/>
    <mergeCell ref="V608:V610"/>
    <mergeCell ref="R588:R590"/>
    <mergeCell ref="R584:R585"/>
    <mergeCell ref="S570:S579"/>
    <mergeCell ref="T570:T579"/>
    <mergeCell ref="R608:R610"/>
    <mergeCell ref="R604:R605"/>
    <mergeCell ref="U582:U583"/>
    <mergeCell ref="T553:T554"/>
    <mergeCell ref="R565:R567"/>
    <mergeCell ref="I606:I607"/>
    <mergeCell ref="I615:I616"/>
    <mergeCell ref="V565:V567"/>
    <mergeCell ref="R551:R552"/>
    <mergeCell ref="V582:V583"/>
    <mergeCell ref="R613:R616"/>
    <mergeCell ref="I588:I590"/>
    <mergeCell ref="R555:R556"/>
    <mergeCell ref="A716:A717"/>
    <mergeCell ref="C716:C717"/>
    <mergeCell ref="E716:E717"/>
    <mergeCell ref="G716:G717"/>
    <mergeCell ref="I716:I717"/>
    <mergeCell ref="R716:R717"/>
    <mergeCell ref="S716:S717"/>
    <mergeCell ref="T716:T717"/>
    <mergeCell ref="U716:U717"/>
    <mergeCell ref="W716:W717"/>
    <mergeCell ref="X716:X717"/>
    <mergeCell ref="V716:V717"/>
    <mergeCell ref="T596:T597"/>
    <mergeCell ref="T602:T603"/>
    <mergeCell ref="R688:R689"/>
    <mergeCell ref="S688:S689"/>
    <mergeCell ref="T654:T655"/>
    <mergeCell ref="R617:R619"/>
    <mergeCell ref="U606:U607"/>
    <mergeCell ref="U640:U641"/>
    <mergeCell ref="X624:X630"/>
    <mergeCell ref="X644:X651"/>
    <mergeCell ref="I680:I681"/>
    <mergeCell ref="I682:I683"/>
    <mergeCell ref="R648:R649"/>
    <mergeCell ref="I648:I649"/>
    <mergeCell ref="R644:R647"/>
    <mergeCell ref="C606:C607"/>
    <mergeCell ref="G600:G601"/>
    <mergeCell ref="R640:R641"/>
    <mergeCell ref="S640:S641"/>
    <mergeCell ref="V631:V632"/>
    <mergeCell ref="W301:W326"/>
    <mergeCell ref="X301:X326"/>
    <mergeCell ref="S312:S314"/>
    <mergeCell ref="T312:T314"/>
    <mergeCell ref="U312:U314"/>
    <mergeCell ref="V312:V314"/>
    <mergeCell ref="U280:U282"/>
    <mergeCell ref="E268:E269"/>
    <mergeCell ref="E270:E271"/>
    <mergeCell ref="E321:E322"/>
    <mergeCell ref="R256:R258"/>
    <mergeCell ref="U303:U304"/>
    <mergeCell ref="U305:U306"/>
    <mergeCell ref="E280:E282"/>
    <mergeCell ref="U283:U285"/>
    <mergeCell ref="R321:R322"/>
    <mergeCell ref="R286:R287"/>
    <mergeCell ref="I315:I316"/>
    <mergeCell ref="I295:I296"/>
    <mergeCell ref="I317:I318"/>
    <mergeCell ref="T283:T285"/>
    <mergeCell ref="R309:R311"/>
    <mergeCell ref="G280:G282"/>
    <mergeCell ref="E297:E298"/>
    <mergeCell ref="E259:E260"/>
    <mergeCell ref="V261:V263"/>
    <mergeCell ref="V280:V282"/>
    <mergeCell ref="V283:V285"/>
    <mergeCell ref="R303:R304"/>
    <mergeCell ref="G277:G279"/>
    <mergeCell ref="I268:I269"/>
    <mergeCell ref="I301:I302"/>
    <mergeCell ref="T688:T689"/>
    <mergeCell ref="A3:A29"/>
    <mergeCell ref="C14:C19"/>
    <mergeCell ref="G14:G19"/>
    <mergeCell ref="W3:W29"/>
    <mergeCell ref="X3:X29"/>
    <mergeCell ref="X30:X57"/>
    <mergeCell ref="W30:W57"/>
    <mergeCell ref="C50:C55"/>
    <mergeCell ref="A30:A57"/>
    <mergeCell ref="C74:C77"/>
    <mergeCell ref="A58:A79"/>
    <mergeCell ref="W58:W79"/>
    <mergeCell ref="X58:X79"/>
    <mergeCell ref="I602:I605"/>
    <mergeCell ref="G602:G605"/>
    <mergeCell ref="S622:S623"/>
    <mergeCell ref="V325:V326"/>
    <mergeCell ref="R187:R188"/>
    <mergeCell ref="S187:S188"/>
    <mergeCell ref="T187:T188"/>
    <mergeCell ref="U187:U188"/>
    <mergeCell ref="V187:V188"/>
    <mergeCell ref="A178:A203"/>
    <mergeCell ref="C178:C190"/>
    <mergeCell ref="W178:W203"/>
    <mergeCell ref="X178:X203"/>
    <mergeCell ref="A204:A229"/>
    <mergeCell ref="C222:C227"/>
    <mergeCell ref="W204:W229"/>
    <mergeCell ref="X204:X229"/>
    <mergeCell ref="C246:C247"/>
    <mergeCell ref="I226:I227"/>
    <mergeCell ref="I233:I235"/>
    <mergeCell ref="E204:E206"/>
    <mergeCell ref="T200:T201"/>
    <mergeCell ref="C196:C201"/>
    <mergeCell ref="I230:I232"/>
    <mergeCell ref="R490:R491"/>
    <mergeCell ref="S490:S491"/>
    <mergeCell ref="T490:T491"/>
    <mergeCell ref="R492:R493"/>
    <mergeCell ref="S492:S493"/>
    <mergeCell ref="T492:T493"/>
    <mergeCell ref="A450:A493"/>
    <mergeCell ref="T425:T426"/>
    <mergeCell ref="A230:A249"/>
    <mergeCell ref="W230:W249"/>
    <mergeCell ref="X230:X249"/>
    <mergeCell ref="V198:V199"/>
    <mergeCell ref="E248:E249"/>
    <mergeCell ref="I246:I247"/>
    <mergeCell ref="C202:C203"/>
    <mergeCell ref="C220:C221"/>
    <mergeCell ref="C243:C245"/>
    <mergeCell ref="C248:C249"/>
    <mergeCell ref="A250:A276"/>
    <mergeCell ref="C266:C271"/>
    <mergeCell ref="W250:W276"/>
    <mergeCell ref="X250:X276"/>
    <mergeCell ref="A277:A300"/>
    <mergeCell ref="C277:C287"/>
    <mergeCell ref="W277:W300"/>
    <mergeCell ref="X277:X300"/>
    <mergeCell ref="V353:V354"/>
    <mergeCell ref="T347:T348"/>
    <mergeCell ref="V347:V348"/>
    <mergeCell ref="R506:R508"/>
    <mergeCell ref="S506:S508"/>
    <mergeCell ref="T506:T508"/>
    <mergeCell ref="U506:U508"/>
    <mergeCell ref="V506:V508"/>
    <mergeCell ref="I506:I508"/>
    <mergeCell ref="G506:G508"/>
    <mergeCell ref="E506:E508"/>
    <mergeCell ref="A494:A529"/>
    <mergeCell ref="C494:C508"/>
    <mergeCell ref="R533:R535"/>
    <mergeCell ref="S533:S535"/>
    <mergeCell ref="T533:T535"/>
    <mergeCell ref="U533:U535"/>
    <mergeCell ref="V533:V535"/>
    <mergeCell ref="I533:I535"/>
    <mergeCell ref="G533:G535"/>
    <mergeCell ref="E533:E535"/>
    <mergeCell ref="C530:C535"/>
    <mergeCell ref="V530:V532"/>
    <mergeCell ref="S530:S532"/>
    <mergeCell ref="R355:R356"/>
    <mergeCell ref="I361:I362"/>
    <mergeCell ref="I373:I374"/>
    <mergeCell ref="C357:C358"/>
    <mergeCell ref="S431:S432"/>
    <mergeCell ref="U411:U412"/>
    <mergeCell ref="R429:R430"/>
    <mergeCell ref="R427:R428"/>
    <mergeCell ref="A327:A330"/>
    <mergeCell ref="C315:C320"/>
    <mergeCell ref="G331:G332"/>
    <mergeCell ref="R488:R489"/>
    <mergeCell ref="S488:S489"/>
    <mergeCell ref="S470:S472"/>
    <mergeCell ref="S467:S469"/>
    <mergeCell ref="S464:S466"/>
    <mergeCell ref="R435:R436"/>
    <mergeCell ref="R385:R386"/>
    <mergeCell ref="R470:R472"/>
    <mergeCell ref="T351:T352"/>
    <mergeCell ref="I401:I402"/>
    <mergeCell ref="V385:V386"/>
    <mergeCell ref="V415:V416"/>
    <mergeCell ref="S379:S380"/>
    <mergeCell ref="I435:I436"/>
    <mergeCell ref="R464:R466"/>
    <mergeCell ref="R373:R374"/>
    <mergeCell ref="S341:S342"/>
    <mergeCell ref="R343:R344"/>
    <mergeCell ref="A357:A378"/>
    <mergeCell ref="C361:C378"/>
    <mergeCell ref="V341:V342"/>
    <mergeCell ref="R458:R460"/>
    <mergeCell ref="R461:R463"/>
    <mergeCell ref="G373:G374"/>
    <mergeCell ref="G339:G340"/>
    <mergeCell ref="R484:R485"/>
    <mergeCell ref="R441:R443"/>
    <mergeCell ref="I327:I330"/>
    <mergeCell ref="I369:I370"/>
  </mergeCells>
  <conditionalFormatting sqref="W450 T450 T3:T5 T26:T27 T266:T267 T389:T390 T524:T529 T542:T543 T293:T294 T594:T595 T644 T663:T666 W658 W637:W638 W58 W156 W688 W3 T130:T131 W106 W178 W230 W250 T347 W588 T30 W30 W134 W204 W277 T323:T324 W301 W327:W331 T379:T380 W399 T415:T417 W411 W431 T431:T432 T441:T444 W441:W442 T540 T602:T604 W602 W613:W618 W624 W644 W663 T669:T670 W669 W80 T399:T404 T617:T619 T637:T639 T226:T227 T50:T51 T200:T201 W494:W544 T383:T384 T407:T408 T48 T71 T148 T698:T702 W357 W680 T704 T419 T421 T423 T425:T426 W565 W606 T349:T350 T631:T634 W379">
    <cfRule type="cellIs" dxfId="224" priority="402" operator="lessThan">
      <formula>170</formula>
    </cfRule>
  </conditionalFormatting>
  <conditionalFormatting sqref="T490">
    <cfRule type="cellIs" dxfId="223" priority="395" operator="lessThan">
      <formula>170</formula>
    </cfRule>
  </conditionalFormatting>
  <conditionalFormatting sqref="T150">
    <cfRule type="cellIs" dxfId="222" priority="383" operator="lessThan">
      <formula>170</formula>
    </cfRule>
  </conditionalFormatting>
  <conditionalFormatting sqref="T119:T120">
    <cfRule type="cellIs" dxfId="221" priority="386" operator="lessThan">
      <formula>170</formula>
    </cfRule>
  </conditionalFormatting>
  <conditionalFormatting sqref="T217:T219">
    <cfRule type="cellIs" dxfId="220" priority="380" operator="lessThan">
      <formula>170</formula>
    </cfRule>
  </conditionalFormatting>
  <conditionalFormatting sqref="T606:T607">
    <cfRule type="cellIs" dxfId="219" priority="376" operator="lessThan">
      <formula>170</formula>
    </cfRule>
  </conditionalFormatting>
  <conditionalFormatting sqref="T692:T694">
    <cfRule type="cellIs" dxfId="218" priority="373" operator="lessThan">
      <formula>170</formula>
    </cfRule>
  </conditionalFormatting>
  <conditionalFormatting sqref="T385:T386">
    <cfRule type="cellIs" dxfId="217" priority="372" operator="lessThan">
      <formula>170</formula>
    </cfRule>
  </conditionalFormatting>
  <conditionalFormatting sqref="T446">
    <cfRule type="cellIs" dxfId="216" priority="371" operator="lessThan">
      <formula>170</formula>
    </cfRule>
  </conditionalFormatting>
  <conditionalFormatting sqref="T125">
    <cfRule type="cellIs" dxfId="215" priority="367" operator="lessThan">
      <formula>170</formula>
    </cfRule>
  </conditionalFormatting>
  <conditionalFormatting sqref="T69">
    <cfRule type="cellIs" dxfId="214" priority="369" operator="lessThan">
      <formula>170</formula>
    </cfRule>
  </conditionalFormatting>
  <conditionalFormatting sqref="T167">
    <cfRule type="cellIs" dxfId="213" priority="366" operator="lessThan">
      <formula>170</formula>
    </cfRule>
  </conditionalFormatting>
  <conditionalFormatting sqref="T582:T583">
    <cfRule type="cellIs" dxfId="212" priority="359" operator="lessThan">
      <formula>170</formula>
    </cfRule>
  </conditionalFormatting>
  <conditionalFormatting sqref="T220">
    <cfRule type="cellIs" dxfId="211" priority="364" operator="lessThan">
      <formula>170</formula>
    </cfRule>
  </conditionalFormatting>
  <conditionalFormatting sqref="W652">
    <cfRule type="cellIs" dxfId="210" priority="351" operator="lessThan">
      <formula>170</formula>
    </cfRule>
  </conditionalFormatting>
  <conditionalFormatting sqref="T291:T292">
    <cfRule type="cellIs" dxfId="209" priority="339" operator="lessThan">
      <formula>170</formula>
    </cfRule>
  </conditionalFormatting>
  <conditionalFormatting sqref="T191:T192">
    <cfRule type="cellIs" dxfId="208" priority="341" operator="lessThan">
      <formula>170</formula>
    </cfRule>
  </conditionalFormatting>
  <conditionalFormatting sqref="T353:T354">
    <cfRule type="cellIs" dxfId="207" priority="338" operator="lessThan">
      <formula>170</formula>
    </cfRule>
  </conditionalFormatting>
  <conditionalFormatting sqref="T351:T352">
    <cfRule type="cellIs" dxfId="206" priority="337" operator="lessThan">
      <formula>170</formula>
    </cfRule>
  </conditionalFormatting>
  <conditionalFormatting sqref="T355:T356">
    <cfRule type="cellIs" dxfId="205" priority="336" operator="lessThan">
      <formula>170</formula>
    </cfRule>
  </conditionalFormatting>
  <conditionalFormatting sqref="T658">
    <cfRule type="cellIs" dxfId="204" priority="323" operator="lessThan">
      <formula>170</formula>
    </cfRule>
  </conditionalFormatting>
  <conditionalFormatting sqref="T137">
    <cfRule type="cellIs" dxfId="203" priority="272" operator="lessThan">
      <formula>170</formula>
    </cfRule>
  </conditionalFormatting>
  <conditionalFormatting sqref="T626">
    <cfRule type="cellIs" dxfId="202" priority="317" operator="lessThan">
      <formula>170</formula>
    </cfRule>
  </conditionalFormatting>
  <conditionalFormatting sqref="T28:T29">
    <cfRule type="cellIs" dxfId="201" priority="299" operator="lessThan">
      <formula>170</formula>
    </cfRule>
  </conditionalFormatting>
  <conditionalFormatting sqref="T56:T57">
    <cfRule type="cellIs" dxfId="200" priority="298" operator="lessThan">
      <formula>170</formula>
    </cfRule>
  </conditionalFormatting>
  <conditionalFormatting sqref="T78:T79">
    <cfRule type="cellIs" dxfId="199" priority="297" operator="lessThan">
      <formula>170</formula>
    </cfRule>
  </conditionalFormatting>
  <conditionalFormatting sqref="T104:T105">
    <cfRule type="cellIs" dxfId="198" priority="296" operator="lessThan">
      <formula>170</formula>
    </cfRule>
  </conditionalFormatting>
  <conditionalFormatting sqref="T24:T25">
    <cfRule type="cellIs" dxfId="197" priority="295" operator="lessThan">
      <formula>170</formula>
    </cfRule>
  </conditionalFormatting>
  <conditionalFormatting sqref="T45">
    <cfRule type="cellIs" dxfId="196" priority="290" operator="lessThan">
      <formula>170</formula>
    </cfRule>
  </conditionalFormatting>
  <conditionalFormatting sqref="T33">
    <cfRule type="cellIs" dxfId="195" priority="293" operator="lessThan">
      <formula>170</formula>
    </cfRule>
  </conditionalFormatting>
  <conditionalFormatting sqref="T36">
    <cfRule type="cellIs" dxfId="194" priority="292" operator="lessThan">
      <formula>170</formula>
    </cfRule>
  </conditionalFormatting>
  <conditionalFormatting sqref="T43:T44">
    <cfRule type="cellIs" dxfId="193" priority="291" operator="lessThan">
      <formula>170</formula>
    </cfRule>
  </conditionalFormatting>
  <conditionalFormatting sqref="T58">
    <cfRule type="cellIs" dxfId="192" priority="288" operator="lessThan">
      <formula>170</formula>
    </cfRule>
  </conditionalFormatting>
  <conditionalFormatting sqref="T61">
    <cfRule type="cellIs" dxfId="191" priority="287" operator="lessThan">
      <formula>170</formula>
    </cfRule>
  </conditionalFormatting>
  <conditionalFormatting sqref="T64">
    <cfRule type="cellIs" dxfId="190" priority="286" operator="lessThan">
      <formula>170</formula>
    </cfRule>
  </conditionalFormatting>
  <conditionalFormatting sqref="T80">
    <cfRule type="cellIs" dxfId="189" priority="283" operator="lessThan">
      <formula>170</formula>
    </cfRule>
  </conditionalFormatting>
  <conditionalFormatting sqref="T83">
    <cfRule type="cellIs" dxfId="188" priority="282" operator="lessThan">
      <formula>170</formula>
    </cfRule>
  </conditionalFormatting>
  <conditionalFormatting sqref="T93:T94">
    <cfRule type="cellIs" dxfId="187" priority="280" operator="lessThan">
      <formula>170</formula>
    </cfRule>
  </conditionalFormatting>
  <conditionalFormatting sqref="T106">
    <cfRule type="cellIs" dxfId="186" priority="278" operator="lessThan">
      <formula>170</formula>
    </cfRule>
  </conditionalFormatting>
  <conditionalFormatting sqref="T95:T97">
    <cfRule type="cellIs" dxfId="185" priority="279" operator="lessThan">
      <formula>170</formula>
    </cfRule>
  </conditionalFormatting>
  <conditionalFormatting sqref="T112">
    <cfRule type="cellIs" dxfId="184" priority="276" operator="lessThan">
      <formula>170</formula>
    </cfRule>
  </conditionalFormatting>
  <conditionalFormatting sqref="T109">
    <cfRule type="cellIs" dxfId="183" priority="277" operator="lessThan">
      <formula>170</formula>
    </cfRule>
  </conditionalFormatting>
  <conditionalFormatting sqref="T132:T133">
    <cfRule type="cellIs" dxfId="182" priority="274" operator="lessThan">
      <formula>170</formula>
    </cfRule>
  </conditionalFormatting>
  <conditionalFormatting sqref="T115:T116">
    <cfRule type="cellIs" dxfId="181" priority="275" operator="lessThan">
      <formula>170</formula>
    </cfRule>
  </conditionalFormatting>
  <conditionalFormatting sqref="T134">
    <cfRule type="cellIs" dxfId="180" priority="273" operator="lessThan">
      <formula>170</formula>
    </cfRule>
  </conditionalFormatting>
  <conditionalFormatting sqref="T140">
    <cfRule type="cellIs" dxfId="179" priority="271" operator="lessThan">
      <formula>170</formula>
    </cfRule>
  </conditionalFormatting>
  <conditionalFormatting sqref="T145">
    <cfRule type="cellIs" dxfId="178" priority="270" operator="lessThan">
      <formula>170</formula>
    </cfRule>
  </conditionalFormatting>
  <conditionalFormatting sqref="T154:T155">
    <cfRule type="cellIs" dxfId="177" priority="268" operator="lessThan">
      <formula>170</formula>
    </cfRule>
  </conditionalFormatting>
  <conditionalFormatting sqref="T156">
    <cfRule type="cellIs" dxfId="176" priority="267" operator="lessThan">
      <formula>170</formula>
    </cfRule>
  </conditionalFormatting>
  <conditionalFormatting sqref="T159">
    <cfRule type="cellIs" dxfId="175" priority="266" operator="lessThan">
      <formula>170</formula>
    </cfRule>
  </conditionalFormatting>
  <conditionalFormatting sqref="T162">
    <cfRule type="cellIs" dxfId="174" priority="265" operator="lessThan">
      <formula>170</formula>
    </cfRule>
  </conditionalFormatting>
  <conditionalFormatting sqref="T169">
    <cfRule type="cellIs" dxfId="173" priority="263" operator="lessThan">
      <formula>170</formula>
    </cfRule>
  </conditionalFormatting>
  <conditionalFormatting sqref="T178">
    <cfRule type="cellIs" dxfId="172" priority="260" operator="lessThan">
      <formula>170</formula>
    </cfRule>
  </conditionalFormatting>
  <conditionalFormatting sqref="T176:T177">
    <cfRule type="cellIs" dxfId="171" priority="261" operator="lessThan">
      <formula>170</formula>
    </cfRule>
  </conditionalFormatting>
  <conditionalFormatting sqref="T181">
    <cfRule type="cellIs" dxfId="170" priority="259" operator="lessThan">
      <formula>170</formula>
    </cfRule>
  </conditionalFormatting>
  <conditionalFormatting sqref="T202:T203">
    <cfRule type="cellIs" dxfId="169" priority="256" operator="lessThan">
      <formula>170</formula>
    </cfRule>
  </conditionalFormatting>
  <conditionalFormatting sqref="T184">
    <cfRule type="cellIs" dxfId="168" priority="258" operator="lessThan">
      <formula>170</formula>
    </cfRule>
  </conditionalFormatting>
  <conditionalFormatting sqref="T204">
    <cfRule type="cellIs" dxfId="167" priority="255" operator="lessThan">
      <formula>170</formula>
    </cfRule>
  </conditionalFormatting>
  <conditionalFormatting sqref="T207">
    <cfRule type="cellIs" dxfId="166" priority="254" operator="lessThan">
      <formula>170</formula>
    </cfRule>
  </conditionalFormatting>
  <conditionalFormatting sqref="T215:T216">
    <cfRule type="cellIs" dxfId="165" priority="252" operator="lessThan">
      <formula>170</formula>
    </cfRule>
  </conditionalFormatting>
  <conditionalFormatting sqref="T210">
    <cfRule type="cellIs" dxfId="164" priority="253" operator="lessThan">
      <formula>170</formula>
    </cfRule>
  </conditionalFormatting>
  <conditionalFormatting sqref="T228:T229">
    <cfRule type="cellIs" dxfId="163" priority="251" operator="lessThan">
      <formula>170</formula>
    </cfRule>
  </conditionalFormatting>
  <conditionalFormatting sqref="T230">
    <cfRule type="cellIs" dxfId="162" priority="250" operator="lessThan">
      <formula>170</formula>
    </cfRule>
  </conditionalFormatting>
  <conditionalFormatting sqref="T233">
    <cfRule type="cellIs" dxfId="161" priority="249" operator="lessThan">
      <formula>170</formula>
    </cfRule>
  </conditionalFormatting>
  <conditionalFormatting sqref="T236">
    <cfRule type="cellIs" dxfId="160" priority="248" operator="lessThan">
      <formula>170</formula>
    </cfRule>
  </conditionalFormatting>
  <conditionalFormatting sqref="T248:T249">
    <cfRule type="cellIs" dxfId="159" priority="247" operator="lessThan">
      <formula>170</formula>
    </cfRule>
  </conditionalFormatting>
  <conditionalFormatting sqref="T241:T242">
    <cfRule type="cellIs" dxfId="158" priority="246" operator="lessThan">
      <formula>170</formula>
    </cfRule>
  </conditionalFormatting>
  <conditionalFormatting sqref="T250">
    <cfRule type="cellIs" dxfId="157" priority="245" operator="lessThan">
      <formula>170</formula>
    </cfRule>
  </conditionalFormatting>
  <conditionalFormatting sqref="T253">
    <cfRule type="cellIs" dxfId="156" priority="244" operator="lessThan">
      <formula>170</formula>
    </cfRule>
  </conditionalFormatting>
  <conditionalFormatting sqref="T256">
    <cfRule type="cellIs" dxfId="155" priority="243" operator="lessThan">
      <formula>170</formula>
    </cfRule>
  </conditionalFormatting>
  <conditionalFormatting sqref="T261:T263">
    <cfRule type="cellIs" dxfId="154" priority="241" operator="lessThan">
      <formula>170</formula>
    </cfRule>
  </conditionalFormatting>
  <conditionalFormatting sqref="T264:T265">
    <cfRule type="cellIs" dxfId="153" priority="240" operator="lessThan">
      <formula>170</formula>
    </cfRule>
  </conditionalFormatting>
  <conditionalFormatting sqref="T272">
    <cfRule type="cellIs" dxfId="152" priority="239" operator="lessThan">
      <formula>170</formula>
    </cfRule>
  </conditionalFormatting>
  <conditionalFormatting sqref="T275:T276">
    <cfRule type="cellIs" dxfId="151" priority="237" operator="lessThan">
      <formula>170</formula>
    </cfRule>
  </conditionalFormatting>
  <conditionalFormatting sqref="T277">
    <cfRule type="cellIs" dxfId="150" priority="236" operator="lessThan">
      <formula>170</formula>
    </cfRule>
  </conditionalFormatting>
  <conditionalFormatting sqref="T280">
    <cfRule type="cellIs" dxfId="149" priority="235" operator="lessThan">
      <formula>170</formula>
    </cfRule>
  </conditionalFormatting>
  <conditionalFormatting sqref="T283">
    <cfRule type="cellIs" dxfId="148" priority="234" operator="lessThan">
      <formula>170</formula>
    </cfRule>
  </conditionalFormatting>
  <conditionalFormatting sqref="T288">
    <cfRule type="cellIs" dxfId="147" priority="232" operator="lessThan">
      <formula>170</formula>
    </cfRule>
  </conditionalFormatting>
  <conditionalFormatting sqref="T299:T300">
    <cfRule type="cellIs" dxfId="146" priority="231" operator="lessThan">
      <formula>170</formula>
    </cfRule>
  </conditionalFormatting>
  <conditionalFormatting sqref="T301">
    <cfRule type="cellIs" dxfId="145" priority="230" operator="lessThan">
      <formula>170</formula>
    </cfRule>
  </conditionalFormatting>
  <conditionalFormatting sqref="T303">
    <cfRule type="cellIs" dxfId="144" priority="229" operator="lessThan">
      <formula>170</formula>
    </cfRule>
  </conditionalFormatting>
  <conditionalFormatting sqref="T331:T332">
    <cfRule type="cellIs" dxfId="143" priority="220" operator="lessThan">
      <formula>170</formula>
    </cfRule>
  </conditionalFormatting>
  <conditionalFormatting sqref="T315">
    <cfRule type="cellIs" dxfId="142" priority="226" operator="lessThan">
      <formula>170</formula>
    </cfRule>
  </conditionalFormatting>
  <conditionalFormatting sqref="T341:T342">
    <cfRule type="cellIs" dxfId="141" priority="218" operator="lessThan">
      <formula>170</formula>
    </cfRule>
  </conditionalFormatting>
  <conditionalFormatting sqref="T321:T322">
    <cfRule type="cellIs" dxfId="140" priority="224" operator="lessThan">
      <formula>170</formula>
    </cfRule>
  </conditionalFormatting>
  <conditionalFormatting sqref="T325:T326">
    <cfRule type="cellIs" dxfId="139" priority="223" operator="lessThan">
      <formula>170</formula>
    </cfRule>
  </conditionalFormatting>
  <conditionalFormatting sqref="T336">
    <cfRule type="cellIs" dxfId="138" priority="216" operator="lessThan">
      <formula>170</formula>
    </cfRule>
  </conditionalFormatting>
  <conditionalFormatting sqref="T327">
    <cfRule type="cellIs" dxfId="137" priority="222" operator="lessThan">
      <formula>170</formula>
    </cfRule>
  </conditionalFormatting>
  <conditionalFormatting sqref="T359:T360">
    <cfRule type="cellIs" dxfId="136" priority="214" operator="lessThan">
      <formula>170</formula>
    </cfRule>
  </conditionalFormatting>
  <conditionalFormatting sqref="T339:T340">
    <cfRule type="cellIs" dxfId="135" priority="219" operator="lessThan">
      <formula>170</formula>
    </cfRule>
  </conditionalFormatting>
  <conditionalFormatting sqref="T333">
    <cfRule type="cellIs" dxfId="134" priority="217" operator="lessThan">
      <formula>170</formula>
    </cfRule>
  </conditionalFormatting>
  <conditionalFormatting sqref="T357:T358">
    <cfRule type="cellIs" dxfId="133" priority="215" operator="lessThan">
      <formula>170</formula>
    </cfRule>
  </conditionalFormatting>
  <conditionalFormatting sqref="T361:T363 T365">
    <cfRule type="cellIs" dxfId="132" priority="212" operator="lessThan">
      <formula>170</formula>
    </cfRule>
  </conditionalFormatting>
  <conditionalFormatting sqref="T367:T369 T371">
    <cfRule type="cellIs" dxfId="131" priority="209" operator="lessThan">
      <formula>170</formula>
    </cfRule>
  </conditionalFormatting>
  <conditionalFormatting sqref="T373:T374">
    <cfRule type="cellIs" dxfId="130" priority="208" operator="lessThan">
      <formula>170</formula>
    </cfRule>
  </conditionalFormatting>
  <conditionalFormatting sqref="T375:T376">
    <cfRule type="cellIs" dxfId="129" priority="207" operator="lessThan">
      <formula>170</formula>
    </cfRule>
  </conditionalFormatting>
  <conditionalFormatting sqref="T377:T378">
    <cfRule type="cellIs" dxfId="128" priority="205" operator="lessThan">
      <formula>170</formula>
    </cfRule>
  </conditionalFormatting>
  <conditionalFormatting sqref="T391">
    <cfRule type="cellIs" dxfId="127" priority="204" operator="lessThan">
      <formula>170</formula>
    </cfRule>
  </conditionalFormatting>
  <conditionalFormatting sqref="T397:T398">
    <cfRule type="cellIs" dxfId="126" priority="200" operator="lessThan">
      <formula>170</formula>
    </cfRule>
  </conditionalFormatting>
  <conditionalFormatting sqref="T409:T410">
    <cfRule type="cellIs" dxfId="125" priority="199" operator="lessThan">
      <formula>170</formula>
    </cfRule>
  </conditionalFormatting>
  <conditionalFormatting sqref="T429:T430">
    <cfRule type="cellIs" dxfId="124" priority="198" operator="lessThan">
      <formula>170</formula>
    </cfRule>
  </conditionalFormatting>
  <conditionalFormatting sqref="T411:T412">
    <cfRule type="cellIs" dxfId="123" priority="197" operator="lessThan">
      <formula>170</formula>
    </cfRule>
  </conditionalFormatting>
  <conditionalFormatting sqref="T433:T434">
    <cfRule type="cellIs" dxfId="122" priority="195" operator="lessThan">
      <formula>170</formula>
    </cfRule>
  </conditionalFormatting>
  <conditionalFormatting sqref="T435:T436">
    <cfRule type="cellIs" dxfId="121" priority="194" operator="lessThan">
      <formula>170</formula>
    </cfRule>
  </conditionalFormatting>
  <conditionalFormatting sqref="T437:T438">
    <cfRule type="cellIs" dxfId="120" priority="193" operator="lessThan">
      <formula>170</formula>
    </cfRule>
  </conditionalFormatting>
  <conditionalFormatting sqref="T439:T440">
    <cfRule type="cellIs" dxfId="119" priority="192" operator="lessThan">
      <formula>170</formula>
    </cfRule>
  </conditionalFormatting>
  <conditionalFormatting sqref="T448">
    <cfRule type="cellIs" dxfId="118" priority="191" operator="lessThan">
      <formula>170</formula>
    </cfRule>
  </conditionalFormatting>
  <conditionalFormatting sqref="T492">
    <cfRule type="cellIs" dxfId="117" priority="190" operator="lessThan">
      <formula>170</formula>
    </cfRule>
  </conditionalFormatting>
  <conditionalFormatting sqref="T494">
    <cfRule type="cellIs" dxfId="116" priority="189" operator="lessThan">
      <formula>170</formula>
    </cfRule>
  </conditionalFormatting>
  <conditionalFormatting sqref="T497">
    <cfRule type="cellIs" dxfId="115" priority="188" operator="lessThan">
      <formula>170</formula>
    </cfRule>
  </conditionalFormatting>
  <conditionalFormatting sqref="T500">
    <cfRule type="cellIs" dxfId="114" priority="187" operator="lessThan">
      <formula>170</formula>
    </cfRule>
  </conditionalFormatting>
  <conditionalFormatting sqref="T503">
    <cfRule type="cellIs" dxfId="113" priority="186" operator="lessThan">
      <formula>170</formula>
    </cfRule>
  </conditionalFormatting>
  <conditionalFormatting sqref="T509">
    <cfRule type="cellIs" dxfId="112" priority="185" operator="lessThan">
      <formula>170</formula>
    </cfRule>
  </conditionalFormatting>
  <conditionalFormatting sqref="T506">
    <cfRule type="cellIs" dxfId="111" priority="179" operator="lessThan">
      <formula>170</formula>
    </cfRule>
  </conditionalFormatting>
  <conditionalFormatting sqref="T533">
    <cfRule type="cellIs" dxfId="110" priority="178" operator="lessThan">
      <formula>170</formula>
    </cfRule>
  </conditionalFormatting>
  <conditionalFormatting sqref="T536">
    <cfRule type="cellIs" dxfId="109" priority="177" operator="lessThan">
      <formula>170</formula>
    </cfRule>
  </conditionalFormatting>
  <conditionalFormatting sqref="T538">
    <cfRule type="cellIs" dxfId="108" priority="176" operator="lessThan">
      <formula>170</formula>
    </cfRule>
  </conditionalFormatting>
  <conditionalFormatting sqref="T530">
    <cfRule type="cellIs" dxfId="107" priority="175" operator="lessThan">
      <formula>170</formula>
    </cfRule>
  </conditionalFormatting>
  <conditionalFormatting sqref="T547">
    <cfRule type="cellIs" dxfId="106" priority="174" operator="lessThan">
      <formula>170</formula>
    </cfRule>
  </conditionalFormatting>
  <conditionalFormatting sqref="T549:T550">
    <cfRule type="cellIs" dxfId="105" priority="173" operator="lessThan">
      <formula>170</formula>
    </cfRule>
  </conditionalFormatting>
  <conditionalFormatting sqref="T551:T552">
    <cfRule type="cellIs" dxfId="104" priority="172" operator="lessThan">
      <formula>170</formula>
    </cfRule>
  </conditionalFormatting>
  <conditionalFormatting sqref="T555:T556">
    <cfRule type="cellIs" dxfId="103" priority="171" operator="lessThan">
      <formula>170</formula>
    </cfRule>
  </conditionalFormatting>
  <conditionalFormatting sqref="T544">
    <cfRule type="cellIs" dxfId="102" priority="170" operator="lessThan">
      <formula>170</formula>
    </cfRule>
  </conditionalFormatting>
  <conditionalFormatting sqref="T565">
    <cfRule type="cellIs" dxfId="101" priority="168" operator="lessThan">
      <formula>170</formula>
    </cfRule>
  </conditionalFormatting>
  <conditionalFormatting sqref="T568:T569">
    <cfRule type="cellIs" dxfId="100" priority="167" operator="lessThan">
      <formula>170</formula>
    </cfRule>
  </conditionalFormatting>
  <conditionalFormatting sqref="T570">
    <cfRule type="cellIs" dxfId="99" priority="166" operator="lessThan">
      <formula>170</formula>
    </cfRule>
  </conditionalFormatting>
  <conditionalFormatting sqref="T580:T581">
    <cfRule type="cellIs" dxfId="98" priority="160" operator="lessThan">
      <formula>170</formula>
    </cfRule>
  </conditionalFormatting>
  <conditionalFormatting sqref="T584:T585">
    <cfRule type="cellIs" dxfId="97" priority="159" operator="lessThan">
      <formula>170</formula>
    </cfRule>
  </conditionalFormatting>
  <conditionalFormatting sqref="T586:T587">
    <cfRule type="cellIs" dxfId="96" priority="158" operator="lessThan">
      <formula>170</formula>
    </cfRule>
  </conditionalFormatting>
  <conditionalFormatting sqref="T706:T707">
    <cfRule type="cellIs" dxfId="95" priority="156" operator="lessThan">
      <formula>170</formula>
    </cfRule>
  </conditionalFormatting>
  <conditionalFormatting sqref="T708:T709">
    <cfRule type="cellIs" dxfId="94" priority="155" operator="lessThan">
      <formula>170</formula>
    </cfRule>
  </conditionalFormatting>
  <conditionalFormatting sqref="T710:T711">
    <cfRule type="cellIs" dxfId="93" priority="154" operator="lessThan">
      <formula>170</formula>
    </cfRule>
  </conditionalFormatting>
  <conditionalFormatting sqref="T712:T713">
    <cfRule type="cellIs" dxfId="92" priority="153" operator="lessThan">
      <formula>170</formula>
    </cfRule>
  </conditionalFormatting>
  <conditionalFormatting sqref="T714:T716">
    <cfRule type="cellIs" dxfId="91" priority="152" operator="lessThan">
      <formula>170</formula>
    </cfRule>
  </conditionalFormatting>
  <conditionalFormatting sqref="W714:W716">
    <cfRule type="cellIs" dxfId="90" priority="146" operator="lessThan">
      <formula>170</formula>
    </cfRule>
  </conditionalFormatting>
  <conditionalFormatting sqref="T635:T636">
    <cfRule type="cellIs" dxfId="89" priority="136" operator="lessThan">
      <formula>170</formula>
    </cfRule>
  </conditionalFormatting>
  <conditionalFormatting sqref="T588">
    <cfRule type="cellIs" dxfId="88" priority="145" operator="lessThan">
      <formula>170</formula>
    </cfRule>
  </conditionalFormatting>
  <conditionalFormatting sqref="T591:T593">
    <cfRule type="cellIs" dxfId="87" priority="144" operator="lessThan">
      <formula>170</formula>
    </cfRule>
  </conditionalFormatting>
  <conditionalFormatting sqref="T596:T597">
    <cfRule type="cellIs" dxfId="86" priority="143" operator="lessThan">
      <formula>170</formula>
    </cfRule>
  </conditionalFormatting>
  <conditionalFormatting sqref="T598:T599">
    <cfRule type="cellIs" dxfId="85" priority="141" operator="lessThan">
      <formula>170</formula>
    </cfRule>
  </conditionalFormatting>
  <conditionalFormatting sqref="T600:T601">
    <cfRule type="cellIs" dxfId="84" priority="140" operator="lessThan">
      <formula>170</formula>
    </cfRule>
  </conditionalFormatting>
  <conditionalFormatting sqref="T608">
    <cfRule type="cellIs" dxfId="83" priority="139" operator="lessThan">
      <formula>170</formula>
    </cfRule>
  </conditionalFormatting>
  <conditionalFormatting sqref="T622:T623">
    <cfRule type="cellIs" dxfId="82" priority="138" operator="lessThan">
      <formula>170</formula>
    </cfRule>
  </conditionalFormatting>
  <conditionalFormatting sqref="T629:T630">
    <cfRule type="cellIs" dxfId="81" priority="137" operator="lessThan">
      <formula>170</formula>
    </cfRule>
  </conditionalFormatting>
  <conditionalFormatting sqref="T642:T643">
    <cfRule type="cellIs" dxfId="80" priority="134" operator="lessThan">
      <formula>170</formula>
    </cfRule>
  </conditionalFormatting>
  <conditionalFormatting sqref="T650:T652">
    <cfRule type="cellIs" dxfId="79" priority="133" operator="lessThan">
      <formula>170</formula>
    </cfRule>
  </conditionalFormatting>
  <conditionalFormatting sqref="T656:T657">
    <cfRule type="cellIs" dxfId="78" priority="132" operator="lessThan">
      <formula>170</formula>
    </cfRule>
  </conditionalFormatting>
  <conditionalFormatting sqref="T661:T662">
    <cfRule type="cellIs" dxfId="77" priority="131" operator="lessThan">
      <formula>170</formula>
    </cfRule>
  </conditionalFormatting>
  <conditionalFormatting sqref="T667:T668">
    <cfRule type="cellIs" dxfId="76" priority="130" operator="lessThan">
      <formula>170</formula>
    </cfRule>
  </conditionalFormatting>
  <conditionalFormatting sqref="T678:T679">
    <cfRule type="cellIs" dxfId="75" priority="129" operator="lessThan">
      <formula>170</formula>
    </cfRule>
  </conditionalFormatting>
  <conditionalFormatting sqref="T680">
    <cfRule type="cellIs" dxfId="74" priority="128" operator="lessThan">
      <formula>170</formula>
    </cfRule>
  </conditionalFormatting>
  <conditionalFormatting sqref="T127:T129">
    <cfRule type="cellIs" dxfId="73" priority="123" operator="lessThan">
      <formula>170</formula>
    </cfRule>
  </conditionalFormatting>
  <conditionalFormatting sqref="T686:T687">
    <cfRule type="cellIs" dxfId="72" priority="125" operator="lessThan">
      <formula>170</formula>
    </cfRule>
  </conditionalFormatting>
  <conditionalFormatting sqref="T20">
    <cfRule type="cellIs" dxfId="71" priority="120" operator="lessThan">
      <formula>170</formula>
    </cfRule>
  </conditionalFormatting>
  <conditionalFormatting sqref="T74:T75">
    <cfRule type="cellIs" dxfId="70" priority="116" operator="lessThan">
      <formula>170</formula>
    </cfRule>
  </conditionalFormatting>
  <conditionalFormatting sqref="T172:T173">
    <cfRule type="cellIs" dxfId="69" priority="111" operator="lessThan">
      <formula>170</formula>
    </cfRule>
  </conditionalFormatting>
  <conditionalFormatting sqref="T246:T247">
    <cfRule type="cellIs" dxfId="68" priority="106" operator="lessThan">
      <formula>170</formula>
    </cfRule>
  </conditionalFormatting>
  <conditionalFormatting sqref="T648:T649">
    <cfRule type="cellIs" dxfId="67" priority="96" operator="lessThan">
      <formula>170</formula>
    </cfRule>
  </conditionalFormatting>
  <conditionalFormatting sqref="T553:T554">
    <cfRule type="cellIs" dxfId="66" priority="93" operator="lessThan">
      <formula>170</formula>
    </cfRule>
  </conditionalFormatting>
  <conditionalFormatting sqref="W557">
    <cfRule type="cellIs" dxfId="65" priority="92" operator="lessThan">
      <formula>170</formula>
    </cfRule>
  </conditionalFormatting>
  <conditionalFormatting sqref="T557:T558">
    <cfRule type="cellIs" dxfId="64" priority="91" operator="lessThan">
      <formula>170</formula>
    </cfRule>
  </conditionalFormatting>
  <conditionalFormatting sqref="T561:T562">
    <cfRule type="cellIs" dxfId="63" priority="90" operator="lessThan">
      <formula>170</formula>
    </cfRule>
  </conditionalFormatting>
  <conditionalFormatting sqref="T559:T560">
    <cfRule type="cellIs" dxfId="62" priority="89" operator="lessThan">
      <formula>170</formula>
    </cfRule>
  </conditionalFormatting>
  <conditionalFormatting sqref="T243">
    <cfRule type="cellIs" dxfId="61" priority="88" operator="lessThan">
      <formula>170</formula>
    </cfRule>
  </conditionalFormatting>
  <conditionalFormatting sqref="T343">
    <cfRule type="cellIs" dxfId="60" priority="86" operator="lessThan">
      <formula>170</formula>
    </cfRule>
  </conditionalFormatting>
  <conditionalFormatting sqref="T613">
    <cfRule type="cellIs" dxfId="59" priority="84" operator="lessThan">
      <formula>170</formula>
    </cfRule>
  </conditionalFormatting>
  <conditionalFormatting sqref="T672">
    <cfRule type="cellIs" dxfId="58" priority="80" operator="lessThan">
      <formula>170</formula>
    </cfRule>
  </conditionalFormatting>
  <conditionalFormatting sqref="T563:T564">
    <cfRule type="cellIs" dxfId="57" priority="78" operator="lessThan">
      <formula>170</formula>
    </cfRule>
  </conditionalFormatting>
  <conditionalFormatting sqref="W631">
    <cfRule type="cellIs" dxfId="56" priority="77" operator="lessThan">
      <formula>170</formula>
    </cfRule>
  </conditionalFormatting>
  <conditionalFormatting sqref="T6:T8">
    <cfRule type="cellIs" dxfId="55" priority="72" operator="lessThan">
      <formula>170</formula>
    </cfRule>
  </conditionalFormatting>
  <conditionalFormatting sqref="T295:T296">
    <cfRule type="cellIs" dxfId="54" priority="70" operator="lessThan">
      <formula>170</formula>
    </cfRule>
  </conditionalFormatting>
  <conditionalFormatting sqref="T297:T298">
    <cfRule type="cellIs" dxfId="53" priority="69" operator="lessThan">
      <formula>170</formula>
    </cfRule>
  </conditionalFormatting>
  <conditionalFormatting sqref="T286:T287">
    <cfRule type="cellIs" dxfId="52" priority="68" operator="lessThan">
      <formula>170</formula>
    </cfRule>
  </conditionalFormatting>
  <conditionalFormatting sqref="T239:T240">
    <cfRule type="cellIs" dxfId="51" priority="67" operator="lessThan">
      <formula>170</formula>
    </cfRule>
  </conditionalFormatting>
  <conditionalFormatting sqref="T305">
    <cfRule type="cellIs" dxfId="50" priority="65" operator="lessThan">
      <formula>170</formula>
    </cfRule>
  </conditionalFormatting>
  <conditionalFormatting sqref="T309">
    <cfRule type="cellIs" dxfId="49" priority="64" operator="lessThan">
      <formula>170</formula>
    </cfRule>
  </conditionalFormatting>
  <conditionalFormatting sqref="T413">
    <cfRule type="cellIs" dxfId="48" priority="63" operator="lessThan">
      <formula>170</formula>
    </cfRule>
  </conditionalFormatting>
  <conditionalFormatting sqref="T427:T428">
    <cfRule type="cellIs" dxfId="47" priority="62" operator="lessThan">
      <formula>170</formula>
    </cfRule>
  </conditionalFormatting>
  <conditionalFormatting sqref="T165">
    <cfRule type="cellIs" dxfId="46" priority="61" operator="lessThan">
      <formula>170</formula>
    </cfRule>
  </conditionalFormatting>
  <conditionalFormatting sqref="T174:T175">
    <cfRule type="cellIs" dxfId="45" priority="60" operator="lessThan">
      <formula>170</formula>
    </cfRule>
  </conditionalFormatting>
  <conditionalFormatting sqref="T381:T382">
    <cfRule type="cellIs" dxfId="44" priority="59" operator="lessThan">
      <formula>170</formula>
    </cfRule>
  </conditionalFormatting>
  <conditionalFormatting sqref="T387:T388">
    <cfRule type="cellIs" dxfId="43" priority="58" operator="lessThan">
      <formula>170</formula>
    </cfRule>
  </conditionalFormatting>
  <conditionalFormatting sqref="T117:T118">
    <cfRule type="cellIs" dxfId="42" priority="57" operator="lessThan">
      <formula>170</formula>
    </cfRule>
  </conditionalFormatting>
  <conditionalFormatting sqref="T143:T144">
    <cfRule type="cellIs" dxfId="41" priority="56" operator="lessThan">
      <formula>170</formula>
    </cfRule>
  </conditionalFormatting>
  <conditionalFormatting sqref="T152">
    <cfRule type="cellIs" dxfId="40" priority="55" operator="lessThan">
      <formula>170</formula>
    </cfRule>
  </conditionalFormatting>
  <conditionalFormatting sqref="T213:T214">
    <cfRule type="cellIs" dxfId="39" priority="54" operator="lessThan">
      <formula>170</formula>
    </cfRule>
  </conditionalFormatting>
  <conditionalFormatting sqref="T86:T87">
    <cfRule type="cellIs" dxfId="38" priority="53" operator="lessThan">
      <formula>170</formula>
    </cfRule>
  </conditionalFormatting>
  <conditionalFormatting sqref="T91:T92">
    <cfRule type="cellIs" dxfId="37" priority="51" operator="lessThan">
      <formula>170</formula>
    </cfRule>
  </conditionalFormatting>
  <conditionalFormatting sqref="T88">
    <cfRule type="cellIs" dxfId="36" priority="52" operator="lessThan">
      <formula>170</formula>
    </cfRule>
  </conditionalFormatting>
  <conditionalFormatting sqref="T39:T41">
    <cfRule type="cellIs" dxfId="35" priority="50" operator="lessThan">
      <formula>170</formula>
    </cfRule>
  </conditionalFormatting>
  <conditionalFormatting sqref="T67:T68">
    <cfRule type="cellIs" dxfId="34" priority="49" operator="lessThan">
      <formula>170</formula>
    </cfRule>
  </conditionalFormatting>
  <conditionalFormatting sqref="T76:T77">
    <cfRule type="cellIs" dxfId="33" priority="48" operator="lessThan">
      <formula>170</formula>
    </cfRule>
  </conditionalFormatting>
  <conditionalFormatting sqref="T259:T260">
    <cfRule type="cellIs" dxfId="32" priority="47" operator="lessThan">
      <formula>170</formula>
    </cfRule>
  </conditionalFormatting>
  <conditionalFormatting sqref="T268:T269">
    <cfRule type="cellIs" dxfId="31" priority="46" operator="lessThan">
      <formula>170</formula>
    </cfRule>
  </conditionalFormatting>
  <conditionalFormatting sqref="T270:T271">
    <cfRule type="cellIs" dxfId="30" priority="45" operator="lessThan">
      <formula>170</formula>
    </cfRule>
  </conditionalFormatting>
  <conditionalFormatting sqref="T189:T190">
    <cfRule type="cellIs" dxfId="29" priority="44" operator="lessThan">
      <formula>170</formula>
    </cfRule>
  </conditionalFormatting>
  <conditionalFormatting sqref="T198:T199">
    <cfRule type="cellIs" dxfId="28" priority="43" operator="lessThan">
      <formula>170</formula>
    </cfRule>
  </conditionalFormatting>
  <conditionalFormatting sqref="T196:T197">
    <cfRule type="cellIs" dxfId="27" priority="42" operator="lessThan">
      <formula>170</formula>
    </cfRule>
  </conditionalFormatting>
  <conditionalFormatting sqref="T193">
    <cfRule type="cellIs" dxfId="26" priority="40" operator="lessThan">
      <formula>170</formula>
    </cfRule>
  </conditionalFormatting>
  <conditionalFormatting sqref="T405:T406">
    <cfRule type="cellIs" dxfId="25" priority="39" operator="lessThan">
      <formula>170</formula>
    </cfRule>
  </conditionalFormatting>
  <conditionalFormatting sqref="T620:T621">
    <cfRule type="cellIs" dxfId="24" priority="38" operator="lessThan">
      <formula>170</formula>
    </cfRule>
  </conditionalFormatting>
  <conditionalFormatting sqref="T14">
    <cfRule type="cellIs" dxfId="23" priority="36" operator="lessThan">
      <formula>170</formula>
    </cfRule>
  </conditionalFormatting>
  <conditionalFormatting sqref="T16">
    <cfRule type="cellIs" dxfId="22" priority="35" operator="lessThan">
      <formula>170</formula>
    </cfRule>
  </conditionalFormatting>
  <conditionalFormatting sqref="T52:T53">
    <cfRule type="cellIs" dxfId="21" priority="32" operator="lessThan">
      <formula>170</formula>
    </cfRule>
  </conditionalFormatting>
  <conditionalFormatting sqref="T54:T55">
    <cfRule type="cellIs" dxfId="20" priority="31" operator="lessThan">
      <formula>170</formula>
    </cfRule>
  </conditionalFormatting>
  <conditionalFormatting sqref="T688:T689">
    <cfRule type="cellIs" dxfId="19" priority="29" operator="lessThan">
      <formula>170</formula>
    </cfRule>
  </conditionalFormatting>
  <conditionalFormatting sqref="T690:T691">
    <cfRule type="cellIs" dxfId="18" priority="28" operator="lessThan">
      <formula>170</formula>
    </cfRule>
  </conditionalFormatting>
  <conditionalFormatting sqref="T98:T99">
    <cfRule type="cellIs" dxfId="17" priority="27" operator="lessThan">
      <formula>170</formula>
    </cfRule>
  </conditionalFormatting>
  <conditionalFormatting sqref="T100:T101">
    <cfRule type="cellIs" dxfId="16" priority="26" operator="lessThan">
      <formula>170</formula>
    </cfRule>
  </conditionalFormatting>
  <conditionalFormatting sqref="T102:T103">
    <cfRule type="cellIs" dxfId="15" priority="25" operator="lessThan">
      <formula>170</formula>
    </cfRule>
  </conditionalFormatting>
  <conditionalFormatting sqref="T654:T655">
    <cfRule type="cellIs" dxfId="14" priority="23" operator="lessThan">
      <formula>170</formula>
    </cfRule>
  </conditionalFormatting>
  <conditionalFormatting sqref="T624:T625">
    <cfRule type="cellIs" dxfId="13" priority="21" operator="lessThan">
      <formula>170</formula>
    </cfRule>
  </conditionalFormatting>
  <conditionalFormatting sqref="T224:T225">
    <cfRule type="cellIs" dxfId="12" priority="10" operator="lessThan">
      <formula>170</formula>
    </cfRule>
  </conditionalFormatting>
  <conditionalFormatting sqref="T640:T641">
    <cfRule type="cellIs" dxfId="11" priority="16" operator="lessThan">
      <formula>170</formula>
    </cfRule>
  </conditionalFormatting>
  <conditionalFormatting sqref="T121:T122">
    <cfRule type="cellIs" dxfId="10" priority="14" operator="lessThan">
      <formula>170</formula>
    </cfRule>
  </conditionalFormatting>
  <conditionalFormatting sqref="T123:T124">
    <cfRule type="cellIs" dxfId="9" priority="13" operator="lessThan">
      <formula>170</formula>
    </cfRule>
  </conditionalFormatting>
  <conditionalFormatting sqref="T222:T223">
    <cfRule type="cellIs" dxfId="8" priority="11" operator="lessThan">
      <formula>170</formula>
    </cfRule>
  </conditionalFormatting>
  <conditionalFormatting sqref="W698 W706">
    <cfRule type="cellIs" dxfId="7" priority="8" operator="lessThan">
      <formula>170</formula>
    </cfRule>
  </conditionalFormatting>
  <conditionalFormatting sqref="T11">
    <cfRule type="cellIs" dxfId="6" priority="7" operator="lessThan">
      <formula>170</formula>
    </cfRule>
  </conditionalFormatting>
  <conditionalFormatting sqref="T18">
    <cfRule type="cellIs" dxfId="5" priority="6" operator="lessThan">
      <formula>170</formula>
    </cfRule>
  </conditionalFormatting>
  <conditionalFormatting sqref="W708">
    <cfRule type="cellIs" dxfId="4" priority="5" operator="lessThan">
      <formula>170</formula>
    </cfRule>
  </conditionalFormatting>
  <conditionalFormatting sqref="W710">
    <cfRule type="cellIs" dxfId="3" priority="4" operator="lessThan">
      <formula>170</formula>
    </cfRule>
  </conditionalFormatting>
  <conditionalFormatting sqref="W712">
    <cfRule type="cellIs" dxfId="2" priority="3" operator="lessThan">
      <formula>170</formula>
    </cfRule>
  </conditionalFormatting>
  <conditionalFormatting sqref="T484">
    <cfRule type="cellIs" dxfId="1" priority="2" operator="lessThan">
      <formula>170</formula>
    </cfRule>
  </conditionalFormatting>
  <conditionalFormatting sqref="T187:T188">
    <cfRule type="cellIs" dxfId="0" priority="1" operator="lessThan">
      <formula>170</formula>
    </cfRule>
  </conditionalFormatting>
  <printOptions horizontalCentered="1"/>
  <pageMargins left="0.31496062992125984" right="0.31496062992125984" top="0.19685039370078741" bottom="0.19685039370078741" header="0" footer="0"/>
  <pageSetup paperSize="9" scale="39" fitToHeight="0" orientation="landscape" blackAndWhite="1" r:id="rId1"/>
  <headerFooter>
    <oddFooter>&amp;RСтраница  &amp;P из &amp;N</oddFooter>
  </headerFooter>
  <ignoredErrors>
    <ignoredError sqref="Q3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оценка</vt:lpstr>
      <vt:lpstr>оценка!Заголовки_для_печати</vt:lpstr>
      <vt:lpstr>оценка!Область_печати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Бочарникова</dc:creator>
  <cp:lastModifiedBy>Кукина Юлия Владимировна</cp:lastModifiedBy>
  <cp:lastPrinted>2023-04-12T11:05:23Z</cp:lastPrinted>
  <dcterms:created xsi:type="dcterms:W3CDTF">2013-11-27T07:59:55Z</dcterms:created>
  <dcterms:modified xsi:type="dcterms:W3CDTF">2023-11-10T13:03:43Z</dcterms:modified>
</cp:coreProperties>
</file>