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BackUP\User Docs\ОМЭАиМ\Госзадание\2024\Оценка\"/>
    </mc:Choice>
  </mc:AlternateContent>
  <bookViews>
    <workbookView xWindow="0" yWindow="0" windowWidth="28800" windowHeight="12135" tabRatio="602"/>
  </bookViews>
  <sheets>
    <sheet name="оценка" sheetId="4" r:id="rId1"/>
  </sheets>
  <definedNames>
    <definedName name="_xlnm._FilterDatabase" localSheetId="0" hidden="1">оценка!$B$1:$B$770</definedName>
    <definedName name="_xlnm.Print_Titles" localSheetId="0">оценка!$2:$2</definedName>
    <definedName name="_xlnm.Print_Area" localSheetId="0">оценка!$A$1:$X$761</definedName>
  </definedNames>
  <calcPr calcId="152511"/>
</workbook>
</file>

<file path=xl/calcChain.xml><?xml version="1.0" encoding="utf-8"?>
<calcChain xmlns="http://schemas.openxmlformats.org/spreadsheetml/2006/main">
  <c r="Q608" i="4" l="1"/>
  <c r="Q609" i="4"/>
  <c r="Q606" i="4"/>
  <c r="Q607" i="4"/>
  <c r="Q605" i="4"/>
  <c r="Q723" i="4"/>
  <c r="Q711" i="4"/>
  <c r="Q324" i="4"/>
  <c r="Q604" i="4"/>
  <c r="F419" i="4" l="1"/>
  <c r="F420" i="4"/>
  <c r="F421" i="4"/>
  <c r="F422" i="4"/>
  <c r="F423" i="4"/>
  <c r="F424" i="4"/>
  <c r="J419" i="4"/>
  <c r="J420" i="4"/>
  <c r="J421" i="4"/>
  <c r="J422" i="4"/>
  <c r="J423" i="4"/>
  <c r="J424" i="4"/>
  <c r="H419" i="4"/>
  <c r="H420" i="4"/>
  <c r="H421" i="4"/>
  <c r="H422" i="4"/>
  <c r="H423" i="4"/>
  <c r="H424" i="4"/>
  <c r="D419" i="4"/>
  <c r="D420" i="4"/>
  <c r="D421" i="4"/>
  <c r="D422" i="4"/>
  <c r="D423" i="4"/>
  <c r="D424" i="4"/>
  <c r="U421" i="4"/>
  <c r="T421" i="4"/>
  <c r="S421" i="4"/>
  <c r="R421" i="4"/>
  <c r="Q422" i="4"/>
  <c r="P421" i="4"/>
  <c r="Q420" i="4"/>
  <c r="S419" i="4" s="1"/>
  <c r="P419" i="4"/>
  <c r="R419" i="4" s="1"/>
  <c r="T419" i="4" s="1"/>
  <c r="U419" i="4" s="1"/>
  <c r="Q406" i="4"/>
  <c r="S405" i="4" s="1"/>
  <c r="P405" i="4"/>
  <c r="R405" i="4" s="1"/>
  <c r="H405" i="4"/>
  <c r="D405" i="4"/>
  <c r="H406" i="4"/>
  <c r="B401" i="4"/>
  <c r="D401" i="4"/>
  <c r="D402" i="4" s="1"/>
  <c r="D403" i="4" s="1"/>
  <c r="D404" i="4" s="1"/>
  <c r="D406" i="4" s="1"/>
  <c r="F401" i="4"/>
  <c r="F402" i="4" s="1"/>
  <c r="F403" i="4" s="1"/>
  <c r="F404" i="4" s="1"/>
  <c r="H401" i="4"/>
  <c r="H402" i="4" s="1"/>
  <c r="J401" i="4"/>
  <c r="J402" i="4" s="1"/>
  <c r="P401" i="4"/>
  <c r="B402" i="4"/>
  <c r="B403" i="4" s="1"/>
  <c r="P402" i="4"/>
  <c r="Q402" i="4"/>
  <c r="S401" i="4" s="1"/>
  <c r="H403" i="4"/>
  <c r="H404" i="4" s="1"/>
  <c r="J403" i="4"/>
  <c r="J404" i="4" s="1"/>
  <c r="P403" i="4"/>
  <c r="P404" i="4"/>
  <c r="Q404" i="4"/>
  <c r="S403" i="4" s="1"/>
  <c r="D407" i="4"/>
  <c r="D408" i="4" s="1"/>
  <c r="F407" i="4"/>
  <c r="H407" i="4"/>
  <c r="H408" i="4" s="1"/>
  <c r="J407" i="4"/>
  <c r="J408" i="4" s="1"/>
  <c r="P407" i="4"/>
  <c r="F408" i="4"/>
  <c r="P408" i="4"/>
  <c r="Q408" i="4"/>
  <c r="S407" i="4" s="1"/>
  <c r="D409" i="4"/>
  <c r="D410" i="4" s="1"/>
  <c r="D411" i="4" s="1"/>
  <c r="D412" i="4" s="1"/>
  <c r="F409" i="4"/>
  <c r="F410" i="4" s="1"/>
  <c r="H409" i="4"/>
  <c r="H410" i="4" s="1"/>
  <c r="H411" i="4" s="1"/>
  <c r="H412" i="4" s="1"/>
  <c r="J409" i="4"/>
  <c r="J410" i="4" s="1"/>
  <c r="J411" i="4" s="1"/>
  <c r="J412" i="4" s="1"/>
  <c r="P409" i="4"/>
  <c r="P410" i="4"/>
  <c r="Q410" i="4"/>
  <c r="S409" i="4" s="1"/>
  <c r="F411" i="4"/>
  <c r="F412" i="4" s="1"/>
  <c r="P411" i="4"/>
  <c r="P412" i="4"/>
  <c r="Q412" i="4"/>
  <c r="S411" i="4" s="1"/>
  <c r="D413" i="4"/>
  <c r="D414" i="4" s="1"/>
  <c r="D415" i="4" s="1"/>
  <c r="D416" i="4" s="1"/>
  <c r="D417" i="4" s="1"/>
  <c r="D418" i="4" s="1"/>
  <c r="F413" i="4"/>
  <c r="F414" i="4" s="1"/>
  <c r="H413" i="4"/>
  <c r="H414" i="4" s="1"/>
  <c r="J413" i="4"/>
  <c r="J414" i="4" s="1"/>
  <c r="P413" i="4"/>
  <c r="P414" i="4"/>
  <c r="Q414" i="4"/>
  <c r="F415" i="4"/>
  <c r="H415" i="4"/>
  <c r="H416" i="4" s="1"/>
  <c r="J415" i="4"/>
  <c r="J416" i="4" s="1"/>
  <c r="P415" i="4"/>
  <c r="F416" i="4"/>
  <c r="P416" i="4"/>
  <c r="Q416" i="4"/>
  <c r="F417" i="4"/>
  <c r="H417" i="4"/>
  <c r="J417" i="4"/>
  <c r="P417" i="4"/>
  <c r="F418" i="4"/>
  <c r="H418" i="4"/>
  <c r="J418" i="4"/>
  <c r="P418" i="4"/>
  <c r="Q418" i="4"/>
  <c r="P423" i="4"/>
  <c r="P424" i="4"/>
  <c r="Q424" i="4"/>
  <c r="S423" i="4" s="1"/>
  <c r="R403" i="4" l="1"/>
  <c r="T403" i="4" s="1"/>
  <c r="U403" i="4" s="1"/>
  <c r="R409" i="4"/>
  <c r="T409" i="4" s="1"/>
  <c r="U409" i="4" s="1"/>
  <c r="R423" i="4"/>
  <c r="T423" i="4" s="1"/>
  <c r="U423" i="4" s="1"/>
  <c r="R411" i="4"/>
  <c r="T411" i="4" s="1"/>
  <c r="U411" i="4" s="1"/>
  <c r="R401" i="4"/>
  <c r="T401" i="4" s="1"/>
  <c r="U401" i="4" s="1"/>
  <c r="B405" i="4"/>
  <c r="B404" i="4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T405" i="4"/>
  <c r="U405" i="4" s="1"/>
  <c r="R413" i="4"/>
  <c r="S413" i="4"/>
  <c r="R407" i="4"/>
  <c r="T407" i="4" s="1"/>
  <c r="U407" i="4" s="1"/>
  <c r="Q354" i="4"/>
  <c r="B406" i="4" l="1"/>
  <c r="T413" i="4"/>
  <c r="Q709" i="4"/>
  <c r="Q710" i="4"/>
  <c r="P711" i="4"/>
  <c r="Q707" i="4"/>
  <c r="Q705" i="4"/>
  <c r="S710" i="4" l="1"/>
  <c r="U413" i="4"/>
  <c r="W401" i="4"/>
  <c r="X401" i="4" s="1"/>
  <c r="Q593" i="4"/>
  <c r="P599" i="4"/>
  <c r="P600" i="4"/>
  <c r="P601" i="4"/>
  <c r="P602" i="4"/>
  <c r="P603" i="4"/>
  <c r="P597" i="4"/>
  <c r="P595" i="4"/>
  <c r="J596" i="4"/>
  <c r="H596" i="4"/>
  <c r="F596" i="4"/>
  <c r="D596" i="4"/>
  <c r="J710" i="4" l="1"/>
  <c r="J702" i="4"/>
  <c r="J703" i="4" s="1"/>
  <c r="J704" i="4" s="1"/>
  <c r="J705" i="4"/>
  <c r="J706" i="4" s="1"/>
  <c r="J707" i="4"/>
  <c r="J708" i="4" s="1"/>
  <c r="J709" i="4" s="1"/>
  <c r="H710" i="4"/>
  <c r="H702" i="4"/>
  <c r="H703" i="4" s="1"/>
  <c r="H704" i="4" s="1"/>
  <c r="H705" i="4" s="1"/>
  <c r="H706" i="4" s="1"/>
  <c r="H707" i="4"/>
  <c r="H708" i="4" s="1"/>
  <c r="H709" i="4" s="1"/>
  <c r="F710" i="4"/>
  <c r="F702" i="4"/>
  <c r="F703" i="4" s="1"/>
  <c r="F704" i="4" s="1"/>
  <c r="F705" i="4" s="1"/>
  <c r="F706" i="4" s="1"/>
  <c r="F707" i="4"/>
  <c r="F708" i="4" s="1"/>
  <c r="F709" i="4" s="1"/>
  <c r="D710" i="4"/>
  <c r="D702" i="4"/>
  <c r="D703" i="4" s="1"/>
  <c r="D704" i="4" s="1"/>
  <c r="D705" i="4" s="1"/>
  <c r="D706" i="4" s="1"/>
  <c r="D707" i="4"/>
  <c r="D708" i="4" s="1"/>
  <c r="D709" i="4" s="1"/>
  <c r="Q708" i="4"/>
  <c r="P707" i="4"/>
  <c r="R707" i="4" s="1"/>
  <c r="S707" i="4" l="1"/>
  <c r="T707" i="4" s="1"/>
  <c r="U707" i="4" s="1"/>
  <c r="Q706" i="4"/>
  <c r="S705" i="4" s="1"/>
  <c r="Q704" i="4"/>
  <c r="Q703" i="4"/>
  <c r="P705" i="4"/>
  <c r="R705" i="4" s="1"/>
  <c r="P702" i="4"/>
  <c r="R702" i="4" s="1"/>
  <c r="P700" i="4"/>
  <c r="P701" i="4"/>
  <c r="S702" i="4" l="1"/>
  <c r="T702" i="4" s="1"/>
  <c r="U702" i="4" s="1"/>
  <c r="T705" i="4"/>
  <c r="U705" i="4" s="1"/>
  <c r="Q745" i="4"/>
  <c r="Q366" i="4" l="1"/>
  <c r="Q356" i="4" l="1"/>
  <c r="Q369" i="4"/>
  <c r="Q370" i="4"/>
  <c r="Q357" i="4"/>
  <c r="Q359" i="4"/>
  <c r="Q360" i="4"/>
  <c r="Q361" i="4"/>
  <c r="Q362" i="4"/>
  <c r="Q363" i="4"/>
  <c r="Q364" i="4"/>
  <c r="Q365" i="4"/>
  <c r="S365" i="4" s="1"/>
  <c r="Q367" i="4"/>
  <c r="Q368" i="4"/>
  <c r="Q492" i="4" l="1"/>
  <c r="Q528" i="4" l="1"/>
  <c r="Q15" i="4" l="1"/>
  <c r="Q17" i="4"/>
  <c r="Q13" i="4"/>
  <c r="Q12" i="4"/>
  <c r="Q6" i="4"/>
  <c r="Q7" i="4"/>
  <c r="Q8" i="4"/>
  <c r="Q9" i="4"/>
  <c r="Q10" i="4"/>
  <c r="Q5" i="4"/>
  <c r="Q4" i="4"/>
  <c r="Q30" i="4" l="1"/>
  <c r="Q20" i="4" l="1"/>
  <c r="J643" i="4" l="1"/>
  <c r="J585" i="4"/>
  <c r="J451" i="4"/>
  <c r="J294" i="4"/>
  <c r="J279" i="4"/>
  <c r="J266" i="4"/>
  <c r="J210" i="4"/>
  <c r="J61" i="4"/>
  <c r="J53" i="4"/>
  <c r="J46" i="4"/>
  <c r="J27" i="4"/>
  <c r="J21" i="4"/>
  <c r="H752" i="4"/>
  <c r="H643" i="4"/>
  <c r="H585" i="4"/>
  <c r="H552" i="4"/>
  <c r="H294" i="4"/>
  <c r="H266" i="4"/>
  <c r="H210" i="4"/>
  <c r="H131" i="4"/>
  <c r="H132" i="4" s="1"/>
  <c r="H85" i="4"/>
  <c r="H86" i="4" s="1"/>
  <c r="H83" i="4"/>
  <c r="H61" i="4"/>
  <c r="H53" i="4"/>
  <c r="H46" i="4"/>
  <c r="H21" i="4"/>
  <c r="H27" i="4"/>
  <c r="F752" i="4"/>
  <c r="F643" i="4"/>
  <c r="F585" i="4"/>
  <c r="F467" i="4"/>
  <c r="F451" i="4"/>
  <c r="F294" i="4"/>
  <c r="F266" i="4"/>
  <c r="F240" i="4"/>
  <c r="F210" i="4"/>
  <c r="F131" i="4"/>
  <c r="F99" i="4"/>
  <c r="F95" i="4"/>
  <c r="F61" i="4"/>
  <c r="F62" i="4" s="1"/>
  <c r="F53" i="4"/>
  <c r="F46" i="4"/>
  <c r="F27" i="4"/>
  <c r="F21" i="4"/>
  <c r="D643" i="4"/>
  <c r="D644" i="4" s="1"/>
  <c r="D451" i="4"/>
  <c r="D294" i="4"/>
  <c r="D266" i="4"/>
  <c r="D267" i="4" s="1"/>
  <c r="D110" i="4"/>
  <c r="D61" i="4"/>
  <c r="D62" i="4" s="1"/>
  <c r="D53" i="4"/>
  <c r="D27" i="4"/>
  <c r="D31" i="4"/>
  <c r="D32" i="4" s="1"/>
  <c r="D752" i="4"/>
  <c r="D21" i="4"/>
  <c r="B752" i="4"/>
  <c r="B742" i="4"/>
  <c r="Q729" i="4"/>
  <c r="Q472" i="4" l="1"/>
  <c r="U25" i="4" l="1"/>
  <c r="S471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00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26" i="4"/>
  <c r="S319" i="4" l="1"/>
  <c r="S315" i="4"/>
  <c r="S308" i="4"/>
  <c r="S317" i="4"/>
  <c r="S313" i="4"/>
  <c r="Q382" i="4"/>
  <c r="Q380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522" i="4"/>
  <c r="Q524" i="4"/>
  <c r="Q671" i="4"/>
  <c r="Q673" i="4"/>
  <c r="Q381" i="4" l="1"/>
  <c r="P293" i="4" l="1"/>
  <c r="Q293" i="4"/>
  <c r="P292" i="4"/>
  <c r="Q292" i="4"/>
  <c r="S292" i="4" s="1"/>
  <c r="J292" i="4"/>
  <c r="J293" i="4" s="1"/>
  <c r="H292" i="4"/>
  <c r="H293" i="4" s="1"/>
  <c r="F292" i="4"/>
  <c r="F293" i="4" s="1"/>
  <c r="D292" i="4"/>
  <c r="D293" i="4" s="1"/>
  <c r="P291" i="4"/>
  <c r="P289" i="4"/>
  <c r="P287" i="4"/>
  <c r="P283" i="4"/>
  <c r="P282" i="4"/>
  <c r="P280" i="4"/>
  <c r="P278" i="4"/>
  <c r="P275" i="4"/>
  <c r="P273" i="4"/>
  <c r="P272" i="4"/>
  <c r="P270" i="4"/>
  <c r="P269" i="4"/>
  <c r="Q217" i="4"/>
  <c r="P217" i="4"/>
  <c r="P206" i="4"/>
  <c r="P195" i="4"/>
  <c r="P194" i="4"/>
  <c r="P192" i="4"/>
  <c r="P191" i="4"/>
  <c r="Q190" i="4"/>
  <c r="R292" i="4" l="1"/>
  <c r="T292" i="4"/>
  <c r="U292" i="4" s="1"/>
  <c r="P32" i="4"/>
  <c r="P30" i="4"/>
  <c r="Q264" i="4" l="1"/>
  <c r="Q265" i="4"/>
  <c r="P263" i="4"/>
  <c r="P264" i="4"/>
  <c r="P265" i="4"/>
  <c r="J264" i="4"/>
  <c r="J265" i="4" s="1"/>
  <c r="H264" i="4"/>
  <c r="H265" i="4" s="1"/>
  <c r="F264" i="4"/>
  <c r="F265" i="4" s="1"/>
  <c r="D264" i="4"/>
  <c r="D265" i="4" s="1"/>
  <c r="Q617" i="4"/>
  <c r="Q615" i="4"/>
  <c r="Q613" i="4"/>
  <c r="Q560" i="4"/>
  <c r="Q554" i="4"/>
  <c r="Q535" i="4"/>
  <c r="Q466" i="4"/>
  <c r="F471" i="4"/>
  <c r="F472" i="4" s="1"/>
  <c r="S264" i="4" l="1"/>
  <c r="R264" i="4"/>
  <c r="P482" i="4"/>
  <c r="Q245" i="4"/>
  <c r="P245" i="4"/>
  <c r="Q659" i="4"/>
  <c r="Q189" i="4"/>
  <c r="P189" i="4"/>
  <c r="Q166" i="4"/>
  <c r="P154" i="4"/>
  <c r="P152" i="4"/>
  <c r="P151" i="4"/>
  <c r="P149" i="4"/>
  <c r="P148" i="4"/>
  <c r="P146" i="4"/>
  <c r="P145" i="4"/>
  <c r="Q144" i="4"/>
  <c r="Q143" i="4"/>
  <c r="Q123" i="4"/>
  <c r="Q101" i="4"/>
  <c r="Q83" i="4"/>
  <c r="Q751" i="4"/>
  <c r="Q749" i="4"/>
  <c r="Q741" i="4"/>
  <c r="Q686" i="4"/>
  <c r="P685" i="4"/>
  <c r="Q680" i="4"/>
  <c r="Q676" i="4"/>
  <c r="Q677" i="4"/>
  <c r="Q675" i="4"/>
  <c r="Q672" i="4"/>
  <c r="Q674" i="4"/>
  <c r="Q670" i="4"/>
  <c r="S670" i="4" s="1"/>
  <c r="Q679" i="4"/>
  <c r="Q669" i="4"/>
  <c r="Q648" i="4"/>
  <c r="Q640" i="4"/>
  <c r="Q641" i="4"/>
  <c r="Q642" i="4"/>
  <c r="P639" i="4"/>
  <c r="P640" i="4"/>
  <c r="P641" i="4"/>
  <c r="P642" i="4"/>
  <c r="J640" i="4"/>
  <c r="J641" i="4" s="1"/>
  <c r="J642" i="4" s="1"/>
  <c r="H640" i="4"/>
  <c r="H641" i="4" s="1"/>
  <c r="H642" i="4" s="1"/>
  <c r="H629" i="4"/>
  <c r="H630" i="4" s="1"/>
  <c r="H631" i="4" s="1"/>
  <c r="H632" i="4" s="1"/>
  <c r="H633" i="4" s="1"/>
  <c r="F641" i="4"/>
  <c r="F642" i="4" s="1"/>
  <c r="D640" i="4"/>
  <c r="D641" i="4" s="1"/>
  <c r="D642" i="4" s="1"/>
  <c r="Q637" i="4"/>
  <c r="Q626" i="4"/>
  <c r="Q623" i="4"/>
  <c r="Q624" i="4"/>
  <c r="Q625" i="4"/>
  <c r="Q627" i="4"/>
  <c r="Q628" i="4"/>
  <c r="Q620" i="4"/>
  <c r="Q621" i="4"/>
  <c r="Q622" i="4"/>
  <c r="Q619" i="4"/>
  <c r="T264" i="4" l="1"/>
  <c r="U264" i="4" s="1"/>
  <c r="S625" i="4"/>
  <c r="R640" i="4"/>
  <c r="S676" i="4"/>
  <c r="S640" i="4"/>
  <c r="T640" i="4" s="1"/>
  <c r="U640" i="4" s="1"/>
  <c r="S621" i="4"/>
  <c r="S623" i="4"/>
  <c r="Q618" i="4"/>
  <c r="P617" i="4"/>
  <c r="P618" i="4"/>
  <c r="P619" i="4"/>
  <c r="P620" i="4"/>
  <c r="P621" i="4"/>
  <c r="P622" i="4"/>
  <c r="P623" i="4"/>
  <c r="P624" i="4"/>
  <c r="P625" i="4"/>
  <c r="P626" i="4"/>
  <c r="J429" i="4"/>
  <c r="H429" i="4"/>
  <c r="H430" i="4" s="1"/>
  <c r="F429" i="4"/>
  <c r="F430" i="4" s="1"/>
  <c r="F431" i="4"/>
  <c r="F432" i="4" s="1"/>
  <c r="D429" i="4"/>
  <c r="D430" i="4" s="1"/>
  <c r="D431" i="4"/>
  <c r="D432" i="4" s="1"/>
  <c r="D433" i="4"/>
  <c r="D434" i="4" s="1"/>
  <c r="D435" i="4"/>
  <c r="Q453" i="4"/>
  <c r="Q451" i="4"/>
  <c r="P52" i="4"/>
  <c r="R625" i="4" l="1"/>
  <c r="T625" i="4" s="1"/>
  <c r="R623" i="4"/>
  <c r="T623" i="4" s="1"/>
  <c r="R621" i="4"/>
  <c r="T621" i="4" s="1"/>
  <c r="U621" i="4" s="1"/>
  <c r="S367" i="4"/>
  <c r="Q371" i="4"/>
  <c r="Q372" i="4"/>
  <c r="J368" i="4"/>
  <c r="J369" i="4"/>
  <c r="J370" i="4"/>
  <c r="J371" i="4"/>
  <c r="J372" i="4" s="1"/>
  <c r="J373" i="4"/>
  <c r="J374" i="4" s="1"/>
  <c r="J375" i="4"/>
  <c r="H368" i="4"/>
  <c r="H369" i="4"/>
  <c r="H370" i="4"/>
  <c r="H371" i="4"/>
  <c r="H372" i="4" s="1"/>
  <c r="H373" i="4"/>
  <c r="H374" i="4" s="1"/>
  <c r="H375" i="4"/>
  <c r="H376" i="4" s="1"/>
  <c r="H377" i="4"/>
  <c r="H378" i="4" s="1"/>
  <c r="F369" i="4"/>
  <c r="F370" i="4"/>
  <c r="F371" i="4"/>
  <c r="F372" i="4" s="1"/>
  <c r="F373" i="4"/>
  <c r="F374" i="4" s="1"/>
  <c r="F375" i="4"/>
  <c r="F376" i="4" s="1"/>
  <c r="F377" i="4"/>
  <c r="F378" i="4" s="1"/>
  <c r="D369" i="4"/>
  <c r="D370" i="4" s="1"/>
  <c r="D371" i="4"/>
  <c r="D372" i="4" s="1"/>
  <c r="D373" i="4"/>
  <c r="P737" i="4"/>
  <c r="P735" i="4"/>
  <c r="P733" i="4"/>
  <c r="P731" i="4"/>
  <c r="J343" i="4"/>
  <c r="J344" i="4" s="1"/>
  <c r="J345" i="4"/>
  <c r="J346" i="4" s="1"/>
  <c r="H343" i="4"/>
  <c r="H344" i="4" s="1"/>
  <c r="H333" i="4"/>
  <c r="H334" i="4" s="1"/>
  <c r="D343" i="4"/>
  <c r="D344" i="4" s="1"/>
  <c r="D345" i="4"/>
  <c r="D346" i="4" s="1"/>
  <c r="F333" i="4"/>
  <c r="F334" i="4" s="1"/>
  <c r="F335" i="4" s="1"/>
  <c r="F336" i="4" s="1"/>
  <c r="F337" i="4" s="1"/>
  <c r="F338" i="4" s="1"/>
  <c r="F339" i="4"/>
  <c r="F340" i="4" s="1"/>
  <c r="F341" i="4"/>
  <c r="F342" i="4" s="1"/>
  <c r="F343" i="4"/>
  <c r="F344" i="4" s="1"/>
  <c r="D333" i="4"/>
  <c r="D334" i="4" s="1"/>
  <c r="D335" i="4" s="1"/>
  <c r="D336" i="4" s="1"/>
  <c r="D337" i="4" s="1"/>
  <c r="D338" i="4" s="1"/>
  <c r="D339" i="4"/>
  <c r="D340" i="4" s="1"/>
  <c r="D341" i="4" s="1"/>
  <c r="D342" i="4" s="1"/>
  <c r="P330" i="4"/>
  <c r="J381" i="4"/>
  <c r="J382" i="4" s="1"/>
  <c r="J383" i="4"/>
  <c r="J384" i="4" s="1"/>
  <c r="J385" i="4"/>
  <c r="J386" i="4" s="1"/>
  <c r="J387" i="4"/>
  <c r="J388" i="4" s="1"/>
  <c r="J389" i="4"/>
  <c r="J390" i="4" s="1"/>
  <c r="J391" i="4"/>
  <c r="J392" i="4" s="1"/>
  <c r="J393" i="4"/>
  <c r="J394" i="4" s="1"/>
  <c r="J395" i="4"/>
  <c r="J396" i="4" s="1"/>
  <c r="J397" i="4"/>
  <c r="J398" i="4" s="1"/>
  <c r="J399" i="4"/>
  <c r="J400" i="4" s="1"/>
  <c r="H381" i="4"/>
  <c r="H382" i="4" s="1"/>
  <c r="H383" i="4"/>
  <c r="H384" i="4" s="1"/>
  <c r="H385" i="4"/>
  <c r="H386" i="4" s="1"/>
  <c r="H387" i="4"/>
  <c r="H388" i="4" s="1"/>
  <c r="H389" i="4"/>
  <c r="H390" i="4" s="1"/>
  <c r="H391" i="4"/>
  <c r="H392" i="4" s="1"/>
  <c r="H393" i="4"/>
  <c r="H394" i="4" s="1"/>
  <c r="H395" i="4"/>
  <c r="H396" i="4" s="1"/>
  <c r="H397" i="4"/>
  <c r="H398" i="4" s="1"/>
  <c r="H399" i="4"/>
  <c r="H400" i="4" s="1"/>
  <c r="F381" i="4"/>
  <c r="F382" i="4" s="1"/>
  <c r="F383" i="4"/>
  <c r="F384" i="4" s="1"/>
  <c r="F385" i="4"/>
  <c r="F386" i="4" s="1"/>
  <c r="F387" i="4"/>
  <c r="F388" i="4" s="1"/>
  <c r="F389" i="4"/>
  <c r="F390" i="4" s="1"/>
  <c r="F391" i="4"/>
  <c r="F392" i="4" s="1"/>
  <c r="F393" i="4"/>
  <c r="F394" i="4" s="1"/>
  <c r="F395" i="4"/>
  <c r="F396" i="4" s="1"/>
  <c r="F397" i="4"/>
  <c r="F398" i="4" s="1"/>
  <c r="F399" i="4"/>
  <c r="F400" i="4" s="1"/>
  <c r="D381" i="4"/>
  <c r="D382" i="4" s="1"/>
  <c r="D383" i="4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Q299" i="4"/>
  <c r="Q321" i="4"/>
  <c r="Q322" i="4"/>
  <c r="Q323" i="4"/>
  <c r="S323" i="4" s="1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J302" i="4"/>
  <c r="J303" i="4" s="1"/>
  <c r="J304" i="4" s="1"/>
  <c r="J305" i="4"/>
  <c r="J306" i="4" s="1"/>
  <c r="J307" i="4" s="1"/>
  <c r="J308" i="4"/>
  <c r="J309" i="4" s="1"/>
  <c r="J310" i="4"/>
  <c r="J311" i="4" s="1"/>
  <c r="J312" i="4" s="1"/>
  <c r="J313" i="4"/>
  <c r="J314" i="4" s="1"/>
  <c r="J315" i="4"/>
  <c r="J316" i="4" s="1"/>
  <c r="J317" i="4"/>
  <c r="J318" i="4" s="1"/>
  <c r="J319" i="4"/>
  <c r="J320" i="4" s="1"/>
  <c r="J321" i="4"/>
  <c r="J322" i="4" s="1"/>
  <c r="J323" i="4"/>
  <c r="J324" i="4" s="1"/>
  <c r="H302" i="4"/>
  <c r="H303" i="4" s="1"/>
  <c r="H304" i="4" s="1"/>
  <c r="H305" i="4"/>
  <c r="H306" i="4" s="1"/>
  <c r="H307" i="4" s="1"/>
  <c r="H308" i="4"/>
  <c r="H309" i="4" s="1"/>
  <c r="H310" i="4"/>
  <c r="H311" i="4" s="1"/>
  <c r="H312" i="4" s="1"/>
  <c r="H313" i="4"/>
  <c r="H314" i="4" s="1"/>
  <c r="H315" i="4"/>
  <c r="H316" i="4" s="1"/>
  <c r="H317" i="4" s="1"/>
  <c r="H318" i="4" s="1"/>
  <c r="H319" i="4" s="1"/>
  <c r="H320" i="4" s="1"/>
  <c r="H321" i="4"/>
  <c r="H322" i="4" s="1"/>
  <c r="H323" i="4"/>
  <c r="H324" i="4" s="1"/>
  <c r="F302" i="4"/>
  <c r="F303" i="4" s="1"/>
  <c r="F304" i="4" s="1"/>
  <c r="F305" i="4"/>
  <c r="F306" i="4" s="1"/>
  <c r="F307" i="4" s="1"/>
  <c r="F308" i="4"/>
  <c r="F309" i="4" s="1"/>
  <c r="F310" i="4"/>
  <c r="F311" i="4" s="1"/>
  <c r="F312" i="4"/>
  <c r="F313" i="4"/>
  <c r="F314" i="4" s="1"/>
  <c r="F315" i="4"/>
  <c r="F316" i="4" s="1"/>
  <c r="F317" i="4"/>
  <c r="F318" i="4" s="1"/>
  <c r="F319" i="4"/>
  <c r="F320" i="4" s="1"/>
  <c r="F321" i="4"/>
  <c r="F322" i="4" s="1"/>
  <c r="F323" i="4"/>
  <c r="F324" i="4" s="1"/>
  <c r="D310" i="4"/>
  <c r="D311" i="4" s="1"/>
  <c r="D312" i="4" s="1"/>
  <c r="D313" i="4"/>
  <c r="D314" i="4" s="1"/>
  <c r="D315" i="4"/>
  <c r="D316" i="4" s="1"/>
  <c r="D317" i="4" s="1"/>
  <c r="D318" i="4" s="1"/>
  <c r="D319" i="4" s="1"/>
  <c r="D320" i="4" s="1"/>
  <c r="D321" i="4"/>
  <c r="D322" i="4" s="1"/>
  <c r="D323" i="4"/>
  <c r="D324" i="4" s="1"/>
  <c r="B299" i="4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Q325" i="4"/>
  <c r="P325" i="4"/>
  <c r="P326" i="4"/>
  <c r="P327" i="4"/>
  <c r="R327" i="4" s="1"/>
  <c r="S321" i="4" l="1"/>
  <c r="S371" i="4"/>
  <c r="R321" i="4"/>
  <c r="T321" i="4" s="1"/>
  <c r="S302" i="4"/>
  <c r="R325" i="4"/>
  <c r="S327" i="4"/>
  <c r="T327" i="4" s="1"/>
  <c r="U327" i="4" s="1"/>
  <c r="S325" i="4"/>
  <c r="S305" i="4"/>
  <c r="S329" i="4"/>
  <c r="S310" i="4"/>
  <c r="R319" i="4"/>
  <c r="T319" i="4" s="1"/>
  <c r="R323" i="4"/>
  <c r="Q610" i="4"/>
  <c r="Q611" i="4"/>
  <c r="Q612" i="4"/>
  <c r="Q616" i="4"/>
  <c r="T323" i="4" l="1"/>
  <c r="T325" i="4"/>
  <c r="S614" i="4"/>
  <c r="P613" i="4"/>
  <c r="P614" i="4"/>
  <c r="P615" i="4"/>
  <c r="P616" i="4"/>
  <c r="P607" i="4"/>
  <c r="P608" i="4"/>
  <c r="P609" i="4"/>
  <c r="P610" i="4"/>
  <c r="P611" i="4"/>
  <c r="P612" i="4"/>
  <c r="P605" i="4"/>
  <c r="P606" i="4"/>
  <c r="J612" i="4"/>
  <c r="J613" i="4" s="1"/>
  <c r="J614" i="4"/>
  <c r="J615" i="4" s="1"/>
  <c r="J616" i="4"/>
  <c r="J617" i="4" s="1"/>
  <c r="J618" i="4"/>
  <c r="H612" i="4"/>
  <c r="H613" i="4" s="1"/>
  <c r="H614" i="4"/>
  <c r="H615" i="4" s="1"/>
  <c r="H616" i="4"/>
  <c r="H617" i="4" s="1"/>
  <c r="H618" i="4"/>
  <c r="F612" i="4"/>
  <c r="F613" i="4" s="1"/>
  <c r="F614" i="4"/>
  <c r="F615" i="4" s="1"/>
  <c r="F616" i="4"/>
  <c r="F617" i="4" s="1"/>
  <c r="F618" i="4"/>
  <c r="D612" i="4"/>
  <c r="D613" i="4" s="1"/>
  <c r="D614" i="4"/>
  <c r="D615" i="4" s="1"/>
  <c r="D616" i="4" s="1"/>
  <c r="D617" i="4" s="1"/>
  <c r="D618" i="4"/>
  <c r="B614" i="4"/>
  <c r="B615" i="4" s="1"/>
  <c r="B608" i="4"/>
  <c r="R610" i="4" l="1"/>
  <c r="R612" i="4"/>
  <c r="R608" i="4"/>
  <c r="R614" i="4"/>
  <c r="T614" i="4" s="1"/>
  <c r="U614" i="4" s="1"/>
  <c r="J560" i="4"/>
  <c r="J556" i="4"/>
  <c r="J557" i="4" s="1"/>
  <c r="J558" i="4"/>
  <c r="J559" i="4" s="1"/>
  <c r="H560" i="4"/>
  <c r="H558" i="4"/>
  <c r="H559" i="4" s="1"/>
  <c r="H556" i="4"/>
  <c r="H557" i="4" s="1"/>
  <c r="F560" i="4"/>
  <c r="D560" i="4"/>
  <c r="Q550" i="4"/>
  <c r="Q551" i="4"/>
  <c r="Q552" i="4"/>
  <c r="P549" i="4"/>
  <c r="P550" i="4"/>
  <c r="P551" i="4"/>
  <c r="H550" i="4"/>
  <c r="H551" i="4" s="1"/>
  <c r="F552" i="4"/>
  <c r="J552" i="4"/>
  <c r="D552" i="4"/>
  <c r="R550" i="4" l="1"/>
  <c r="S550" i="4"/>
  <c r="P557" i="4"/>
  <c r="P558" i="4"/>
  <c r="P559" i="4"/>
  <c r="Q559" i="4"/>
  <c r="F556" i="4"/>
  <c r="F557" i="4" s="1"/>
  <c r="F558" i="4"/>
  <c r="F559" i="4" s="1"/>
  <c r="Q556" i="4"/>
  <c r="Q557" i="4"/>
  <c r="Q558" i="4"/>
  <c r="P555" i="4"/>
  <c r="P556" i="4"/>
  <c r="R556" i="4" s="1"/>
  <c r="T550" i="4" l="1"/>
  <c r="U550" i="4" s="1"/>
  <c r="S558" i="4"/>
  <c r="R558" i="4"/>
  <c r="S556" i="4"/>
  <c r="T556" i="4" s="1"/>
  <c r="U556" i="4" s="1"/>
  <c r="D541" i="4"/>
  <c r="F541" i="4"/>
  <c r="Q537" i="4"/>
  <c r="Q538" i="4"/>
  <c r="Q539" i="4"/>
  <c r="Q540" i="4"/>
  <c r="Q541" i="4"/>
  <c r="Q542" i="4"/>
  <c r="P536" i="4"/>
  <c r="P537" i="4"/>
  <c r="P538" i="4"/>
  <c r="P539" i="4"/>
  <c r="P540" i="4"/>
  <c r="P541" i="4"/>
  <c r="J537" i="4"/>
  <c r="J538" i="4" s="1"/>
  <c r="J539" i="4" s="1"/>
  <c r="J540" i="4" s="1"/>
  <c r="J541" i="4"/>
  <c r="H541" i="4"/>
  <c r="F537" i="4"/>
  <c r="F538" i="4" s="1"/>
  <c r="F539" i="4"/>
  <c r="F540" i="4" s="1"/>
  <c r="T558" i="4" l="1"/>
  <c r="U558" i="4" s="1"/>
  <c r="S539" i="4"/>
  <c r="R539" i="4"/>
  <c r="R537" i="4"/>
  <c r="S537" i="4"/>
  <c r="J566" i="4"/>
  <c r="H566" i="4"/>
  <c r="F566" i="4"/>
  <c r="D566" i="4"/>
  <c r="J469" i="4"/>
  <c r="J470" i="4" s="1"/>
  <c r="J467" i="4"/>
  <c r="J468" i="4" s="1"/>
  <c r="H469" i="4"/>
  <c r="H470" i="4" s="1"/>
  <c r="H467" i="4"/>
  <c r="H468" i="4" s="1"/>
  <c r="D469" i="4"/>
  <c r="D470" i="4" s="1"/>
  <c r="D467" i="4"/>
  <c r="D468" i="4" s="1"/>
  <c r="B467" i="4"/>
  <c r="B468" i="4" s="1"/>
  <c r="B469" i="4" s="1"/>
  <c r="B470" i="4" s="1"/>
  <c r="B471" i="4" s="1"/>
  <c r="B472" i="4" s="1"/>
  <c r="J475" i="4"/>
  <c r="J476" i="4" s="1"/>
  <c r="J477" i="4"/>
  <c r="J478" i="4" s="1"/>
  <c r="J479" i="4"/>
  <c r="J480" i="4" s="1"/>
  <c r="J481" i="4"/>
  <c r="J482" i="4" s="1"/>
  <c r="J483" i="4"/>
  <c r="J484" i="4" s="1"/>
  <c r="J485" i="4"/>
  <c r="J486" i="4" s="1"/>
  <c r="J487" i="4"/>
  <c r="J488" i="4" s="1"/>
  <c r="H489" i="4"/>
  <c r="H487" i="4"/>
  <c r="H475" i="4"/>
  <c r="H476" i="4" s="1"/>
  <c r="H477" i="4"/>
  <c r="H478" i="4" s="1"/>
  <c r="H479" i="4"/>
  <c r="H480" i="4" s="1"/>
  <c r="H481" i="4"/>
  <c r="H482" i="4" s="1"/>
  <c r="H483" i="4"/>
  <c r="H484" i="4" s="1"/>
  <c r="H485" i="4"/>
  <c r="H486" i="4" s="1"/>
  <c r="F487" i="4"/>
  <c r="F475" i="4"/>
  <c r="F476" i="4" s="1"/>
  <c r="F477" i="4"/>
  <c r="F478" i="4" s="1"/>
  <c r="F479" i="4"/>
  <c r="F480" i="4" s="1"/>
  <c r="F481" i="4"/>
  <c r="F482" i="4" s="1"/>
  <c r="F483" i="4" s="1"/>
  <c r="F484" i="4" s="1"/>
  <c r="F485" i="4" s="1"/>
  <c r="F486" i="4" s="1"/>
  <c r="D489" i="4"/>
  <c r="D487" i="4"/>
  <c r="D475" i="4"/>
  <c r="D476" i="4" s="1"/>
  <c r="D477" i="4" s="1"/>
  <c r="D478" i="4" s="1"/>
  <c r="D479" i="4" s="1"/>
  <c r="D480" i="4" s="1"/>
  <c r="D481" i="4"/>
  <c r="D482" i="4" s="1"/>
  <c r="D483" i="4" s="1"/>
  <c r="D484" i="4" s="1"/>
  <c r="D485" i="4" s="1"/>
  <c r="D486" i="4" s="1"/>
  <c r="J240" i="4"/>
  <c r="J241" i="4" s="1"/>
  <c r="J242" i="4"/>
  <c r="J243" i="4" s="1"/>
  <c r="J244" i="4"/>
  <c r="H240" i="4"/>
  <c r="H241" i="4" s="1"/>
  <c r="H242" i="4"/>
  <c r="H243" i="4" s="1"/>
  <c r="H244" i="4"/>
  <c r="F242" i="4"/>
  <c r="F243" i="4" s="1"/>
  <c r="F244" i="4"/>
  <c r="D242" i="4"/>
  <c r="D243" i="4" s="1"/>
  <c r="D244" i="4"/>
  <c r="D245" i="4" s="1"/>
  <c r="D246" i="4"/>
  <c r="Q242" i="4"/>
  <c r="Q243" i="4"/>
  <c r="Q244" i="4"/>
  <c r="P241" i="4"/>
  <c r="P242" i="4"/>
  <c r="P243" i="4"/>
  <c r="P244" i="4"/>
  <c r="R244" i="4" s="1"/>
  <c r="J216" i="4"/>
  <c r="H214" i="4"/>
  <c r="H215" i="4" s="1"/>
  <c r="H216" i="4"/>
  <c r="F214" i="4"/>
  <c r="F215" i="4" s="1"/>
  <c r="F216" i="4"/>
  <c r="D214" i="4"/>
  <c r="D215" i="4" s="1"/>
  <c r="D216" i="4"/>
  <c r="Q214" i="4"/>
  <c r="Q215" i="4"/>
  <c r="Q216" i="4"/>
  <c r="P213" i="4"/>
  <c r="P214" i="4"/>
  <c r="P215" i="4"/>
  <c r="P216" i="4"/>
  <c r="R216" i="4" s="1"/>
  <c r="P197" i="4"/>
  <c r="P198" i="4"/>
  <c r="P199" i="4"/>
  <c r="P200" i="4"/>
  <c r="P201" i="4"/>
  <c r="P202" i="4"/>
  <c r="J186" i="4"/>
  <c r="J187" i="4" s="1"/>
  <c r="J188" i="4"/>
  <c r="H186" i="4"/>
  <c r="H187" i="4" s="1"/>
  <c r="H188" i="4"/>
  <c r="F186" i="4"/>
  <c r="F187" i="4" s="1"/>
  <c r="F188" i="4"/>
  <c r="D186" i="4"/>
  <c r="D187" i="4" s="1"/>
  <c r="D188" i="4"/>
  <c r="Q186" i="4"/>
  <c r="Q187" i="4"/>
  <c r="Q188" i="4"/>
  <c r="P185" i="4"/>
  <c r="P186" i="4"/>
  <c r="P187" i="4"/>
  <c r="P188" i="4"/>
  <c r="R188" i="4" s="1"/>
  <c r="J164" i="4"/>
  <c r="J160" i="4"/>
  <c r="H164" i="4"/>
  <c r="H160" i="4"/>
  <c r="H161" i="4" s="1"/>
  <c r="F164" i="4"/>
  <c r="F160" i="4"/>
  <c r="D164" i="4"/>
  <c r="D165" i="4" s="1"/>
  <c r="D160" i="4"/>
  <c r="H142" i="4"/>
  <c r="H140" i="4"/>
  <c r="H141" i="4" s="1"/>
  <c r="F142" i="4"/>
  <c r="F140" i="4"/>
  <c r="F141" i="4" s="1"/>
  <c r="D142" i="4"/>
  <c r="D140" i="4"/>
  <c r="D141" i="4" s="1"/>
  <c r="J142" i="4"/>
  <c r="J140" i="4"/>
  <c r="J141" i="4" s="1"/>
  <c r="Q140" i="4"/>
  <c r="Q141" i="4"/>
  <c r="Q142" i="4"/>
  <c r="P139" i="4"/>
  <c r="P140" i="4"/>
  <c r="P141" i="4"/>
  <c r="P142" i="4"/>
  <c r="T539" i="4" l="1"/>
  <c r="U539" i="4" s="1"/>
  <c r="T537" i="4"/>
  <c r="U537" i="4" s="1"/>
  <c r="R242" i="4"/>
  <c r="R214" i="4"/>
  <c r="S244" i="4"/>
  <c r="T244" i="4" s="1"/>
  <c r="U244" i="4" s="1"/>
  <c r="S242" i="4"/>
  <c r="S188" i="4"/>
  <c r="S186" i="4"/>
  <c r="S216" i="4"/>
  <c r="T216" i="4" s="1"/>
  <c r="U216" i="4" s="1"/>
  <c r="S214" i="4"/>
  <c r="T214" i="4" s="1"/>
  <c r="U214" i="4" s="1"/>
  <c r="T188" i="4"/>
  <c r="U188" i="4" s="1"/>
  <c r="R186" i="4"/>
  <c r="T186" i="4" s="1"/>
  <c r="U186" i="4" s="1"/>
  <c r="R140" i="4"/>
  <c r="S142" i="4"/>
  <c r="S140" i="4"/>
  <c r="Q138" i="4"/>
  <c r="Q139" i="4"/>
  <c r="P137" i="4"/>
  <c r="P138" i="4"/>
  <c r="R138" i="4" s="1"/>
  <c r="P143" i="4"/>
  <c r="R142" i="4" s="1"/>
  <c r="T142" i="4" s="1"/>
  <c r="J138" i="4"/>
  <c r="J139" i="4" s="1"/>
  <c r="H138" i="4"/>
  <c r="H139" i="4" s="1"/>
  <c r="F138" i="4"/>
  <c r="F139" i="4" s="1"/>
  <c r="D131" i="4"/>
  <c r="Q97" i="4"/>
  <c r="Q98" i="4"/>
  <c r="Q99" i="4"/>
  <c r="Q100" i="4"/>
  <c r="P96" i="4"/>
  <c r="P97" i="4"/>
  <c r="P98" i="4"/>
  <c r="P99" i="4"/>
  <c r="P100" i="4"/>
  <c r="J97" i="4"/>
  <c r="J98" i="4" s="1"/>
  <c r="J99" i="4"/>
  <c r="H97" i="4"/>
  <c r="H98" i="4" s="1"/>
  <c r="F97" i="4"/>
  <c r="F98" i="4" s="1"/>
  <c r="H99" i="4"/>
  <c r="H100" i="4" s="1"/>
  <c r="D99" i="4"/>
  <c r="D100" i="4" s="1"/>
  <c r="D101" i="4"/>
  <c r="H101" i="4"/>
  <c r="J95" i="4"/>
  <c r="H90" i="4"/>
  <c r="H91" i="4" s="1"/>
  <c r="H92" i="4" s="1"/>
  <c r="H93" i="4"/>
  <c r="H94" i="4" s="1"/>
  <c r="H95" i="4"/>
  <c r="H96" i="4" s="1"/>
  <c r="T242" i="4" l="1"/>
  <c r="U242" i="4" s="1"/>
  <c r="T140" i="4"/>
  <c r="U140" i="4" s="1"/>
  <c r="S138" i="4"/>
  <c r="T138" i="4" s="1"/>
  <c r="U138" i="4" s="1"/>
  <c r="R99" i="4"/>
  <c r="R97" i="4"/>
  <c r="S97" i="4"/>
  <c r="J110" i="4"/>
  <c r="H110" i="4"/>
  <c r="F110" i="4"/>
  <c r="D85" i="4"/>
  <c r="F85" i="4"/>
  <c r="J85" i="4"/>
  <c r="J79" i="4"/>
  <c r="J80" i="4" s="1"/>
  <c r="J81" i="4"/>
  <c r="J82" i="4" s="1"/>
  <c r="J83" i="4"/>
  <c r="J84" i="4" s="1"/>
  <c r="H79" i="4"/>
  <c r="H80" i="4" s="1"/>
  <c r="H81" i="4"/>
  <c r="F79" i="4"/>
  <c r="F80" i="4" s="1"/>
  <c r="F81" i="4"/>
  <c r="D79" i="4"/>
  <c r="D80" i="4" s="1"/>
  <c r="D81" i="4" s="1"/>
  <c r="Q79" i="4"/>
  <c r="Q80" i="4"/>
  <c r="Q81" i="4"/>
  <c r="Q82" i="4"/>
  <c r="P77" i="4"/>
  <c r="P78" i="4"/>
  <c r="P79" i="4"/>
  <c r="P80" i="4"/>
  <c r="P81" i="4"/>
  <c r="H746" i="4"/>
  <c r="H747" i="4" s="1"/>
  <c r="H738" i="4"/>
  <c r="H739" i="4" s="1"/>
  <c r="H740" i="4"/>
  <c r="H741" i="4" s="1"/>
  <c r="H744" i="4"/>
  <c r="H745" i="4" s="1"/>
  <c r="H748" i="4"/>
  <c r="H749" i="4" s="1"/>
  <c r="H750" i="4"/>
  <c r="H751" i="4" s="1"/>
  <c r="F740" i="4"/>
  <c r="F741" i="4" s="1"/>
  <c r="F748" i="4"/>
  <c r="F749" i="4" s="1"/>
  <c r="F750" i="4"/>
  <c r="F751" i="4" s="1"/>
  <c r="F744" i="4"/>
  <c r="F742" i="4"/>
  <c r="F746" i="4"/>
  <c r="F747" i="4" s="1"/>
  <c r="D750" i="4"/>
  <c r="D751" i="4" s="1"/>
  <c r="D748" i="4"/>
  <c r="D749" i="4" s="1"/>
  <c r="D746" i="4"/>
  <c r="D747" i="4" s="1"/>
  <c r="Q746" i="4"/>
  <c r="Q747" i="4"/>
  <c r="Q748" i="4"/>
  <c r="Q750" i="4"/>
  <c r="P751" i="4"/>
  <c r="P750" i="4"/>
  <c r="P749" i="4"/>
  <c r="P748" i="4"/>
  <c r="P747" i="4"/>
  <c r="D744" i="4"/>
  <c r="D745" i="4" s="1"/>
  <c r="D742" i="4"/>
  <c r="D740" i="4"/>
  <c r="D741" i="4" s="1"/>
  <c r="P745" i="4"/>
  <c r="P744" i="4"/>
  <c r="Q744" i="4"/>
  <c r="S744" i="4" s="1"/>
  <c r="Q740" i="4"/>
  <c r="S740" i="4" s="1"/>
  <c r="P739" i="4"/>
  <c r="P740" i="4"/>
  <c r="P741" i="4"/>
  <c r="R750" i="4" l="1"/>
  <c r="R748" i="4"/>
  <c r="R744" i="4"/>
  <c r="T97" i="4"/>
  <c r="U97" i="4" s="1"/>
  <c r="R79" i="4"/>
  <c r="S79" i="4"/>
  <c r="S750" i="4"/>
  <c r="T750" i="4" s="1"/>
  <c r="S748" i="4"/>
  <c r="T748" i="4" s="1"/>
  <c r="S746" i="4"/>
  <c r="R740" i="4"/>
  <c r="T740" i="4" s="1"/>
  <c r="T744" i="4"/>
  <c r="H742" i="4"/>
  <c r="H743" i="4" s="1"/>
  <c r="F743" i="4"/>
  <c r="F753" i="4"/>
  <c r="F754" i="4"/>
  <c r="F755" i="4" s="1"/>
  <c r="F756" i="4"/>
  <c r="F757" i="4" s="1"/>
  <c r="D743" i="4"/>
  <c r="B753" i="4"/>
  <c r="B754" i="4"/>
  <c r="B755" i="4" s="1"/>
  <c r="B756" i="4"/>
  <c r="B757" i="4" s="1"/>
  <c r="U744" i="4" l="1"/>
  <c r="U748" i="4"/>
  <c r="U750" i="4"/>
  <c r="T79" i="4"/>
  <c r="U79" i="4" s="1"/>
  <c r="B746" i="4"/>
  <c r="B747" i="4" s="1"/>
  <c r="B748" i="4" s="1"/>
  <c r="B749" i="4" s="1"/>
  <c r="B750" i="4" s="1"/>
  <c r="B751" i="4" s="1"/>
  <c r="B743" i="4"/>
  <c r="B744" i="4" s="1"/>
  <c r="B745" i="4" s="1"/>
  <c r="U740" i="4"/>
  <c r="P743" i="4"/>
  <c r="J683" i="4"/>
  <c r="J684" i="4" s="1"/>
  <c r="J685" i="4"/>
  <c r="J686" i="4" s="1"/>
  <c r="H683" i="4"/>
  <c r="H684" i="4" s="1"/>
  <c r="H685" i="4"/>
  <c r="H686" i="4" s="1"/>
  <c r="F683" i="4"/>
  <c r="F684" i="4" s="1"/>
  <c r="F685" i="4"/>
  <c r="F686" i="4" s="1"/>
  <c r="D683" i="4"/>
  <c r="D684" i="4" s="1"/>
  <c r="D685" i="4"/>
  <c r="D686" i="4" s="1"/>
  <c r="Q682" i="4"/>
  <c r="Q683" i="4"/>
  <c r="Q684" i="4"/>
  <c r="Q685" i="4"/>
  <c r="P681" i="4"/>
  <c r="P682" i="4"/>
  <c r="P683" i="4"/>
  <c r="P684" i="4"/>
  <c r="Q629" i="4"/>
  <c r="Q630" i="4"/>
  <c r="Q631" i="4"/>
  <c r="Q632" i="4"/>
  <c r="Q633" i="4"/>
  <c r="Q634" i="4"/>
  <c r="Q635" i="4"/>
  <c r="Q636" i="4"/>
  <c r="S636" i="4" s="1"/>
  <c r="Q638" i="4"/>
  <c r="Q639" i="4"/>
  <c r="Q643" i="4"/>
  <c r="Q644" i="4"/>
  <c r="Q645" i="4"/>
  <c r="Q646" i="4"/>
  <c r="Q647" i="4"/>
  <c r="Q649" i="4"/>
  <c r="Q650" i="4"/>
  <c r="Q651" i="4"/>
  <c r="Q652" i="4"/>
  <c r="Q653" i="4"/>
  <c r="Q654" i="4"/>
  <c r="Q655" i="4"/>
  <c r="Q656" i="4"/>
  <c r="Q657" i="4"/>
  <c r="Q658" i="4"/>
  <c r="Q660" i="4"/>
  <c r="Q661" i="4"/>
  <c r="Q662" i="4"/>
  <c r="Q663" i="4"/>
  <c r="Q664" i="4"/>
  <c r="Q665" i="4"/>
  <c r="Q666" i="4"/>
  <c r="Q667" i="4"/>
  <c r="Q668" i="4"/>
  <c r="Q678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J621" i="4"/>
  <c r="J622" i="4" s="1"/>
  <c r="J623" i="4"/>
  <c r="J624" i="4" s="1"/>
  <c r="J625" i="4"/>
  <c r="J626" i="4" s="1"/>
  <c r="J627" i="4"/>
  <c r="J628" i="4" s="1"/>
  <c r="J629" i="4"/>
  <c r="J630" i="4" s="1"/>
  <c r="J631" i="4" s="1"/>
  <c r="J632" i="4"/>
  <c r="J633" i="4" s="1"/>
  <c r="J634" i="4"/>
  <c r="J635" i="4" s="1"/>
  <c r="J636" i="4"/>
  <c r="J637" i="4" s="1"/>
  <c r="J638" i="4"/>
  <c r="J639" i="4" s="1"/>
  <c r="J644" i="4"/>
  <c r="J645" i="4"/>
  <c r="J646" i="4" s="1"/>
  <c r="J647" i="4"/>
  <c r="J648" i="4" s="1"/>
  <c r="J649" i="4"/>
  <c r="J650" i="4" s="1"/>
  <c r="J651" i="4" s="1"/>
  <c r="J652" i="4"/>
  <c r="J653" i="4" s="1"/>
  <c r="J654" i="4"/>
  <c r="J655" i="4" s="1"/>
  <c r="J656" i="4"/>
  <c r="J657" i="4" s="1"/>
  <c r="J658" i="4"/>
  <c r="J659" i="4" s="1"/>
  <c r="J660" i="4"/>
  <c r="J661" i="4" s="1"/>
  <c r="J662" i="4" s="1"/>
  <c r="J663" i="4" s="1"/>
  <c r="J664" i="4"/>
  <c r="J665" i="4" s="1"/>
  <c r="J666" i="4"/>
  <c r="J667" i="4" s="1"/>
  <c r="J668" i="4"/>
  <c r="J669" i="4" s="1"/>
  <c r="J670" i="4"/>
  <c r="J671" i="4" s="1"/>
  <c r="J672" i="4" s="1"/>
  <c r="J673" i="4" s="1"/>
  <c r="J674" i="4"/>
  <c r="J675" i="4" s="1"/>
  <c r="J676" i="4"/>
  <c r="J677" i="4" s="1"/>
  <c r="J678" i="4"/>
  <c r="J679" i="4" s="1"/>
  <c r="H623" i="4"/>
  <c r="H624" i="4" s="1"/>
  <c r="H625" i="4"/>
  <c r="H626" i="4" s="1"/>
  <c r="H627" i="4"/>
  <c r="H628" i="4" s="1"/>
  <c r="H634" i="4"/>
  <c r="H635" i="4" s="1"/>
  <c r="H636" i="4"/>
  <c r="H637" i="4" s="1"/>
  <c r="H638" i="4"/>
  <c r="H639" i="4" s="1"/>
  <c r="H644" i="4"/>
  <c r="H645" i="4"/>
  <c r="H646" i="4" s="1"/>
  <c r="H647" i="4"/>
  <c r="H648" i="4" s="1"/>
  <c r="H649" i="4"/>
  <c r="H650" i="4" s="1"/>
  <c r="H651" i="4" s="1"/>
  <c r="H652" i="4" s="1"/>
  <c r="H653" i="4" s="1"/>
  <c r="H654" i="4"/>
  <c r="H655" i="4" s="1"/>
  <c r="H656" i="4"/>
  <c r="H657" i="4" s="1"/>
  <c r="H658" i="4"/>
  <c r="H659" i="4" s="1"/>
  <c r="H660" i="4"/>
  <c r="H661" i="4" s="1"/>
  <c r="H662" i="4" s="1"/>
  <c r="H663" i="4" s="1"/>
  <c r="H664" i="4" s="1"/>
  <c r="H665" i="4" s="1"/>
  <c r="H666" i="4"/>
  <c r="H667" i="4" s="1"/>
  <c r="H668" i="4"/>
  <c r="H669" i="4" s="1"/>
  <c r="H670" i="4"/>
  <c r="H671" i="4" s="1"/>
  <c r="H672" i="4" s="1"/>
  <c r="H673" i="4" s="1"/>
  <c r="H674" i="4"/>
  <c r="H675" i="4" s="1"/>
  <c r="H676" i="4"/>
  <c r="H677" i="4" s="1"/>
  <c r="H678" i="4"/>
  <c r="H679" i="4" s="1"/>
  <c r="F623" i="4"/>
  <c r="F624" i="4" s="1"/>
  <c r="F625" i="4"/>
  <c r="F626" i="4" s="1"/>
  <c r="F627" i="4"/>
  <c r="F628" i="4" s="1"/>
  <c r="F629" i="4"/>
  <c r="F630" i="4" s="1"/>
  <c r="F631" i="4" s="1"/>
  <c r="F632" i="4" s="1"/>
  <c r="F633" i="4" s="1"/>
  <c r="F634" i="4"/>
  <c r="F635" i="4" s="1"/>
  <c r="F636" i="4"/>
  <c r="F637" i="4" s="1"/>
  <c r="F638" i="4"/>
  <c r="F639" i="4" s="1"/>
  <c r="F644" i="4"/>
  <c r="F645" i="4"/>
  <c r="F646" i="4" s="1"/>
  <c r="F647" i="4"/>
  <c r="F648" i="4" s="1"/>
  <c r="F649" i="4"/>
  <c r="F650" i="4" s="1"/>
  <c r="F651" i="4" s="1"/>
  <c r="F652" i="4" s="1"/>
  <c r="F653" i="4" s="1"/>
  <c r="F654" i="4"/>
  <c r="F655" i="4" s="1"/>
  <c r="F656" i="4"/>
  <c r="F657" i="4" s="1"/>
  <c r="F658" i="4"/>
  <c r="F659" i="4" s="1"/>
  <c r="F660" i="4"/>
  <c r="F661" i="4" s="1"/>
  <c r="F662" i="4" s="1"/>
  <c r="F663" i="4" s="1"/>
  <c r="F664" i="4" s="1"/>
  <c r="F665" i="4" s="1"/>
  <c r="F666" i="4"/>
  <c r="F667" i="4" s="1"/>
  <c r="F668" i="4"/>
  <c r="F669" i="4" s="1"/>
  <c r="F670" i="4"/>
  <c r="F671" i="4" s="1"/>
  <c r="F672" i="4" s="1"/>
  <c r="F673" i="4" s="1"/>
  <c r="F674" i="4"/>
  <c r="F675" i="4" s="1"/>
  <c r="F676" i="4"/>
  <c r="F677" i="4" s="1"/>
  <c r="F678" i="4"/>
  <c r="F679" i="4" s="1"/>
  <c r="D678" i="4"/>
  <c r="D679" i="4" s="1"/>
  <c r="D680" i="4"/>
  <c r="D681" i="4" s="1"/>
  <c r="D682" i="4" s="1"/>
  <c r="D623" i="4"/>
  <c r="D624" i="4" s="1"/>
  <c r="D625" i="4"/>
  <c r="D626" i="4" s="1"/>
  <c r="D627" i="4"/>
  <c r="D628" i="4" s="1"/>
  <c r="D629" i="4"/>
  <c r="D630" i="4" s="1"/>
  <c r="D631" i="4" s="1"/>
  <c r="D632" i="4" s="1"/>
  <c r="D633" i="4" s="1"/>
  <c r="D634" i="4"/>
  <c r="D635" i="4" s="1"/>
  <c r="D636" i="4"/>
  <c r="D637" i="4" s="1"/>
  <c r="D638" i="4"/>
  <c r="D639" i="4" s="1"/>
  <c r="D645" i="4"/>
  <c r="D646" i="4" s="1"/>
  <c r="D647" i="4"/>
  <c r="D648" i="4" s="1"/>
  <c r="D649" i="4"/>
  <c r="D650" i="4" s="1"/>
  <c r="D651" i="4" s="1"/>
  <c r="D652" i="4" s="1"/>
  <c r="D653" i="4" s="1"/>
  <c r="D654" i="4"/>
  <c r="D655" i="4" s="1"/>
  <c r="D656" i="4"/>
  <c r="D657" i="4" s="1"/>
  <c r="D658" i="4"/>
  <c r="D659" i="4" s="1"/>
  <c r="D660" i="4"/>
  <c r="D661" i="4" s="1"/>
  <c r="D662" i="4" s="1"/>
  <c r="D663" i="4" s="1"/>
  <c r="D664" i="4" s="1"/>
  <c r="D665" i="4" s="1"/>
  <c r="D666" i="4"/>
  <c r="D667" i="4" s="1"/>
  <c r="D668" i="4"/>
  <c r="D669" i="4" s="1"/>
  <c r="D670" i="4"/>
  <c r="D671" i="4" s="1"/>
  <c r="D672" i="4" s="1"/>
  <c r="D673" i="4" s="1"/>
  <c r="D674" i="4"/>
  <c r="D675" i="4" s="1"/>
  <c r="D676" i="4"/>
  <c r="D677" i="4" s="1"/>
  <c r="B627" i="4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/>
  <c r="B639" i="4" s="1"/>
  <c r="B649" i="4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/>
  <c r="B661" i="4" s="1"/>
  <c r="B662" i="4" s="1"/>
  <c r="B663" i="4" s="1"/>
  <c r="B664" i="4" s="1"/>
  <c r="B665" i="4" s="1"/>
  <c r="B666" i="4" s="1"/>
  <c r="B667" i="4" s="1"/>
  <c r="B668" i="4" s="1"/>
  <c r="B669" i="4" s="1"/>
  <c r="B670" i="4"/>
  <c r="B671" i="4" s="1"/>
  <c r="B672" i="4" s="1"/>
  <c r="B673" i="4" s="1"/>
  <c r="B674" i="4" s="1"/>
  <c r="B675" i="4" s="1"/>
  <c r="B676" i="4" s="1"/>
  <c r="B677" i="4" s="1"/>
  <c r="B678" i="4" s="1"/>
  <c r="B679" i="4" s="1"/>
  <c r="R676" i="4" l="1"/>
  <c r="T676" i="4" s="1"/>
  <c r="U676" i="4" s="1"/>
  <c r="R656" i="4"/>
  <c r="R654" i="4"/>
  <c r="R652" i="4"/>
  <c r="R683" i="4"/>
  <c r="R670" i="4"/>
  <c r="R645" i="4"/>
  <c r="R643" i="4"/>
  <c r="S634" i="4"/>
  <c r="S683" i="4"/>
  <c r="S656" i="4"/>
  <c r="S652" i="4"/>
  <c r="T652" i="4" s="1"/>
  <c r="U652" i="4" s="1"/>
  <c r="S643" i="4"/>
  <c r="S632" i="4"/>
  <c r="R660" i="4"/>
  <c r="S660" i="4"/>
  <c r="B640" i="4"/>
  <c r="B641" i="4" s="1"/>
  <c r="B642" i="4" s="1"/>
  <c r="B643" i="4" s="1"/>
  <c r="B644" i="4" s="1"/>
  <c r="B645" i="4" s="1"/>
  <c r="B646" i="4" s="1"/>
  <c r="B647" i="4" s="1"/>
  <c r="B648" i="4" s="1"/>
  <c r="R636" i="4"/>
  <c r="T636" i="4" s="1"/>
  <c r="R634" i="4"/>
  <c r="R632" i="4"/>
  <c r="R629" i="4"/>
  <c r="R618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Q449" i="4"/>
  <c r="Q450" i="4"/>
  <c r="T683" i="4" l="1"/>
  <c r="U683" i="4" s="1"/>
  <c r="T643" i="4"/>
  <c r="U643" i="4" s="1"/>
  <c r="T632" i="4"/>
  <c r="U632" i="4" s="1"/>
  <c r="T656" i="4"/>
  <c r="U656" i="4" s="1"/>
  <c r="T634" i="4"/>
  <c r="U634" i="4" s="1"/>
  <c r="R449" i="4"/>
  <c r="S449" i="4"/>
  <c r="Q51" i="4"/>
  <c r="Q52" i="4"/>
  <c r="P49" i="4"/>
  <c r="P50" i="4"/>
  <c r="P51" i="4"/>
  <c r="R51" i="4" s="1"/>
  <c r="H51" i="4"/>
  <c r="H52" i="4" s="1"/>
  <c r="F51" i="4"/>
  <c r="F52" i="4" s="1"/>
  <c r="J51" i="4"/>
  <c r="J52" i="4" s="1"/>
  <c r="D51" i="4"/>
  <c r="D52" i="4" s="1"/>
  <c r="Q25" i="4"/>
  <c r="Q26" i="4"/>
  <c r="P24" i="4"/>
  <c r="P25" i="4"/>
  <c r="P26" i="4"/>
  <c r="J25" i="4"/>
  <c r="J26" i="4" s="1"/>
  <c r="H25" i="4"/>
  <c r="H26" i="4" s="1"/>
  <c r="F25" i="4"/>
  <c r="F26" i="4" s="1"/>
  <c r="D25" i="4"/>
  <c r="D26" i="4" s="1"/>
  <c r="R25" i="4" l="1"/>
  <c r="S51" i="4"/>
  <c r="T51" i="4" s="1"/>
  <c r="U51" i="4" s="1"/>
  <c r="S25" i="4"/>
  <c r="T449" i="4"/>
  <c r="U449" i="4" s="1"/>
  <c r="B63" i="4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87" i="4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44" i="4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90" i="4"/>
  <c r="B191" i="4" s="1"/>
  <c r="B192" i="4" s="1"/>
  <c r="B193" i="4" s="1"/>
  <c r="B194" i="4" s="1"/>
  <c r="B195" i="4" s="1"/>
  <c r="B196" i="4" s="1"/>
  <c r="B197" i="4" s="1"/>
  <c r="B198" i="4" s="1"/>
  <c r="B268" i="4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186" i="4" l="1"/>
  <c r="B187" i="4" s="1"/>
  <c r="B188" i="4" s="1"/>
  <c r="B189" i="4" s="1"/>
  <c r="B138" i="4"/>
  <c r="B139" i="4" s="1"/>
  <c r="B79" i="4"/>
  <c r="B80" i="4" s="1"/>
  <c r="B81" i="4" s="1"/>
  <c r="B82" i="4" s="1"/>
  <c r="B83" i="4" s="1"/>
  <c r="B84" i="4" s="1"/>
  <c r="B85" i="4" s="1"/>
  <c r="B86" i="4" s="1"/>
  <c r="B680" i="4"/>
  <c r="B681" i="4" s="1"/>
  <c r="B682" i="4" s="1"/>
  <c r="B683" i="4" s="1"/>
  <c r="B684" i="4" s="1"/>
  <c r="B685" i="4" s="1"/>
  <c r="B686" i="4" s="1"/>
  <c r="B687" i="4"/>
  <c r="B688" i="4" s="1"/>
  <c r="B689" i="4" s="1"/>
  <c r="B690" i="4" s="1"/>
  <c r="B691" i="4" s="1"/>
  <c r="B692" i="4" s="1"/>
  <c r="B693" i="4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2" i="4"/>
  <c r="B713" i="4" s="1"/>
  <c r="B714" i="4" s="1"/>
  <c r="B715" i="4" s="1"/>
  <c r="B716" i="4" s="1"/>
  <c r="B717" i="4" s="1"/>
  <c r="B718" i="4" s="1"/>
  <c r="B719" i="4" s="1"/>
  <c r="B720" i="4"/>
  <c r="B721" i="4" s="1"/>
  <c r="B722" i="4" s="1"/>
  <c r="B723" i="4" s="1"/>
  <c r="B724" i="4" s="1"/>
  <c r="B725" i="4" s="1"/>
  <c r="B726" i="4" s="1"/>
  <c r="B727" i="4" s="1"/>
  <c r="B728" i="4" s="1"/>
  <c r="B729" i="4" s="1"/>
  <c r="B730" i="4"/>
  <c r="B731" i="4" s="1"/>
  <c r="B732" i="4" s="1"/>
  <c r="B733" i="4" s="1"/>
  <c r="B734" i="4" s="1"/>
  <c r="B735" i="4" s="1"/>
  <c r="B736" i="4" s="1"/>
  <c r="B737" i="4" s="1"/>
  <c r="B738" i="4"/>
  <c r="B739" i="4" s="1"/>
  <c r="B740" i="4" s="1"/>
  <c r="B741" i="4" s="1"/>
  <c r="B711" i="4" l="1"/>
  <c r="B140" i="4"/>
  <c r="B141" i="4" s="1"/>
  <c r="B142" i="4" s="1"/>
  <c r="B143" i="4" s="1"/>
  <c r="Q278" i="4" l="1"/>
  <c r="P277" i="4"/>
  <c r="R277" i="4" s="1"/>
  <c r="Q277" i="4"/>
  <c r="S277" i="4" l="1"/>
  <c r="T277" i="4" s="1"/>
  <c r="U277" i="4" s="1"/>
  <c r="S722" i="4"/>
  <c r="Q725" i="4"/>
  <c r="Q164" i="4" l="1"/>
  <c r="Q162" i="4"/>
  <c r="Q160" i="4"/>
  <c r="S331" i="4" l="1"/>
  <c r="U323" i="4"/>
  <c r="Q727" i="4"/>
  <c r="Q721" i="4"/>
  <c r="S720" i="4" s="1"/>
  <c r="P332" i="4"/>
  <c r="P331" i="4"/>
  <c r="P329" i="4"/>
  <c r="R329" i="4" s="1"/>
  <c r="T329" i="4" s="1"/>
  <c r="Q757" i="4"/>
  <c r="S756" i="4" s="1"/>
  <c r="S6" i="4"/>
  <c r="S11" i="4"/>
  <c r="S14" i="4"/>
  <c r="S16" i="4"/>
  <c r="Q19" i="4"/>
  <c r="S18" i="4" s="1"/>
  <c r="Q22" i="4"/>
  <c r="Q24" i="4"/>
  <c r="Q28" i="4"/>
  <c r="S27" i="4" s="1"/>
  <c r="S29" i="4"/>
  <c r="Q34" i="4"/>
  <c r="Q35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4" i="4"/>
  <c r="S53" i="4" s="1"/>
  <c r="Q56" i="4"/>
  <c r="S55" i="4" s="1"/>
  <c r="Q58" i="4"/>
  <c r="S57" i="4" s="1"/>
  <c r="Q60" i="4"/>
  <c r="S59" i="4" s="1"/>
  <c r="Q64" i="4"/>
  <c r="Q65" i="4"/>
  <c r="Q67" i="4"/>
  <c r="Q68" i="4"/>
  <c r="Q69" i="4"/>
  <c r="Q70" i="4"/>
  <c r="Q71" i="4"/>
  <c r="Q72" i="4"/>
  <c r="Q73" i="4"/>
  <c r="Q75" i="4"/>
  <c r="S74" i="4" s="1"/>
  <c r="Q77" i="4"/>
  <c r="Q78" i="4"/>
  <c r="S81" i="4"/>
  <c r="Q84" i="4"/>
  <c r="S83" i="4" s="1"/>
  <c r="Q88" i="4"/>
  <c r="Q89" i="4"/>
  <c r="Q90" i="4"/>
  <c r="Q91" i="4"/>
  <c r="Q92" i="4"/>
  <c r="Q93" i="4"/>
  <c r="Q94" i="4"/>
  <c r="Q95" i="4"/>
  <c r="Q96" i="4"/>
  <c r="S99" i="4"/>
  <c r="Q102" i="4"/>
  <c r="Q103" i="4"/>
  <c r="Q105" i="4"/>
  <c r="S104" i="4" s="1"/>
  <c r="Q107" i="4"/>
  <c r="S106" i="4" s="1"/>
  <c r="Q109" i="4"/>
  <c r="S108" i="4" s="1"/>
  <c r="Q113" i="4"/>
  <c r="Q114" i="4"/>
  <c r="Q116" i="4"/>
  <c r="Q117" i="4"/>
  <c r="Q119" i="4"/>
  <c r="Q120" i="4"/>
  <c r="Q121" i="4"/>
  <c r="Q122" i="4"/>
  <c r="Q124" i="4"/>
  <c r="S123" i="4" s="1"/>
  <c r="Q126" i="4"/>
  <c r="S125" i="4" s="1"/>
  <c r="Q128" i="4"/>
  <c r="S127" i="4" s="1"/>
  <c r="Q130" i="4"/>
  <c r="S129" i="4" s="1"/>
  <c r="Q132" i="4"/>
  <c r="S131" i="4" s="1"/>
  <c r="Q134" i="4"/>
  <c r="Q135" i="4"/>
  <c r="Q137" i="4"/>
  <c r="S136" i="4" s="1"/>
  <c r="Q145" i="4"/>
  <c r="Q146" i="4"/>
  <c r="Q148" i="4"/>
  <c r="Q149" i="4"/>
  <c r="Q150" i="4"/>
  <c r="Q151" i="4"/>
  <c r="Q152" i="4"/>
  <c r="Q153" i="4"/>
  <c r="Q154" i="4"/>
  <c r="Q155" i="4"/>
  <c r="Q156" i="4"/>
  <c r="Q157" i="4"/>
  <c r="Q159" i="4"/>
  <c r="S158" i="4" s="1"/>
  <c r="Q161" i="4"/>
  <c r="S160" i="4" s="1"/>
  <c r="Q163" i="4"/>
  <c r="S162" i="4" s="1"/>
  <c r="Q167" i="4"/>
  <c r="Q168" i="4"/>
  <c r="Q170" i="4"/>
  <c r="Q171" i="4"/>
  <c r="Q172" i="4"/>
  <c r="Q173" i="4"/>
  <c r="Q174" i="4"/>
  <c r="Q175" i="4"/>
  <c r="Q176" i="4"/>
  <c r="Q178" i="4"/>
  <c r="S177" i="4" s="1"/>
  <c r="Q180" i="4"/>
  <c r="Q181" i="4"/>
  <c r="Q183" i="4"/>
  <c r="S182" i="4" s="1"/>
  <c r="Q185" i="4"/>
  <c r="S184" i="4" s="1"/>
  <c r="Q191" i="4"/>
  <c r="Q192" i="4"/>
  <c r="Q194" i="4"/>
  <c r="Q195" i="4"/>
  <c r="Q196" i="4"/>
  <c r="Q197" i="4"/>
  <c r="Q198" i="4"/>
  <c r="Q199" i="4"/>
  <c r="Q200" i="4"/>
  <c r="Q201" i="4"/>
  <c r="Q202" i="4"/>
  <c r="Q204" i="4"/>
  <c r="S203" i="4" s="1"/>
  <c r="Q205" i="4"/>
  <c r="Q206" i="4"/>
  <c r="Q207" i="4"/>
  <c r="Q208" i="4"/>
  <c r="Q209" i="4"/>
  <c r="Q210" i="4"/>
  <c r="Q211" i="4"/>
  <c r="Q212" i="4"/>
  <c r="Q213" i="4"/>
  <c r="Q219" i="4"/>
  <c r="Q220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5" i="4"/>
  <c r="S234" i="4" s="1"/>
  <c r="Q237" i="4"/>
  <c r="S236" i="4" s="1"/>
  <c r="Q239" i="4"/>
  <c r="S238" i="4" s="1"/>
  <c r="Q241" i="4"/>
  <c r="S240" i="4" s="1"/>
  <c r="Q247" i="4"/>
  <c r="Q248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9" i="4"/>
  <c r="Q270" i="4"/>
  <c r="Q272" i="4"/>
  <c r="Q273" i="4"/>
  <c r="Q274" i="4"/>
  <c r="Q275" i="4"/>
  <c r="Q276" i="4"/>
  <c r="Q279" i="4"/>
  <c r="Q280" i="4"/>
  <c r="Q281" i="4"/>
  <c r="Q282" i="4"/>
  <c r="Q283" i="4"/>
  <c r="Q285" i="4"/>
  <c r="S284" i="4" s="1"/>
  <c r="Q286" i="4"/>
  <c r="Q287" i="4"/>
  <c r="Q288" i="4"/>
  <c r="Q289" i="4"/>
  <c r="Q290" i="4"/>
  <c r="Q291" i="4"/>
  <c r="Q294" i="4"/>
  <c r="Q295" i="4"/>
  <c r="Q296" i="4"/>
  <c r="Q297" i="4"/>
  <c r="S343" i="4"/>
  <c r="Q346" i="4"/>
  <c r="S345" i="4" s="1"/>
  <c r="Q350" i="4"/>
  <c r="Q352" i="4"/>
  <c r="S353" i="4"/>
  <c r="Q373" i="4"/>
  <c r="Q374" i="4"/>
  <c r="Q375" i="4"/>
  <c r="Q376" i="4"/>
  <c r="Q377" i="4"/>
  <c r="Q378" i="4"/>
  <c r="S379" i="4"/>
  <c r="S381" i="4"/>
  <c r="Q426" i="4"/>
  <c r="S425" i="4" s="1"/>
  <c r="Q428" i="4"/>
  <c r="S427" i="4" s="1"/>
  <c r="Q430" i="4"/>
  <c r="S429" i="4" s="1"/>
  <c r="Q432" i="4"/>
  <c r="S431" i="4" s="1"/>
  <c r="Q436" i="4"/>
  <c r="S435" i="4" s="1"/>
  <c r="Q438" i="4"/>
  <c r="S437" i="4" s="1"/>
  <c r="Q440" i="4"/>
  <c r="S439" i="4" s="1"/>
  <c r="Q442" i="4"/>
  <c r="S441" i="4" s="1"/>
  <c r="Q444" i="4"/>
  <c r="S443" i="4" s="1"/>
  <c r="Q446" i="4"/>
  <c r="S445" i="4" s="1"/>
  <c r="Q448" i="4"/>
  <c r="S447" i="4" s="1"/>
  <c r="Q452" i="4"/>
  <c r="S451" i="4" s="1"/>
  <c r="Q454" i="4"/>
  <c r="S453" i="4" s="1"/>
  <c r="Q458" i="4"/>
  <c r="S457" i="4" s="1"/>
  <c r="Q460" i="4"/>
  <c r="S459" i="4" s="1"/>
  <c r="Q462" i="4"/>
  <c r="S461" i="4" s="1"/>
  <c r="Q464" i="4"/>
  <c r="S463" i="4" s="1"/>
  <c r="Q468" i="4"/>
  <c r="S467" i="4" s="1"/>
  <c r="Q470" i="4"/>
  <c r="S469" i="4" s="1"/>
  <c r="Q474" i="4"/>
  <c r="S473" i="4" s="1"/>
  <c r="Q476" i="4"/>
  <c r="S475" i="4" s="1"/>
  <c r="Q478" i="4"/>
  <c r="S477" i="4" s="1"/>
  <c r="Q480" i="4"/>
  <c r="S479" i="4" s="1"/>
  <c r="Q482" i="4"/>
  <c r="S481" i="4" s="1"/>
  <c r="Q484" i="4"/>
  <c r="S483" i="4" s="1"/>
  <c r="Q486" i="4"/>
  <c r="S485" i="4" s="1"/>
  <c r="Q488" i="4"/>
  <c r="S487" i="4" s="1"/>
  <c r="Q493" i="4"/>
  <c r="Q495" i="4"/>
  <c r="Q496" i="4"/>
  <c r="Q498" i="4"/>
  <c r="Q499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3" i="4"/>
  <c r="Q526" i="4"/>
  <c r="S525" i="4" s="1"/>
  <c r="Q527" i="4"/>
  <c r="Q529" i="4"/>
  <c r="Q531" i="4"/>
  <c r="Q532" i="4"/>
  <c r="Q533" i="4"/>
  <c r="Q534" i="4"/>
  <c r="Q536" i="4"/>
  <c r="S535" i="4" s="1"/>
  <c r="Q544" i="4"/>
  <c r="S543" i="4" s="1"/>
  <c r="Q545" i="4"/>
  <c r="Q546" i="4"/>
  <c r="Q547" i="4"/>
  <c r="Q549" i="4"/>
  <c r="S548" i="4" s="1"/>
  <c r="Q553" i="4"/>
  <c r="S552" i="4" s="1"/>
  <c r="Q555" i="4"/>
  <c r="S554" i="4" s="1"/>
  <c r="Q561" i="4"/>
  <c r="S560" i="4" s="1"/>
  <c r="Q563" i="4"/>
  <c r="S562" i="4" s="1"/>
  <c r="Q565" i="4"/>
  <c r="S564" i="4" s="1"/>
  <c r="Q569" i="4"/>
  <c r="S568" i="4" s="1"/>
  <c r="Q571" i="4"/>
  <c r="Q572" i="4"/>
  <c r="Q574" i="4"/>
  <c r="S573" i="4" s="1"/>
  <c r="Q576" i="4"/>
  <c r="Q578" i="4"/>
  <c r="Q580" i="4"/>
  <c r="Q582" i="4"/>
  <c r="Q584" i="4"/>
  <c r="Q586" i="4"/>
  <c r="S585" i="4" s="1"/>
  <c r="Q588" i="4"/>
  <c r="S587" i="4" s="1"/>
  <c r="Q590" i="4"/>
  <c r="S589" i="4" s="1"/>
  <c r="Q592" i="4"/>
  <c r="S591" i="4" s="1"/>
  <c r="Q594" i="4"/>
  <c r="Q595" i="4"/>
  <c r="Q596" i="4"/>
  <c r="Q597" i="4"/>
  <c r="Q598" i="4"/>
  <c r="Q599" i="4"/>
  <c r="Q600" i="4"/>
  <c r="Q601" i="4"/>
  <c r="Q602" i="4"/>
  <c r="S606" i="4"/>
  <c r="S608" i="4"/>
  <c r="S612" i="4"/>
  <c r="S627" i="4"/>
  <c r="S638" i="4"/>
  <c r="S645" i="4"/>
  <c r="T645" i="4" s="1"/>
  <c r="U645" i="4" s="1"/>
  <c r="S654" i="4"/>
  <c r="S666" i="4"/>
  <c r="S674" i="4"/>
  <c r="Q681" i="4"/>
  <c r="Q688" i="4"/>
  <c r="S687" i="4" s="1"/>
  <c r="Q690" i="4"/>
  <c r="S689" i="4" s="1"/>
  <c r="Q694" i="4"/>
  <c r="Q695" i="4"/>
  <c r="Q697" i="4"/>
  <c r="Q698" i="4"/>
  <c r="Q699" i="4"/>
  <c r="Q700" i="4"/>
  <c r="Q701" i="4"/>
  <c r="Q713" i="4"/>
  <c r="Q715" i="4"/>
  <c r="Q717" i="4"/>
  <c r="Q731" i="4"/>
  <c r="S730" i="4" s="1"/>
  <c r="Q733" i="4"/>
  <c r="S732" i="4" s="1"/>
  <c r="Q735" i="4"/>
  <c r="S734" i="4" s="1"/>
  <c r="Q737" i="4"/>
  <c r="S736" i="4" s="1"/>
  <c r="Q32" i="4"/>
  <c r="S31" i="4" s="1"/>
  <c r="Q62" i="4"/>
  <c r="S61" i="4" s="1"/>
  <c r="Q86" i="4"/>
  <c r="S85" i="4" s="1"/>
  <c r="Q111" i="4"/>
  <c r="S110" i="4" s="1"/>
  <c r="S369" i="4"/>
  <c r="S383" i="4"/>
  <c r="S385" i="4"/>
  <c r="S387" i="4"/>
  <c r="S389" i="4"/>
  <c r="S391" i="4"/>
  <c r="S393" i="4"/>
  <c r="S395" i="4"/>
  <c r="S397" i="4"/>
  <c r="S399" i="4"/>
  <c r="Q743" i="4"/>
  <c r="S742" i="4" s="1"/>
  <c r="Q753" i="4"/>
  <c r="S752" i="4" s="1"/>
  <c r="Q298" i="4"/>
  <c r="Q603" i="4"/>
  <c r="S724" i="4"/>
  <c r="P694" i="4"/>
  <c r="P695" i="4"/>
  <c r="P693" i="4"/>
  <c r="P697" i="4"/>
  <c r="P698" i="4"/>
  <c r="P696" i="4"/>
  <c r="P699" i="4"/>
  <c r="R699" i="4" s="1"/>
  <c r="P710" i="4"/>
  <c r="P16" i="4"/>
  <c r="R16" i="4" s="1"/>
  <c r="P8" i="4"/>
  <c r="R8" i="4" s="1"/>
  <c r="P82" i="4"/>
  <c r="P84" i="4"/>
  <c r="P86" i="4"/>
  <c r="P88" i="4"/>
  <c r="P131" i="4"/>
  <c r="R131" i="4" s="1"/>
  <c r="P158" i="4"/>
  <c r="R158" i="4" s="1"/>
  <c r="P177" i="4"/>
  <c r="R177" i="4" s="1"/>
  <c r="P346" i="4"/>
  <c r="P350" i="4"/>
  <c r="P352" i="4"/>
  <c r="P354" i="4"/>
  <c r="P356" i="4"/>
  <c r="P357" i="4"/>
  <c r="P359" i="4"/>
  <c r="P360" i="4"/>
  <c r="P362" i="4"/>
  <c r="P364" i="4"/>
  <c r="P366" i="4"/>
  <c r="P368" i="4"/>
  <c r="P369" i="4"/>
  <c r="P370" i="4"/>
  <c r="P372" i="4"/>
  <c r="P374" i="4"/>
  <c r="P376" i="4"/>
  <c r="P378" i="4"/>
  <c r="P380" i="4"/>
  <c r="P383" i="4"/>
  <c r="R383" i="4" s="1"/>
  <c r="T383" i="4" s="1"/>
  <c r="P389" i="4"/>
  <c r="R389" i="4" s="1"/>
  <c r="P395" i="4"/>
  <c r="R395" i="4" s="1"/>
  <c r="T395" i="4" s="1"/>
  <c r="P397" i="4"/>
  <c r="R397" i="4" s="1"/>
  <c r="P399" i="4"/>
  <c r="R399" i="4" s="1"/>
  <c r="T399" i="4" s="1"/>
  <c r="P426" i="4"/>
  <c r="P428" i="4"/>
  <c r="P430" i="4"/>
  <c r="P432" i="4"/>
  <c r="P436" i="4"/>
  <c r="P438" i="4"/>
  <c r="P452" i="4"/>
  <c r="P454" i="4"/>
  <c r="P458" i="4"/>
  <c r="P460" i="4"/>
  <c r="P462" i="4"/>
  <c r="P464" i="4"/>
  <c r="P468" i="4"/>
  <c r="P470" i="4"/>
  <c r="P474" i="4"/>
  <c r="P476" i="4"/>
  <c r="P478" i="4"/>
  <c r="P480" i="4"/>
  <c r="P484" i="4"/>
  <c r="P486" i="4"/>
  <c r="P488" i="4"/>
  <c r="P492" i="4"/>
  <c r="P522" i="4"/>
  <c r="P524" i="4"/>
  <c r="P528" i="4"/>
  <c r="P542" i="4"/>
  <c r="P544" i="4"/>
  <c r="P546" i="4"/>
  <c r="P553" i="4"/>
  <c r="P561" i="4"/>
  <c r="P565" i="4"/>
  <c r="P569" i="4"/>
  <c r="P571" i="4"/>
  <c r="P576" i="4"/>
  <c r="P578" i="4"/>
  <c r="P580" i="4"/>
  <c r="P582" i="4"/>
  <c r="P584" i="4"/>
  <c r="P586" i="4"/>
  <c r="P588" i="4"/>
  <c r="P590" i="4"/>
  <c r="P592" i="4"/>
  <c r="P594" i="4"/>
  <c r="P688" i="4"/>
  <c r="P690" i="4"/>
  <c r="P713" i="4"/>
  <c r="P715" i="4"/>
  <c r="P717" i="4"/>
  <c r="P721" i="4"/>
  <c r="P723" i="4"/>
  <c r="P725" i="4"/>
  <c r="P727" i="4"/>
  <c r="P729" i="4"/>
  <c r="P14" i="4"/>
  <c r="R14" i="4" s="1"/>
  <c r="P18" i="4"/>
  <c r="R18" i="4" s="1"/>
  <c r="P21" i="4"/>
  <c r="P29" i="4"/>
  <c r="R29" i="4" s="1"/>
  <c r="P31" i="4"/>
  <c r="R31" i="4" s="1"/>
  <c r="P33" i="4"/>
  <c r="R33" i="4" s="1"/>
  <c r="P42" i="4"/>
  <c r="R42" i="4" s="1"/>
  <c r="P44" i="4"/>
  <c r="R44" i="4" s="1"/>
  <c r="P46" i="4"/>
  <c r="R46" i="4" s="1"/>
  <c r="P55" i="4"/>
  <c r="R55" i="4" s="1"/>
  <c r="P63" i="4"/>
  <c r="R63" i="4" s="1"/>
  <c r="P66" i="4"/>
  <c r="R66" i="4" s="1"/>
  <c r="P69" i="4"/>
  <c r="R69" i="4" s="1"/>
  <c r="P76" i="4"/>
  <c r="R76" i="4" s="1"/>
  <c r="P83" i="4"/>
  <c r="P87" i="4"/>
  <c r="P90" i="4"/>
  <c r="R90" i="4" s="1"/>
  <c r="P101" i="4"/>
  <c r="R101" i="4" s="1"/>
  <c r="P104" i="4"/>
  <c r="R104" i="4" s="1"/>
  <c r="P190" i="4"/>
  <c r="R190" i="4" s="1"/>
  <c r="P231" i="4"/>
  <c r="R231" i="4" s="1"/>
  <c r="P234" i="4"/>
  <c r="R234" i="4" s="1"/>
  <c r="P236" i="4"/>
  <c r="R236" i="4" s="1"/>
  <c r="P240" i="4"/>
  <c r="R240" i="4" s="1"/>
  <c r="P3" i="4"/>
  <c r="R3" i="4" s="1"/>
  <c r="P6" i="4"/>
  <c r="R6" i="4" s="1"/>
  <c r="P11" i="4"/>
  <c r="R11" i="4" s="1"/>
  <c r="P23" i="4"/>
  <c r="P27" i="4"/>
  <c r="R27" i="4" s="1"/>
  <c r="P36" i="4"/>
  <c r="R36" i="4" s="1"/>
  <c r="P39" i="4"/>
  <c r="R39" i="4" s="1"/>
  <c r="P48" i="4"/>
  <c r="R48" i="4" s="1"/>
  <c r="P53" i="4"/>
  <c r="R53" i="4" s="1"/>
  <c r="P57" i="4"/>
  <c r="R57" i="4" s="1"/>
  <c r="P59" i="4"/>
  <c r="R59" i="4" s="1"/>
  <c r="P61" i="4"/>
  <c r="R61" i="4" s="1"/>
  <c r="P72" i="4"/>
  <c r="R72" i="4" s="1"/>
  <c r="P74" i="4"/>
  <c r="R74" i="4" s="1"/>
  <c r="P85" i="4"/>
  <c r="P93" i="4"/>
  <c r="R93" i="4" s="1"/>
  <c r="P95" i="4"/>
  <c r="R95" i="4" s="1"/>
  <c r="P106" i="4"/>
  <c r="R106" i="4" s="1"/>
  <c r="P108" i="4"/>
  <c r="R108" i="4" s="1"/>
  <c r="P110" i="4"/>
  <c r="R110" i="4" s="1"/>
  <c r="P112" i="4"/>
  <c r="R112" i="4" s="1"/>
  <c r="P115" i="4"/>
  <c r="R115" i="4" s="1"/>
  <c r="P118" i="4"/>
  <c r="R118" i="4" s="1"/>
  <c r="P121" i="4"/>
  <c r="R121" i="4" s="1"/>
  <c r="P123" i="4"/>
  <c r="R123" i="4" s="1"/>
  <c r="P125" i="4"/>
  <c r="R125" i="4" s="1"/>
  <c r="P127" i="4"/>
  <c r="R127" i="4" s="1"/>
  <c r="P129" i="4"/>
  <c r="R129" i="4" s="1"/>
  <c r="P133" i="4"/>
  <c r="R133" i="4" s="1"/>
  <c r="P136" i="4"/>
  <c r="R136" i="4" s="1"/>
  <c r="P144" i="4"/>
  <c r="R144" i="4" s="1"/>
  <c r="P147" i="4"/>
  <c r="R147" i="4" s="1"/>
  <c r="P150" i="4"/>
  <c r="R150" i="4" s="1"/>
  <c r="P153" i="4"/>
  <c r="R153" i="4" s="1"/>
  <c r="P155" i="4"/>
  <c r="R155" i="4" s="1"/>
  <c r="P160" i="4"/>
  <c r="R160" i="4" s="1"/>
  <c r="P162" i="4"/>
  <c r="R162" i="4" s="1"/>
  <c r="P164" i="4"/>
  <c r="R164" i="4" s="1"/>
  <c r="P166" i="4"/>
  <c r="R166" i="4" s="1"/>
  <c r="P169" i="4"/>
  <c r="R169" i="4" s="1"/>
  <c r="P172" i="4"/>
  <c r="R172" i="4" s="1"/>
  <c r="P175" i="4"/>
  <c r="R175" i="4" s="1"/>
  <c r="P179" i="4"/>
  <c r="R179" i="4" s="1"/>
  <c r="P182" i="4"/>
  <c r="R182" i="4" s="1"/>
  <c r="P184" i="4"/>
  <c r="R184" i="4" s="1"/>
  <c r="P193" i="4"/>
  <c r="R193" i="4" s="1"/>
  <c r="P196" i="4"/>
  <c r="R196" i="4" s="1"/>
  <c r="R199" i="4"/>
  <c r="R201" i="4"/>
  <c r="P203" i="4"/>
  <c r="R203" i="4" s="1"/>
  <c r="P205" i="4"/>
  <c r="R205" i="4" s="1"/>
  <c r="P208" i="4"/>
  <c r="R208" i="4" s="1"/>
  <c r="P210" i="4"/>
  <c r="R210" i="4" s="1"/>
  <c r="P212" i="4"/>
  <c r="R212" i="4" s="1"/>
  <c r="P218" i="4"/>
  <c r="R218" i="4" s="1"/>
  <c r="P221" i="4"/>
  <c r="R221" i="4" s="1"/>
  <c r="P224" i="4"/>
  <c r="R224" i="4" s="1"/>
  <c r="P227" i="4"/>
  <c r="R227" i="4" s="1"/>
  <c r="P229" i="4"/>
  <c r="R229" i="4" s="1"/>
  <c r="P238" i="4"/>
  <c r="R238" i="4" s="1"/>
  <c r="P246" i="4"/>
  <c r="R246" i="4" s="1"/>
  <c r="P249" i="4"/>
  <c r="R249" i="4" s="1"/>
  <c r="P252" i="4"/>
  <c r="R252" i="4" s="1"/>
  <c r="P255" i="4"/>
  <c r="R255" i="4" s="1"/>
  <c r="P257" i="4"/>
  <c r="R257" i="4" s="1"/>
  <c r="P259" i="4"/>
  <c r="R259" i="4" s="1"/>
  <c r="P262" i="4"/>
  <c r="R262" i="4" s="1"/>
  <c r="P266" i="4"/>
  <c r="R266" i="4" s="1"/>
  <c r="P268" i="4"/>
  <c r="R268" i="4" s="1"/>
  <c r="P271" i="4"/>
  <c r="R271" i="4" s="1"/>
  <c r="P274" i="4"/>
  <c r="R274" i="4" s="1"/>
  <c r="P279" i="4"/>
  <c r="R279" i="4" s="1"/>
  <c r="P281" i="4"/>
  <c r="R281" i="4" s="1"/>
  <c r="P284" i="4"/>
  <c r="R284" i="4" s="1"/>
  <c r="P286" i="4"/>
  <c r="R286" i="4" s="1"/>
  <c r="P288" i="4"/>
  <c r="R288" i="4" s="1"/>
  <c r="P290" i="4"/>
  <c r="R290" i="4" s="1"/>
  <c r="P294" i="4"/>
  <c r="R294" i="4" s="1"/>
  <c r="P297" i="4"/>
  <c r="R297" i="4" s="1"/>
  <c r="P299" i="4"/>
  <c r="R299" i="4" s="1"/>
  <c r="R302" i="4"/>
  <c r="R305" i="4"/>
  <c r="R308" i="4"/>
  <c r="R310" i="4"/>
  <c r="R313" i="4"/>
  <c r="R315" i="4"/>
  <c r="R317" i="4"/>
  <c r="T317" i="4" s="1"/>
  <c r="P333" i="4"/>
  <c r="R333" i="4" s="1"/>
  <c r="P336" i="4"/>
  <c r="R336" i="4" s="1"/>
  <c r="P339" i="4"/>
  <c r="P341" i="4"/>
  <c r="P343" i="4"/>
  <c r="R343" i="4" s="1"/>
  <c r="P345" i="4"/>
  <c r="P347" i="4"/>
  <c r="P348" i="4"/>
  <c r="P349" i="4"/>
  <c r="P351" i="4"/>
  <c r="P353" i="4"/>
  <c r="P355" i="4"/>
  <c r="P358" i="4"/>
  <c r="P361" i="4"/>
  <c r="P363" i="4"/>
  <c r="P365" i="4"/>
  <c r="P367" i="4"/>
  <c r="P371" i="4"/>
  <c r="P373" i="4"/>
  <c r="P375" i="4"/>
  <c r="P377" i="4"/>
  <c r="P379" i="4"/>
  <c r="P381" i="4"/>
  <c r="R381" i="4" s="1"/>
  <c r="P425" i="4"/>
  <c r="P427" i="4"/>
  <c r="P429" i="4"/>
  <c r="P431" i="4"/>
  <c r="P433" i="4"/>
  <c r="P434" i="4"/>
  <c r="P435" i="4"/>
  <c r="P437" i="4"/>
  <c r="P439" i="4"/>
  <c r="P453" i="4"/>
  <c r="P455" i="4"/>
  <c r="P456" i="4"/>
  <c r="P457" i="4"/>
  <c r="P459" i="4"/>
  <c r="P461" i="4"/>
  <c r="P463" i="4"/>
  <c r="P465" i="4"/>
  <c r="P466" i="4"/>
  <c r="P467" i="4"/>
  <c r="P469" i="4"/>
  <c r="P471" i="4"/>
  <c r="R471" i="4" s="1"/>
  <c r="T471" i="4" s="1"/>
  <c r="P473" i="4"/>
  <c r="P475" i="4"/>
  <c r="P477" i="4"/>
  <c r="P479" i="4"/>
  <c r="P481" i="4"/>
  <c r="R481" i="4" s="1"/>
  <c r="P483" i="4"/>
  <c r="P485" i="4"/>
  <c r="P487" i="4"/>
  <c r="P489" i="4"/>
  <c r="P490" i="4"/>
  <c r="P491" i="4"/>
  <c r="P494" i="4"/>
  <c r="R494" i="4" s="1"/>
  <c r="P497" i="4"/>
  <c r="R497" i="4" s="1"/>
  <c r="P500" i="4"/>
  <c r="R500" i="4" s="1"/>
  <c r="P503" i="4"/>
  <c r="R503" i="4" s="1"/>
  <c r="P506" i="4"/>
  <c r="P509" i="4"/>
  <c r="P512" i="4"/>
  <c r="P515" i="4"/>
  <c r="P518" i="4"/>
  <c r="P521" i="4"/>
  <c r="P523" i="4"/>
  <c r="P525" i="4"/>
  <c r="R525" i="4" s="1"/>
  <c r="P527" i="4"/>
  <c r="P530" i="4"/>
  <c r="R530" i="4" s="1"/>
  <c r="P533" i="4"/>
  <c r="P535" i="4"/>
  <c r="R535" i="4" s="1"/>
  <c r="P543" i="4"/>
  <c r="P545" i="4"/>
  <c r="P548" i="4"/>
  <c r="P552" i="4"/>
  <c r="P554" i="4"/>
  <c r="R554" i="4" s="1"/>
  <c r="P560" i="4"/>
  <c r="P562" i="4"/>
  <c r="R562" i="4" s="1"/>
  <c r="P564" i="4"/>
  <c r="P566" i="4"/>
  <c r="P567" i="4"/>
  <c r="P568" i="4"/>
  <c r="P570" i="4"/>
  <c r="P573" i="4"/>
  <c r="R573" i="4" s="1"/>
  <c r="P575" i="4"/>
  <c r="P577" i="4"/>
  <c r="P579" i="4"/>
  <c r="P581" i="4"/>
  <c r="P583" i="4"/>
  <c r="P585" i="4"/>
  <c r="P587" i="4"/>
  <c r="P589" i="4"/>
  <c r="P591" i="4"/>
  <c r="P593" i="4"/>
  <c r="P596" i="4"/>
  <c r="R596" i="4" s="1"/>
  <c r="P598" i="4"/>
  <c r="R598" i="4" s="1"/>
  <c r="R600" i="4"/>
  <c r="R602" i="4"/>
  <c r="P604" i="4"/>
  <c r="P680" i="4"/>
  <c r="P686" i="4"/>
  <c r="R685" i="4" s="1"/>
  <c r="P687" i="4"/>
  <c r="P689" i="4"/>
  <c r="P691" i="4"/>
  <c r="P692" i="4"/>
  <c r="P712" i="4"/>
  <c r="P714" i="4"/>
  <c r="P716" i="4"/>
  <c r="P718" i="4"/>
  <c r="P719" i="4"/>
  <c r="P720" i="4"/>
  <c r="P722" i="4"/>
  <c r="P724" i="4"/>
  <c r="P726" i="4"/>
  <c r="P728" i="4"/>
  <c r="P730" i="4"/>
  <c r="R730" i="4" s="1"/>
  <c r="P732" i="4"/>
  <c r="R732" i="4" s="1"/>
  <c r="P734" i="4"/>
  <c r="R734" i="4" s="1"/>
  <c r="P736" i="4"/>
  <c r="R736" i="4" s="1"/>
  <c r="P738" i="4"/>
  <c r="R738" i="4" s="1"/>
  <c r="P742" i="4"/>
  <c r="R742" i="4" s="1"/>
  <c r="P746" i="4"/>
  <c r="R746" i="4" s="1"/>
  <c r="T746" i="4" s="1"/>
  <c r="W746" i="4" s="1"/>
  <c r="P752" i="4"/>
  <c r="R752" i="4" s="1"/>
  <c r="P754" i="4"/>
  <c r="R754" i="4" s="1"/>
  <c r="P756" i="4"/>
  <c r="R756" i="4" s="1"/>
  <c r="R387" i="4"/>
  <c r="R393" i="4"/>
  <c r="R391" i="4"/>
  <c r="R385" i="4"/>
  <c r="S610" i="4"/>
  <c r="J756" i="4"/>
  <c r="J757" i="4" s="1"/>
  <c r="H756" i="4"/>
  <c r="H757" i="4" s="1"/>
  <c r="D3" i="4"/>
  <c r="D4" i="4" s="1"/>
  <c r="D5" i="4" s="1"/>
  <c r="D6" i="4" s="1"/>
  <c r="D7" i="4" s="1"/>
  <c r="D155" i="4"/>
  <c r="D156" i="4" s="1"/>
  <c r="D157" i="4" s="1"/>
  <c r="D736" i="4"/>
  <c r="D737" i="4" s="1"/>
  <c r="D756" i="4"/>
  <c r="D757" i="4" s="1"/>
  <c r="D728" i="4"/>
  <c r="D729" i="4" s="1"/>
  <c r="B425" i="4"/>
  <c r="B426" i="4" s="1"/>
  <c r="B427" i="4" s="1"/>
  <c r="B428" i="4" s="1"/>
  <c r="B429" i="4" s="1"/>
  <c r="B430" i="4" s="1"/>
  <c r="B431" i="4" s="1"/>
  <c r="B432" i="4" s="1"/>
  <c r="B433" i="4" s="1"/>
  <c r="B434" i="4" s="1"/>
  <c r="J44" i="4"/>
  <c r="J45" i="4" s="1"/>
  <c r="H44" i="4"/>
  <c r="H45" i="4" s="1"/>
  <c r="F44" i="4"/>
  <c r="F45" i="4" s="1"/>
  <c r="J18" i="4"/>
  <c r="J19" i="4" s="1"/>
  <c r="J20" i="4" s="1"/>
  <c r="F18" i="4"/>
  <c r="F19" i="4" s="1"/>
  <c r="F20" i="4" s="1"/>
  <c r="F728" i="4"/>
  <c r="F729" i="4" s="1"/>
  <c r="J6" i="4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2" i="4"/>
  <c r="J23" i="4"/>
  <c r="J24" i="4" s="1"/>
  <c r="J28" i="4"/>
  <c r="J29" i="4"/>
  <c r="J30" i="4" s="1"/>
  <c r="J31" i="4"/>
  <c r="J32" i="4" s="1"/>
  <c r="J33" i="4"/>
  <c r="J34" i="4" s="1"/>
  <c r="J35" i="4" s="1"/>
  <c r="J36" i="4"/>
  <c r="J37" i="4" s="1"/>
  <c r="J38" i="4" s="1"/>
  <c r="J39" i="4"/>
  <c r="J40" i="4" s="1"/>
  <c r="J41" i="4" s="1"/>
  <c r="J42" i="4"/>
  <c r="J43" i="4" s="1"/>
  <c r="J47" i="4"/>
  <c r="J48" i="4"/>
  <c r="J49" i="4" s="1"/>
  <c r="J50" i="4" s="1"/>
  <c r="J54" i="4"/>
  <c r="J55" i="4"/>
  <c r="J56" i="4" s="1"/>
  <c r="J57" i="4"/>
  <c r="J58" i="4" s="1"/>
  <c r="J59" i="4"/>
  <c r="J60" i="4" s="1"/>
  <c r="J62" i="4"/>
  <c r="J63" i="4"/>
  <c r="J64" i="4" s="1"/>
  <c r="J65" i="4" s="1"/>
  <c r="J66" i="4"/>
  <c r="J67" i="4" s="1"/>
  <c r="J68" i="4" s="1"/>
  <c r="J69" i="4"/>
  <c r="J70" i="4" s="1"/>
  <c r="J71" i="4" s="1"/>
  <c r="J72" i="4"/>
  <c r="J73" i="4" s="1"/>
  <c r="J74" i="4"/>
  <c r="J75" i="4" s="1"/>
  <c r="J76" i="4"/>
  <c r="J77" i="4" s="1"/>
  <c r="J78" i="4" s="1"/>
  <c r="J86" i="4"/>
  <c r="J87" i="4"/>
  <c r="J88" i="4" s="1"/>
  <c r="J89" i="4" s="1"/>
  <c r="J90" i="4"/>
  <c r="J91" i="4" s="1"/>
  <c r="J92" i="4" s="1"/>
  <c r="J93" i="4"/>
  <c r="J94" i="4" s="1"/>
  <c r="J96" i="4"/>
  <c r="J100" i="4"/>
  <c r="J101" i="4"/>
  <c r="J102" i="4" s="1"/>
  <c r="J103" i="4" s="1"/>
  <c r="J104" i="4"/>
  <c r="J105" i="4" s="1"/>
  <c r="J106" i="4"/>
  <c r="J107" i="4" s="1"/>
  <c r="J108" i="4"/>
  <c r="J109" i="4" s="1"/>
  <c r="J111" i="4"/>
  <c r="J112" i="4"/>
  <c r="J113" i="4" s="1"/>
  <c r="J114" i="4" s="1"/>
  <c r="J115" i="4"/>
  <c r="J116" i="4" s="1"/>
  <c r="J117" i="4" s="1"/>
  <c r="J118" i="4"/>
  <c r="J119" i="4" s="1"/>
  <c r="J120" i="4" s="1"/>
  <c r="J121" i="4"/>
  <c r="J122" i="4" s="1"/>
  <c r="J123" i="4"/>
  <c r="J124" i="4" s="1"/>
  <c r="J125" i="4"/>
  <c r="J126" i="4" s="1"/>
  <c r="J127" i="4"/>
  <c r="J128" i="4" s="1"/>
  <c r="J129" i="4" s="1"/>
  <c r="J130" i="4" s="1"/>
  <c r="J131" i="4"/>
  <c r="J132" i="4" s="1"/>
  <c r="J133" i="4"/>
  <c r="J134" i="4" s="1"/>
  <c r="J135" i="4" s="1"/>
  <c r="J136" i="4"/>
  <c r="J137" i="4" s="1"/>
  <c r="J143" i="4"/>
  <c r="J144" i="4"/>
  <c r="J145" i="4" s="1"/>
  <c r="J146" i="4" s="1"/>
  <c r="J147" i="4"/>
  <c r="J148" i="4" s="1"/>
  <c r="J149" i="4" s="1"/>
  <c r="J150" i="4"/>
  <c r="J151" i="4" s="1"/>
  <c r="J152" i="4" s="1"/>
  <c r="J153" i="4"/>
  <c r="J154" i="4" s="1"/>
  <c r="J155" i="4"/>
  <c r="J156" i="4" s="1"/>
  <c r="J157" i="4" s="1"/>
  <c r="J158" i="4"/>
  <c r="J159" i="4" s="1"/>
  <c r="J161" i="4"/>
  <c r="J162" i="4"/>
  <c r="J163" i="4" s="1"/>
  <c r="J165" i="4"/>
  <c r="J166" i="4"/>
  <c r="J167" i="4" s="1"/>
  <c r="J168" i="4" s="1"/>
  <c r="J169" i="4"/>
  <c r="J170" i="4" s="1"/>
  <c r="J171" i="4" s="1"/>
  <c r="J172" i="4"/>
  <c r="J173" i="4" s="1"/>
  <c r="J174" i="4" s="1"/>
  <c r="J175" i="4"/>
  <c r="J176" i="4" s="1"/>
  <c r="J177" i="4"/>
  <c r="J178" i="4" s="1"/>
  <c r="J179" i="4"/>
  <c r="J180" i="4" s="1"/>
  <c r="J181" i="4" s="1"/>
  <c r="J182" i="4"/>
  <c r="J183" i="4" s="1"/>
  <c r="J184" i="4"/>
  <c r="J185" i="4" s="1"/>
  <c r="J189" i="4"/>
  <c r="J190" i="4"/>
  <c r="J191" i="4" s="1"/>
  <c r="J192" i="4" s="1"/>
  <c r="J193" i="4"/>
  <c r="J194" i="4" s="1"/>
  <c r="J195" i="4" s="1"/>
  <c r="J196" i="4"/>
  <c r="J197" i="4" s="1"/>
  <c r="J198" i="4" s="1"/>
  <c r="J201" i="4"/>
  <c r="J202" i="4" s="1"/>
  <c r="J203" i="4"/>
  <c r="J204" i="4" s="1"/>
  <c r="J205" i="4"/>
  <c r="J206" i="4" s="1"/>
  <c r="J207" i="4" s="1"/>
  <c r="J208" i="4"/>
  <c r="J209" i="4" s="1"/>
  <c r="J211" i="4"/>
  <c r="J212" i="4"/>
  <c r="J213" i="4" s="1"/>
  <c r="J217" i="4"/>
  <c r="J218" i="4"/>
  <c r="J219" i="4" s="1"/>
  <c r="J220" i="4" s="1"/>
  <c r="J221" i="4"/>
  <c r="J222" i="4" s="1"/>
  <c r="J223" i="4" s="1"/>
  <c r="J224" i="4"/>
  <c r="J225" i="4" s="1"/>
  <c r="J226" i="4" s="1"/>
  <c r="J227" i="4"/>
  <c r="J228" i="4" s="1"/>
  <c r="J229" i="4"/>
  <c r="J230" i="4" s="1"/>
  <c r="J231" i="4"/>
  <c r="J232" i="4" s="1"/>
  <c r="J233" i="4" s="1"/>
  <c r="J234" i="4"/>
  <c r="J235" i="4" s="1"/>
  <c r="J236" i="4"/>
  <c r="J237" i="4" s="1"/>
  <c r="J238" i="4"/>
  <c r="J239" i="4" s="1"/>
  <c r="J245" i="4"/>
  <c r="J246" i="4"/>
  <c r="J247" i="4" s="1"/>
  <c r="J248" i="4" s="1"/>
  <c r="J249" i="4"/>
  <c r="J250" i="4" s="1"/>
  <c r="J251" i="4" s="1"/>
  <c r="J252" i="4"/>
  <c r="J253" i="4" s="1"/>
  <c r="J254" i="4" s="1"/>
  <c r="J255" i="4"/>
  <c r="J256" i="4" s="1"/>
  <c r="J257" i="4"/>
  <c r="J258" i="4" s="1"/>
  <c r="J259" i="4"/>
  <c r="J260" i="4" s="1"/>
  <c r="J261" i="4" s="1"/>
  <c r="J262" i="4"/>
  <c r="J263" i="4" s="1"/>
  <c r="J267" i="4"/>
  <c r="J268" i="4"/>
  <c r="J269" i="4" s="1"/>
  <c r="J270" i="4" s="1"/>
  <c r="J271" i="4"/>
  <c r="J272" i="4" s="1"/>
  <c r="J273" i="4" s="1"/>
  <c r="J274" i="4"/>
  <c r="J275" i="4" s="1"/>
  <c r="J276" i="4" s="1"/>
  <c r="J277" i="4" s="1"/>
  <c r="J278" i="4" s="1"/>
  <c r="J280" i="4"/>
  <c r="J281" i="4"/>
  <c r="J282" i="4" s="1"/>
  <c r="J283" i="4" s="1"/>
  <c r="J284" i="4"/>
  <c r="J285" i="4" s="1"/>
  <c r="J286" i="4"/>
  <c r="J287" i="4" s="1"/>
  <c r="J288" i="4"/>
  <c r="J289" i="4" s="1"/>
  <c r="J290" i="4"/>
  <c r="J291" i="4" s="1"/>
  <c r="J295" i="4"/>
  <c r="J296" i="4" s="1"/>
  <c r="J297" i="4"/>
  <c r="J298" i="4" s="1"/>
  <c r="J299" i="4"/>
  <c r="J300" i="4" s="1"/>
  <c r="J301" i="4" s="1"/>
  <c r="J325" i="4"/>
  <c r="J326" i="4" s="1"/>
  <c r="J329" i="4"/>
  <c r="J330" i="4" s="1"/>
  <c r="J333" i="4"/>
  <c r="J334" i="4" s="1"/>
  <c r="J336" i="4"/>
  <c r="J337" i="4" s="1"/>
  <c r="J339" i="4"/>
  <c r="J340" i="4" s="1"/>
  <c r="J341" i="4"/>
  <c r="J342" i="4" s="1"/>
  <c r="J347" i="4"/>
  <c r="J348" i="4" s="1"/>
  <c r="J349" i="4"/>
  <c r="J350" i="4" s="1"/>
  <c r="J351" i="4" s="1"/>
  <c r="J352" i="4" s="1"/>
  <c r="J353" i="4"/>
  <c r="J354" i="4" s="1"/>
  <c r="J355" i="4"/>
  <c r="J356" i="4" s="1"/>
  <c r="J357" i="4" s="1"/>
  <c r="J358" i="4"/>
  <c r="J359" i="4" s="1"/>
  <c r="J360" i="4" s="1"/>
  <c r="J361" i="4"/>
  <c r="J362" i="4" s="1"/>
  <c r="J363" i="4"/>
  <c r="J364" i="4" s="1"/>
  <c r="J365" i="4"/>
  <c r="J366" i="4" s="1"/>
  <c r="J367" i="4"/>
  <c r="J376" i="4"/>
  <c r="J377" i="4"/>
  <c r="J378" i="4" s="1"/>
  <c r="J379" i="4"/>
  <c r="J380" i="4" s="1"/>
  <c r="J425" i="4"/>
  <c r="J426" i="4" s="1"/>
  <c r="J427" i="4"/>
  <c r="J428" i="4" s="1"/>
  <c r="J430" i="4"/>
  <c r="J431" i="4"/>
  <c r="J432" i="4" s="1"/>
  <c r="J433" i="4"/>
  <c r="J434" i="4" s="1"/>
  <c r="J435" i="4"/>
  <c r="J436" i="4" s="1"/>
  <c r="J437" i="4"/>
  <c r="J438" i="4" s="1"/>
  <c r="J439" i="4"/>
  <c r="J440" i="4" s="1"/>
  <c r="J441" i="4"/>
  <c r="J442" i="4" s="1"/>
  <c r="J443" i="4" s="1"/>
  <c r="J444" i="4" s="1"/>
  <c r="J445" i="4" s="1"/>
  <c r="J446" i="4" s="1"/>
  <c r="J447" i="4" s="1"/>
  <c r="J448" i="4" s="1"/>
  <c r="J449" i="4" s="1"/>
  <c r="J450" i="4" s="1"/>
  <c r="J452" i="4"/>
  <c r="J453" i="4"/>
  <c r="J454" i="4" s="1"/>
  <c r="J455" i="4"/>
  <c r="J456" i="4" s="1"/>
  <c r="J457" i="4"/>
  <c r="J458" i="4" s="1"/>
  <c r="J459" i="4"/>
  <c r="J460" i="4" s="1"/>
  <c r="J461" i="4"/>
  <c r="J462" i="4" s="1"/>
  <c r="J463" i="4"/>
  <c r="J464" i="4" s="1"/>
  <c r="J465" i="4"/>
  <c r="J466" i="4" s="1"/>
  <c r="J471" i="4"/>
  <c r="J472" i="4" s="1"/>
  <c r="J473" i="4"/>
  <c r="J474" i="4" s="1"/>
  <c r="J489" i="4"/>
  <c r="J490" i="4" s="1"/>
  <c r="J491" i="4"/>
  <c r="J492" i="4" s="1"/>
  <c r="J493" i="4" s="1"/>
  <c r="J494" i="4"/>
  <c r="J495" i="4" s="1"/>
  <c r="J496" i="4" s="1"/>
  <c r="J497" i="4"/>
  <c r="J498" i="4" s="1"/>
  <c r="J499" i="4" s="1"/>
  <c r="J500" i="4"/>
  <c r="J501" i="4" s="1"/>
  <c r="J502" i="4" s="1"/>
  <c r="J503" i="4"/>
  <c r="J504" i="4" s="1"/>
  <c r="J506" i="4"/>
  <c r="J507" i="4" s="1"/>
  <c r="J508" i="4" s="1"/>
  <c r="J509" i="4"/>
  <c r="J510" i="4" s="1"/>
  <c r="J511" i="4" s="1"/>
  <c r="J512" i="4"/>
  <c r="J513" i="4" s="1"/>
  <c r="J514" i="4" s="1"/>
  <c r="J515" i="4"/>
  <c r="J516" i="4" s="1"/>
  <c r="J517" i="4" s="1"/>
  <c r="J518" i="4"/>
  <c r="J519" i="4" s="1"/>
  <c r="J520" i="4" s="1"/>
  <c r="J521" i="4"/>
  <c r="J522" i="4" s="1"/>
  <c r="J523" i="4"/>
  <c r="J524" i="4" s="1"/>
  <c r="J525" i="4"/>
  <c r="J526" i="4" s="1"/>
  <c r="J527" i="4"/>
  <c r="J528" i="4" s="1"/>
  <c r="J529" i="4" s="1"/>
  <c r="J530" i="4"/>
  <c r="J531" i="4" s="1"/>
  <c r="J533" i="4"/>
  <c r="J534" i="4" s="1"/>
  <c r="J535" i="4"/>
  <c r="J536" i="4" s="1"/>
  <c r="J542" i="4"/>
  <c r="J543" i="4"/>
  <c r="J544" i="4" s="1"/>
  <c r="J545" i="4"/>
  <c r="J546" i="4" s="1"/>
  <c r="J547" i="4" s="1"/>
  <c r="J548" i="4"/>
  <c r="J549" i="4" s="1"/>
  <c r="J553" i="4"/>
  <c r="J554" i="4"/>
  <c r="J555" i="4" s="1"/>
  <c r="J561" i="4"/>
  <c r="J562" i="4"/>
  <c r="J563" i="4" s="1"/>
  <c r="J564" i="4"/>
  <c r="J565" i="4" s="1"/>
  <c r="J567" i="4"/>
  <c r="J568" i="4"/>
  <c r="J569" i="4" s="1"/>
  <c r="J570" i="4"/>
  <c r="J571" i="4" s="1"/>
  <c r="J572" i="4" s="1"/>
  <c r="J573" i="4"/>
  <c r="J574" i="4" s="1"/>
  <c r="J575" i="4"/>
  <c r="J576" i="4" s="1"/>
  <c r="J577" i="4"/>
  <c r="J578" i="4" s="1"/>
  <c r="J579" i="4"/>
  <c r="J580" i="4" s="1"/>
  <c r="J581" i="4"/>
  <c r="J582" i="4" s="1"/>
  <c r="J583" i="4"/>
  <c r="J584" i="4" s="1"/>
  <c r="J586" i="4"/>
  <c r="J587" i="4"/>
  <c r="J588" i="4" s="1"/>
  <c r="J589" i="4"/>
  <c r="J590" i="4" s="1"/>
  <c r="J591" i="4"/>
  <c r="J592" i="4" s="1"/>
  <c r="J593" i="4"/>
  <c r="J594" i="4" s="1"/>
  <c r="J595" i="4" s="1"/>
  <c r="J597" i="4"/>
  <c r="J598" i="4"/>
  <c r="J599" i="4" s="1"/>
  <c r="J600" i="4"/>
  <c r="J601" i="4" s="1"/>
  <c r="J602" i="4"/>
  <c r="J603" i="4" s="1"/>
  <c r="J604" i="4"/>
  <c r="J605" i="4" s="1"/>
  <c r="J606" i="4" s="1"/>
  <c r="J608" i="4"/>
  <c r="J609" i="4" s="1"/>
  <c r="J610" i="4"/>
  <c r="J611" i="4" s="1"/>
  <c r="J619" i="4"/>
  <c r="J620" i="4" s="1"/>
  <c r="J680" i="4"/>
  <c r="J681" i="4" s="1"/>
  <c r="J682" i="4" s="1"/>
  <c r="J687" i="4"/>
  <c r="J688" i="4" s="1"/>
  <c r="J689" i="4"/>
  <c r="J690" i="4" s="1"/>
  <c r="J691" i="4"/>
  <c r="J692" i="4" s="1"/>
  <c r="J693" i="4"/>
  <c r="J694" i="4" s="1"/>
  <c r="J695" i="4" s="1"/>
  <c r="J696" i="4"/>
  <c r="J697" i="4" s="1"/>
  <c r="J698" i="4" s="1"/>
  <c r="J699" i="4"/>
  <c r="J700" i="4" s="1"/>
  <c r="J701" i="4" s="1"/>
  <c r="J711" i="4"/>
  <c r="J712" i="4"/>
  <c r="J713" i="4" s="1"/>
  <c r="J714" i="4"/>
  <c r="J715" i="4" s="1"/>
  <c r="J716" i="4"/>
  <c r="J717" i="4" s="1"/>
  <c r="J718" i="4"/>
  <c r="J719" i="4" s="1"/>
  <c r="J720" i="4"/>
  <c r="J721" i="4" s="1"/>
  <c r="J722" i="4"/>
  <c r="J723" i="4" s="1"/>
  <c r="J724" i="4"/>
  <c r="J725" i="4" s="1"/>
  <c r="J726" i="4"/>
  <c r="J727" i="4" s="1"/>
  <c r="J728" i="4"/>
  <c r="J729" i="4" s="1"/>
  <c r="J730" i="4"/>
  <c r="J731" i="4" s="1"/>
  <c r="J732" i="4"/>
  <c r="J733" i="4" s="1"/>
  <c r="J734" i="4"/>
  <c r="J735" i="4" s="1"/>
  <c r="J736" i="4"/>
  <c r="J737" i="4" s="1"/>
  <c r="J738" i="4"/>
  <c r="J739" i="4" s="1"/>
  <c r="J742" i="4"/>
  <c r="J746" i="4"/>
  <c r="J747" i="4" s="1"/>
  <c r="J752" i="4"/>
  <c r="J753" i="4" s="1"/>
  <c r="J754" i="4"/>
  <c r="J755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18" i="4" s="1"/>
  <c r="H19" i="4" s="1"/>
  <c r="H20" i="4" s="1"/>
  <c r="H22" i="4"/>
  <c r="H23" i="4"/>
  <c r="H24" i="4" s="1"/>
  <c r="H28" i="4"/>
  <c r="H29" i="4"/>
  <c r="H30" i="4" s="1"/>
  <c r="H31" i="4"/>
  <c r="H32" i="4" s="1"/>
  <c r="H33" i="4"/>
  <c r="H34" i="4" s="1"/>
  <c r="H35" i="4" s="1"/>
  <c r="H36" i="4"/>
  <c r="H37" i="4" s="1"/>
  <c r="H38" i="4" s="1"/>
  <c r="H39" i="4"/>
  <c r="H40" i="4" s="1"/>
  <c r="H41" i="4" s="1"/>
  <c r="H42" i="4"/>
  <c r="H43" i="4" s="1"/>
  <c r="H47" i="4"/>
  <c r="H48" i="4"/>
  <c r="H49" i="4" s="1"/>
  <c r="H50" i="4" s="1"/>
  <c r="H54" i="4"/>
  <c r="H55" i="4"/>
  <c r="H56" i="4" s="1"/>
  <c r="H57" i="4"/>
  <c r="H58" i="4" s="1"/>
  <c r="H59" i="4"/>
  <c r="H60" i="4" s="1"/>
  <c r="H62" i="4"/>
  <c r="H63" i="4"/>
  <c r="H64" i="4" s="1"/>
  <c r="H65" i="4" s="1"/>
  <c r="H66" i="4"/>
  <c r="H67" i="4" s="1"/>
  <c r="H68" i="4" s="1"/>
  <c r="H69" i="4"/>
  <c r="H70" i="4" s="1"/>
  <c r="H71" i="4" s="1"/>
  <c r="H72" i="4"/>
  <c r="H73" i="4" s="1"/>
  <c r="H74" i="4"/>
  <c r="H75" i="4" s="1"/>
  <c r="H76" i="4"/>
  <c r="H77" i="4" s="1"/>
  <c r="H78" i="4" s="1"/>
  <c r="H82" i="4"/>
  <c r="H84" i="4"/>
  <c r="H87" i="4"/>
  <c r="H88" i="4" s="1"/>
  <c r="H89" i="4" s="1"/>
  <c r="H102" i="4"/>
  <c r="H103" i="4" s="1"/>
  <c r="H104" i="4"/>
  <c r="H105" i="4" s="1"/>
  <c r="H106" i="4"/>
  <c r="H107" i="4" s="1"/>
  <c r="H108" i="4"/>
  <c r="H109" i="4" s="1"/>
  <c r="H111" i="4"/>
  <c r="H112" i="4"/>
  <c r="H113" i="4" s="1"/>
  <c r="H114" i="4" s="1"/>
  <c r="H115" i="4"/>
  <c r="H116" i="4" s="1"/>
  <c r="H117" i="4" s="1"/>
  <c r="H118" i="4"/>
  <c r="H119" i="4" s="1"/>
  <c r="H120" i="4" s="1"/>
  <c r="H121" i="4"/>
  <c r="H122" i="4" s="1"/>
  <c r="H123" i="4"/>
  <c r="H124" i="4" s="1"/>
  <c r="H125" i="4"/>
  <c r="H126" i="4" s="1"/>
  <c r="H127" i="4"/>
  <c r="H128" i="4" s="1"/>
  <c r="H129" i="4"/>
  <c r="H130" i="4" s="1"/>
  <c r="H133" i="4"/>
  <c r="H134" i="4" s="1"/>
  <c r="H135" i="4" s="1"/>
  <c r="H136" i="4"/>
  <c r="H137" i="4" s="1"/>
  <c r="H143" i="4"/>
  <c r="H144" i="4"/>
  <c r="H145" i="4" s="1"/>
  <c r="H146" i="4" s="1"/>
  <c r="H147" i="4"/>
  <c r="H148" i="4" s="1"/>
  <c r="H149" i="4" s="1"/>
  <c r="H150" i="4"/>
  <c r="H151" i="4" s="1"/>
  <c r="H152" i="4" s="1"/>
  <c r="H153" i="4"/>
  <c r="H154" i="4" s="1"/>
  <c r="H155" i="4"/>
  <c r="H156" i="4" s="1"/>
  <c r="H157" i="4" s="1"/>
  <c r="H158" i="4"/>
  <c r="H159" i="4" s="1"/>
  <c r="H162" i="4"/>
  <c r="H163" i="4" s="1"/>
  <c r="H165" i="4"/>
  <c r="H166" i="4"/>
  <c r="H167" i="4" s="1"/>
  <c r="H168" i="4" s="1"/>
  <c r="H169" i="4"/>
  <c r="H170" i="4" s="1"/>
  <c r="H171" i="4" s="1"/>
  <c r="H172" i="4"/>
  <c r="H173" i="4" s="1"/>
  <c r="H174" i="4" s="1"/>
  <c r="H175" i="4"/>
  <c r="H176" i="4" s="1"/>
  <c r="H177" i="4"/>
  <c r="H178" i="4" s="1"/>
  <c r="H179" i="4"/>
  <c r="H180" i="4" s="1"/>
  <c r="H181" i="4" s="1"/>
  <c r="H182" i="4"/>
  <c r="H183" i="4" s="1"/>
  <c r="H184" i="4"/>
  <c r="H185" i="4" s="1"/>
  <c r="H189" i="4"/>
  <c r="H190" i="4"/>
  <c r="H191" i="4" s="1"/>
  <c r="H192" i="4" s="1"/>
  <c r="H193" i="4"/>
  <c r="H194" i="4" s="1"/>
  <c r="H195" i="4" s="1"/>
  <c r="H196" i="4"/>
  <c r="H197" i="4" s="1"/>
  <c r="H198" i="4" s="1"/>
  <c r="H201" i="4"/>
  <c r="H202" i="4" s="1"/>
  <c r="H203" i="4"/>
  <c r="H204" i="4" s="1"/>
  <c r="H205" i="4"/>
  <c r="H206" i="4" s="1"/>
  <c r="H207" i="4" s="1"/>
  <c r="H208" i="4"/>
  <c r="H209" i="4" s="1"/>
  <c r="H211" i="4"/>
  <c r="H212" i="4"/>
  <c r="H213" i="4" s="1"/>
  <c r="H217" i="4"/>
  <c r="H218" i="4"/>
  <c r="H219" i="4" s="1"/>
  <c r="H220" i="4" s="1"/>
  <c r="H221" i="4"/>
  <c r="H222" i="4" s="1"/>
  <c r="H223" i="4" s="1"/>
  <c r="H224" i="4"/>
  <c r="H225" i="4" s="1"/>
  <c r="H226" i="4" s="1"/>
  <c r="H227" i="4"/>
  <c r="H228" i="4" s="1"/>
  <c r="H229" i="4"/>
  <c r="H230" i="4" s="1"/>
  <c r="H231" i="4"/>
  <c r="H232" i="4" s="1"/>
  <c r="H233" i="4" s="1"/>
  <c r="H234" i="4"/>
  <c r="H235" i="4" s="1"/>
  <c r="H236" i="4"/>
  <c r="H237" i="4" s="1"/>
  <c r="H238" i="4"/>
  <c r="H239" i="4" s="1"/>
  <c r="H245" i="4"/>
  <c r="H246" i="4"/>
  <c r="H247" i="4" s="1"/>
  <c r="H248" i="4" s="1"/>
  <c r="H249" i="4"/>
  <c r="H250" i="4" s="1"/>
  <c r="H251" i="4" s="1"/>
  <c r="H252" i="4"/>
  <c r="H253" i="4" s="1"/>
  <c r="H254" i="4" s="1"/>
  <c r="H255" i="4"/>
  <c r="H256" i="4" s="1"/>
  <c r="H257" i="4"/>
  <c r="H258" i="4" s="1"/>
  <c r="H259" i="4"/>
  <c r="H260" i="4" s="1"/>
  <c r="H261" i="4" s="1"/>
  <c r="H262" i="4"/>
  <c r="H263" i="4" s="1"/>
  <c r="H267" i="4"/>
  <c r="H268" i="4"/>
  <c r="H269" i="4" s="1"/>
  <c r="H270" i="4" s="1"/>
  <c r="H271" i="4"/>
  <c r="H272" i="4" s="1"/>
  <c r="H273" i="4" s="1"/>
  <c r="H274" i="4"/>
  <c r="H275" i="4" s="1"/>
  <c r="H276" i="4" s="1"/>
  <c r="H279" i="4"/>
  <c r="H280" i="4" s="1"/>
  <c r="H281" i="4"/>
  <c r="H282" i="4" s="1"/>
  <c r="H283" i="4" s="1"/>
  <c r="H284" i="4"/>
  <c r="H285" i="4" s="1"/>
  <c r="H286" i="4"/>
  <c r="H287" i="4" s="1"/>
  <c r="H288" i="4"/>
  <c r="H289" i="4" s="1"/>
  <c r="H290" i="4"/>
  <c r="H291" i="4" s="1"/>
  <c r="H295" i="4"/>
  <c r="H296" i="4"/>
  <c r="H297" i="4"/>
  <c r="H298" i="4" s="1"/>
  <c r="H299" i="4"/>
  <c r="H300" i="4" s="1"/>
  <c r="H301" i="4" s="1"/>
  <c r="H325" i="4"/>
  <c r="H326" i="4" s="1"/>
  <c r="H327" i="4" s="1"/>
  <c r="H328" i="4" s="1"/>
  <c r="H329" i="4" s="1"/>
  <c r="H330" i="4" s="1"/>
  <c r="H331" i="4" s="1"/>
  <c r="H332" i="4" s="1"/>
  <c r="H336" i="4"/>
  <c r="H337" i="4" s="1"/>
  <c r="H339" i="4"/>
  <c r="H340" i="4" s="1"/>
  <c r="H341" i="4"/>
  <c r="H342" i="4" s="1"/>
  <c r="H345" i="4"/>
  <c r="H346" i="4" s="1"/>
  <c r="H347" i="4"/>
  <c r="H348" i="4" s="1"/>
  <c r="H349" i="4"/>
  <c r="H350" i="4" s="1"/>
  <c r="H351" i="4" s="1"/>
  <c r="H352" i="4" s="1"/>
  <c r="H353" i="4"/>
  <c r="H354" i="4" s="1"/>
  <c r="H355" i="4"/>
  <c r="H356" i="4" s="1"/>
  <c r="H357" i="4" s="1"/>
  <c r="H358" i="4"/>
  <c r="H359" i="4" s="1"/>
  <c r="H360" i="4" s="1"/>
  <c r="H361" i="4"/>
  <c r="H362" i="4" s="1"/>
  <c r="H363" i="4"/>
  <c r="H364" i="4" s="1"/>
  <c r="H365" i="4"/>
  <c r="H366" i="4" s="1"/>
  <c r="H367" i="4"/>
  <c r="H379" i="4"/>
  <c r="H380" i="4" s="1"/>
  <c r="H425" i="4"/>
  <c r="H426" i="4" s="1"/>
  <c r="H427" i="4"/>
  <c r="H428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51" i="4"/>
  <c r="H452" i="4" s="1"/>
  <c r="H453" i="4"/>
  <c r="H454" i="4" s="1"/>
  <c r="H455" i="4"/>
  <c r="H456" i="4" s="1"/>
  <c r="H457" i="4"/>
  <c r="H458" i="4" s="1"/>
  <c r="H459" i="4"/>
  <c r="H460" i="4" s="1"/>
  <c r="H461" i="4"/>
  <c r="H462" i="4" s="1"/>
  <c r="H463" i="4"/>
  <c r="H464" i="4" s="1"/>
  <c r="H465" i="4"/>
  <c r="H466" i="4" s="1"/>
  <c r="H471" i="4"/>
  <c r="H472" i="4" s="1"/>
  <c r="H473" i="4"/>
  <c r="H474" i="4" s="1"/>
  <c r="H488" i="4"/>
  <c r="H490" i="4"/>
  <c r="H491" i="4"/>
  <c r="H492" i="4" s="1"/>
  <c r="H493" i="4" s="1"/>
  <c r="H494" i="4"/>
  <c r="H495" i="4" s="1"/>
  <c r="H496" i="4" s="1"/>
  <c r="H497" i="4"/>
  <c r="H498" i="4" s="1"/>
  <c r="H499" i="4" s="1"/>
  <c r="H500" i="4"/>
  <c r="H501" i="4" s="1"/>
  <c r="H502" i="4" s="1"/>
  <c r="H503" i="4"/>
  <c r="H504" i="4" s="1"/>
  <c r="H506" i="4"/>
  <c r="H507" i="4" s="1"/>
  <c r="H508" i="4" s="1"/>
  <c r="H509" i="4" s="1"/>
  <c r="H510" i="4" s="1"/>
  <c r="H511" i="4" s="1"/>
  <c r="H512" i="4"/>
  <c r="H513" i="4" s="1"/>
  <c r="H514" i="4" s="1"/>
  <c r="H515" i="4"/>
  <c r="H516" i="4" s="1"/>
  <c r="H517" i="4" s="1"/>
  <c r="H518" i="4"/>
  <c r="H519" i="4" s="1"/>
  <c r="H520" i="4" s="1"/>
  <c r="H521" i="4"/>
  <c r="H522" i="4" s="1"/>
  <c r="H523" i="4"/>
  <c r="H524" i="4" s="1"/>
  <c r="H525" i="4"/>
  <c r="H526" i="4" s="1"/>
  <c r="H527" i="4"/>
  <c r="H528" i="4" s="1"/>
  <c r="H529" i="4" s="1"/>
  <c r="H530" i="4"/>
  <c r="H531" i="4" s="1"/>
  <c r="H533" i="4"/>
  <c r="H534" i="4" s="1"/>
  <c r="H535" i="4"/>
  <c r="H536" i="4" s="1"/>
  <c r="H537" i="4" s="1"/>
  <c r="H538" i="4" s="1"/>
  <c r="H539" i="4" s="1"/>
  <c r="H540" i="4" s="1"/>
  <c r="H542" i="4"/>
  <c r="H543" i="4"/>
  <c r="H544" i="4" s="1"/>
  <c r="H545" i="4"/>
  <c r="H546" i="4" s="1"/>
  <c r="H547" i="4" s="1"/>
  <c r="H548" i="4"/>
  <c r="H549" i="4" s="1"/>
  <c r="H553" i="4"/>
  <c r="H554" i="4"/>
  <c r="H555" i="4" s="1"/>
  <c r="H561" i="4"/>
  <c r="H562" i="4"/>
  <c r="H563" i="4" s="1"/>
  <c r="H564" i="4"/>
  <c r="H565" i="4" s="1"/>
  <c r="H567" i="4"/>
  <c r="H568" i="4"/>
  <c r="H569" i="4" s="1"/>
  <c r="H570" i="4"/>
  <c r="H571" i="4" s="1"/>
  <c r="H572" i="4" s="1"/>
  <c r="H573" i="4"/>
  <c r="H574" i="4" s="1"/>
  <c r="H575" i="4"/>
  <c r="H576" i="4" s="1"/>
  <c r="H577" i="4" s="1"/>
  <c r="H578" i="4" s="1"/>
  <c r="H579" i="4" s="1"/>
  <c r="H580" i="4" s="1"/>
  <c r="H581" i="4" s="1"/>
  <c r="H582" i="4" s="1"/>
  <c r="H583" i="4" s="1"/>
  <c r="H584" i="4" s="1"/>
  <c r="H586" i="4"/>
  <c r="H587" i="4"/>
  <c r="H588" i="4" s="1"/>
  <c r="H589" i="4"/>
  <c r="H590" i="4" s="1"/>
  <c r="H591" i="4"/>
  <c r="H592" i="4" s="1"/>
  <c r="H593" i="4"/>
  <c r="H594" i="4" s="1"/>
  <c r="H595" i="4" s="1"/>
  <c r="H597" i="4"/>
  <c r="H598" i="4"/>
  <c r="H599" i="4" s="1"/>
  <c r="H600" i="4"/>
  <c r="H601" i="4" s="1"/>
  <c r="H602" i="4"/>
  <c r="H603" i="4" s="1"/>
  <c r="H604" i="4"/>
  <c r="H605" i="4" s="1"/>
  <c r="H606" i="4" s="1"/>
  <c r="H608" i="4"/>
  <c r="H609" i="4" s="1"/>
  <c r="H610" i="4"/>
  <c r="H611" i="4" s="1"/>
  <c r="H619" i="4"/>
  <c r="H620" i="4" s="1"/>
  <c r="H621" i="4" s="1"/>
  <c r="H622" i="4" s="1"/>
  <c r="H680" i="4"/>
  <c r="H681" i="4" s="1"/>
  <c r="H682" i="4" s="1"/>
  <c r="H687" i="4"/>
  <c r="H688" i="4" s="1"/>
  <c r="H689" i="4"/>
  <c r="H690" i="4" s="1"/>
  <c r="H691" i="4"/>
  <c r="H692" i="4" s="1"/>
  <c r="H693" i="4"/>
  <c r="H694" i="4" s="1"/>
  <c r="H695" i="4" s="1"/>
  <c r="H696" i="4"/>
  <c r="H697" i="4" s="1"/>
  <c r="H698" i="4" s="1"/>
  <c r="H699" i="4" s="1"/>
  <c r="H700" i="4" s="1"/>
  <c r="H701" i="4" s="1"/>
  <c r="H711" i="4"/>
  <c r="H712" i="4"/>
  <c r="H713" i="4" s="1"/>
  <c r="H714" i="4"/>
  <c r="H715" i="4" s="1"/>
  <c r="H716" i="4"/>
  <c r="H717" i="4" s="1"/>
  <c r="H718" i="4"/>
  <c r="H719" i="4" s="1"/>
  <c r="H720" i="4"/>
  <c r="H721" i="4" s="1"/>
  <c r="H722" i="4"/>
  <c r="H723" i="4" s="1"/>
  <c r="H724" i="4"/>
  <c r="H725" i="4" s="1"/>
  <c r="H726" i="4"/>
  <c r="H727" i="4" s="1"/>
  <c r="H728" i="4"/>
  <c r="H729" i="4" s="1"/>
  <c r="H730" i="4"/>
  <c r="H731" i="4" s="1"/>
  <c r="H732" i="4"/>
  <c r="H733" i="4" s="1"/>
  <c r="H734" i="4"/>
  <c r="H735" i="4" s="1"/>
  <c r="H736" i="4"/>
  <c r="H737" i="4" s="1"/>
  <c r="H753" i="4"/>
  <c r="H754" i="4"/>
  <c r="H755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2" i="4"/>
  <c r="F23" i="4"/>
  <c r="F24" i="4" s="1"/>
  <c r="F28" i="4"/>
  <c r="F29" i="4"/>
  <c r="F30" i="4" s="1"/>
  <c r="F31" i="4"/>
  <c r="F32" i="4" s="1"/>
  <c r="F33" i="4"/>
  <c r="F34" i="4" s="1"/>
  <c r="F35" i="4" s="1"/>
  <c r="F36" i="4"/>
  <c r="F37" i="4" s="1"/>
  <c r="F38" i="4" s="1"/>
  <c r="F39" i="4"/>
  <c r="F40" i="4" s="1"/>
  <c r="F41" i="4" s="1"/>
  <c r="F42" i="4"/>
  <c r="F43" i="4" s="1"/>
  <c r="F47" i="4"/>
  <c r="F48" i="4"/>
  <c r="F49" i="4" s="1"/>
  <c r="F50" i="4"/>
  <c r="F54" i="4"/>
  <c r="F55" i="4"/>
  <c r="F56" i="4" s="1"/>
  <c r="F57" i="4"/>
  <c r="F58" i="4" s="1"/>
  <c r="F59" i="4"/>
  <c r="F60" i="4" s="1"/>
  <c r="F63" i="4"/>
  <c r="F64" i="4" s="1"/>
  <c r="F65" i="4" s="1"/>
  <c r="F66" i="4"/>
  <c r="F67" i="4" s="1"/>
  <c r="F68" i="4" s="1"/>
  <c r="F69" i="4"/>
  <c r="F70" i="4" s="1"/>
  <c r="F71" i="4" s="1"/>
  <c r="F72" i="4"/>
  <c r="F73" i="4" s="1"/>
  <c r="F74" i="4"/>
  <c r="F75" i="4" s="1"/>
  <c r="F76" i="4"/>
  <c r="F77" i="4" s="1"/>
  <c r="F78" i="4"/>
  <c r="F82" i="4"/>
  <c r="F83" i="4"/>
  <c r="F84" i="4" s="1"/>
  <c r="F86" i="4"/>
  <c r="F87" i="4"/>
  <c r="F88" i="4" s="1"/>
  <c r="F89" i="4" s="1"/>
  <c r="F90" i="4"/>
  <c r="F91" i="4" s="1"/>
  <c r="F92" i="4" s="1"/>
  <c r="F93" i="4"/>
  <c r="F94" i="4" s="1"/>
  <c r="F96" i="4"/>
  <c r="F100" i="4"/>
  <c r="F101" i="4"/>
  <c r="F102" i="4" s="1"/>
  <c r="F103" i="4"/>
  <c r="F104" i="4"/>
  <c r="F105" i="4" s="1"/>
  <c r="F106" i="4"/>
  <c r="F107" i="4" s="1"/>
  <c r="F108" i="4"/>
  <c r="F109" i="4" s="1"/>
  <c r="F111" i="4"/>
  <c r="F112" i="4"/>
  <c r="F113" i="4" s="1"/>
  <c r="F114" i="4" s="1"/>
  <c r="F115" i="4"/>
  <c r="F116" i="4" s="1"/>
  <c r="F117" i="4" s="1"/>
  <c r="F118" i="4"/>
  <c r="F119" i="4" s="1"/>
  <c r="F120" i="4" s="1"/>
  <c r="F121" i="4"/>
  <c r="F122" i="4" s="1"/>
  <c r="F123" i="4"/>
  <c r="F124" i="4" s="1"/>
  <c r="F125" i="4"/>
  <c r="F126" i="4" s="1"/>
  <c r="F127" i="4"/>
  <c r="F128" i="4" s="1"/>
  <c r="F129" i="4"/>
  <c r="F130" i="4" s="1"/>
  <c r="F132" i="4"/>
  <c r="F133" i="4"/>
  <c r="F134" i="4" s="1"/>
  <c r="F135" i="4"/>
  <c r="F136" i="4"/>
  <c r="F137" i="4" s="1"/>
  <c r="F143" i="4"/>
  <c r="F144" i="4"/>
  <c r="F145" i="4" s="1"/>
  <c r="F146" i="4" s="1"/>
  <c r="F147" i="4"/>
  <c r="F148" i="4" s="1"/>
  <c r="F149" i="4" s="1"/>
  <c r="F150" i="4"/>
  <c r="F151" i="4" s="1"/>
  <c r="F152" i="4" s="1"/>
  <c r="F153" i="4"/>
  <c r="F154" i="4" s="1"/>
  <c r="F155" i="4"/>
  <c r="F156" i="4" s="1"/>
  <c r="F157" i="4"/>
  <c r="F158" i="4"/>
  <c r="F159" i="4" s="1"/>
  <c r="F161" i="4"/>
  <c r="F162" i="4"/>
  <c r="F163" i="4" s="1"/>
  <c r="F165" i="4"/>
  <c r="F166" i="4"/>
  <c r="F167" i="4" s="1"/>
  <c r="F168" i="4" s="1"/>
  <c r="F169" i="4"/>
  <c r="F170" i="4" s="1"/>
  <c r="F171" i="4" s="1"/>
  <c r="F172" i="4"/>
  <c r="F173" i="4" s="1"/>
  <c r="F174" i="4" s="1"/>
  <c r="F175" i="4"/>
  <c r="F176" i="4" s="1"/>
  <c r="F177" i="4"/>
  <c r="F178" i="4" s="1"/>
  <c r="F179" i="4"/>
  <c r="F180" i="4" s="1"/>
  <c r="F181" i="4"/>
  <c r="F182" i="4"/>
  <c r="F183" i="4" s="1"/>
  <c r="F184" i="4"/>
  <c r="F185" i="4" s="1"/>
  <c r="F189" i="4"/>
  <c r="F190" i="4"/>
  <c r="F191" i="4" s="1"/>
  <c r="F192" i="4" s="1"/>
  <c r="F193" i="4"/>
  <c r="F194" i="4" s="1"/>
  <c r="F195" i="4" s="1"/>
  <c r="F196" i="4"/>
  <c r="F197" i="4" s="1"/>
  <c r="F198" i="4" s="1"/>
  <c r="F201" i="4"/>
  <c r="F202" i="4" s="1"/>
  <c r="F203" i="4"/>
  <c r="F204" i="4" s="1"/>
  <c r="F205" i="4"/>
  <c r="F206" i="4" s="1"/>
  <c r="F207" i="4"/>
  <c r="F208" i="4"/>
  <c r="F209" i="4" s="1"/>
  <c r="F211" i="4"/>
  <c r="F212" i="4"/>
  <c r="F213" i="4" s="1"/>
  <c r="F217" i="4"/>
  <c r="F218" i="4"/>
  <c r="F219" i="4" s="1"/>
  <c r="F220" i="4" s="1"/>
  <c r="F221" i="4"/>
  <c r="F222" i="4" s="1"/>
  <c r="F223" i="4" s="1"/>
  <c r="F224" i="4"/>
  <c r="F225" i="4" s="1"/>
  <c r="F226" i="4" s="1"/>
  <c r="F227" i="4"/>
  <c r="F228" i="4" s="1"/>
  <c r="F229" i="4"/>
  <c r="F230" i="4" s="1"/>
  <c r="F231" i="4"/>
  <c r="F232" i="4" s="1"/>
  <c r="F233" i="4" s="1"/>
  <c r="F234" i="4"/>
  <c r="F235" i="4" s="1"/>
  <c r="F236" i="4"/>
  <c r="F237" i="4" s="1"/>
  <c r="F238" i="4"/>
  <c r="F239" i="4" s="1"/>
  <c r="F241" i="4"/>
  <c r="F245" i="4"/>
  <c r="F246" i="4"/>
  <c r="F247" i="4" s="1"/>
  <c r="F248" i="4" s="1"/>
  <c r="F249" i="4"/>
  <c r="F250" i="4" s="1"/>
  <c r="F251" i="4" s="1"/>
  <c r="F252" i="4"/>
  <c r="F253" i="4" s="1"/>
  <c r="F254" i="4" s="1"/>
  <c r="F255" i="4"/>
  <c r="F256" i="4" s="1"/>
  <c r="F257" i="4"/>
  <c r="F258" i="4" s="1"/>
  <c r="F259" i="4"/>
  <c r="F260" i="4" s="1"/>
  <c r="F261" i="4"/>
  <c r="F262" i="4"/>
  <c r="F263" i="4" s="1"/>
  <c r="F267" i="4"/>
  <c r="F268" i="4"/>
  <c r="F269" i="4" s="1"/>
  <c r="F270" i="4" s="1"/>
  <c r="F271" i="4"/>
  <c r="F272" i="4" s="1"/>
  <c r="F273" i="4" s="1"/>
  <c r="F274" i="4"/>
  <c r="F275" i="4" s="1"/>
  <c r="F276" i="4" s="1"/>
  <c r="F279" i="4"/>
  <c r="F280" i="4" s="1"/>
  <c r="F281" i="4"/>
  <c r="F282" i="4" s="1"/>
  <c r="F283" i="4"/>
  <c r="F284" i="4"/>
  <c r="F285" i="4" s="1"/>
  <c r="F286" i="4"/>
  <c r="F287" i="4" s="1"/>
  <c r="F288" i="4"/>
  <c r="F289" i="4" s="1"/>
  <c r="F290" i="4"/>
  <c r="F291" i="4" s="1"/>
  <c r="F295" i="4"/>
  <c r="F296" i="4" s="1"/>
  <c r="F297" i="4"/>
  <c r="F298" i="4" s="1"/>
  <c r="F299" i="4"/>
  <c r="F300" i="4" s="1"/>
  <c r="F301" i="4" s="1"/>
  <c r="F325" i="4"/>
  <c r="F326" i="4" s="1"/>
  <c r="F327" i="4" s="1"/>
  <c r="F328" i="4" s="1"/>
  <c r="F329" i="4" s="1"/>
  <c r="F330" i="4" s="1"/>
  <c r="F331" i="4" s="1"/>
  <c r="F332" i="4" s="1"/>
  <c r="F345" i="4"/>
  <c r="F346" i="4" s="1"/>
  <c r="F347" i="4"/>
  <c r="F348" i="4" s="1"/>
  <c r="F349" i="4"/>
  <c r="F350" i="4" s="1"/>
  <c r="F351" i="4" s="1"/>
  <c r="F352" i="4" s="1"/>
  <c r="F353" i="4"/>
  <c r="F354" i="4" s="1"/>
  <c r="F355" i="4"/>
  <c r="F356" i="4" s="1"/>
  <c r="F357" i="4" s="1"/>
  <c r="F358" i="4"/>
  <c r="F359" i="4" s="1"/>
  <c r="F360" i="4" s="1"/>
  <c r="F361" i="4"/>
  <c r="F362" i="4" s="1"/>
  <c r="F363" i="4"/>
  <c r="F364" i="4" s="1"/>
  <c r="F365" i="4"/>
  <c r="F366" i="4"/>
  <c r="F367" i="4"/>
  <c r="F368" i="4"/>
  <c r="F379" i="4"/>
  <c r="F380" i="4" s="1"/>
  <c r="F425" i="4"/>
  <c r="F426" i="4" s="1"/>
  <c r="F427" i="4"/>
  <c r="F428" i="4" s="1"/>
  <c r="F433" i="4"/>
  <c r="F434" i="4" s="1"/>
  <c r="F435" i="4"/>
  <c r="F436" i="4" s="1"/>
  <c r="F437" i="4"/>
  <c r="F438" i="4" s="1"/>
  <c r="F439" i="4"/>
  <c r="F440" i="4" s="1"/>
  <c r="F441" i="4"/>
  <c r="F442" i="4" s="1"/>
  <c r="F443" i="4" s="1"/>
  <c r="F444" i="4" s="1"/>
  <c r="F445" i="4" s="1"/>
  <c r="F446" i="4" s="1"/>
  <c r="F447" i="4" s="1"/>
  <c r="F448" i="4" s="1"/>
  <c r="F449" i="4" s="1"/>
  <c r="F450" i="4" s="1"/>
  <c r="F452" i="4"/>
  <c r="F453" i="4"/>
  <c r="F454" i="4" s="1"/>
  <c r="F455" i="4"/>
  <c r="F456" i="4" s="1"/>
  <c r="F457" i="4"/>
  <c r="F458" i="4" s="1"/>
  <c r="F459" i="4"/>
  <c r="F460" i="4" s="1"/>
  <c r="F461" i="4"/>
  <c r="F462" i="4" s="1"/>
  <c r="F463" i="4"/>
  <c r="F464" i="4" s="1"/>
  <c r="F465" i="4"/>
  <c r="F466" i="4" s="1"/>
  <c r="F468" i="4"/>
  <c r="F469" i="4"/>
  <c r="F470" i="4" s="1"/>
  <c r="F473" i="4"/>
  <c r="F474" i="4" s="1"/>
  <c r="F488" i="4"/>
  <c r="F489" i="4"/>
  <c r="F490" i="4" s="1"/>
  <c r="F491" i="4"/>
  <c r="F492" i="4" s="1"/>
  <c r="F493" i="4" s="1"/>
  <c r="F494" i="4"/>
  <c r="F495" i="4" s="1"/>
  <c r="F496" i="4" s="1"/>
  <c r="F497" i="4"/>
  <c r="F498" i="4" s="1"/>
  <c r="F499" i="4" s="1"/>
  <c r="F500" i="4"/>
  <c r="F501" i="4" s="1"/>
  <c r="F502" i="4" s="1"/>
  <c r="F503" i="4"/>
  <c r="F504" i="4" s="1"/>
  <c r="F506" i="4"/>
  <c r="F507" i="4" s="1"/>
  <c r="F508" i="4" s="1"/>
  <c r="F509" i="4" s="1"/>
  <c r="F510" i="4" s="1"/>
  <c r="F511" i="4" s="1"/>
  <c r="F512" i="4"/>
  <c r="F513" i="4" s="1"/>
  <c r="F514" i="4" s="1"/>
  <c r="F515" i="4"/>
  <c r="F516" i="4" s="1"/>
  <c r="F517" i="4" s="1"/>
  <c r="F518" i="4"/>
  <c r="F519" i="4" s="1"/>
  <c r="F520" i="4" s="1"/>
  <c r="F521" i="4"/>
  <c r="F522" i="4" s="1"/>
  <c r="F523" i="4"/>
  <c r="F524" i="4" s="1"/>
  <c r="F525" i="4"/>
  <c r="F526" i="4" s="1"/>
  <c r="F527" i="4"/>
  <c r="F528" i="4" s="1"/>
  <c r="F529" i="4" s="1"/>
  <c r="F530" i="4"/>
  <c r="F531" i="4" s="1"/>
  <c r="F533" i="4"/>
  <c r="F534" i="4" s="1"/>
  <c r="F535" i="4"/>
  <c r="F536" i="4" s="1"/>
  <c r="F542" i="4"/>
  <c r="F543" i="4"/>
  <c r="F544" i="4" s="1"/>
  <c r="F545" i="4"/>
  <c r="F546" i="4" s="1"/>
  <c r="F547" i="4" s="1"/>
  <c r="F548" i="4"/>
  <c r="F549" i="4" s="1"/>
  <c r="F550" i="4" s="1"/>
  <c r="F551" i="4" s="1"/>
  <c r="F553" i="4"/>
  <c r="F554" i="4"/>
  <c r="F555" i="4" s="1"/>
  <c r="F561" i="4"/>
  <c r="F562" i="4"/>
  <c r="F563" i="4" s="1"/>
  <c r="F564" i="4"/>
  <c r="F565" i="4" s="1"/>
  <c r="F567" i="4"/>
  <c r="F568" i="4"/>
  <c r="F569" i="4" s="1"/>
  <c r="F570" i="4"/>
  <c r="F571" i="4" s="1"/>
  <c r="F572" i="4" s="1"/>
  <c r="F573" i="4"/>
  <c r="F574" i="4" s="1"/>
  <c r="F575" i="4"/>
  <c r="F576" i="4" s="1"/>
  <c r="F577" i="4" s="1"/>
  <c r="F578" i="4" s="1"/>
  <c r="F579" i="4" s="1"/>
  <c r="F580" i="4" s="1"/>
  <c r="F581" i="4" s="1"/>
  <c r="F582" i="4" s="1"/>
  <c r="F583" i="4" s="1"/>
  <c r="F584" i="4" s="1"/>
  <c r="F586" i="4"/>
  <c r="F587" i="4"/>
  <c r="F588" i="4" s="1"/>
  <c r="F589" i="4"/>
  <c r="F590" i="4" s="1"/>
  <c r="F591" i="4"/>
  <c r="F592" i="4" s="1"/>
  <c r="F593" i="4"/>
  <c r="F594" i="4" s="1"/>
  <c r="F595" i="4" s="1"/>
  <c r="F597" i="4"/>
  <c r="F598" i="4"/>
  <c r="F599" i="4" s="1"/>
  <c r="F600" i="4"/>
  <c r="F601" i="4" s="1"/>
  <c r="F602" i="4"/>
  <c r="F603" i="4" s="1"/>
  <c r="F604" i="4"/>
  <c r="F605" i="4" s="1"/>
  <c r="F606" i="4" s="1"/>
  <c r="F608" i="4"/>
  <c r="F609" i="4" s="1"/>
  <c r="F610" i="4"/>
  <c r="F611" i="4" s="1"/>
  <c r="F619" i="4"/>
  <c r="F620" i="4" s="1"/>
  <c r="F621" i="4" s="1"/>
  <c r="F622" i="4" s="1"/>
  <c r="F680" i="4"/>
  <c r="F681" i="4" s="1"/>
  <c r="F682" i="4" s="1"/>
  <c r="F687" i="4"/>
  <c r="F688" i="4" s="1"/>
  <c r="F689" i="4"/>
  <c r="F690" i="4" s="1"/>
  <c r="F691" i="4"/>
  <c r="F692" i="4" s="1"/>
  <c r="F693" i="4"/>
  <c r="F694" i="4" s="1"/>
  <c r="F695" i="4" s="1"/>
  <c r="F696" i="4"/>
  <c r="F697" i="4" s="1"/>
  <c r="F698" i="4" s="1"/>
  <c r="F699" i="4" s="1"/>
  <c r="F700" i="4" s="1"/>
  <c r="F701" i="4" s="1"/>
  <c r="F711" i="4"/>
  <c r="F712" i="4"/>
  <c r="F713" i="4" s="1"/>
  <c r="F714" i="4"/>
  <c r="F715" i="4" s="1"/>
  <c r="F716" i="4"/>
  <c r="F717" i="4" s="1"/>
  <c r="F718" i="4"/>
  <c r="F719" i="4" s="1"/>
  <c r="F720" i="4"/>
  <c r="F721" i="4" s="1"/>
  <c r="F722" i="4"/>
  <c r="F723" i="4" s="1"/>
  <c r="F724" i="4"/>
  <c r="F725" i="4" s="1"/>
  <c r="F726" i="4"/>
  <c r="F727" i="4" s="1"/>
  <c r="F730" i="4"/>
  <c r="F731" i="4" s="1"/>
  <c r="F732" i="4"/>
  <c r="F733" i="4" s="1"/>
  <c r="F734" i="4"/>
  <c r="F735" i="4" s="1"/>
  <c r="F736" i="4"/>
  <c r="F737" i="4" s="1"/>
  <c r="F738" i="4"/>
  <c r="F739" i="4" s="1"/>
  <c r="D14" i="4"/>
  <c r="D15" i="4" s="1"/>
  <c r="D16" i="4" s="1"/>
  <c r="D17" i="4" s="1"/>
  <c r="D18" i="4" s="1"/>
  <c r="D19" i="4" s="1"/>
  <c r="D20" i="4" s="1"/>
  <c r="D22" i="4"/>
  <c r="D23" i="4" s="1"/>
  <c r="D24" i="4" s="1"/>
  <c r="D28" i="4"/>
  <c r="D29" i="4"/>
  <c r="D30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8" i="4"/>
  <c r="D49" i="4" s="1"/>
  <c r="D50" i="4" s="1"/>
  <c r="D54" i="4"/>
  <c r="D55" i="4"/>
  <c r="D56" i="4" s="1"/>
  <c r="D57" i="4" s="1"/>
  <c r="D58" i="4" s="1"/>
  <c r="D59" i="4" s="1"/>
  <c r="D60" i="4" s="1"/>
  <c r="D63" i="4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/>
  <c r="D75" i="4" s="1"/>
  <c r="D76" i="4"/>
  <c r="D77" i="4" s="1"/>
  <c r="D78" i="4" s="1"/>
  <c r="D82" i="4"/>
  <c r="D83" i="4" s="1"/>
  <c r="D84" i="4" s="1"/>
  <c r="D86" i="4"/>
  <c r="D87" i="4"/>
  <c r="D88" i="4" s="1"/>
  <c r="D89" i="4" s="1"/>
  <c r="D90" i="4" s="1"/>
  <c r="D91" i="4" s="1"/>
  <c r="D92" i="4" s="1"/>
  <c r="D93" i="4" s="1"/>
  <c r="D94" i="4" s="1"/>
  <c r="D95" i="4" s="1"/>
  <c r="D102" i="4"/>
  <c r="D103" i="4" s="1"/>
  <c r="D104" i="4"/>
  <c r="D105" i="4" s="1"/>
  <c r="D106" i="4" s="1"/>
  <c r="D107" i="4" s="1"/>
  <c r="D108" i="4" s="1"/>
  <c r="D109" i="4" s="1"/>
  <c r="D111" i="4"/>
  <c r="D112" i="4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/>
  <c r="D126" i="4" s="1"/>
  <c r="D127" i="4" s="1"/>
  <c r="D128" i="4" s="1"/>
  <c r="D129" i="4" s="1"/>
  <c r="D130" i="4" s="1"/>
  <c r="D132" i="4"/>
  <c r="D133" i="4"/>
  <c r="D134" i="4" s="1"/>
  <c r="D135" i="4" s="1"/>
  <c r="D136" i="4"/>
  <c r="D137" i="4" s="1"/>
  <c r="D138" i="4" s="1"/>
  <c r="D139" i="4" s="1"/>
  <c r="D143" i="4"/>
  <c r="D144" i="4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8" i="4"/>
  <c r="D159" i="4" s="1"/>
  <c r="D161" i="4"/>
  <c r="D162" i="4" s="1"/>
  <c r="D163" i="4" s="1"/>
  <c r="D166" i="4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/>
  <c r="D178" i="4" s="1"/>
  <c r="D179" i="4"/>
  <c r="D180" i="4" s="1"/>
  <c r="D181" i="4" s="1"/>
  <c r="D182" i="4"/>
  <c r="D183" i="4" s="1"/>
  <c r="D184" i="4" s="1"/>
  <c r="D185" i="4" s="1"/>
  <c r="D189" i="4"/>
  <c r="D190" i="4"/>
  <c r="D191" i="4" s="1"/>
  <c r="D192" i="4" s="1"/>
  <c r="D193" i="4" s="1"/>
  <c r="D194" i="4" s="1"/>
  <c r="D195" i="4" s="1"/>
  <c r="D196" i="4" s="1"/>
  <c r="D197" i="4" s="1"/>
  <c r="D198" i="4" s="1"/>
  <c r="D201" i="4" s="1"/>
  <c r="D202" i="4" s="1"/>
  <c r="D203" i="4"/>
  <c r="D204" i="4" s="1"/>
  <c r="D205" i="4"/>
  <c r="D206" i="4" s="1"/>
  <c r="D207" i="4" s="1"/>
  <c r="D208" i="4"/>
  <c r="D209" i="4" s="1"/>
  <c r="D210" i="4" s="1"/>
  <c r="D211" i="4" s="1"/>
  <c r="D212" i="4" s="1"/>
  <c r="D213" i="4" s="1"/>
  <c r="D217" i="4"/>
  <c r="D218" i="4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/>
  <c r="D232" i="4" s="1"/>
  <c r="D233" i="4" s="1"/>
  <c r="D234" i="4"/>
  <c r="D235" i="4" s="1"/>
  <c r="D236" i="4"/>
  <c r="D237" i="4" s="1"/>
  <c r="D238" i="4" s="1"/>
  <c r="D239" i="4" s="1"/>
  <c r="D240" i="4" s="1"/>
  <c r="D241" i="4" s="1"/>
  <c r="D247" i="4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/>
  <c r="D260" i="4" s="1"/>
  <c r="D261" i="4" s="1"/>
  <c r="D262" i="4"/>
  <c r="D263" i="4" s="1"/>
  <c r="D268" i="4"/>
  <c r="D269" i="4" s="1"/>
  <c r="D270" i="4" s="1"/>
  <c r="D271" i="4" s="1"/>
  <c r="D272" i="4" s="1"/>
  <c r="D273" i="4" s="1"/>
  <c r="D274" i="4" s="1"/>
  <c r="D275" i="4" s="1"/>
  <c r="D276" i="4" s="1"/>
  <c r="D281" i="4"/>
  <c r="D282" i="4" s="1"/>
  <c r="D283" i="4" s="1"/>
  <c r="D284" i="4"/>
  <c r="D285" i="4" s="1"/>
  <c r="D286" i="4"/>
  <c r="D287" i="4" s="1"/>
  <c r="D288" i="4" s="1"/>
  <c r="D289" i="4" s="1"/>
  <c r="D290" i="4" s="1"/>
  <c r="D291" i="4" s="1"/>
  <c r="D295" i="4"/>
  <c r="D296" i="4" s="1"/>
  <c r="D297" i="4"/>
  <c r="D298" i="4" s="1"/>
  <c r="D299" i="4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25" i="4"/>
  <c r="D326" i="4" s="1"/>
  <c r="D327" i="4" s="1"/>
  <c r="D328" i="4" s="1"/>
  <c r="D329" i="4" s="1"/>
  <c r="D330" i="4" s="1"/>
  <c r="D331" i="4" s="1"/>
  <c r="D332" i="4" s="1"/>
  <c r="D347" i="4"/>
  <c r="D348" i="4" s="1"/>
  <c r="D349" i="4"/>
  <c r="D350" i="4" s="1"/>
  <c r="D351" i="4" s="1"/>
  <c r="D352" i="4" s="1"/>
  <c r="D353" i="4"/>
  <c r="D354" i="4" s="1"/>
  <c r="D355" i="4"/>
  <c r="D356" i="4" s="1"/>
  <c r="D357" i="4" s="1"/>
  <c r="D358" i="4"/>
  <c r="D359" i="4" s="1"/>
  <c r="D360" i="4" s="1"/>
  <c r="D361" i="4"/>
  <c r="D362" i="4" s="1"/>
  <c r="D363" i="4"/>
  <c r="D364" i="4" s="1"/>
  <c r="D365" i="4"/>
  <c r="D366" i="4" s="1"/>
  <c r="D367" i="4"/>
  <c r="D368" i="4" s="1"/>
  <c r="D374" i="4"/>
  <c r="D375" i="4"/>
  <c r="D376" i="4" s="1"/>
  <c r="D377" i="4"/>
  <c r="D378" i="4" s="1"/>
  <c r="D379" i="4"/>
  <c r="D380" i="4" s="1"/>
  <c r="D425" i="4"/>
  <c r="D426" i="4" s="1"/>
  <c r="D427" i="4" s="1"/>
  <c r="D428" i="4" s="1"/>
  <c r="D436" i="4"/>
  <c r="D437" i="4"/>
  <c r="D438" i="4" s="1"/>
  <c r="D439" i="4"/>
  <c r="D440" i="4" s="1"/>
  <c r="D441" i="4"/>
  <c r="D442" i="4" s="1"/>
  <c r="D443" i="4" s="1"/>
  <c r="D444" i="4" s="1"/>
  <c r="D445" i="4" s="1"/>
  <c r="D446" i="4" s="1"/>
  <c r="D452" i="4"/>
  <c r="D453" i="4"/>
  <c r="D454" i="4" s="1"/>
  <c r="D455" i="4"/>
  <c r="D456" i="4" s="1"/>
  <c r="D457" i="4"/>
  <c r="D458" i="4" s="1"/>
  <c r="D459" i="4"/>
  <c r="D460" i="4" s="1"/>
  <c r="D461" i="4"/>
  <c r="D462" i="4" s="1"/>
  <c r="D463" i="4" s="1"/>
  <c r="D464" i="4" s="1"/>
  <c r="D465" i="4"/>
  <c r="D466" i="4" s="1"/>
  <c r="D471" i="4"/>
  <c r="D472" i="4" s="1"/>
  <c r="D473" i="4"/>
  <c r="D474" i="4" s="1"/>
  <c r="D488" i="4"/>
  <c r="D490" i="4"/>
  <c r="D491" i="4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6" i="4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/>
  <c r="D522" i="4" s="1"/>
  <c r="D523" i="4"/>
  <c r="D524" i="4" s="1"/>
  <c r="D525" i="4"/>
  <c r="D526" i="4" s="1"/>
  <c r="D527" i="4"/>
  <c r="D528" i="4" s="1"/>
  <c r="D529" i="4" s="1"/>
  <c r="D530" i="4" s="1"/>
  <c r="D531" i="4" s="1"/>
  <c r="D533" i="4"/>
  <c r="D534" i="4" s="1"/>
  <c r="D535" i="4" s="1"/>
  <c r="D536" i="4" s="1"/>
  <c r="D537" i="4" s="1"/>
  <c r="D538" i="4" s="1"/>
  <c r="D539" i="4" s="1"/>
  <c r="D540" i="4" s="1"/>
  <c r="D542" i="4"/>
  <c r="D543" i="4"/>
  <c r="D544" i="4" s="1"/>
  <c r="D545" i="4"/>
  <c r="D546" i="4" s="1"/>
  <c r="D547" i="4" s="1"/>
  <c r="D548" i="4" s="1"/>
  <c r="D549" i="4" s="1"/>
  <c r="D550" i="4" s="1"/>
  <c r="D551" i="4" s="1"/>
  <c r="D553" i="4"/>
  <c r="D554" i="4" s="1"/>
  <c r="D555" i="4" s="1"/>
  <c r="D556" i="4" s="1"/>
  <c r="D557" i="4" s="1"/>
  <c r="D558" i="4" s="1"/>
  <c r="D559" i="4" s="1"/>
  <c r="D561" i="4"/>
  <c r="D562" i="4"/>
  <c r="D563" i="4" s="1"/>
  <c r="D564" i="4"/>
  <c r="D565" i="4" s="1"/>
  <c r="D567" i="4"/>
  <c r="D568" i="4"/>
  <c r="D569" i="4" s="1"/>
  <c r="D570" i="4"/>
  <c r="D571" i="4" s="1"/>
  <c r="D572" i="4" s="1"/>
  <c r="D573" i="4" s="1"/>
  <c r="D574" i="4" s="1"/>
  <c r="D575" i="4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/>
  <c r="D588" i="4" s="1"/>
  <c r="D589" i="4"/>
  <c r="D590" i="4" s="1"/>
  <c r="D591" i="4" s="1"/>
  <c r="D592" i="4" s="1"/>
  <c r="D593" i="4"/>
  <c r="D594" i="4" s="1"/>
  <c r="D595" i="4" s="1"/>
  <c r="D597" i="4"/>
  <c r="D598" i="4"/>
  <c r="D599" i="4" s="1"/>
  <c r="D600" i="4" s="1"/>
  <c r="D601" i="4" s="1"/>
  <c r="D602" i="4"/>
  <c r="D603" i="4" s="1"/>
  <c r="D604" i="4"/>
  <c r="D605" i="4" s="1"/>
  <c r="D608" i="4"/>
  <c r="D609" i="4" s="1"/>
  <c r="D610" i="4"/>
  <c r="D611" i="4" s="1"/>
  <c r="D619" i="4"/>
  <c r="D620" i="4" s="1"/>
  <c r="D621" i="4" s="1"/>
  <c r="D622" i="4" s="1"/>
  <c r="D687" i="4"/>
  <c r="D688" i="4" s="1"/>
  <c r="D689" i="4"/>
  <c r="D690" i="4" s="1"/>
  <c r="D691" i="4"/>
  <c r="D692" i="4" s="1"/>
  <c r="D693" i="4"/>
  <c r="D694" i="4" s="1"/>
  <c r="D695" i="4" s="1"/>
  <c r="D696" i="4"/>
  <c r="D697" i="4" s="1"/>
  <c r="D698" i="4" s="1"/>
  <c r="D699" i="4" s="1"/>
  <c r="D700" i="4" s="1"/>
  <c r="D701" i="4" s="1"/>
  <c r="D711" i="4"/>
  <c r="D712" i="4"/>
  <c r="D713" i="4" s="1"/>
  <c r="D714" i="4" s="1"/>
  <c r="D715" i="4" s="1"/>
  <c r="D716" i="4" s="1"/>
  <c r="D717" i="4" s="1"/>
  <c r="D718" i="4"/>
  <c r="D719" i="4" s="1"/>
  <c r="D720" i="4"/>
  <c r="D721" i="4" s="1"/>
  <c r="D722" i="4" s="1"/>
  <c r="D723" i="4" s="1"/>
  <c r="D724" i="4"/>
  <c r="D725" i="4" s="1"/>
  <c r="D726" i="4"/>
  <c r="D727" i="4" s="1"/>
  <c r="D730" i="4"/>
  <c r="D731" i="4" s="1"/>
  <c r="D732" i="4"/>
  <c r="D733" i="4" s="1"/>
  <c r="D734" i="4"/>
  <c r="D735" i="4" s="1"/>
  <c r="D738" i="4"/>
  <c r="D739" i="4" s="1"/>
  <c r="D753" i="4"/>
  <c r="D754" i="4"/>
  <c r="D755" i="4" s="1"/>
  <c r="D8" i="4"/>
  <c r="D9" i="4" s="1"/>
  <c r="D10" i="4" s="1"/>
  <c r="D11" i="4"/>
  <c r="D12" i="4" s="1"/>
  <c r="D13" i="4" s="1"/>
  <c r="B201" i="4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8" i="4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46" i="4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349" i="4"/>
  <c r="B350" i="4" s="1"/>
  <c r="B351" i="4" s="1"/>
  <c r="B352" i="4" s="1"/>
  <c r="B353" i="4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35" i="4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57" i="4"/>
  <c r="B458" i="4" s="1"/>
  <c r="B459" i="4" s="1"/>
  <c r="B460" i="4" s="1"/>
  <c r="B461" i="4" s="1"/>
  <c r="B462" i="4" s="1"/>
  <c r="B463" i="4" s="1"/>
  <c r="B464" i="4" s="1"/>
  <c r="B465" i="4" s="1"/>
  <c r="B466" i="4" s="1"/>
  <c r="B473" i="4"/>
  <c r="B474" i="4" s="1"/>
  <c r="B475" i="4" s="1"/>
  <c r="B491" i="4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/>
  <c r="B528" i="4" s="1"/>
  <c r="B529" i="4" s="1"/>
  <c r="B530" i="4" s="1"/>
  <c r="B531" i="4" s="1"/>
  <c r="B533" i="4" s="1"/>
  <c r="B545" i="4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/>
  <c r="B565" i="4" s="1"/>
  <c r="B566" i="4" s="1"/>
  <c r="B567" i="4" s="1"/>
  <c r="B568" i="4" s="1"/>
  <c r="B569" i="4" s="1"/>
  <c r="B570" i="4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/>
  <c r="B605" i="4" s="1"/>
  <c r="B606" i="4" s="1"/>
  <c r="B607" i="4" s="1"/>
  <c r="B609" i="4"/>
  <c r="B610" i="4" s="1"/>
  <c r="B611" i="4" s="1"/>
  <c r="B612" i="4" s="1"/>
  <c r="B613" i="4" s="1"/>
  <c r="B616" i="4"/>
  <c r="B617" i="4" s="1"/>
  <c r="B618" i="4"/>
  <c r="B619" i="4" s="1"/>
  <c r="B620" i="4" s="1"/>
  <c r="B621" i="4" s="1"/>
  <c r="B622" i="4" s="1"/>
  <c r="B623" i="4" s="1"/>
  <c r="B624" i="4" s="1"/>
  <c r="B625" i="4" s="1"/>
  <c r="B626" i="4" s="1"/>
  <c r="B3" i="4"/>
  <c r="B4" i="4" s="1"/>
  <c r="B5" i="4" s="1"/>
  <c r="B6" i="4" s="1"/>
  <c r="B7" i="4" s="1"/>
  <c r="B8" i="4" s="1"/>
  <c r="B9" i="4" s="1"/>
  <c r="B10" i="4" s="1"/>
  <c r="B11" i="4" s="1"/>
  <c r="F3" i="4"/>
  <c r="F4" i="4" s="1"/>
  <c r="F5" i="4" s="1"/>
  <c r="H3" i="4"/>
  <c r="H4" i="4" s="1"/>
  <c r="H5" i="4" s="1"/>
  <c r="J3" i="4"/>
  <c r="J4" i="4" s="1"/>
  <c r="J5" i="4" s="1"/>
  <c r="B33" i="4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Q755" i="4"/>
  <c r="S754" i="4" s="1"/>
  <c r="Q739" i="4"/>
  <c r="Q719" i="4"/>
  <c r="S718" i="4" s="1"/>
  <c r="Q692" i="4"/>
  <c r="S691" i="4" s="1"/>
  <c r="S685" i="4"/>
  <c r="S678" i="4"/>
  <c r="S668" i="4"/>
  <c r="S658" i="4"/>
  <c r="S647" i="4"/>
  <c r="Q567" i="4"/>
  <c r="S566" i="4" s="1"/>
  <c r="Q490" i="4"/>
  <c r="S489" i="4" s="1"/>
  <c r="S465" i="4"/>
  <c r="Q456" i="4"/>
  <c r="S455" i="4" s="1"/>
  <c r="Q434" i="4"/>
  <c r="S433" i="4" s="1"/>
  <c r="Q348" i="4"/>
  <c r="S347" i="4" s="1"/>
  <c r="Q267" i="4"/>
  <c r="S266" i="4" s="1"/>
  <c r="Q165" i="4"/>
  <c r="S164" i="4" s="1"/>
  <c r="T381" i="4" l="1"/>
  <c r="T397" i="4"/>
  <c r="T389" i="4"/>
  <c r="R710" i="4"/>
  <c r="T387" i="4"/>
  <c r="U387" i="4" s="1"/>
  <c r="T53" i="4"/>
  <c r="U53" i="4" s="1"/>
  <c r="R369" i="4"/>
  <c r="R477" i="4"/>
  <c r="R473" i="4"/>
  <c r="T385" i="4"/>
  <c r="T393" i="4"/>
  <c r="R479" i="4"/>
  <c r="R475" i="4"/>
  <c r="U329" i="4"/>
  <c r="T391" i="4"/>
  <c r="U391" i="4" s="1"/>
  <c r="B264" i="4"/>
  <c r="B265" i="4" s="1"/>
  <c r="B266" i="4" s="1"/>
  <c r="B267" i="4" s="1"/>
  <c r="T535" i="4"/>
  <c r="U535" i="4" s="1"/>
  <c r="T184" i="4"/>
  <c r="U184" i="4" s="1"/>
  <c r="R367" i="4"/>
  <c r="T367" i="4" s="1"/>
  <c r="S363" i="4"/>
  <c r="R371" i="4"/>
  <c r="T371" i="4" s="1"/>
  <c r="R365" i="4"/>
  <c r="T369" i="4"/>
  <c r="U369" i="4" s="1"/>
  <c r="R560" i="4"/>
  <c r="T560" i="4" s="1"/>
  <c r="U560" i="4" s="1"/>
  <c r="T554" i="4"/>
  <c r="U554" i="4" s="1"/>
  <c r="B534" i="4"/>
  <c r="B535" i="4" s="1"/>
  <c r="B536" i="4" s="1"/>
  <c r="B476" i="4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234" i="4"/>
  <c r="B235" i="4" s="1"/>
  <c r="B236" i="4" s="1"/>
  <c r="B237" i="4" s="1"/>
  <c r="B238" i="4" s="1"/>
  <c r="B239" i="4" s="1"/>
  <c r="B240" i="4" s="1"/>
  <c r="S212" i="4"/>
  <c r="T212" i="4" s="1"/>
  <c r="U212" i="4" s="1"/>
  <c r="B214" i="4"/>
  <c r="B215" i="4" s="1"/>
  <c r="B216" i="4" s="1"/>
  <c r="B217" i="4" s="1"/>
  <c r="D96" i="4"/>
  <c r="U321" i="4"/>
  <c r="S738" i="4"/>
  <c r="T738" i="4" s="1"/>
  <c r="W738" i="4" s="1"/>
  <c r="T608" i="4"/>
  <c r="U608" i="4" s="1"/>
  <c r="R568" i="4"/>
  <c r="T568" i="4" s="1"/>
  <c r="R564" i="4"/>
  <c r="T564" i="4" s="1"/>
  <c r="U564" i="4" s="1"/>
  <c r="T27" i="4"/>
  <c r="U27" i="4" s="1"/>
  <c r="R379" i="4"/>
  <c r="F607" i="4"/>
  <c r="U623" i="4"/>
  <c r="J607" i="4"/>
  <c r="B449" i="4"/>
  <c r="B450" i="4" s="1"/>
  <c r="B451" i="4" s="1"/>
  <c r="B452" i="4" s="1"/>
  <c r="B453" i="4" s="1"/>
  <c r="B454" i="4" s="1"/>
  <c r="B455" i="4" s="1"/>
  <c r="B456" i="4" s="1"/>
  <c r="R373" i="4"/>
  <c r="R353" i="4"/>
  <c r="T353" i="4" s="1"/>
  <c r="U353" i="4" s="1"/>
  <c r="T160" i="4"/>
  <c r="U160" i="4" s="1"/>
  <c r="R81" i="4"/>
  <c r="T81" i="4" s="1"/>
  <c r="U81" i="4" s="1"/>
  <c r="D447" i="4"/>
  <c r="D448" i="4" s="1"/>
  <c r="D449" i="4" s="1"/>
  <c r="D450" i="4" s="1"/>
  <c r="T266" i="4"/>
  <c r="U266" i="4" s="1"/>
  <c r="R678" i="4"/>
  <c r="T678" i="4" s="1"/>
  <c r="U678" i="4" s="1"/>
  <c r="T660" i="4"/>
  <c r="U660" i="4" s="1"/>
  <c r="R627" i="4"/>
  <c r="R591" i="4"/>
  <c r="T591" i="4" s="1"/>
  <c r="U591" i="4" s="1"/>
  <c r="R85" i="4"/>
  <c r="T85" i="4" s="1"/>
  <c r="U85" i="4" s="1"/>
  <c r="S255" i="4"/>
  <c r="T255" i="4" s="1"/>
  <c r="U255" i="4" s="1"/>
  <c r="S199" i="4"/>
  <c r="T199" i="4" s="1"/>
  <c r="U199" i="4" s="1"/>
  <c r="S153" i="4"/>
  <c r="T153" i="4" s="1"/>
  <c r="U153" i="4" s="1"/>
  <c r="H607" i="4"/>
  <c r="T18" i="4"/>
  <c r="U18" i="4" s="1"/>
  <c r="S118" i="4"/>
  <c r="T118" i="4" s="1"/>
  <c r="U118" i="4" s="1"/>
  <c r="U397" i="4"/>
  <c r="R720" i="4"/>
  <c r="T720" i="4" s="1"/>
  <c r="U720" i="4" s="1"/>
  <c r="R668" i="4"/>
  <c r="T668" i="4" s="1"/>
  <c r="U668" i="4" s="1"/>
  <c r="U625" i="4"/>
  <c r="R593" i="4"/>
  <c r="R589" i="4"/>
  <c r="T589" i="4" s="1"/>
  <c r="U589" i="4" s="1"/>
  <c r="T573" i="4"/>
  <c r="U573" i="4" s="1"/>
  <c r="R566" i="4"/>
  <c r="T566" i="4" s="1"/>
  <c r="U566" i="4" s="1"/>
  <c r="R545" i="4"/>
  <c r="R533" i="4"/>
  <c r="R523" i="4"/>
  <c r="R489" i="4"/>
  <c r="T489" i="4" s="1"/>
  <c r="U489" i="4" s="1"/>
  <c r="R469" i="4"/>
  <c r="T469" i="4" s="1"/>
  <c r="U469" i="4" s="1"/>
  <c r="R465" i="4"/>
  <c r="T465" i="4" s="1"/>
  <c r="U465" i="4" s="1"/>
  <c r="R666" i="4"/>
  <c r="T666" i="4" s="1"/>
  <c r="U666" i="4" s="1"/>
  <c r="S361" i="4"/>
  <c r="T234" i="4"/>
  <c r="U234" i="4" s="1"/>
  <c r="T610" i="4"/>
  <c r="U610" i="4" s="1"/>
  <c r="R722" i="4"/>
  <c r="T722" i="4" s="1"/>
  <c r="U722" i="4" s="1"/>
  <c r="R674" i="4"/>
  <c r="T674" i="4" s="1"/>
  <c r="R587" i="4"/>
  <c r="T587" i="4" s="1"/>
  <c r="U587" i="4" s="1"/>
  <c r="R521" i="4"/>
  <c r="R467" i="4"/>
  <c r="T467" i="4" s="1"/>
  <c r="W467" i="4" s="1"/>
  <c r="R570" i="4"/>
  <c r="R491" i="4"/>
  <c r="R463" i="4"/>
  <c r="T463" i="4" s="1"/>
  <c r="U463" i="4" s="1"/>
  <c r="R459" i="4"/>
  <c r="T459" i="4" s="1"/>
  <c r="U459" i="4" s="1"/>
  <c r="R447" i="4"/>
  <c r="T447" i="4" s="1"/>
  <c r="U447" i="4" s="1"/>
  <c r="R443" i="4"/>
  <c r="T443" i="4" s="1"/>
  <c r="U443" i="4" s="1"/>
  <c r="R435" i="4"/>
  <c r="T435" i="4" s="1"/>
  <c r="U435" i="4" s="1"/>
  <c r="R429" i="4"/>
  <c r="T429" i="4" s="1"/>
  <c r="U429" i="4" s="1"/>
  <c r="R427" i="4"/>
  <c r="T427" i="4" s="1"/>
  <c r="U427" i="4" s="1"/>
  <c r="R375" i="4"/>
  <c r="R361" i="4"/>
  <c r="T361" i="4" s="1"/>
  <c r="R355" i="4"/>
  <c r="D606" i="4"/>
  <c r="D607" i="4"/>
  <c r="T11" i="4"/>
  <c r="U11" i="4" s="1"/>
  <c r="D277" i="4"/>
  <c r="D278" i="4" s="1"/>
  <c r="D279" i="4" s="1"/>
  <c r="D280" i="4" s="1"/>
  <c r="T732" i="4"/>
  <c r="U732" i="4" s="1"/>
  <c r="T110" i="4"/>
  <c r="U110" i="4" s="1"/>
  <c r="R724" i="4"/>
  <c r="T724" i="4" s="1"/>
  <c r="U724" i="4" s="1"/>
  <c r="R689" i="4"/>
  <c r="T689" i="4" s="1"/>
  <c r="U689" i="4" s="1"/>
  <c r="T654" i="4"/>
  <c r="U654" i="4" s="1"/>
  <c r="R647" i="4"/>
  <c r="T647" i="4" s="1"/>
  <c r="U647" i="4" s="1"/>
  <c r="R439" i="4"/>
  <c r="T439" i="4" s="1"/>
  <c r="U439" i="4" s="1"/>
  <c r="R347" i="4"/>
  <c r="T347" i="4" s="1"/>
  <c r="U347" i="4" s="1"/>
  <c r="R339" i="4"/>
  <c r="R687" i="4"/>
  <c r="T687" i="4" s="1"/>
  <c r="R649" i="4"/>
  <c r="R604" i="4"/>
  <c r="R543" i="4"/>
  <c r="T543" i="4" s="1"/>
  <c r="U543" i="4" s="1"/>
  <c r="R487" i="4"/>
  <c r="T487" i="4" s="1"/>
  <c r="U487" i="4" s="1"/>
  <c r="R431" i="4"/>
  <c r="T431" i="4" s="1"/>
  <c r="U431" i="4" s="1"/>
  <c r="R425" i="4"/>
  <c r="T425" i="4" s="1"/>
  <c r="U425" i="4" s="1"/>
  <c r="S649" i="4"/>
  <c r="S533" i="4"/>
  <c r="S523" i="4"/>
  <c r="S491" i="4"/>
  <c r="S21" i="4"/>
  <c r="R606" i="4"/>
  <c r="T606" i="4" s="1"/>
  <c r="S604" i="4"/>
  <c r="R451" i="4"/>
  <c r="T451" i="4" s="1"/>
  <c r="U451" i="4" s="1"/>
  <c r="R445" i="4"/>
  <c r="T445" i="4" s="1"/>
  <c r="U445" i="4" s="1"/>
  <c r="R483" i="4"/>
  <c r="T483" i="4" s="1"/>
  <c r="U483" i="4" s="1"/>
  <c r="T108" i="4"/>
  <c r="U108" i="4" s="1"/>
  <c r="R87" i="4"/>
  <c r="T182" i="4"/>
  <c r="U182" i="4" s="1"/>
  <c r="R506" i="4"/>
  <c r="R527" i="4"/>
  <c r="R461" i="4"/>
  <c r="T461" i="4" s="1"/>
  <c r="U461" i="4" s="1"/>
  <c r="R457" i="4"/>
  <c r="T457" i="4" s="1"/>
  <c r="U457" i="4" s="1"/>
  <c r="R345" i="4"/>
  <c r="T345" i="4" s="1"/>
  <c r="U345" i="4" s="1"/>
  <c r="T240" i="4"/>
  <c r="U240" i="4" s="1"/>
  <c r="T236" i="4"/>
  <c r="U236" i="4" s="1"/>
  <c r="T59" i="4"/>
  <c r="U59" i="4" s="1"/>
  <c r="S503" i="4"/>
  <c r="T503" i="4" s="1"/>
  <c r="U503" i="4" s="1"/>
  <c r="S497" i="4"/>
  <c r="T497" i="4" s="1"/>
  <c r="U497" i="4" s="1"/>
  <c r="S600" i="4"/>
  <c r="T600" i="4" s="1"/>
  <c r="U600" i="4" s="1"/>
  <c r="S629" i="4"/>
  <c r="T629" i="4" s="1"/>
  <c r="R377" i="4"/>
  <c r="S377" i="4"/>
  <c r="S355" i="4"/>
  <c r="R441" i="4"/>
  <c r="T441" i="4" s="1"/>
  <c r="U441" i="4" s="1"/>
  <c r="U319" i="4"/>
  <c r="T315" i="4"/>
  <c r="U315" i="4" s="1"/>
  <c r="S696" i="4"/>
  <c r="T736" i="4"/>
  <c r="U736" i="4" s="1"/>
  <c r="S726" i="4"/>
  <c r="S596" i="4"/>
  <c r="T596" i="4" s="1"/>
  <c r="U596" i="4" s="1"/>
  <c r="S593" i="4"/>
  <c r="S333" i="4"/>
  <c r="T333" i="4" s="1"/>
  <c r="U333" i="4" s="1"/>
  <c r="D44" i="4"/>
  <c r="D45" i="4" s="1"/>
  <c r="D46" i="4" s="1"/>
  <c r="D47" i="4" s="1"/>
  <c r="U393" i="4"/>
  <c r="U385" i="4"/>
  <c r="T31" i="4"/>
  <c r="U31" i="4" s="1"/>
  <c r="T313" i="4"/>
  <c r="U313" i="4" s="1"/>
  <c r="B12" i="4"/>
  <c r="B13" i="4" s="1"/>
  <c r="B14" i="4" s="1"/>
  <c r="B15" i="4" s="1"/>
  <c r="B16" i="4" s="1"/>
  <c r="B17" i="4" s="1"/>
  <c r="B18" i="4" s="1"/>
  <c r="B19" i="4" s="1"/>
  <c r="B44" i="4"/>
  <c r="B45" i="4" s="1"/>
  <c r="B46" i="4" s="1"/>
  <c r="B47" i="4" s="1"/>
  <c r="B48" i="4" s="1"/>
  <c r="B49" i="4" s="1"/>
  <c r="B50" i="4" s="1"/>
  <c r="B51" i="4" s="1"/>
  <c r="B52" i="4" s="1"/>
  <c r="B53" i="4" s="1"/>
  <c r="T104" i="4"/>
  <c r="U104" i="4" s="1"/>
  <c r="T730" i="4"/>
  <c r="U730" i="4" s="1"/>
  <c r="T562" i="4"/>
  <c r="U562" i="4" s="1"/>
  <c r="T284" i="4"/>
  <c r="U284" i="4" s="1"/>
  <c r="T203" i="4"/>
  <c r="U203" i="4" s="1"/>
  <c r="T177" i="4"/>
  <c r="U177" i="4" s="1"/>
  <c r="T158" i="4"/>
  <c r="U158" i="4" s="1"/>
  <c r="T106" i="4"/>
  <c r="U106" i="4" s="1"/>
  <c r="T57" i="4"/>
  <c r="U57" i="4" s="1"/>
  <c r="U399" i="4"/>
  <c r="U395" i="4"/>
  <c r="T308" i="4"/>
  <c r="U308" i="4" s="1"/>
  <c r="T302" i="4"/>
  <c r="U302" i="4" s="1"/>
  <c r="S290" i="4"/>
  <c r="T290" i="4" s="1"/>
  <c r="U290" i="4" s="1"/>
  <c r="S286" i="4"/>
  <c r="T286" i="4" s="1"/>
  <c r="U286" i="4" s="1"/>
  <c r="S281" i="4"/>
  <c r="T281" i="4" s="1"/>
  <c r="U281" i="4" s="1"/>
  <c r="S271" i="4"/>
  <c r="T271" i="4" s="1"/>
  <c r="U271" i="4" s="1"/>
  <c r="S262" i="4"/>
  <c r="T262" i="4" s="1"/>
  <c r="U262" i="4" s="1"/>
  <c r="S257" i="4"/>
  <c r="T257" i="4" s="1"/>
  <c r="U257" i="4" s="1"/>
  <c r="S249" i="4"/>
  <c r="T249" i="4" s="1"/>
  <c r="U249" i="4" s="1"/>
  <c r="S231" i="4"/>
  <c r="T231" i="4" s="1"/>
  <c r="U231" i="4" s="1"/>
  <c r="S227" i="4"/>
  <c r="T227" i="4" s="1"/>
  <c r="U227" i="4" s="1"/>
  <c r="S218" i="4"/>
  <c r="T218" i="4" s="1"/>
  <c r="U218" i="4" s="1"/>
  <c r="S210" i="4"/>
  <c r="T210" i="4" s="1"/>
  <c r="U210" i="4" s="1"/>
  <c r="S205" i="4"/>
  <c r="T205" i="4" s="1"/>
  <c r="U205" i="4" s="1"/>
  <c r="S201" i="4"/>
  <c r="T201" i="4" s="1"/>
  <c r="U201" i="4" s="1"/>
  <c r="S196" i="4"/>
  <c r="T196" i="4" s="1"/>
  <c r="U196" i="4" s="1"/>
  <c r="S190" i="4"/>
  <c r="T190" i="4" s="1"/>
  <c r="U190" i="4" s="1"/>
  <c r="S179" i="4"/>
  <c r="T179" i="4" s="1"/>
  <c r="U179" i="4" s="1"/>
  <c r="S175" i="4"/>
  <c r="T175" i="4" s="1"/>
  <c r="U175" i="4" s="1"/>
  <c r="S169" i="4"/>
  <c r="T169" i="4" s="1"/>
  <c r="U169" i="4" s="1"/>
  <c r="S155" i="4"/>
  <c r="T155" i="4" s="1"/>
  <c r="U155" i="4" s="1"/>
  <c r="S147" i="4"/>
  <c r="T147" i="4" s="1"/>
  <c r="U147" i="4" s="1"/>
  <c r="S133" i="4"/>
  <c r="T133" i="4" s="1"/>
  <c r="U133" i="4" s="1"/>
  <c r="S121" i="4"/>
  <c r="T121" i="4" s="1"/>
  <c r="U121" i="4" s="1"/>
  <c r="S115" i="4"/>
  <c r="T115" i="4" s="1"/>
  <c r="U115" i="4" s="1"/>
  <c r="S87" i="4"/>
  <c r="S76" i="4"/>
  <c r="T76" i="4" s="1"/>
  <c r="U76" i="4" s="1"/>
  <c r="S66" i="4"/>
  <c r="T66" i="4" s="1"/>
  <c r="U66" i="4" s="1"/>
  <c r="S48" i="4"/>
  <c r="T48" i="4" s="1"/>
  <c r="U48" i="4" s="1"/>
  <c r="S46" i="4"/>
  <c r="T46" i="4" s="1"/>
  <c r="U46" i="4" s="1"/>
  <c r="S44" i="4"/>
  <c r="T44" i="4" s="1"/>
  <c r="U44" i="4" s="1"/>
  <c r="S36" i="4"/>
  <c r="T36" i="4" s="1"/>
  <c r="U36" i="4" s="1"/>
  <c r="S8" i="4"/>
  <c r="T8" i="4" s="1"/>
  <c r="U8" i="4" s="1"/>
  <c r="S699" i="4"/>
  <c r="T699" i="4" s="1"/>
  <c r="R726" i="4"/>
  <c r="S618" i="4"/>
  <c r="R21" i="4"/>
  <c r="T61" i="4"/>
  <c r="U61" i="4" s="1"/>
  <c r="T55" i="4"/>
  <c r="U55" i="4" s="1"/>
  <c r="S42" i="4"/>
  <c r="T42" i="4" s="1"/>
  <c r="U42" i="4" s="1"/>
  <c r="R83" i="4"/>
  <c r="T83" i="4" s="1"/>
  <c r="U83" i="4" s="1"/>
  <c r="S101" i="4"/>
  <c r="T101" i="4" s="1"/>
  <c r="U101" i="4" s="1"/>
  <c r="T99" i="4"/>
  <c r="U99" i="4" s="1"/>
  <c r="S95" i="4"/>
  <c r="T95" i="4" s="1"/>
  <c r="U95" i="4" s="1"/>
  <c r="S93" i="4"/>
  <c r="T93" i="4" s="1"/>
  <c r="U93" i="4" s="1"/>
  <c r="U142" i="4"/>
  <c r="T136" i="4"/>
  <c r="U136" i="4" s="1"/>
  <c r="T129" i="4"/>
  <c r="U129" i="4" s="1"/>
  <c r="T125" i="4"/>
  <c r="U125" i="4" s="1"/>
  <c r="T123" i="4"/>
  <c r="U123" i="4" s="1"/>
  <c r="T162" i="4"/>
  <c r="U162" i="4" s="1"/>
  <c r="T756" i="4"/>
  <c r="U756" i="4" s="1"/>
  <c r="T754" i="4"/>
  <c r="W754" i="4" s="1"/>
  <c r="X754" i="4" s="1"/>
  <c r="X746" i="4"/>
  <c r="T734" i="4"/>
  <c r="U734" i="4" s="1"/>
  <c r="R712" i="4"/>
  <c r="R691" i="4"/>
  <c r="T691" i="4" s="1"/>
  <c r="U691" i="4" s="1"/>
  <c r="T685" i="4"/>
  <c r="U685" i="4" s="1"/>
  <c r="R680" i="4"/>
  <c r="T670" i="4"/>
  <c r="U670" i="4" s="1"/>
  <c r="R658" i="4"/>
  <c r="T658" i="4" s="1"/>
  <c r="R638" i="4"/>
  <c r="T638" i="4" s="1"/>
  <c r="U638" i="4" s="1"/>
  <c r="T612" i="4"/>
  <c r="U612" i="4" s="1"/>
  <c r="S602" i="4"/>
  <c r="T602" i="4" s="1"/>
  <c r="U602" i="4" s="1"/>
  <c r="S598" i="4"/>
  <c r="T598" i="4" s="1"/>
  <c r="U598" i="4" s="1"/>
  <c r="R585" i="4"/>
  <c r="T585" i="4" s="1"/>
  <c r="U585" i="4" s="1"/>
  <c r="R575" i="4"/>
  <c r="R552" i="4"/>
  <c r="T552" i="4" s="1"/>
  <c r="U552" i="4" s="1"/>
  <c r="R548" i="4"/>
  <c r="T548" i="4" s="1"/>
  <c r="U548" i="4" s="1"/>
  <c r="R541" i="4"/>
  <c r="S521" i="4"/>
  <c r="R485" i="4"/>
  <c r="T485" i="4" s="1"/>
  <c r="U485" i="4" s="1"/>
  <c r="T481" i="4"/>
  <c r="U481" i="4" s="1"/>
  <c r="R453" i="4"/>
  <c r="T453" i="4" s="1"/>
  <c r="R433" i="4"/>
  <c r="T433" i="4" s="1"/>
  <c r="U433" i="4" s="1"/>
  <c r="R349" i="4"/>
  <c r="R331" i="4"/>
  <c r="T331" i="4" s="1"/>
  <c r="U331" i="4" s="1"/>
  <c r="U317" i="4"/>
  <c r="T310" i="4"/>
  <c r="U310" i="4" s="1"/>
  <c r="T305" i="4"/>
  <c r="U305" i="4" s="1"/>
  <c r="S299" i="4"/>
  <c r="T299" i="4" s="1"/>
  <c r="S297" i="4"/>
  <c r="T297" i="4" s="1"/>
  <c r="U297" i="4" s="1"/>
  <c r="S294" i="4"/>
  <c r="T294" i="4" s="1"/>
  <c r="U294" i="4" s="1"/>
  <c r="S288" i="4"/>
  <c r="T288" i="4" s="1"/>
  <c r="U288" i="4" s="1"/>
  <c r="S268" i="4"/>
  <c r="T268" i="4" s="1"/>
  <c r="U268" i="4" s="1"/>
  <c r="S279" i="4"/>
  <c r="T279" i="4" s="1"/>
  <c r="U279" i="4" s="1"/>
  <c r="S259" i="4"/>
  <c r="T259" i="4" s="1"/>
  <c r="U259" i="4" s="1"/>
  <c r="S246" i="4"/>
  <c r="T246" i="4" s="1"/>
  <c r="U246" i="4" s="1"/>
  <c r="T238" i="4"/>
  <c r="U238" i="4" s="1"/>
  <c r="S221" i="4"/>
  <c r="T221" i="4" s="1"/>
  <c r="U221" i="4" s="1"/>
  <c r="S229" i="4"/>
  <c r="T229" i="4" s="1"/>
  <c r="U229" i="4" s="1"/>
  <c r="S373" i="4"/>
  <c r="R363" i="4"/>
  <c r="R358" i="4"/>
  <c r="S208" i="4"/>
  <c r="T208" i="4" s="1"/>
  <c r="U208" i="4" s="1"/>
  <c r="S193" i="4"/>
  <c r="T193" i="4" s="1"/>
  <c r="U193" i="4" s="1"/>
  <c r="S172" i="4"/>
  <c r="T172" i="4" s="1"/>
  <c r="U172" i="4" s="1"/>
  <c r="S166" i="4"/>
  <c r="T166" i="4" s="1"/>
  <c r="U166" i="4" s="1"/>
  <c r="S144" i="4"/>
  <c r="T144" i="4" s="1"/>
  <c r="U144" i="4" s="1"/>
  <c r="S112" i="4"/>
  <c r="T112" i="4" s="1"/>
  <c r="U112" i="4" s="1"/>
  <c r="S375" i="4"/>
  <c r="S358" i="4"/>
  <c r="S72" i="4"/>
  <c r="T72" i="4" s="1"/>
  <c r="U72" i="4" s="1"/>
  <c r="S69" i="4"/>
  <c r="T69" i="4" s="1"/>
  <c r="U69" i="4" s="1"/>
  <c r="S63" i="4"/>
  <c r="T63" i="4" s="1"/>
  <c r="U63" i="4" s="1"/>
  <c r="S33" i="4"/>
  <c r="T33" i="4" s="1"/>
  <c r="U33" i="4" s="1"/>
  <c r="T14" i="4"/>
  <c r="U14" i="4" s="1"/>
  <c r="T6" i="4"/>
  <c r="U6" i="4" s="1"/>
  <c r="S3" i="4"/>
  <c r="T3" i="4" s="1"/>
  <c r="S339" i="4"/>
  <c r="S336" i="4"/>
  <c r="T336" i="4" s="1"/>
  <c r="U336" i="4" s="1"/>
  <c r="S530" i="4"/>
  <c r="T530" i="4" s="1"/>
  <c r="U530" i="4" s="1"/>
  <c r="R696" i="4"/>
  <c r="S693" i="4"/>
  <c r="R693" i="4"/>
  <c r="S500" i="4"/>
  <c r="T500" i="4" s="1"/>
  <c r="U500" i="4" s="1"/>
  <c r="S494" i="4"/>
  <c r="T494" i="4" s="1"/>
  <c r="U494" i="4" s="1"/>
  <c r="S545" i="4"/>
  <c r="S570" i="4"/>
  <c r="S541" i="4"/>
  <c r="R718" i="4"/>
  <c r="T718" i="4" s="1"/>
  <c r="U718" i="4" s="1"/>
  <c r="S712" i="4"/>
  <c r="T742" i="4"/>
  <c r="W742" i="4" s="1"/>
  <c r="S680" i="4"/>
  <c r="R455" i="4"/>
  <c r="T455" i="4" s="1"/>
  <c r="U455" i="4" s="1"/>
  <c r="R437" i="4"/>
  <c r="T437" i="4" s="1"/>
  <c r="U437" i="4" s="1"/>
  <c r="S349" i="4"/>
  <c r="U383" i="4"/>
  <c r="S575" i="4"/>
  <c r="T752" i="4"/>
  <c r="T525" i="4"/>
  <c r="U525" i="4" s="1"/>
  <c r="S274" i="4"/>
  <c r="T274" i="4" s="1"/>
  <c r="U274" i="4" s="1"/>
  <c r="T131" i="4"/>
  <c r="U131" i="4" s="1"/>
  <c r="U389" i="4"/>
  <c r="T164" i="4"/>
  <c r="U164" i="4" s="1"/>
  <c r="T16" i="4"/>
  <c r="U16" i="4" s="1"/>
  <c r="T343" i="4"/>
  <c r="U343" i="4" s="1"/>
  <c r="T127" i="4"/>
  <c r="U127" i="4" s="1"/>
  <c r="U325" i="4"/>
  <c r="U381" i="4"/>
  <c r="T74" i="4"/>
  <c r="U74" i="4" s="1"/>
  <c r="T29" i="4"/>
  <c r="U29" i="4" s="1"/>
  <c r="S527" i="4"/>
  <c r="S506" i="4"/>
  <c r="Q760" i="4"/>
  <c r="S252" i="4"/>
  <c r="T252" i="4" s="1"/>
  <c r="U252" i="4" s="1"/>
  <c r="S224" i="4"/>
  <c r="T224" i="4" s="1"/>
  <c r="U224" i="4" s="1"/>
  <c r="S150" i="4"/>
  <c r="T150" i="4" s="1"/>
  <c r="U150" i="4" s="1"/>
  <c r="S90" i="4"/>
  <c r="T90" i="4" s="1"/>
  <c r="U90" i="4" s="1"/>
  <c r="S39" i="4"/>
  <c r="T39" i="4" s="1"/>
  <c r="U39" i="4" s="1"/>
  <c r="P760" i="4"/>
  <c r="Q761" i="4"/>
  <c r="P761" i="4"/>
  <c r="Q759" i="4"/>
  <c r="P759" i="4"/>
  <c r="T696" i="4" l="1"/>
  <c r="T365" i="4"/>
  <c r="U365" i="4" s="1"/>
  <c r="U371" i="4"/>
  <c r="W670" i="4"/>
  <c r="X670" i="4" s="1"/>
  <c r="U568" i="4"/>
  <c r="W564" i="4"/>
  <c r="X738" i="4"/>
  <c r="T363" i="4"/>
  <c r="U363" i="4" s="1"/>
  <c r="T377" i="4"/>
  <c r="U377" i="4" s="1"/>
  <c r="T627" i="4"/>
  <c r="U627" i="4" s="1"/>
  <c r="T379" i="4"/>
  <c r="U379" i="4" s="1"/>
  <c r="T373" i="4"/>
  <c r="U373" i="4" s="1"/>
  <c r="T375" i="4"/>
  <c r="U375" i="4" s="1"/>
  <c r="B537" i="4"/>
  <c r="B538" i="4" s="1"/>
  <c r="B539" i="4" s="1"/>
  <c r="B540" i="4" s="1"/>
  <c r="B541" i="4" s="1"/>
  <c r="B542" i="4" s="1"/>
  <c r="B543" i="4" s="1"/>
  <c r="B544" i="4" s="1"/>
  <c r="U467" i="4"/>
  <c r="B241" i="4"/>
  <c r="B242" i="4" s="1"/>
  <c r="B243" i="4" s="1"/>
  <c r="B244" i="4" s="1"/>
  <c r="B245" i="4" s="1"/>
  <c r="U367" i="4"/>
  <c r="X742" i="4"/>
  <c r="U699" i="4"/>
  <c r="T710" i="4"/>
  <c r="U636" i="4"/>
  <c r="B54" i="4"/>
  <c r="B55" i="4" s="1"/>
  <c r="B56" i="4" s="1"/>
  <c r="B57" i="4" s="1"/>
  <c r="B58" i="4" s="1"/>
  <c r="B59" i="4" s="1"/>
  <c r="B60" i="4" s="1"/>
  <c r="B61" i="4" s="1"/>
  <c r="B62" i="4" s="1"/>
  <c r="T545" i="4"/>
  <c r="W545" i="4" s="1"/>
  <c r="X545" i="4" s="1"/>
  <c r="T523" i="4"/>
  <c r="U523" i="4" s="1"/>
  <c r="T575" i="4"/>
  <c r="U575" i="4" s="1"/>
  <c r="B20" i="4"/>
  <c r="B21" i="4" s="1"/>
  <c r="B22" i="4" s="1"/>
  <c r="B23" i="4" s="1"/>
  <c r="B24" i="4" s="1"/>
  <c r="B25" i="4" s="1"/>
  <c r="B26" i="4" s="1"/>
  <c r="B27" i="4" s="1"/>
  <c r="U738" i="4"/>
  <c r="T521" i="4"/>
  <c r="U521" i="4" s="1"/>
  <c r="T355" i="4"/>
  <c r="U355" i="4" s="1"/>
  <c r="T533" i="4"/>
  <c r="U533" i="4" s="1"/>
  <c r="W756" i="4"/>
  <c r="X756" i="4" s="1"/>
  <c r="T618" i="4"/>
  <c r="U618" i="4" s="1"/>
  <c r="U629" i="4"/>
  <c r="U674" i="4"/>
  <c r="T570" i="4"/>
  <c r="U570" i="4" s="1"/>
  <c r="T604" i="4"/>
  <c r="U604" i="4" s="1"/>
  <c r="T506" i="4"/>
  <c r="U506" i="4" s="1"/>
  <c r="T680" i="4"/>
  <c r="W680" i="4" s="1"/>
  <c r="X680" i="4" s="1"/>
  <c r="T593" i="4"/>
  <c r="U593" i="4" s="1"/>
  <c r="U361" i="4"/>
  <c r="T491" i="4"/>
  <c r="U491" i="4" s="1"/>
  <c r="U746" i="4"/>
  <c r="T339" i="4"/>
  <c r="U339" i="4" s="1"/>
  <c r="W730" i="4"/>
  <c r="X730" i="4" s="1"/>
  <c r="W606" i="4"/>
  <c r="U606" i="4"/>
  <c r="T726" i="4"/>
  <c r="U726" i="4" s="1"/>
  <c r="U754" i="4"/>
  <c r="U696" i="4"/>
  <c r="U3" i="4"/>
  <c r="T358" i="4"/>
  <c r="U358" i="4" s="1"/>
  <c r="T21" i="4"/>
  <c r="U21" i="4" s="1"/>
  <c r="T649" i="4"/>
  <c r="U649" i="4" s="1"/>
  <c r="T527" i="4"/>
  <c r="U527" i="4" s="1"/>
  <c r="W660" i="4"/>
  <c r="X660" i="4" s="1"/>
  <c r="Q758" i="4"/>
  <c r="T87" i="4"/>
  <c r="U87" i="4" s="1"/>
  <c r="T712" i="4"/>
  <c r="U712" i="4" s="1"/>
  <c r="W608" i="4"/>
  <c r="X608" i="4" s="1"/>
  <c r="X564" i="4"/>
  <c r="T349" i="4"/>
  <c r="T541" i="4"/>
  <c r="U541" i="4" s="1"/>
  <c r="U742" i="4"/>
  <c r="U658" i="4"/>
  <c r="W638" i="4"/>
  <c r="X638" i="4" s="1"/>
  <c r="W457" i="4"/>
  <c r="X457" i="4" s="1"/>
  <c r="U453" i="4"/>
  <c r="W435" i="4"/>
  <c r="X435" i="4" s="1"/>
  <c r="W425" i="4"/>
  <c r="X425" i="4" s="1"/>
  <c r="U299" i="4"/>
  <c r="W299" i="4"/>
  <c r="W268" i="4"/>
  <c r="X268" i="4" s="1"/>
  <c r="W190" i="4"/>
  <c r="X190" i="4" s="1"/>
  <c r="W112" i="4"/>
  <c r="X112" i="4" s="1"/>
  <c r="W63" i="4"/>
  <c r="X63" i="4" s="1"/>
  <c r="T693" i="4"/>
  <c r="U687" i="4"/>
  <c r="W687" i="4"/>
  <c r="X687" i="4" s="1"/>
  <c r="S761" i="4"/>
  <c r="T473" i="4"/>
  <c r="R760" i="4"/>
  <c r="P758" i="4"/>
  <c r="W752" i="4"/>
  <c r="X752" i="4" s="1"/>
  <c r="U752" i="4"/>
  <c r="W166" i="4"/>
  <c r="X166" i="4" s="1"/>
  <c r="W246" i="4"/>
  <c r="X246" i="4" s="1"/>
  <c r="S759" i="4"/>
  <c r="S760" i="4"/>
  <c r="W218" i="4"/>
  <c r="X218" i="4" s="1"/>
  <c r="W144" i="4"/>
  <c r="X144" i="4" s="1"/>
  <c r="W33" i="4"/>
  <c r="X33" i="4" s="1"/>
  <c r="R759" i="4"/>
  <c r="R761" i="4"/>
  <c r="W693" i="4" l="1"/>
  <c r="X693" i="4" s="1"/>
  <c r="W353" i="4"/>
  <c r="X353" i="4" s="1"/>
  <c r="W325" i="4"/>
  <c r="X325" i="4" s="1"/>
  <c r="W349" i="4"/>
  <c r="X349" i="4" s="1"/>
  <c r="W379" i="4"/>
  <c r="X379" i="4" s="1"/>
  <c r="U473" i="4"/>
  <c r="W473" i="4"/>
  <c r="X473" i="4" s="1"/>
  <c r="W720" i="4"/>
  <c r="X720" i="4" s="1"/>
  <c r="W649" i="4"/>
  <c r="X649" i="4" s="1"/>
  <c r="W604" i="4"/>
  <c r="X604" i="4" s="1"/>
  <c r="W593" i="4"/>
  <c r="X593" i="4" s="1"/>
  <c r="U680" i="4"/>
  <c r="U545" i="4"/>
  <c r="W627" i="4"/>
  <c r="X627" i="4" s="1"/>
  <c r="W570" i="4"/>
  <c r="X570" i="4" s="1"/>
  <c r="B28" i="4"/>
  <c r="B29" i="4" s="1"/>
  <c r="B30" i="4" s="1"/>
  <c r="B31" i="4" s="1"/>
  <c r="B32" i="4" s="1"/>
  <c r="W618" i="4"/>
  <c r="X618" i="4" s="1"/>
  <c r="U349" i="4"/>
  <c r="W3" i="4"/>
  <c r="X3" i="4" s="1"/>
  <c r="W491" i="4"/>
  <c r="X491" i="4" s="1"/>
  <c r="W614" i="4"/>
  <c r="X614" i="4" s="1"/>
  <c r="T760" i="4"/>
  <c r="W87" i="4"/>
  <c r="X87" i="4" s="1"/>
  <c r="W527" i="4"/>
  <c r="X527" i="4" s="1"/>
  <c r="W712" i="4"/>
  <c r="X712" i="4" s="1"/>
  <c r="U693" i="4"/>
  <c r="S758" i="4"/>
  <c r="R758" i="4"/>
  <c r="T761" i="4"/>
  <c r="T759" i="4"/>
  <c r="X758" i="4" l="1"/>
  <c r="X760" i="4"/>
  <c r="X759" i="4"/>
  <c r="T758" i="4"/>
  <c r="X761" i="4" l="1"/>
</calcChain>
</file>

<file path=xl/sharedStrings.xml><?xml version="1.0" encoding="utf-8"?>
<sst xmlns="http://schemas.openxmlformats.org/spreadsheetml/2006/main" count="3539" uniqueCount="335">
  <si>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</si>
  <si>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</si>
  <si>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</si>
  <si>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</si>
  <si>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</si>
  <si>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</si>
  <si>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</si>
  <si>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</si>
  <si>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</si>
  <si>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</si>
  <si>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</si>
  <si>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</si>
  <si>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</si>
  <si>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</si>
  <si>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</si>
  <si>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</si>
  <si>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</si>
  <si>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</si>
  <si>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</si>
  <si>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</si>
  <si>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</si>
  <si>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</si>
  <si>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</si>
  <si>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</si>
  <si>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</si>
  <si>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</si>
  <si>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</si>
  <si>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</si>
  <si>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</si>
  <si>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</si>
  <si>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</si>
  <si>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</si>
  <si>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</si>
  <si>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</si>
  <si>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</si>
  <si>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</si>
  <si>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</si>
  <si>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</si>
  <si>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</si>
  <si>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</si>
  <si>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</si>
  <si>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</si>
  <si>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</si>
  <si>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</si>
  <si>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</si>
  <si>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</si>
  <si>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</si>
  <si>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</si>
  <si>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</si>
  <si>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</si>
  <si>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</si>
  <si>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</si>
  <si>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</si>
  <si>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</si>
  <si>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</si>
  <si>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</si>
  <si>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</si>
  <si>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</si>
  <si>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</si>
  <si>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</si>
  <si>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</si>
  <si>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</si>
  <si>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</si>
  <si>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</si>
  <si>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</si>
  <si>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</si>
  <si>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</si>
  <si>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</si>
  <si>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</si>
  <si>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</si>
  <si>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</si>
  <si>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</si>
  <si>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</si>
  <si>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</si>
  <si>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</si>
  <si>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</si>
  <si>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</si>
  <si>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</si>
  <si>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</si>
  <si>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</si>
  <si>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</si>
  <si>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</si>
  <si>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</si>
  <si>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</si>
  <si>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</si>
  <si>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</si>
  <si>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</si>
  <si>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</si>
  <si>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</si>
  <si>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</si>
  <si>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</si>
  <si>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</si>
  <si>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</si>
  <si>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</si>
  <si>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</si>
  <si>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</si>
  <si>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</si>
  <si>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</si>
  <si>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</si>
  <si>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</si>
  <si>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</si>
  <si>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</si>
  <si>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</si>
  <si>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</si>
  <si>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</si>
  <si>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</si>
  <si>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</si>
  <si>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</si>
  <si>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</si>
  <si>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</si>
  <si>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</si>
  <si>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</si>
  <si>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</si>
  <si>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</si>
  <si>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</si>
  <si>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</si>
  <si>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</si>
  <si>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</si>
  <si>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</si>
  <si>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</si>
  <si>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</si>
  <si>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</si>
  <si>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</si>
  <si>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</si>
  <si>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</si>
  <si>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</si>
  <si>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</si>
  <si>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</si>
  <si>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</si>
  <si>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</si>
  <si>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</si>
  <si>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</si>
  <si>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</si>
  <si>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</si>
  <si>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</si>
  <si>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</si>
  <si>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</si>
  <si>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</si>
  <si>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</si>
  <si>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</si>
  <si>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</si>
  <si>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</si>
  <si>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</si>
  <si>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</si>
  <si>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</si>
  <si>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</si>
  <si>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</si>
  <si>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</si>
  <si>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</si>
  <si>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</si>
  <si>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</si>
  <si>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</si>
  <si>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</si>
  <si>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</si>
  <si>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</si>
  <si>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</si>
  <si>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</si>
  <si>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</si>
  <si>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</si>
  <si>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</si>
  <si>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</si>
  <si>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</si>
  <si>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</si>
  <si>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</si>
  <si>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</si>
  <si>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</si>
  <si>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</si>
  <si>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</si>
  <si>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</si>
  <si>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</si>
  <si>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</si>
  <si>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</si>
  <si>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</si>
  <si>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</si>
  <si>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</si>
  <si>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</si>
  <si>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</si>
  <si>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</si>
  <si>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</si>
  <si>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</si>
  <si>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</si>
  <si>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</si>
  <si>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</si>
  <si>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</si>
  <si>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</si>
  <si>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</si>
  <si>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</si>
  <si>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</si>
  <si>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</si>
  <si>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</si>
  <si>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</si>
  <si>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</si>
  <si>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</si>
  <si>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</si>
  <si>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</si>
  <si>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</si>
  <si>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</si>
  <si>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</si>
  <si>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</si>
  <si>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</si>
  <si>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</si>
  <si>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</si>
  <si>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</si>
  <si>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</si>
  <si>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</si>
  <si>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</si>
  <si>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</si>
  <si>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</si>
  <si>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</si>
  <si>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</si>
  <si>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</si>
  <si>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</si>
  <si>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</si>
  <si>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</si>
  <si>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</si>
  <si>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</si>
  <si>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</si>
  <si>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</si>
  <si>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</si>
  <si>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</si>
  <si>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</si>
  <si>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</si>
  <si>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</si>
  <si>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</si>
  <si>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</si>
  <si>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</si>
  <si>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</si>
  <si>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</si>
  <si>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</si>
  <si>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</si>
  <si>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</si>
  <si>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</si>
  <si>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"СП № 3"</t>
  </si>
  <si>
    <t>ГБУЗ АО "СП № 4"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</si>
  <si>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</si>
  <si>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</si>
  <si>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</si>
  <si>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</si>
  <si>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</si>
  <si>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</si>
  <si>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</si>
  <si>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</si>
  <si>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</si>
  <si>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</si>
  <si>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</si>
  <si>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</si>
  <si>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</si>
  <si>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</si>
  <si>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</si>
  <si>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</si>
  <si>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</si>
  <si>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</si>
  <si>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</si>
  <si>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</si>
  <si>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</si>
  <si>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</si>
  <si>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</si>
  <si>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</si>
  <si>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</si>
  <si>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</si>
  <si>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</si>
  <si>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</si>
  <si>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</si>
  <si>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</si>
  <si>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</si>
  <si>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</si>
  <si>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</si>
  <si>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</si>
  <si>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</si>
  <si>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</si>
  <si>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</si>
  <si>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</si>
  <si>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</si>
  <si>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</si>
  <si>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</si>
  <si>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</si>
  <si>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</si>
  <si>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</si>
  <si>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</si>
  <si>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</si>
  <si>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ГБУЗ АО "ОКСЦ"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</si>
  <si>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</si>
  <si>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</si>
  <si>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</si>
  <si>
    <t>Количество исследований</t>
  </si>
  <si>
    <t>стационар (ОСУ)</t>
  </si>
  <si>
    <t xml:space="preserve">амбулаторно </t>
  </si>
  <si>
    <t>Cоздание и развитие (модернизация) информационных систем и компонентов информационно-телекоммуникационной инфраструктуры</t>
  </si>
  <si>
    <t>Количество ИС обеспечения специальной деятельности</t>
  </si>
  <si>
    <t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t>
  </si>
  <si>
    <t>Создание и развитие информационных систем в сфере здравоохранения, а также регионального сегмента ЕГИСЗ и мониторинг их функционирования</t>
  </si>
  <si>
    <t>Отношение фактически выполненных отчетов к количеству запланированных отчетов</t>
  </si>
  <si>
    <t xml:space="preserve">ИС обеспечения специальной деятельности </t>
  </si>
  <si>
    <t>очно-заочная</t>
  </si>
  <si>
    <t>генетика</t>
  </si>
  <si>
    <t>случаи лечения</t>
  </si>
  <si>
    <t>2024 (план)</t>
  </si>
  <si>
    <t>число посещений (взрослые)</t>
  </si>
  <si>
    <t>число посещений (дети)</t>
  </si>
  <si>
    <t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t>
  </si>
  <si>
    <t>Амбулаторно</t>
  </si>
  <si>
    <t>Удовлетворенность потребителей в оказанной государственной услуге</t>
  </si>
  <si>
    <t>Медицинская реабилитация</t>
  </si>
  <si>
    <t>медицинская реабилитация</t>
  </si>
  <si>
    <t>ГБУЗ АО "ДГП №5"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</si>
  <si>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</si>
  <si>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Стационар</t>
  </si>
  <si>
    <t>Амбулатоорно</t>
  </si>
  <si>
    <t>Первичная медико-санитарная помощь</t>
  </si>
  <si>
    <t>Проведение углубленных медицинских обследований спортсменов субъекта Российской федерации</t>
  </si>
  <si>
    <t>Число спортсменов (на тренировочном этапе)</t>
  </si>
  <si>
    <t>Число спортсменов (на этапе совершенствования спортивного мастерства)</t>
  </si>
  <si>
    <t xml:space="preserve">Число спортсменов (на этапе высшего спортивного мастерства) </t>
  </si>
  <si>
    <t>Психиатрия для пациентов, больных туберкулезом</t>
  </si>
  <si>
    <t>Психиатрия для принудительного лечения специализированного типа</t>
  </si>
  <si>
    <t>Случай госпитализации ( взрослые)</t>
  </si>
  <si>
    <t>Случай госпитализации (дети)</t>
  </si>
  <si>
    <t>Медицинская реабилитация при заболеваниях, не входящих в базовую программу обязательного медицинского страхования</t>
  </si>
  <si>
    <t>Клиническая лабораторная диагностика</t>
  </si>
  <si>
    <t>ГЗ по учреждению перевыполнено</t>
  </si>
  <si>
    <t>ГЗ по услуге (работе) выполнено</t>
  </si>
  <si>
    <t>Первичная специализированная медико-санитарная помощь, в части диагностики</t>
  </si>
  <si>
    <t xml:space="preserve">Соответствие порядкам оказания МП, клиническим рекомендациям и с учетом стандартов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</si>
  <si>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одноплодной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</si>
  <si>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>колличество исследований</t>
  </si>
  <si>
    <t xml:space="preserve">СкринингI
Комбинированная скрининговая диагностика:
ультразвуковое исследование
при сроке беременности
11-14 недели </t>
  </si>
  <si>
    <t xml:space="preserve">Скрининг I
Комбинированная скрининговая диагностика: клинические лабораторные  исследования
при сроке беременности
11-14 недели </t>
  </si>
  <si>
    <t xml:space="preserve">Скрининг II
Ультразвуковое скрининговое  исследование
при сроке беременности
19-21 недели </t>
  </si>
  <si>
    <r>
      <t xml:space="preserve">Количество исследований (при </t>
    </r>
    <r>
      <rPr>
        <b/>
        <sz val="11.5"/>
        <color theme="1"/>
        <rFont val="Times New Roman"/>
        <family val="1"/>
        <charset val="204"/>
      </rPr>
      <t>многоплодной</t>
    </r>
    <r>
      <rPr>
        <sz val="11.5"/>
        <color theme="1"/>
        <rFont val="Times New Roman"/>
        <family val="1"/>
        <charset val="204"/>
      </rPr>
      <t xml:space="preserve"> беременности)</t>
    </r>
  </si>
  <si>
    <t xml:space="preserve"> Директор ГБУЗ АО "МИАЦ" ______________А.М. Маринкин</t>
  </si>
  <si>
    <t>"ОЦЕНКА выполнения государственных заданий учреждениями,  подведомственными министерству здравоохранения Астраханской области за 12 месяцев 2024 года"</t>
  </si>
  <si>
    <t>Не применяется</t>
  </si>
  <si>
    <t>педиатрия</t>
  </si>
  <si>
    <t>Соответствие порядкам оказания медицинской помощи, клиническим рекомендациям и с учетом стандартов</t>
  </si>
  <si>
    <t>2024 -факт 12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</si>
</sst>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B050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435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3" fontId="44" fillId="8" borderId="1" xfId="0" applyNumberFormat="1" applyFont="1" applyFill="1" applyBorder="1" applyAlignment="1">
      <alignment horizontal="center" vertical="center" wrapText="1"/>
    </xf>
    <xf numFmtId="3" fontId="44" fillId="8" borderId="1" xfId="0" applyNumberFormat="1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8" borderId="1" xfId="0" applyNumberFormat="1" applyFont="1" applyFill="1" applyBorder="1" applyAlignment="1">
      <alignment horizontal="center" vertical="center" wrapText="1"/>
    </xf>
    <xf numFmtId="164" fontId="34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6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29" fillId="9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2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164" fontId="31" fillId="0" borderId="4" xfId="0" applyNumberFormat="1" applyFont="1" applyBorder="1" applyAlignment="1">
      <alignment vertical="center" wrapText="1"/>
    </xf>
    <xf numFmtId="0" fontId="27" fillId="6" borderId="4" xfId="0" applyFont="1" applyFill="1" applyBorder="1" applyAlignment="1">
      <alignment vertical="center" wrapText="1"/>
    </xf>
    <xf numFmtId="0" fontId="27" fillId="6" borderId="6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vertical="center" wrapText="1"/>
    </xf>
    <xf numFmtId="0" fontId="43" fillId="8" borderId="1" xfId="0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50" fillId="0" borderId="0" xfId="0" applyFont="1"/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8" xfId="0" applyFont="1" applyFill="1" applyBorder="1" applyAlignment="1">
      <alignment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7" fillId="7" borderId="4" xfId="0" applyFont="1" applyFill="1" applyBorder="1" applyAlignment="1">
      <alignment vertical="center" wrapText="1"/>
    </xf>
    <xf numFmtId="0" fontId="27" fillId="7" borderId="6" xfId="0" applyFont="1" applyFill="1" applyBorder="1" applyAlignment="1">
      <alignment vertical="center" wrapText="1"/>
    </xf>
    <xf numFmtId="0" fontId="27" fillId="7" borderId="5" xfId="0" applyFont="1" applyFill="1" applyBorder="1" applyAlignment="1">
      <alignment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164" fontId="32" fillId="0" borderId="1" xfId="0" applyNumberFormat="1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8" fillId="7" borderId="4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5" fillId="0" borderId="6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64" fontId="26" fillId="8" borderId="4" xfId="0" applyNumberFormat="1" applyFont="1" applyFill="1" applyBorder="1" applyAlignment="1">
      <alignment horizontal="center" vertical="center" wrapText="1"/>
    </xf>
    <xf numFmtId="164" fontId="26" fillId="8" borderId="6" xfId="0" applyNumberFormat="1" applyFont="1" applyFill="1" applyBorder="1" applyAlignment="1">
      <alignment horizontal="center" vertical="center" wrapText="1"/>
    </xf>
    <xf numFmtId="164" fontId="26" fillId="8" borderId="5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5" xfId="1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A770"/>
  <sheetViews>
    <sheetView tabSelected="1" zoomScale="90" zoomScaleNormal="90" zoomScaleSheetLayoutView="80" workbookViewId="0">
      <pane xSplit="4" ySplit="2" topLeftCell="I207" activePane="bottomRight" state="frozen"/>
      <selection pane="topRight" activeCell="E1" sqref="E1"/>
      <selection pane="bottomLeft" activeCell="A3" sqref="A3"/>
      <selection pane="bottomRight" activeCell="O406" sqref="O406"/>
    </sheetView>
  </sheetViews>
  <sheetFormatPr defaultColWidth="9.140625" defaultRowHeight="15" x14ac:dyDescent="0.25"/>
  <cols>
    <col min="1" max="1" width="39.85546875" style="17" customWidth="1"/>
    <col min="2" max="2" width="27.140625" style="32" customWidth="1"/>
    <col min="3" max="3" width="43.5703125" style="20" customWidth="1"/>
    <col min="4" max="4" width="28.42578125" style="20" customWidth="1"/>
    <col min="5" max="5" width="20.140625" style="21" customWidth="1"/>
    <col min="6" max="6" width="15.42578125" style="20" customWidth="1"/>
    <col min="7" max="7" width="27.140625" style="20" customWidth="1"/>
    <col min="8" max="8" width="16.85546875" style="20" customWidth="1"/>
    <col min="9" max="9" width="25.28515625" style="20" customWidth="1"/>
    <col min="10" max="11" width="26.140625" style="20" customWidth="1"/>
    <col min="12" max="12" width="9.7109375" style="22" customWidth="1"/>
    <col min="13" max="13" width="10.140625" style="17" customWidth="1"/>
    <col min="14" max="14" width="11.5703125" style="107" customWidth="1"/>
    <col min="15" max="15" width="12" style="107" customWidth="1"/>
    <col min="16" max="16" width="16.85546875" style="23" customWidth="1"/>
    <col min="17" max="17" width="15.85546875" style="24" customWidth="1"/>
    <col min="18" max="18" width="18.5703125" style="25" customWidth="1"/>
    <col min="19" max="19" width="16" style="26" customWidth="1"/>
    <col min="20" max="20" width="12.28515625" style="128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341" t="s">
        <v>330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28" ht="98.25" customHeight="1" thickBot="1" x14ac:dyDescent="0.3">
      <c r="A2" s="39" t="s">
        <v>0</v>
      </c>
      <c r="B2" s="40" t="s">
        <v>236</v>
      </c>
      <c r="C2" s="41" t="s">
        <v>1</v>
      </c>
      <c r="D2" s="41" t="s">
        <v>111</v>
      </c>
      <c r="E2" s="41" t="s">
        <v>64</v>
      </c>
      <c r="F2" s="41" t="s">
        <v>112</v>
      </c>
      <c r="G2" s="41" t="s">
        <v>107</v>
      </c>
      <c r="H2" s="41" t="s">
        <v>113</v>
      </c>
      <c r="I2" s="41" t="s">
        <v>108</v>
      </c>
      <c r="J2" s="41" t="s">
        <v>114</v>
      </c>
      <c r="K2" s="41" t="s">
        <v>106</v>
      </c>
      <c r="L2" s="41" t="s">
        <v>2</v>
      </c>
      <c r="M2" s="42" t="s">
        <v>4</v>
      </c>
      <c r="N2" s="40" t="s">
        <v>296</v>
      </c>
      <c r="O2" s="40" t="s">
        <v>334</v>
      </c>
      <c r="P2" s="12" t="s">
        <v>109</v>
      </c>
      <c r="Q2" s="13" t="s">
        <v>110</v>
      </c>
      <c r="R2" s="12" t="s">
        <v>102</v>
      </c>
      <c r="S2" s="13" t="s">
        <v>103</v>
      </c>
      <c r="T2" s="125" t="s">
        <v>20</v>
      </c>
      <c r="U2" s="11" t="s">
        <v>16</v>
      </c>
      <c r="V2" s="43" t="s">
        <v>104</v>
      </c>
      <c r="W2" s="39" t="s">
        <v>105</v>
      </c>
      <c r="X2" s="11" t="s">
        <v>15</v>
      </c>
      <c r="Y2" s="18">
        <v>12</v>
      </c>
      <c r="Z2" s="48" t="s">
        <v>273</v>
      </c>
    </row>
    <row r="3" spans="1:28" s="4" customFormat="1" ht="63.6" customHeight="1" thickBot="1" x14ac:dyDescent="0.3">
      <c r="A3" s="418" t="s">
        <v>21</v>
      </c>
      <c r="B3" s="44" t="str">
        <f t="shared" ref="B3:D101" si="0">IF(A3="",B2,A3)</f>
        <v>ГБУЗ АО Ахтубинская РБ</v>
      </c>
      <c r="C3" s="407" t="s">
        <v>119</v>
      </c>
      <c r="D3" s="19" t="str">
        <f>IF(C3="",D2,C3)</f>
        <v>ПМСП, не включенная в базовую программу ОМС</v>
      </c>
      <c r="E3" s="385" t="s">
        <v>137</v>
      </c>
      <c r="F3" s="44" t="str">
        <f t="shared" ref="F3:F117" si="1">IF(E3="",F2,E3)</f>
        <v>амбулаторно</v>
      </c>
      <c r="G3" s="385" t="s">
        <v>132</v>
      </c>
      <c r="H3" s="44" t="str">
        <f t="shared" ref="H3:H117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85" t="s">
        <v>162</v>
      </c>
      <c r="J3" s="44" t="str">
        <f t="shared" ref="J3:J18" si="3">IF(I3="",J2,I3)</f>
        <v>по профилю дерматовенерология (в части венерологии)</v>
      </c>
      <c r="K3" s="65" t="s">
        <v>128</v>
      </c>
      <c r="L3" s="65" t="s">
        <v>3</v>
      </c>
      <c r="M3" s="65" t="s">
        <v>5</v>
      </c>
      <c r="N3" s="95">
        <v>99</v>
      </c>
      <c r="O3" s="95">
        <v>99</v>
      </c>
      <c r="P3" s="50">
        <f>IF(AND(N3&lt;&gt;0,M3="Кач."),O3/N3*100,"")</f>
        <v>100</v>
      </c>
      <c r="Q3" s="50"/>
      <c r="R3" s="388">
        <f>IFERROR(AVERAGE(P3:P5),"")</f>
        <v>100</v>
      </c>
      <c r="S3" s="392">
        <f>AVERAGE(Q3:Q5)</f>
        <v>105.50609184629803</v>
      </c>
      <c r="T3" s="387">
        <f>IFERROR((R3*0.7+S3*0.3)*2,S3*2)</f>
        <v>203.30365510777881</v>
      </c>
      <c r="U3" s="386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85"/>
      <c r="W3" s="421">
        <f>AVERAGE(T3:T32)</f>
        <v>177.98749598920463</v>
      </c>
      <c r="X3" s="423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170</v>
      </c>
    </row>
    <row r="4" spans="1:28" s="4" customFormat="1" ht="28.5" customHeight="1" thickBot="1" x14ac:dyDescent="0.3">
      <c r="A4" s="419"/>
      <c r="B4" s="44" t="str">
        <f t="shared" si="0"/>
        <v>ГБУЗ АО Ахтубинская РБ</v>
      </c>
      <c r="C4" s="269"/>
      <c r="D4" s="19" t="str">
        <f t="shared" si="0"/>
        <v>ПМСП, не включенная в базовую программу ОМС</v>
      </c>
      <c r="E4" s="276"/>
      <c r="F4" s="44" t="str">
        <f t="shared" si="1"/>
        <v>амбулаторно</v>
      </c>
      <c r="G4" s="276"/>
      <c r="H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76"/>
      <c r="J4" s="44" t="str">
        <f t="shared" si="3"/>
        <v>по профилю дерматовенерология (в части венерологии)</v>
      </c>
      <c r="K4" s="66" t="s">
        <v>40</v>
      </c>
      <c r="L4" s="67" t="s">
        <v>118</v>
      </c>
      <c r="M4" s="68" t="s">
        <v>42</v>
      </c>
      <c r="N4" s="96">
        <v>970</v>
      </c>
      <c r="O4" s="97">
        <v>1068</v>
      </c>
      <c r="P4" s="51"/>
      <c r="Q4" s="52">
        <f>IF(AND(N4&lt;&gt;0,M4="объем"),(O4/N4*100)/$Y$2*12,"")</f>
        <v>110.10309278350516</v>
      </c>
      <c r="R4" s="283"/>
      <c r="S4" s="275"/>
      <c r="T4" s="284"/>
      <c r="U4" s="292"/>
      <c r="V4" s="276"/>
      <c r="W4" s="263"/>
      <c r="X4" s="424"/>
    </row>
    <row r="5" spans="1:28" s="4" customFormat="1" ht="56.25" customHeight="1" thickBot="1" x14ac:dyDescent="0.3">
      <c r="A5" s="419"/>
      <c r="B5" s="44" t="str">
        <f t="shared" si="0"/>
        <v>ГБУЗ АО Ахтубинская РБ</v>
      </c>
      <c r="C5" s="269"/>
      <c r="D5" s="19" t="str">
        <f t="shared" si="0"/>
        <v>ПМСП, не включенная в базовую программу ОМС</v>
      </c>
      <c r="E5" s="276"/>
      <c r="F5" s="44" t="str">
        <f t="shared" si="1"/>
        <v>амбулаторно</v>
      </c>
      <c r="G5" s="276"/>
      <c r="H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76"/>
      <c r="J5" s="44" t="str">
        <f t="shared" si="3"/>
        <v>по профилю дерматовенерология (в части венерологии)</v>
      </c>
      <c r="K5" s="66" t="s">
        <v>133</v>
      </c>
      <c r="L5" s="67" t="s">
        <v>118</v>
      </c>
      <c r="M5" s="68" t="s">
        <v>42</v>
      </c>
      <c r="N5" s="98">
        <v>220</v>
      </c>
      <c r="O5" s="98">
        <v>222</v>
      </c>
      <c r="P5" s="51"/>
      <c r="Q5" s="243">
        <f t="shared" ref="Q5:Q13" si="4">IF(AND(N5&lt;&gt;0,M5="объем"),(O5/N5*100)/$Y$2*12,"")</f>
        <v>100.90909090909091</v>
      </c>
      <c r="R5" s="283"/>
      <c r="S5" s="275"/>
      <c r="T5" s="284"/>
      <c r="U5" s="292"/>
      <c r="V5" s="276"/>
      <c r="W5" s="263"/>
      <c r="X5" s="424"/>
    </row>
    <row r="6" spans="1:28" s="4" customFormat="1" ht="28.5" customHeight="1" thickBot="1" x14ac:dyDescent="0.3">
      <c r="A6" s="419"/>
      <c r="B6" s="44" t="str">
        <f t="shared" si="0"/>
        <v>ГБУЗ АО Ахтубинская РБ</v>
      </c>
      <c r="C6" s="269"/>
      <c r="D6" s="19" t="str">
        <f t="shared" si="0"/>
        <v>ПМСП, не включенная в базовую программу ОМС</v>
      </c>
      <c r="E6" s="273" t="s">
        <v>137</v>
      </c>
      <c r="F6" s="44" t="str">
        <f t="shared" si="1"/>
        <v>амбулаторно</v>
      </c>
      <c r="G6" s="273" t="s">
        <v>39</v>
      </c>
      <c r="H6" s="44" t="str">
        <f t="shared" si="2"/>
        <v>Первичная медико-санитарная помощь, в части диагностики и лечения</v>
      </c>
      <c r="I6" s="273" t="s">
        <v>243</v>
      </c>
      <c r="J6" s="44" t="str">
        <f t="shared" si="3"/>
        <v>Вакцинация</v>
      </c>
      <c r="K6" s="65" t="s">
        <v>128</v>
      </c>
      <c r="L6" s="65" t="s">
        <v>3</v>
      </c>
      <c r="M6" s="65" t="s">
        <v>5</v>
      </c>
      <c r="N6" s="100">
        <v>99</v>
      </c>
      <c r="O6" s="100">
        <v>99</v>
      </c>
      <c r="P6" s="109">
        <f>IF(AND(N6&lt;&gt;0,M6="Кач."),O6/N6*100,"")</f>
        <v>100</v>
      </c>
      <c r="Q6" s="243" t="str">
        <f t="shared" si="4"/>
        <v/>
      </c>
      <c r="R6" s="283">
        <f>IFERROR(AVERAGE(P6:P7),"")</f>
        <v>100</v>
      </c>
      <c r="S6" s="275">
        <f>AVERAGE(Q6:Q7)</f>
        <v>100.25641025641025</v>
      </c>
      <c r="T6" s="284">
        <f>IFERROR((R6*0.7+S6*0.3)*2,S6*2)</f>
        <v>200.15384615384613</v>
      </c>
      <c r="U6" s="276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ПЕРЕвыполнено</v>
      </c>
      <c r="V6" s="409"/>
      <c r="W6" s="263"/>
      <c r="X6" s="424"/>
    </row>
    <row r="7" spans="1:28" s="4" customFormat="1" ht="36" customHeight="1" thickBot="1" x14ac:dyDescent="0.3">
      <c r="A7" s="419"/>
      <c r="B7" s="44" t="str">
        <f t="shared" si="0"/>
        <v>ГБУЗ АО Ахтубинская РБ</v>
      </c>
      <c r="C7" s="291"/>
      <c r="D7" s="19" t="str">
        <f t="shared" si="0"/>
        <v>ПМСП, не включенная в базовую программу ОМС</v>
      </c>
      <c r="E7" s="274"/>
      <c r="F7" s="44" t="str">
        <f t="shared" si="1"/>
        <v>амбулаторно</v>
      </c>
      <c r="G7" s="274"/>
      <c r="H7" s="44" t="str">
        <f t="shared" si="2"/>
        <v>Первичная медико-санитарная помощь, в части диагностики и лечения</v>
      </c>
      <c r="I7" s="274"/>
      <c r="J7" s="44" t="str">
        <f t="shared" si="3"/>
        <v>Вакцинация</v>
      </c>
      <c r="K7" s="66" t="s">
        <v>40</v>
      </c>
      <c r="L7" s="67" t="s">
        <v>118</v>
      </c>
      <c r="M7" s="68" t="s">
        <v>42</v>
      </c>
      <c r="N7" s="98">
        <v>390</v>
      </c>
      <c r="O7" s="99">
        <v>391</v>
      </c>
      <c r="P7" s="53"/>
      <c r="Q7" s="243">
        <f t="shared" si="4"/>
        <v>100.25641025641025</v>
      </c>
      <c r="R7" s="283"/>
      <c r="S7" s="275"/>
      <c r="T7" s="284"/>
      <c r="U7" s="276"/>
      <c r="V7" s="410"/>
      <c r="W7" s="263"/>
      <c r="X7" s="424"/>
    </row>
    <row r="8" spans="1:28" s="4" customFormat="1" ht="36" customHeight="1" thickBot="1" x14ac:dyDescent="0.3">
      <c r="A8" s="419"/>
      <c r="B8" s="44" t="str">
        <f t="shared" si="0"/>
        <v>ГБУЗ АО Ахтубинская РБ</v>
      </c>
      <c r="C8" s="268" t="s">
        <v>119</v>
      </c>
      <c r="D8" s="19" t="str">
        <f t="shared" si="0"/>
        <v>ПМСП, не включенная в базовую программу ОМС</v>
      </c>
      <c r="E8" s="273" t="s">
        <v>137</v>
      </c>
      <c r="F8" s="44" t="str">
        <f t="shared" si="1"/>
        <v>амбулаторно</v>
      </c>
      <c r="G8" s="385" t="s">
        <v>261</v>
      </c>
      <c r="H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73" t="s">
        <v>139</v>
      </c>
      <c r="J8" s="44" t="str">
        <f t="shared" si="3"/>
        <v>по профилю Фтизиатрия</v>
      </c>
      <c r="K8" s="65" t="s">
        <v>128</v>
      </c>
      <c r="L8" s="65" t="s">
        <v>3</v>
      </c>
      <c r="M8" s="65" t="s">
        <v>5</v>
      </c>
      <c r="N8" s="100">
        <v>99</v>
      </c>
      <c r="O8" s="100">
        <v>99</v>
      </c>
      <c r="P8" s="137">
        <f>IF(AND(N8&lt;&gt;0,M8="Кач."),O8/N8*100,"")</f>
        <v>100</v>
      </c>
      <c r="Q8" s="243" t="str">
        <f t="shared" si="4"/>
        <v/>
      </c>
      <c r="R8" s="289">
        <f>IFERROR(AVERAGE(P8:P10),"")</f>
        <v>100</v>
      </c>
      <c r="S8" s="296">
        <f>AVERAGE(Q8:Q10)</f>
        <v>105.375</v>
      </c>
      <c r="T8" s="298">
        <f>IFERROR((R8*0.7+S8*0.3)*2,S8*2)</f>
        <v>203.22499999999999</v>
      </c>
      <c r="U8" s="273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ПЕРЕвыполнено</v>
      </c>
      <c r="V8" s="394"/>
      <c r="W8" s="263"/>
      <c r="X8" s="424"/>
    </row>
    <row r="9" spans="1:28" s="4" customFormat="1" ht="36" customHeight="1" thickBot="1" x14ac:dyDescent="0.3">
      <c r="A9" s="419"/>
      <c r="B9" s="44" t="str">
        <f t="shared" si="0"/>
        <v>ГБУЗ АО Ахтубинская РБ</v>
      </c>
      <c r="C9" s="269"/>
      <c r="D9" s="19" t="str">
        <f t="shared" si="0"/>
        <v>ПМСП, не включенная в базовую программу ОМС</v>
      </c>
      <c r="E9" s="285"/>
      <c r="F9" s="44" t="str">
        <f t="shared" si="1"/>
        <v>амбулаторно</v>
      </c>
      <c r="G9" s="276"/>
      <c r="H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85"/>
      <c r="J9" s="44" t="str">
        <f t="shared" si="3"/>
        <v>по профилю Фтизиатрия</v>
      </c>
      <c r="K9" s="66" t="s">
        <v>40</v>
      </c>
      <c r="L9" s="67" t="s">
        <v>118</v>
      </c>
      <c r="M9" s="68" t="s">
        <v>42</v>
      </c>
      <c r="N9" s="98">
        <v>2800</v>
      </c>
      <c r="O9" s="99">
        <v>3101</v>
      </c>
      <c r="P9" s="53"/>
      <c r="Q9" s="243">
        <f t="shared" si="4"/>
        <v>110.75</v>
      </c>
      <c r="R9" s="300"/>
      <c r="S9" s="301"/>
      <c r="T9" s="308"/>
      <c r="U9" s="285"/>
      <c r="V9" s="395"/>
      <c r="W9" s="263"/>
      <c r="X9" s="424"/>
    </row>
    <row r="10" spans="1:28" s="4" customFormat="1" ht="36" customHeight="1" thickBot="1" x14ac:dyDescent="0.3">
      <c r="A10" s="419"/>
      <c r="B10" s="44" t="str">
        <f t="shared" si="0"/>
        <v>ГБУЗ АО Ахтубинская РБ</v>
      </c>
      <c r="C10" s="291"/>
      <c r="D10" s="19" t="str">
        <f t="shared" si="0"/>
        <v>ПМСП, не включенная в базовую программу ОМС</v>
      </c>
      <c r="E10" s="274"/>
      <c r="F10" s="44" t="str">
        <f t="shared" si="1"/>
        <v>амбулаторно</v>
      </c>
      <c r="G10" s="276"/>
      <c r="H1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74"/>
      <c r="J10" s="44" t="str">
        <f t="shared" si="3"/>
        <v>по профилю Фтизиатрия</v>
      </c>
      <c r="K10" s="66" t="s">
        <v>133</v>
      </c>
      <c r="L10" s="67" t="s">
        <v>118</v>
      </c>
      <c r="M10" s="68" t="s">
        <v>42</v>
      </c>
      <c r="N10" s="98">
        <v>750</v>
      </c>
      <c r="O10" s="99">
        <v>750</v>
      </c>
      <c r="P10" s="53"/>
      <c r="Q10" s="243">
        <f t="shared" si="4"/>
        <v>100</v>
      </c>
      <c r="R10" s="393"/>
      <c r="S10" s="329"/>
      <c r="T10" s="325"/>
      <c r="U10" s="348"/>
      <c r="V10" s="396"/>
      <c r="W10" s="263"/>
      <c r="X10" s="424"/>
    </row>
    <row r="11" spans="1:28" s="4" customFormat="1" ht="28.5" customHeight="1" thickBot="1" x14ac:dyDescent="0.3">
      <c r="A11" s="419"/>
      <c r="B11" s="44" t="str">
        <f t="shared" si="0"/>
        <v>ГБУЗ АО Ахтубинская РБ</v>
      </c>
      <c r="C11" s="355" t="s">
        <v>136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76" t="s">
        <v>137</v>
      </c>
      <c r="F11" s="44" t="str">
        <f t="shared" si="1"/>
        <v>амбулаторно</v>
      </c>
      <c r="G11" s="273" t="s">
        <v>136</v>
      </c>
      <c r="H1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73" t="s">
        <v>143</v>
      </c>
      <c r="J11" s="44" t="str">
        <f t="shared" si="3"/>
        <v xml:space="preserve">Не применяется </v>
      </c>
      <c r="K11" s="69" t="s">
        <v>128</v>
      </c>
      <c r="L11" s="69" t="s">
        <v>3</v>
      </c>
      <c r="M11" s="69" t="s">
        <v>5</v>
      </c>
      <c r="N11" s="100">
        <v>99</v>
      </c>
      <c r="O11" s="100">
        <v>99</v>
      </c>
      <c r="P11" s="131">
        <f>IF(AND(N11&lt;&gt;0,M11="Кач."),O11/N11*100,"")</f>
        <v>100</v>
      </c>
      <c r="Q11" s="130"/>
      <c r="R11" s="322">
        <f>IFERROR(AVERAGE(P11:P13),"")</f>
        <v>100</v>
      </c>
      <c r="S11" s="328">
        <f>AVERAGE(Q11:Q13)</f>
        <v>108.48102131818459</v>
      </c>
      <c r="T11" s="313">
        <f>IFERROR((R11*0.7+S11*0.3)*2,S11*2)</f>
        <v>205.08861279091076</v>
      </c>
      <c r="U11" s="330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330"/>
      <c r="W11" s="263"/>
      <c r="X11" s="424"/>
    </row>
    <row r="12" spans="1:28" s="4" customFormat="1" ht="28.5" customHeight="1" thickBot="1" x14ac:dyDescent="0.3">
      <c r="A12" s="419"/>
      <c r="B12" s="44" t="str">
        <f t="shared" si="0"/>
        <v>ГБУЗ АО Ахтубинская РБ</v>
      </c>
      <c r="C12" s="355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76"/>
      <c r="F12" s="44" t="str">
        <f t="shared" si="1"/>
        <v>амбулаторно</v>
      </c>
      <c r="G12" s="285"/>
      <c r="H1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85"/>
      <c r="J12" s="44" t="str">
        <f t="shared" si="3"/>
        <v xml:space="preserve">Не применяется </v>
      </c>
      <c r="K12" s="66" t="s">
        <v>40</v>
      </c>
      <c r="L12" s="67" t="s">
        <v>118</v>
      </c>
      <c r="M12" s="68" t="s">
        <v>42</v>
      </c>
      <c r="N12" s="97">
        <v>2125</v>
      </c>
      <c r="O12" s="97">
        <v>2139</v>
      </c>
      <c r="P12" s="131"/>
      <c r="Q12" s="296">
        <f t="shared" si="4"/>
        <v>100.65882352941176</v>
      </c>
      <c r="R12" s="300"/>
      <c r="S12" s="301"/>
      <c r="T12" s="308"/>
      <c r="U12" s="285"/>
      <c r="V12" s="285"/>
      <c r="W12" s="263"/>
      <c r="X12" s="424"/>
    </row>
    <row r="13" spans="1:28" s="4" customFormat="1" ht="42.75" customHeight="1" thickBot="1" x14ac:dyDescent="0.3">
      <c r="A13" s="419"/>
      <c r="B13" s="44" t="str">
        <f>IF(A13="",B12,A13)</f>
        <v>ГБУЗ АО Ахтубинская РБ</v>
      </c>
      <c r="C13" s="355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76"/>
      <c r="F13" s="44" t="str">
        <f t="shared" si="1"/>
        <v>амбулаторно</v>
      </c>
      <c r="G13" s="285"/>
      <c r="H1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85"/>
      <c r="J13" s="44" t="str">
        <f t="shared" si="3"/>
        <v xml:space="preserve">Не применяется </v>
      </c>
      <c r="K13" s="71" t="s">
        <v>146</v>
      </c>
      <c r="L13" s="72" t="s">
        <v>41</v>
      </c>
      <c r="M13" s="68" t="s">
        <v>42</v>
      </c>
      <c r="N13" s="96">
        <v>963</v>
      </c>
      <c r="O13" s="97">
        <v>1120</v>
      </c>
      <c r="P13" s="53"/>
      <c r="Q13" s="297">
        <f t="shared" si="4"/>
        <v>116.30321910695741</v>
      </c>
      <c r="R13" s="290"/>
      <c r="S13" s="297"/>
      <c r="T13" s="299"/>
      <c r="U13" s="274"/>
      <c r="V13" s="274"/>
      <c r="W13" s="263"/>
      <c r="X13" s="424"/>
    </row>
    <row r="14" spans="1:28" s="4" customFormat="1" ht="28.5" customHeight="1" thickBot="1" x14ac:dyDescent="0.3">
      <c r="A14" s="419"/>
      <c r="B14" s="44" t="str">
        <f t="shared" si="0"/>
        <v>ГБУЗ АО Ахтубинская РБ</v>
      </c>
      <c r="C14" s="268" t="s">
        <v>71</v>
      </c>
      <c r="D14" s="19" t="str">
        <f t="shared" si="0"/>
        <v>Паллиативная медицинская помощь</v>
      </c>
      <c r="E14" s="273" t="s">
        <v>285</v>
      </c>
      <c r="F14" s="44" t="str">
        <f t="shared" si="1"/>
        <v>стационар (ОСУ)</v>
      </c>
      <c r="G14" s="273" t="s">
        <v>43</v>
      </c>
      <c r="H14" s="44" t="str">
        <f t="shared" si="2"/>
        <v>паллиативная медицинская помощь</v>
      </c>
      <c r="I14" s="273" t="s">
        <v>143</v>
      </c>
      <c r="J14" s="44" t="str">
        <f t="shared" si="3"/>
        <v xml:space="preserve">Не применяется </v>
      </c>
      <c r="K14" s="69" t="s">
        <v>128</v>
      </c>
      <c r="L14" s="69" t="s">
        <v>3</v>
      </c>
      <c r="M14" s="69" t="s">
        <v>5</v>
      </c>
      <c r="N14" s="100">
        <v>99</v>
      </c>
      <c r="O14" s="100">
        <v>99</v>
      </c>
      <c r="P14" s="51">
        <f t="shared" ref="P14:P32" si="5">IF(AND(N14&lt;&gt;0,M14="Кач."),O14/N14*100,"")</f>
        <v>100</v>
      </c>
      <c r="Q14" s="51"/>
      <c r="R14" s="289">
        <f>IFERROR(AVERAGE(P14:P15),"")</f>
        <v>100</v>
      </c>
      <c r="S14" s="296">
        <f>AVERAGE(Q14:Q15)</f>
        <v>103.32488024795717</v>
      </c>
      <c r="T14" s="298">
        <f>IFERROR((R14*0.7+S14*0.3)*2,S14*2)</f>
        <v>201.99492814877431</v>
      </c>
      <c r="U14" s="273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342"/>
      <c r="W14" s="263"/>
      <c r="X14" s="424"/>
      <c r="Z14" s="5"/>
    </row>
    <row r="15" spans="1:28" s="4" customFormat="1" ht="28.5" customHeight="1" thickBot="1" x14ac:dyDescent="0.3">
      <c r="A15" s="419"/>
      <c r="B15" s="44" t="str">
        <f t="shared" si="0"/>
        <v>ГБУЗ АО Ахтубинская РБ</v>
      </c>
      <c r="C15" s="269"/>
      <c r="D15" s="19" t="str">
        <f t="shared" si="0"/>
        <v>Паллиативная медицинская помощь</v>
      </c>
      <c r="E15" s="274"/>
      <c r="F15" s="44" t="str">
        <f t="shared" si="1"/>
        <v>стационар (ОСУ)</v>
      </c>
      <c r="G15" s="285"/>
      <c r="H15" s="44" t="str">
        <f t="shared" si="2"/>
        <v>паллиативная медицинская помощь</v>
      </c>
      <c r="I15" s="274"/>
      <c r="J15" s="44" t="str">
        <f t="shared" si="3"/>
        <v xml:space="preserve">Не применяется </v>
      </c>
      <c r="K15" s="66" t="s">
        <v>134</v>
      </c>
      <c r="L15" s="67" t="s">
        <v>135</v>
      </c>
      <c r="M15" s="68" t="s">
        <v>42</v>
      </c>
      <c r="N15" s="97">
        <v>3549</v>
      </c>
      <c r="O15" s="97">
        <v>3667</v>
      </c>
      <c r="P15" s="53"/>
      <c r="Q15" s="52">
        <f>IF(AND(N15&lt;&gt;0,M15="объем"),(O15/N15*100)/$Y$2*12,"")</f>
        <v>103.32488024795717</v>
      </c>
      <c r="R15" s="290"/>
      <c r="S15" s="297"/>
      <c r="T15" s="299"/>
      <c r="U15" s="274"/>
      <c r="V15" s="343"/>
      <c r="W15" s="263"/>
      <c r="X15" s="424"/>
      <c r="Z15" s="5"/>
    </row>
    <row r="16" spans="1:28" s="4" customFormat="1" ht="28.5" customHeight="1" thickBot="1" x14ac:dyDescent="0.3">
      <c r="A16" s="419"/>
      <c r="B16" s="44" t="str">
        <f t="shared" si="0"/>
        <v>ГБУЗ АО Ахтубинская РБ</v>
      </c>
      <c r="C16" s="269"/>
      <c r="D16" s="19" t="str">
        <f t="shared" si="0"/>
        <v>Паллиативная медицинская помощь</v>
      </c>
      <c r="E16" s="273" t="s">
        <v>137</v>
      </c>
      <c r="F16" s="44" t="str">
        <f t="shared" si="1"/>
        <v>амбулаторно</v>
      </c>
      <c r="G16" s="285"/>
      <c r="H16" s="44" t="str">
        <f t="shared" si="2"/>
        <v>паллиативная медицинская помощь</v>
      </c>
      <c r="I16" s="273" t="s">
        <v>143</v>
      </c>
      <c r="J16" s="44" t="str">
        <f t="shared" si="3"/>
        <v xml:space="preserve">Не применяется </v>
      </c>
      <c r="K16" s="70" t="s">
        <v>128</v>
      </c>
      <c r="L16" s="69" t="s">
        <v>3</v>
      </c>
      <c r="M16" s="69" t="s">
        <v>5</v>
      </c>
      <c r="N16" s="100">
        <v>99</v>
      </c>
      <c r="O16" s="100">
        <v>99</v>
      </c>
      <c r="P16" s="51">
        <f t="shared" ref="P16:P18" si="6">IF(AND(N16&lt;&gt;0,M16="Кач."),O16/N16*100,"")</f>
        <v>100</v>
      </c>
      <c r="Q16" s="51"/>
      <c r="R16" s="289">
        <f>IFERROR(AVERAGE(P16:P17),"")</f>
        <v>100</v>
      </c>
      <c r="S16" s="296">
        <f>AVERAGE(Q16:Q17)</f>
        <v>95.78947368421052</v>
      </c>
      <c r="T16" s="298">
        <f>IFERROR((R16*0.7+S16*0.3)*2,S16*2)</f>
        <v>197.4736842105263</v>
      </c>
      <c r="U16" s="273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выполнено</v>
      </c>
      <c r="V16" s="342"/>
      <c r="W16" s="263"/>
      <c r="X16" s="424"/>
      <c r="Z16" s="5"/>
    </row>
    <row r="17" spans="1:26" s="4" customFormat="1" ht="27" customHeight="1" thickBot="1" x14ac:dyDescent="0.3">
      <c r="A17" s="419"/>
      <c r="B17" s="44" t="str">
        <f t="shared" si="0"/>
        <v>ГБУЗ АО Ахтубинская РБ</v>
      </c>
      <c r="C17" s="269"/>
      <c r="D17" s="19" t="str">
        <f t="shared" si="0"/>
        <v>Паллиативная медицинская помощь</v>
      </c>
      <c r="E17" s="274"/>
      <c r="F17" s="44" t="str">
        <f t="shared" si="1"/>
        <v>амбулаторно</v>
      </c>
      <c r="G17" s="285"/>
      <c r="H17" s="44" t="str">
        <f t="shared" si="2"/>
        <v>паллиативная медицинская помощь</v>
      </c>
      <c r="I17" s="274"/>
      <c r="J17" s="44" t="str">
        <f t="shared" si="3"/>
        <v xml:space="preserve">Не применяется </v>
      </c>
      <c r="K17" s="71" t="s">
        <v>40</v>
      </c>
      <c r="L17" s="67" t="s">
        <v>118</v>
      </c>
      <c r="M17" s="68" t="s">
        <v>42</v>
      </c>
      <c r="N17" s="98">
        <v>760</v>
      </c>
      <c r="O17" s="98">
        <v>728</v>
      </c>
      <c r="P17" s="51"/>
      <c r="Q17" s="52">
        <f>IF(AND(N17&lt;&gt;0,M17="объем"),(O17/N17*100)/$Y$2*12,"")</f>
        <v>95.78947368421052</v>
      </c>
      <c r="R17" s="290"/>
      <c r="S17" s="297"/>
      <c r="T17" s="299"/>
      <c r="U17" s="274"/>
      <c r="V17" s="343"/>
      <c r="W17" s="263"/>
      <c r="X17" s="424"/>
      <c r="Z17" s="5"/>
    </row>
    <row r="18" spans="1:26" s="4" customFormat="1" ht="41.25" customHeight="1" thickBot="1" x14ac:dyDescent="0.3">
      <c r="A18" s="419"/>
      <c r="B18" s="44" t="str">
        <f t="shared" si="0"/>
        <v>ГБУЗ АО Ахтубинская РБ</v>
      </c>
      <c r="C18" s="269"/>
      <c r="D18" s="19" t="str">
        <f t="shared" si="0"/>
        <v>Паллиативная медицинская помощь</v>
      </c>
      <c r="E18" s="273" t="s">
        <v>244</v>
      </c>
      <c r="F18" s="44" t="str">
        <f t="shared" si="1"/>
        <v>амбулаторно на дому выездными патронажными бригадами</v>
      </c>
      <c r="G18" s="285"/>
      <c r="H18" s="44" t="str">
        <f t="shared" si="2"/>
        <v>паллиативная медицинская помощь</v>
      </c>
      <c r="I18" s="273" t="s">
        <v>143</v>
      </c>
      <c r="J18" s="44" t="str">
        <f t="shared" si="3"/>
        <v xml:space="preserve">Не применяется </v>
      </c>
      <c r="K18" s="70" t="s">
        <v>128</v>
      </c>
      <c r="L18" s="69" t="s">
        <v>3</v>
      </c>
      <c r="M18" s="69" t="s">
        <v>5</v>
      </c>
      <c r="N18" s="100">
        <v>99</v>
      </c>
      <c r="O18" s="100">
        <v>99</v>
      </c>
      <c r="P18" s="150">
        <f t="shared" si="6"/>
        <v>100</v>
      </c>
      <c r="Q18" s="151"/>
      <c r="R18" s="289">
        <f>IFERROR(AVERAGE(P18:P19),"")</f>
        <v>100</v>
      </c>
      <c r="S18" s="296">
        <f>AVERAGE(Q18:Q20)</f>
        <v>99.890616004605647</v>
      </c>
      <c r="T18" s="298">
        <f>IFERROR((R18*0.7+S18*0.3)*2,S18*2)</f>
        <v>199.93436960276338</v>
      </c>
      <c r="U18" s="273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выполнено</v>
      </c>
      <c r="V18" s="342"/>
      <c r="W18" s="263"/>
      <c r="X18" s="424"/>
      <c r="Z18" s="5"/>
    </row>
    <row r="19" spans="1:26" s="4" customFormat="1" ht="57.75" customHeight="1" thickBot="1" x14ac:dyDescent="0.3">
      <c r="A19" s="419"/>
      <c r="B19" s="44" t="str">
        <f t="shared" si="0"/>
        <v>ГБУЗ АО Ахтубинская РБ</v>
      </c>
      <c r="C19" s="269"/>
      <c r="D19" s="19" t="str">
        <f t="shared" si="0"/>
        <v>Паллиативная медицинская помощь</v>
      </c>
      <c r="E19" s="285"/>
      <c r="F19" s="44" t="str">
        <f t="shared" si="1"/>
        <v>амбулаторно на дому выездными патронажными бригадами</v>
      </c>
      <c r="G19" s="285"/>
      <c r="H19" s="44" t="str">
        <f t="shared" si="2"/>
        <v>паллиативная медицинская помощь</v>
      </c>
      <c r="I19" s="285"/>
      <c r="J19" s="44" t="str">
        <f t="shared" ref="J19:J24" si="7">IF(I19="",J18,I19)</f>
        <v xml:space="preserve">Не применяется </v>
      </c>
      <c r="K19" s="71" t="s">
        <v>297</v>
      </c>
      <c r="L19" s="67" t="s">
        <v>118</v>
      </c>
      <c r="M19" s="68" t="s">
        <v>42</v>
      </c>
      <c r="N19" s="98">
        <v>772</v>
      </c>
      <c r="O19" s="98">
        <v>736</v>
      </c>
      <c r="P19" s="150"/>
      <c r="Q19" s="151">
        <f t="shared" ref="Q19:Q20" si="8">IF(AND(N19&lt;&gt;0,M19="объем"),(O19/N19*100)/$Y$2*12,"")</f>
        <v>95.336787564766837</v>
      </c>
      <c r="R19" s="300"/>
      <c r="S19" s="301"/>
      <c r="T19" s="308"/>
      <c r="U19" s="285"/>
      <c r="V19" s="391"/>
      <c r="W19" s="263"/>
      <c r="X19" s="424"/>
      <c r="Z19" s="5"/>
    </row>
    <row r="20" spans="1:26" s="4" customFormat="1" ht="57.75" customHeight="1" thickBot="1" x14ac:dyDescent="0.3">
      <c r="A20" s="419"/>
      <c r="B20" s="44" t="str">
        <f t="shared" si="0"/>
        <v>ГБУЗ АО Ахтубинская РБ</v>
      </c>
      <c r="C20" s="291"/>
      <c r="D20" s="19" t="str">
        <f t="shared" si="0"/>
        <v>Паллиативная медицинская помощь</v>
      </c>
      <c r="E20" s="274"/>
      <c r="F20" s="44" t="str">
        <f t="shared" si="1"/>
        <v>амбулаторно на дому выездными патронажными бригадами</v>
      </c>
      <c r="G20" s="274"/>
      <c r="H20" s="19" t="str">
        <f t="shared" si="2"/>
        <v>паллиативная медицинская помощь</v>
      </c>
      <c r="I20" s="274"/>
      <c r="J20" s="44" t="str">
        <f t="shared" si="7"/>
        <v xml:space="preserve">Не применяется </v>
      </c>
      <c r="K20" s="71" t="s">
        <v>298</v>
      </c>
      <c r="L20" s="67" t="s">
        <v>118</v>
      </c>
      <c r="M20" s="68" t="s">
        <v>42</v>
      </c>
      <c r="N20" s="98">
        <v>45</v>
      </c>
      <c r="O20" s="98">
        <v>47</v>
      </c>
      <c r="P20" s="184"/>
      <c r="Q20" s="185">
        <f t="shared" si="8"/>
        <v>104.44444444444446</v>
      </c>
      <c r="R20" s="290"/>
      <c r="S20" s="297"/>
      <c r="T20" s="299"/>
      <c r="U20" s="274"/>
      <c r="V20" s="343"/>
      <c r="W20" s="263"/>
      <c r="X20" s="424"/>
      <c r="Z20" s="5"/>
    </row>
    <row r="21" spans="1:26" s="4" customFormat="1" ht="27" customHeight="1" thickBot="1" x14ac:dyDescent="0.3">
      <c r="A21" s="419"/>
      <c r="B21" s="44" t="str">
        <f>IF(A21="",B20,A21)</f>
        <v>ГБУЗ АО Ахтубинская РБ</v>
      </c>
      <c r="C21" s="268" t="s">
        <v>124</v>
      </c>
      <c r="D21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1" s="273" t="s">
        <v>138</v>
      </c>
      <c r="F21" s="44" t="str">
        <f t="shared" si="1"/>
        <v>стационар</v>
      </c>
      <c r="G21" s="276" t="s">
        <v>51</v>
      </c>
      <c r="H21" s="44" t="str">
        <f t="shared" si="2"/>
        <v>терапия</v>
      </c>
      <c r="I21" s="276" t="s">
        <v>143</v>
      </c>
      <c r="J21" s="44" t="str">
        <f t="shared" si="7"/>
        <v xml:space="preserve">Не применяется </v>
      </c>
      <c r="K21" s="69" t="s">
        <v>128</v>
      </c>
      <c r="L21" s="69" t="s">
        <v>3</v>
      </c>
      <c r="M21" s="69" t="s">
        <v>5</v>
      </c>
      <c r="N21" s="100">
        <v>99</v>
      </c>
      <c r="O21" s="100">
        <v>99</v>
      </c>
      <c r="P21" s="51">
        <f t="shared" si="5"/>
        <v>100</v>
      </c>
      <c r="Q21" s="51"/>
      <c r="R21" s="289">
        <f>IFERROR(AVERAGE(P21:P24),"")</f>
        <v>100</v>
      </c>
      <c r="S21" s="296">
        <f>AVERAGE(Q21:Q24)</f>
        <v>98.648648648648646</v>
      </c>
      <c r="T21" s="298">
        <f>IFERROR((R21*0.7+S21*0.3)*2,S21*2)</f>
        <v>199.18918918918919</v>
      </c>
      <c r="U21" s="273" t="str">
        <f>IF(T21&lt;170,"ГЗ по услуге (работе) НЕ выполнено","")&amp;IF(AND(T21&gt;=170,T21&lt;=200),"ГЗ по услуге (работе) выполнено","")&amp;IF(T21&gt;200,"ГЗ по услуге (работе) ПЕРЕвыполнено","")</f>
        <v>ГЗ по услуге (работе) выполнено</v>
      </c>
      <c r="V21" s="277"/>
      <c r="W21" s="263"/>
      <c r="X21" s="424"/>
      <c r="Z21" s="5"/>
    </row>
    <row r="22" spans="1:26" s="4" customFormat="1" ht="39" customHeight="1" thickBot="1" x14ac:dyDescent="0.3">
      <c r="A22" s="419"/>
      <c r="B22" s="44" t="str">
        <f t="shared" si="0"/>
        <v>ГБУЗ АО Ахтубинская РБ</v>
      </c>
      <c r="C22" s="269"/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74"/>
      <c r="F22" s="44" t="str">
        <f t="shared" si="1"/>
        <v>стационар</v>
      </c>
      <c r="G22" s="276"/>
      <c r="H22" s="44" t="str">
        <f t="shared" si="2"/>
        <v>терапия</v>
      </c>
      <c r="I22" s="276"/>
      <c r="J22" s="44" t="str">
        <f t="shared" si="7"/>
        <v xml:space="preserve">Не применяется </v>
      </c>
      <c r="K22" s="71" t="s">
        <v>169</v>
      </c>
      <c r="L22" s="72" t="s">
        <v>145</v>
      </c>
      <c r="M22" s="68" t="s">
        <v>42</v>
      </c>
      <c r="N22" s="98">
        <v>66</v>
      </c>
      <c r="O22" s="98">
        <v>66</v>
      </c>
      <c r="P22" s="51"/>
      <c r="Q22" s="52">
        <f>IF(AND(N22&lt;&gt;0,M22="объем"),(O22/N22*100)/$Y$2*12,"")</f>
        <v>100</v>
      </c>
      <c r="R22" s="300"/>
      <c r="S22" s="301"/>
      <c r="T22" s="308"/>
      <c r="U22" s="285"/>
      <c r="V22" s="295"/>
      <c r="W22" s="263"/>
      <c r="X22" s="424"/>
      <c r="Z22" s="5"/>
    </row>
    <row r="23" spans="1:26" s="4" customFormat="1" ht="28.5" customHeight="1" thickBot="1" x14ac:dyDescent="0.3">
      <c r="A23" s="419"/>
      <c r="B23" s="44" t="str">
        <f t="shared" si="0"/>
        <v>ГБУЗ АО Ахтубинская РБ</v>
      </c>
      <c r="C23" s="269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73" t="s">
        <v>138</v>
      </c>
      <c r="F23" s="44" t="str">
        <f t="shared" si="1"/>
        <v>стационар</v>
      </c>
      <c r="G23" s="276" t="s">
        <v>148</v>
      </c>
      <c r="H23" s="44" t="str">
        <f t="shared" si="2"/>
        <v>хирургия</v>
      </c>
      <c r="I23" s="276" t="s">
        <v>143</v>
      </c>
      <c r="J23" s="44" t="str">
        <f t="shared" si="7"/>
        <v xml:space="preserve">Не применяется </v>
      </c>
      <c r="K23" s="69" t="s">
        <v>128</v>
      </c>
      <c r="L23" s="69" t="s">
        <v>3</v>
      </c>
      <c r="M23" s="69" t="s">
        <v>5</v>
      </c>
      <c r="N23" s="100">
        <v>99</v>
      </c>
      <c r="O23" s="100">
        <v>99</v>
      </c>
      <c r="P23" s="51">
        <f t="shared" ref="P23:P26" si="9">IF(AND(N23&lt;&gt;0,M23="Кач."),O23/N23*100,"")</f>
        <v>100</v>
      </c>
      <c r="Q23" s="51"/>
      <c r="R23" s="300"/>
      <c r="S23" s="301"/>
      <c r="T23" s="308"/>
      <c r="U23" s="285"/>
      <c r="V23" s="295"/>
      <c r="W23" s="263"/>
      <c r="X23" s="424"/>
      <c r="Z23" s="5"/>
    </row>
    <row r="24" spans="1:26" s="4" customFormat="1" ht="28.5" customHeight="1" thickBot="1" x14ac:dyDescent="0.3">
      <c r="A24" s="419"/>
      <c r="B24" s="44" t="str">
        <f t="shared" si="0"/>
        <v>ГБУЗ АО Ахтубинская РБ</v>
      </c>
      <c r="C24" s="291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74"/>
      <c r="F24" s="44" t="str">
        <f t="shared" si="1"/>
        <v>стационар</v>
      </c>
      <c r="G24" s="276"/>
      <c r="H24" s="44" t="str">
        <f t="shared" si="2"/>
        <v>хирургия</v>
      </c>
      <c r="I24" s="276"/>
      <c r="J24" s="44" t="str">
        <f t="shared" si="7"/>
        <v xml:space="preserve">Не применяется </v>
      </c>
      <c r="K24" s="71" t="s">
        <v>169</v>
      </c>
      <c r="L24" s="72" t="s">
        <v>145</v>
      </c>
      <c r="M24" s="68" t="s">
        <v>42</v>
      </c>
      <c r="N24" s="98">
        <v>74</v>
      </c>
      <c r="O24" s="98">
        <v>72</v>
      </c>
      <c r="P24" s="184" t="str">
        <f t="shared" si="9"/>
        <v/>
      </c>
      <c r="Q24" s="52">
        <f t="shared" ref="Q24:Q26" si="10">IF(AND(N24&lt;&gt;0,M24="объем"),(O24/N24*100)/$Y$2*12,"")</f>
        <v>97.297297297297305</v>
      </c>
      <c r="R24" s="290"/>
      <c r="S24" s="297"/>
      <c r="T24" s="299"/>
      <c r="U24" s="274"/>
      <c r="V24" s="278"/>
      <c r="W24" s="263"/>
      <c r="X24" s="424"/>
      <c r="Z24" s="5"/>
    </row>
    <row r="25" spans="1:26" s="4" customFormat="1" ht="45" customHeight="1" thickBot="1" x14ac:dyDescent="0.3">
      <c r="A25" s="419"/>
      <c r="B25" s="44" t="str">
        <f t="shared" si="0"/>
        <v>ГБУЗ АО Ахтубинская РБ</v>
      </c>
      <c r="C25" s="268" t="s">
        <v>299</v>
      </c>
      <c r="D25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5" s="273" t="s">
        <v>300</v>
      </c>
      <c r="F25" s="44" t="str">
        <f t="shared" si="1"/>
        <v>Амбулаторно</v>
      </c>
      <c r="G25" s="273" t="s">
        <v>47</v>
      </c>
      <c r="H25" s="44" t="str">
        <f t="shared" si="2"/>
        <v>Не предусмотрено</v>
      </c>
      <c r="I25" s="273" t="s">
        <v>47</v>
      </c>
      <c r="J25" s="44" t="str">
        <f t="shared" ref="J25:J26" si="11">IF(I25="",J24,I25)</f>
        <v>Не предусмотрено</v>
      </c>
      <c r="K25" s="70" t="s">
        <v>301</v>
      </c>
      <c r="L25" s="72" t="s">
        <v>3</v>
      </c>
      <c r="M25" s="69" t="s">
        <v>5</v>
      </c>
      <c r="N25" s="100">
        <v>99</v>
      </c>
      <c r="O25" s="100">
        <v>99</v>
      </c>
      <c r="P25" s="184">
        <f t="shared" si="9"/>
        <v>100</v>
      </c>
      <c r="Q25" s="185" t="str">
        <f t="shared" si="10"/>
        <v/>
      </c>
      <c r="R25" s="289">
        <f>IFERROR(AVERAGE(P25:P26),"")</f>
        <v>100</v>
      </c>
      <c r="S25" s="296">
        <f>AVERAGE(Q25:Q26)</f>
        <v>0</v>
      </c>
      <c r="T25" s="298">
        <v>0</v>
      </c>
      <c r="U25" s="273" t="str">
        <f>IF(T25&lt;170,"ГЗ по услуге (работе) НЕ выполнено","")&amp;IF(AND(T25&gt;=170,T25&lt;=200),"ГЗ по услуге (работе) выполнено","")&amp;IF(T25&gt;200,"ГЗ по услуге (работе) ПЕРЕвыполнено","")</f>
        <v>ГЗ по услуге (работе) НЕ выполнено</v>
      </c>
      <c r="V25" s="277"/>
      <c r="W25" s="263"/>
      <c r="X25" s="424"/>
      <c r="Z25" s="5"/>
    </row>
    <row r="26" spans="1:26" s="4" customFormat="1" ht="46.5" customHeight="1" thickBot="1" x14ac:dyDescent="0.3">
      <c r="A26" s="419"/>
      <c r="B26" s="44" t="str">
        <f t="shared" si="0"/>
        <v>ГБУЗ АО Ахтубинская РБ</v>
      </c>
      <c r="C26" s="291"/>
      <c r="D26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26" s="274"/>
      <c r="F26" s="44" t="str">
        <f t="shared" si="1"/>
        <v>Амбулаторно</v>
      </c>
      <c r="G26" s="274"/>
      <c r="H26" s="44" t="str">
        <f t="shared" si="2"/>
        <v>Не предусмотрено</v>
      </c>
      <c r="I26" s="274"/>
      <c r="J26" s="44" t="str">
        <f t="shared" si="11"/>
        <v>Не предусмотрено</v>
      </c>
      <c r="K26" s="71" t="s">
        <v>40</v>
      </c>
      <c r="L26" s="72" t="s">
        <v>145</v>
      </c>
      <c r="M26" s="68" t="s">
        <v>42</v>
      </c>
      <c r="N26" s="98">
        <v>1488</v>
      </c>
      <c r="O26" s="98">
        <v>0</v>
      </c>
      <c r="P26" s="184" t="str">
        <f t="shared" si="9"/>
        <v/>
      </c>
      <c r="Q26" s="185">
        <f t="shared" si="10"/>
        <v>0</v>
      </c>
      <c r="R26" s="290"/>
      <c r="S26" s="297"/>
      <c r="T26" s="299"/>
      <c r="U26" s="274"/>
      <c r="V26" s="278"/>
      <c r="W26" s="263"/>
      <c r="X26" s="424"/>
      <c r="Z26" s="5"/>
    </row>
    <row r="27" spans="1:26" s="4" customFormat="1" ht="28.5" customHeight="1" thickBot="1" x14ac:dyDescent="0.3">
      <c r="A27" s="419"/>
      <c r="B27" s="44" t="str">
        <f>IF(A27="",B26,A27)</f>
        <v>ГБУЗ АО Ахтубинская РБ</v>
      </c>
      <c r="C27" s="280" t="s">
        <v>189</v>
      </c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77" t="s">
        <v>47</v>
      </c>
      <c r="F27" s="44" t="str">
        <f t="shared" si="1"/>
        <v>Не предусмотрено</v>
      </c>
      <c r="G27" s="279" t="s">
        <v>47</v>
      </c>
      <c r="H27" s="44" t="str">
        <f t="shared" si="2"/>
        <v>Не предусмотрено</v>
      </c>
      <c r="I27" s="279" t="s">
        <v>47</v>
      </c>
      <c r="J27" s="44" t="str">
        <f>IF(I27="",J26,I27)</f>
        <v>Не предусмотрено</v>
      </c>
      <c r="K27" s="70" t="s">
        <v>57</v>
      </c>
      <c r="L27" s="69" t="s">
        <v>57</v>
      </c>
      <c r="M27" s="70"/>
      <c r="N27" s="100"/>
      <c r="O27" s="100"/>
      <c r="P27" s="51" t="str">
        <f t="shared" ref="P27" si="12">IF(AND(N27&lt;&gt;0,M27="Кач."),O27/N27*100,"")</f>
        <v/>
      </c>
      <c r="Q27" s="51"/>
      <c r="R27" s="289" t="str">
        <f>IFERROR(AVERAGE(P27:P28),"")</f>
        <v/>
      </c>
      <c r="S27" s="296">
        <f>AVERAGE(Q27:Q28)</f>
        <v>56.333333333333336</v>
      </c>
      <c r="T27" s="298">
        <f>IFERROR((R27*0.7+S27*0.3)*2,S27*2)</f>
        <v>112.66666666666667</v>
      </c>
      <c r="U27" s="273" t="str">
        <f>IF(T27&lt;170,"ГЗ по услуге (работе) НЕ выполнено","")&amp;IF(AND(T27&gt;=170,T27&lt;=200),"ГЗ по услуге (работе) выполнено","")&amp;IF(T27&gt;200,"ГЗ по услуге (работе) ПЕРЕвыполнено","")</f>
        <v>ГЗ по услуге (работе) НЕ выполнено</v>
      </c>
      <c r="V27" s="276"/>
      <c r="W27" s="263"/>
      <c r="X27" s="424"/>
      <c r="Z27" s="5"/>
    </row>
    <row r="28" spans="1:26" s="4" customFormat="1" ht="28.5" customHeight="1" thickBot="1" x14ac:dyDescent="0.3">
      <c r="A28" s="419"/>
      <c r="B28" s="44" t="str">
        <f t="shared" si="0"/>
        <v>ГБУЗ АО Ахтубинская РБ</v>
      </c>
      <c r="C28" s="282"/>
      <c r="D28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8" s="278"/>
      <c r="F28" s="44" t="str">
        <f t="shared" si="1"/>
        <v>Не предусмотрено</v>
      </c>
      <c r="G28" s="279"/>
      <c r="H28" s="44" t="str">
        <f t="shared" si="2"/>
        <v>Не предусмотрено</v>
      </c>
      <c r="I28" s="279"/>
      <c r="J28" s="44" t="str">
        <f t="shared" ref="J28:J45" si="13">IF(I28="",J27,I28)</f>
        <v>Не предусмотрено</v>
      </c>
      <c r="K28" s="71" t="s">
        <v>190</v>
      </c>
      <c r="L28" s="72" t="s">
        <v>58</v>
      </c>
      <c r="M28" s="68" t="s">
        <v>42</v>
      </c>
      <c r="N28" s="98">
        <v>300</v>
      </c>
      <c r="O28" s="98">
        <v>169</v>
      </c>
      <c r="P28" s="51"/>
      <c r="Q28" s="52">
        <f>IF(AND(N28&lt;&gt;0,M28="объем"),(O28/N28*100)/$Y$2*12,"")</f>
        <v>56.333333333333336</v>
      </c>
      <c r="R28" s="290"/>
      <c r="S28" s="297"/>
      <c r="T28" s="299"/>
      <c r="U28" s="274"/>
      <c r="V28" s="276"/>
      <c r="W28" s="263"/>
      <c r="X28" s="424"/>
      <c r="Z28" s="5"/>
    </row>
    <row r="29" spans="1:26" s="4" customFormat="1" ht="28.5" customHeight="1" thickBot="1" x14ac:dyDescent="0.3">
      <c r="A29" s="419"/>
      <c r="B29" s="44" t="str">
        <f t="shared" si="0"/>
        <v>ГБУЗ АО Ахтубинская РБ</v>
      </c>
      <c r="C29" s="268" t="s">
        <v>46</v>
      </c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73" t="s">
        <v>47</v>
      </c>
      <c r="F29" s="44" t="str">
        <f t="shared" si="1"/>
        <v>Не предусмотрено</v>
      </c>
      <c r="G29" s="276" t="s">
        <v>47</v>
      </c>
      <c r="H29" s="44" t="str">
        <f t="shared" si="2"/>
        <v>Не предусмотрено</v>
      </c>
      <c r="I29" s="276" t="s">
        <v>143</v>
      </c>
      <c r="J29" s="44" t="str">
        <f t="shared" si="13"/>
        <v xml:space="preserve">Не применяется </v>
      </c>
      <c r="K29" s="69" t="s">
        <v>48</v>
      </c>
      <c r="L29" s="69" t="s">
        <v>3</v>
      </c>
      <c r="M29" s="69" t="s">
        <v>5</v>
      </c>
      <c r="N29" s="100">
        <v>100</v>
      </c>
      <c r="O29" s="100">
        <v>100</v>
      </c>
      <c r="P29" s="51">
        <f t="shared" si="5"/>
        <v>100</v>
      </c>
      <c r="Q29" s="51"/>
      <c r="R29" s="283">
        <f>IFERROR(AVERAGE(P29:P30),"")</f>
        <v>100</v>
      </c>
      <c r="S29" s="275">
        <f>AVERAGE(Q29:Q30)</f>
        <v>121.36666666666667</v>
      </c>
      <c r="T29" s="284">
        <f>IFERROR((R29*0.7+S29*0.3)*2,S29*2)</f>
        <v>212.82</v>
      </c>
      <c r="U29" s="276" t="str">
        <f>IF(T29&lt;170,"ГЗ по услуге (работе) НЕ выполнено","")&amp;IF(AND(T29&gt;=170,T29&lt;=200),"ГЗ по услуге (работе) выполнено","")&amp;IF(T29&gt;200,"ГЗ по услуге (работе) ПЕРЕвыполнено","")</f>
        <v>ГЗ по услуге (работе) ПЕРЕвыполнено</v>
      </c>
      <c r="V29" s="276"/>
      <c r="W29" s="263"/>
      <c r="X29" s="424"/>
      <c r="Z29" s="5"/>
    </row>
    <row r="30" spans="1:26" s="4" customFormat="1" ht="69.75" customHeight="1" thickBot="1" x14ac:dyDescent="0.3">
      <c r="A30" s="419"/>
      <c r="B30" s="44" t="str">
        <f t="shared" si="0"/>
        <v>ГБУЗ АО Ахтубинская РБ</v>
      </c>
      <c r="C30" s="291"/>
      <c r="D30" s="19" t="str">
        <f t="shared" si="0"/>
        <v>Заготовка, хранение, транспортировка и обеспечение безопасности донорской крови и ее компонентов</v>
      </c>
      <c r="E30" s="274"/>
      <c r="F30" s="44" t="str">
        <f t="shared" si="1"/>
        <v>Не предусмотрено</v>
      </c>
      <c r="G30" s="276"/>
      <c r="H30" s="44" t="str">
        <f t="shared" si="2"/>
        <v>Не предусмотрено</v>
      </c>
      <c r="I30" s="276"/>
      <c r="J30" s="44" t="str">
        <f t="shared" si="13"/>
        <v xml:space="preserve">Не применяется </v>
      </c>
      <c r="K30" s="66" t="s">
        <v>49</v>
      </c>
      <c r="L30" s="67" t="s">
        <v>118</v>
      </c>
      <c r="M30" s="68" t="s">
        <v>42</v>
      </c>
      <c r="N30" s="98">
        <v>300</v>
      </c>
      <c r="O30" s="98">
        <v>364.1</v>
      </c>
      <c r="P30" s="53" t="str">
        <f t="shared" si="5"/>
        <v/>
      </c>
      <c r="Q30" s="52">
        <f>IF(AND(N30&lt;&gt;0,M30="объем"),(O30/N30*100)/$Y$2*12,"")</f>
        <v>121.36666666666667</v>
      </c>
      <c r="R30" s="283"/>
      <c r="S30" s="275"/>
      <c r="T30" s="284"/>
      <c r="U30" s="276"/>
      <c r="V30" s="276"/>
      <c r="W30" s="263"/>
      <c r="X30" s="424"/>
      <c r="Z30" s="5"/>
    </row>
    <row r="31" spans="1:26" s="4" customFormat="1" ht="28.5" customHeight="1" thickBot="1" x14ac:dyDescent="0.3">
      <c r="A31" s="419"/>
      <c r="B31" s="44" t="str">
        <f t="shared" si="0"/>
        <v>ГБУЗ АО Ахтубинская РБ</v>
      </c>
      <c r="C31" s="268" t="s">
        <v>227</v>
      </c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73" t="s">
        <v>281</v>
      </c>
      <c r="F31" s="44" t="str">
        <f t="shared" si="1"/>
        <v>заключение договоров</v>
      </c>
      <c r="G31" s="276" t="s">
        <v>283</v>
      </c>
      <c r="H3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76" t="s">
        <v>282</v>
      </c>
      <c r="J31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3" t="s">
        <v>228</v>
      </c>
      <c r="L31" s="67" t="s">
        <v>3</v>
      </c>
      <c r="M31" s="69" t="s">
        <v>5</v>
      </c>
      <c r="N31" s="100">
        <v>100</v>
      </c>
      <c r="O31" s="100">
        <v>100</v>
      </c>
      <c r="P31" s="51">
        <f t="shared" si="5"/>
        <v>100</v>
      </c>
      <c r="Q31" s="52"/>
      <c r="R31" s="283">
        <f>IFERROR(AVERAGE(P31:P32),"")</f>
        <v>100</v>
      </c>
      <c r="S31" s="275">
        <f>AVERAGE(Q31:Q32)</f>
        <v>100</v>
      </c>
      <c r="T31" s="284">
        <f>IFERROR((R31*0.7+S31*0.3)*2,S31*2)</f>
        <v>200</v>
      </c>
      <c r="U31" s="276" t="str">
        <f>IF(T31&lt;170,"ГЗ по услуге (работе) НЕ выполнено","")&amp;IF(AND(T31&gt;=170,T31&lt;=200),"ГЗ по услуге (работе) выполнено","")&amp;IF(T31&gt;200,"ГЗ по услуге (работе) ПЕРЕвыполнено","")</f>
        <v>ГЗ по услуге (работе) выполнено</v>
      </c>
      <c r="V31" s="276"/>
      <c r="W31" s="263"/>
      <c r="X31" s="424"/>
      <c r="Z31" s="5"/>
    </row>
    <row r="32" spans="1:26" s="4" customFormat="1" ht="28.5" customHeight="1" thickBot="1" x14ac:dyDescent="0.3">
      <c r="A32" s="420"/>
      <c r="B32" s="44" t="str">
        <f t="shared" si="0"/>
        <v>ГБУЗ АО Ахтубинская РБ</v>
      </c>
      <c r="C32" s="408"/>
      <c r="D3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" s="348"/>
      <c r="F32" s="44" t="str">
        <f t="shared" si="1"/>
        <v>заключение договоров</v>
      </c>
      <c r="G32" s="327"/>
      <c r="H3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" s="327"/>
      <c r="J32" s="44" t="str">
        <f t="shared" si="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" s="74" t="s">
        <v>235</v>
      </c>
      <c r="L32" s="75" t="s">
        <v>229</v>
      </c>
      <c r="M32" s="76" t="s">
        <v>42</v>
      </c>
      <c r="N32" s="101">
        <v>23.09</v>
      </c>
      <c r="O32" s="101">
        <v>23.09</v>
      </c>
      <c r="P32" s="54" t="str">
        <f t="shared" si="5"/>
        <v/>
      </c>
      <c r="Q32" s="55">
        <f>IF(AND(N32&lt;&gt;0,M32="объем"),(O32/N32*100),"")</f>
        <v>100</v>
      </c>
      <c r="R32" s="324"/>
      <c r="S32" s="314"/>
      <c r="T32" s="326"/>
      <c r="U32" s="327"/>
      <c r="V32" s="327"/>
      <c r="W32" s="422"/>
      <c r="X32" s="425"/>
      <c r="Z32" s="5"/>
    </row>
    <row r="33" spans="1:26" s="4" customFormat="1" ht="47.25" customHeight="1" thickBot="1" x14ac:dyDescent="0.3">
      <c r="A33" s="427" t="s">
        <v>22</v>
      </c>
      <c r="B33" s="44" t="str">
        <f t="shared" si="0"/>
        <v>ГБУЗ АО Володарская РБ</v>
      </c>
      <c r="C33" s="282" t="s">
        <v>119</v>
      </c>
      <c r="D33" s="19" t="str">
        <f t="shared" si="0"/>
        <v>ПМСП, не включенная в базовую программу ОМС</v>
      </c>
      <c r="E33" s="278" t="s">
        <v>137</v>
      </c>
      <c r="F33" s="44" t="str">
        <f t="shared" si="1"/>
        <v>амбулаторно</v>
      </c>
      <c r="G33" s="274" t="s">
        <v>132</v>
      </c>
      <c r="H3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78" t="s">
        <v>162</v>
      </c>
      <c r="J33" s="44" t="str">
        <f t="shared" si="13"/>
        <v>по профилю дерматовенерология (в части венерологии)</v>
      </c>
      <c r="K33" s="77" t="s">
        <v>128</v>
      </c>
      <c r="L33" s="77" t="s">
        <v>3</v>
      </c>
      <c r="M33" s="77" t="s">
        <v>5</v>
      </c>
      <c r="N33" s="102">
        <v>99</v>
      </c>
      <c r="O33" s="102">
        <v>99</v>
      </c>
      <c r="P33" s="56">
        <f t="shared" ref="P33:P104" si="14">IF(AND(N33&lt;&gt;0,M33="Кач."),O33/N33*100,"")</f>
        <v>100</v>
      </c>
      <c r="Q33" s="56"/>
      <c r="R33" s="316">
        <f>IFERROR(AVERAGE(P33:P35),"")</f>
        <v>100</v>
      </c>
      <c r="S33" s="389">
        <f>AVERAGE(Q33:Q35)</f>
        <v>100</v>
      </c>
      <c r="T33" s="313">
        <f>IFERROR((R33*0.7+S33*0.3)*2,S33*2)</f>
        <v>200</v>
      </c>
      <c r="U33" s="315" t="str">
        <f>IF(T33&lt;170,"ГЗ по услуге (работе) НЕ выполнено","")&amp;IF(AND(T33&gt;=170,T33&lt;=200),"ГЗ по услуге (работе) выполнено","")&amp;IF(T33&gt;200,"ГЗ по услуге (работе) ПЕРЕвыполнено","")</f>
        <v>ГЗ по услуге (работе) выполнено</v>
      </c>
      <c r="V33" s="315"/>
      <c r="W33" s="421">
        <f>AVERAGE(T33:T62)</f>
        <v>200.07640560188642</v>
      </c>
      <c r="X33" s="426" t="str">
        <f>IF(W33&lt;170,"ГЗ по учреждению не выполнено","")&amp;IF(AND(W33&gt;=170,W33&lt;=200),"ГЗ по учреждению выполнено","")&amp;IF(W33&gt;200,"ГЗ по учреждению перевыполнено","")</f>
        <v>ГЗ по учреждению перевыполнено</v>
      </c>
      <c r="Z33" s="5"/>
    </row>
    <row r="34" spans="1:26" s="4" customFormat="1" ht="78.75" customHeight="1" thickBot="1" x14ac:dyDescent="0.3">
      <c r="A34" s="304"/>
      <c r="B34" s="44" t="str">
        <f t="shared" si="0"/>
        <v>ГБУЗ АО Володарская РБ</v>
      </c>
      <c r="C34" s="355"/>
      <c r="D34" s="19" t="str">
        <f t="shared" si="0"/>
        <v>ПМСП, не включенная в базовую программу ОМС</v>
      </c>
      <c r="E34" s="279"/>
      <c r="F34" s="44" t="str">
        <f t="shared" si="1"/>
        <v>амбулаторно</v>
      </c>
      <c r="G34" s="276"/>
      <c r="H3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79"/>
      <c r="J34" s="44" t="str">
        <f t="shared" si="13"/>
        <v>по профилю дерматовенерология (в части венерологии)</v>
      </c>
      <c r="K34" s="66" t="s">
        <v>40</v>
      </c>
      <c r="L34" s="67" t="s">
        <v>118</v>
      </c>
      <c r="M34" s="68" t="s">
        <v>42</v>
      </c>
      <c r="N34" s="98">
        <v>991</v>
      </c>
      <c r="O34" s="97">
        <v>991</v>
      </c>
      <c r="P34" s="53"/>
      <c r="Q34" s="52">
        <f t="shared" ref="Q34:Q48" si="15">IF(AND(N34&lt;&gt;0,M34="объем"),(O34/N34*100)/$Y$2*12,"")</f>
        <v>100</v>
      </c>
      <c r="R34" s="317"/>
      <c r="S34" s="390"/>
      <c r="T34" s="308"/>
      <c r="U34" s="295"/>
      <c r="V34" s="295"/>
      <c r="W34" s="263"/>
      <c r="X34" s="266"/>
      <c r="Z34" s="5"/>
    </row>
    <row r="35" spans="1:26" s="4" customFormat="1" ht="28.5" customHeight="1" thickBot="1" x14ac:dyDescent="0.3">
      <c r="A35" s="304"/>
      <c r="B35" s="44" t="str">
        <f t="shared" si="0"/>
        <v>ГБУЗ АО Володарская РБ</v>
      </c>
      <c r="C35" s="355"/>
      <c r="D35" s="19" t="str">
        <f t="shared" si="0"/>
        <v>ПМСП, не включенная в базовую программу ОМС</v>
      </c>
      <c r="E35" s="279"/>
      <c r="F35" s="44" t="str">
        <f t="shared" si="1"/>
        <v>амбулаторно</v>
      </c>
      <c r="G35" s="276"/>
      <c r="H3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5" s="279"/>
      <c r="J35" s="44" t="str">
        <f t="shared" si="13"/>
        <v>по профилю дерматовенерология (в части венерологии)</v>
      </c>
      <c r="K35" s="66" t="s">
        <v>133</v>
      </c>
      <c r="L35" s="67" t="s">
        <v>118</v>
      </c>
      <c r="M35" s="68" t="s">
        <v>42</v>
      </c>
      <c r="N35" s="98">
        <v>100</v>
      </c>
      <c r="O35" s="97">
        <v>100</v>
      </c>
      <c r="P35" s="53"/>
      <c r="Q35" s="52">
        <f t="shared" si="15"/>
        <v>100</v>
      </c>
      <c r="R35" s="318"/>
      <c r="S35" s="312"/>
      <c r="T35" s="299"/>
      <c r="U35" s="278"/>
      <c r="V35" s="278"/>
      <c r="W35" s="263"/>
      <c r="X35" s="266"/>
    </row>
    <row r="36" spans="1:26" s="4" customFormat="1" ht="28.5" customHeight="1" thickBot="1" x14ac:dyDescent="0.3">
      <c r="A36" s="304"/>
      <c r="B36" s="44" t="str">
        <f t="shared" si="0"/>
        <v>ГБУЗ АО Володарская РБ</v>
      </c>
      <c r="C36" s="355"/>
      <c r="D36" s="19" t="str">
        <f t="shared" si="0"/>
        <v>ПМСП, не включенная в базовую программу ОМС</v>
      </c>
      <c r="E36" s="279" t="s">
        <v>137</v>
      </c>
      <c r="F36" s="44" t="str">
        <f t="shared" si="1"/>
        <v>амбулаторно</v>
      </c>
      <c r="G36" s="276" t="s">
        <v>140</v>
      </c>
      <c r="H3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79" t="s">
        <v>139</v>
      </c>
      <c r="J36" s="44" t="str">
        <f t="shared" si="13"/>
        <v>по профилю Фтизиатрия</v>
      </c>
      <c r="K36" s="70" t="s">
        <v>128</v>
      </c>
      <c r="L36" s="69" t="s">
        <v>3</v>
      </c>
      <c r="M36" s="69" t="s">
        <v>5</v>
      </c>
      <c r="N36" s="100">
        <v>99</v>
      </c>
      <c r="O36" s="100">
        <v>99</v>
      </c>
      <c r="P36" s="51">
        <f t="shared" ref="P36" si="16">IF(AND(N36&lt;&gt;0,M36="Кач."),O36/N36*100,"")</f>
        <v>100</v>
      </c>
      <c r="Q36" s="51"/>
      <c r="R36" s="316">
        <f>IFERROR(AVERAGE(P36:P38),"")</f>
        <v>100</v>
      </c>
      <c r="S36" s="389">
        <f>AVERAGE(Q36:Q38)</f>
        <v>100.01173708920189</v>
      </c>
      <c r="T36" s="313">
        <f>IFERROR((R36*0.7+S36*0.3)*2,S36*2)</f>
        <v>200.00704225352112</v>
      </c>
      <c r="U36" s="315" t="str">
        <f>IF(T36&lt;170,"ГЗ по услуге (работе) НЕ выполнено","")&amp;IF(AND(T36&gt;=170,T36&lt;=200),"ГЗ по услуге (работе) выполнено","")&amp;IF(T36&gt;200,"ГЗ по услуге (работе) ПЕРЕвыполнено","")</f>
        <v>ГЗ по услуге (работе) ПЕРЕвыполнено</v>
      </c>
      <c r="V36" s="315"/>
      <c r="W36" s="263"/>
      <c r="X36" s="266"/>
    </row>
    <row r="37" spans="1:26" s="4" customFormat="1" ht="60.75" customHeight="1" thickBot="1" x14ac:dyDescent="0.3">
      <c r="A37" s="304"/>
      <c r="B37" s="44" t="str">
        <f t="shared" si="0"/>
        <v>ГБУЗ АО Володарская РБ</v>
      </c>
      <c r="C37" s="355"/>
      <c r="D37" s="19" t="str">
        <f t="shared" si="0"/>
        <v>ПМСП, не включенная в базовую программу ОМС</v>
      </c>
      <c r="E37" s="279"/>
      <c r="F37" s="44" t="str">
        <f t="shared" si="1"/>
        <v>амбулаторно</v>
      </c>
      <c r="G37" s="276"/>
      <c r="H3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79"/>
      <c r="J37" s="44" t="str">
        <f t="shared" si="13"/>
        <v>по профилю Фтизиатрия</v>
      </c>
      <c r="K37" s="71" t="s">
        <v>40</v>
      </c>
      <c r="L37" s="67" t="s">
        <v>118</v>
      </c>
      <c r="M37" s="68" t="s">
        <v>42</v>
      </c>
      <c r="N37" s="98">
        <v>4260</v>
      </c>
      <c r="O37" s="97">
        <v>4261</v>
      </c>
      <c r="P37" s="53"/>
      <c r="Q37" s="52">
        <f t="shared" si="15"/>
        <v>100.02347417840377</v>
      </c>
      <c r="R37" s="317"/>
      <c r="S37" s="390"/>
      <c r="T37" s="308"/>
      <c r="U37" s="295"/>
      <c r="V37" s="295"/>
      <c r="W37" s="263"/>
      <c r="X37" s="266"/>
    </row>
    <row r="38" spans="1:26" s="4" customFormat="1" ht="28.5" customHeight="1" thickBot="1" x14ac:dyDescent="0.3">
      <c r="A38" s="304"/>
      <c r="B38" s="44" t="str">
        <f t="shared" si="0"/>
        <v>ГБУЗ АО Володарская РБ</v>
      </c>
      <c r="C38" s="355"/>
      <c r="D38" s="19" t="str">
        <f t="shared" si="0"/>
        <v>ПМСП, не включенная в базовую программу ОМС</v>
      </c>
      <c r="E38" s="279"/>
      <c r="F38" s="44" t="str">
        <f t="shared" si="1"/>
        <v>амбулаторно</v>
      </c>
      <c r="G38" s="276"/>
      <c r="H3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8" s="279"/>
      <c r="J38" s="44" t="str">
        <f t="shared" si="13"/>
        <v>по профилю Фтизиатрия</v>
      </c>
      <c r="K38" s="71" t="s">
        <v>133</v>
      </c>
      <c r="L38" s="67" t="s">
        <v>118</v>
      </c>
      <c r="M38" s="68" t="s">
        <v>42</v>
      </c>
      <c r="N38" s="98">
        <v>1284</v>
      </c>
      <c r="O38" s="97">
        <v>1284</v>
      </c>
      <c r="P38" s="53"/>
      <c r="Q38" s="52">
        <f t="shared" si="15"/>
        <v>100</v>
      </c>
      <c r="R38" s="318"/>
      <c r="S38" s="312"/>
      <c r="T38" s="299"/>
      <c r="U38" s="278"/>
      <c r="V38" s="278"/>
      <c r="W38" s="263"/>
      <c r="X38" s="266"/>
    </row>
    <row r="39" spans="1:26" s="4" customFormat="1" ht="28.5" customHeight="1" thickBot="1" x14ac:dyDescent="0.3">
      <c r="A39" s="304"/>
      <c r="B39" s="44" t="str">
        <f t="shared" si="0"/>
        <v>ГБУЗ АО Володарская РБ</v>
      </c>
      <c r="C39" s="355"/>
      <c r="D39" s="19" t="str">
        <f t="shared" si="0"/>
        <v>ПМСП, не включенная в базовую программу ОМС</v>
      </c>
      <c r="E39" s="279" t="s">
        <v>137</v>
      </c>
      <c r="F39" s="44" t="str">
        <f t="shared" si="1"/>
        <v>амбулаторно</v>
      </c>
      <c r="G39" s="276" t="s">
        <v>161</v>
      </c>
      <c r="H3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79" t="s">
        <v>270</v>
      </c>
      <c r="J39" s="44" t="str">
        <f t="shared" si="13"/>
        <v>по профилю психиатрия-наркология</v>
      </c>
      <c r="K39" s="70" t="s">
        <v>128</v>
      </c>
      <c r="L39" s="69" t="s">
        <v>3</v>
      </c>
      <c r="M39" s="69" t="s">
        <v>5</v>
      </c>
      <c r="N39" s="100">
        <v>99</v>
      </c>
      <c r="O39" s="100">
        <v>99</v>
      </c>
      <c r="P39" s="51">
        <f t="shared" ref="P39" si="17">IF(AND(N39&lt;&gt;0,M39="Кач."),O39/N39*100,"")</f>
        <v>100</v>
      </c>
      <c r="Q39" s="51" t="str">
        <f t="shared" si="15"/>
        <v/>
      </c>
      <c r="R39" s="316">
        <f>IFERROR(AVERAGE(P39:P41),"")</f>
        <v>100</v>
      </c>
      <c r="S39" s="389">
        <f>AVERAGE(Q39:Q41)</f>
        <v>100</v>
      </c>
      <c r="T39" s="313">
        <f>IFERROR((R39*0.7+S39*0.3)*2,S39*2)</f>
        <v>200</v>
      </c>
      <c r="U39" s="315" t="str">
        <f>IF(T39&lt;170,"ГЗ по услуге (работе) НЕ выполнено","")&amp;IF(AND(T39&gt;=170,T39&lt;=200),"ГЗ по услуге (работе) выполнено","")&amp;IF(T39&gt;200,"ГЗ по услуге (работе) ПЕРЕвыполнено","")</f>
        <v>ГЗ по услуге (работе) выполнено</v>
      </c>
      <c r="V39" s="315"/>
      <c r="W39" s="263"/>
      <c r="X39" s="266"/>
    </row>
    <row r="40" spans="1:26" s="4" customFormat="1" ht="53.25" customHeight="1" thickBot="1" x14ac:dyDescent="0.3">
      <c r="A40" s="304"/>
      <c r="B40" s="44" t="str">
        <f t="shared" si="0"/>
        <v>ГБУЗ АО Володарская РБ</v>
      </c>
      <c r="C40" s="355"/>
      <c r="D40" s="19" t="str">
        <f t="shared" si="0"/>
        <v>ПМСП, не включенная в базовую программу ОМС</v>
      </c>
      <c r="E40" s="279"/>
      <c r="F40" s="44" t="str">
        <f t="shared" si="1"/>
        <v>амбулаторно</v>
      </c>
      <c r="G40" s="276"/>
      <c r="H4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79"/>
      <c r="J40" s="44" t="str">
        <f t="shared" si="13"/>
        <v>по профилю психиатрия-наркология</v>
      </c>
      <c r="K40" s="71" t="s">
        <v>40</v>
      </c>
      <c r="L40" s="67" t="s">
        <v>118</v>
      </c>
      <c r="M40" s="68" t="s">
        <v>42</v>
      </c>
      <c r="N40" s="98">
        <v>3111</v>
      </c>
      <c r="O40" s="97">
        <v>3111</v>
      </c>
      <c r="P40" s="53"/>
      <c r="Q40" s="52">
        <f t="shared" si="15"/>
        <v>100</v>
      </c>
      <c r="R40" s="317"/>
      <c r="S40" s="390"/>
      <c r="T40" s="308"/>
      <c r="U40" s="295"/>
      <c r="V40" s="295"/>
      <c r="W40" s="263"/>
      <c r="X40" s="266"/>
    </row>
    <row r="41" spans="1:26" s="4" customFormat="1" ht="28.5" customHeight="1" thickBot="1" x14ac:dyDescent="0.3">
      <c r="A41" s="304"/>
      <c r="B41" s="44" t="str">
        <f t="shared" si="0"/>
        <v>ГБУЗ АО Володарская РБ</v>
      </c>
      <c r="C41" s="355"/>
      <c r="D41" s="19" t="str">
        <f t="shared" si="0"/>
        <v>ПМСП, не включенная в базовую программу ОМС</v>
      </c>
      <c r="E41" s="279"/>
      <c r="F41" s="44" t="str">
        <f t="shared" si="1"/>
        <v>амбулаторно</v>
      </c>
      <c r="G41" s="276"/>
      <c r="H4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1" s="279"/>
      <c r="J41" s="44" t="str">
        <f t="shared" si="13"/>
        <v>по профилю психиатрия-наркология</v>
      </c>
      <c r="K41" s="71" t="s">
        <v>133</v>
      </c>
      <c r="L41" s="67" t="s">
        <v>118</v>
      </c>
      <c r="M41" s="68" t="s">
        <v>42</v>
      </c>
      <c r="N41" s="98">
        <v>430</v>
      </c>
      <c r="O41" s="97">
        <v>430</v>
      </c>
      <c r="P41" s="53"/>
      <c r="Q41" s="52">
        <f t="shared" si="15"/>
        <v>100</v>
      </c>
      <c r="R41" s="318"/>
      <c r="S41" s="312"/>
      <c r="T41" s="299"/>
      <c r="U41" s="278"/>
      <c r="V41" s="278"/>
      <c r="W41" s="263"/>
      <c r="X41" s="266"/>
    </row>
    <row r="42" spans="1:26" s="4" customFormat="1" ht="28.5" customHeight="1" thickBot="1" x14ac:dyDescent="0.3">
      <c r="A42" s="304"/>
      <c r="B42" s="44" t="str">
        <f t="shared" si="0"/>
        <v>ГБУЗ АО Володарская РБ</v>
      </c>
      <c r="C42" s="355"/>
      <c r="D42" s="19" t="str">
        <f t="shared" si="0"/>
        <v>ПМСП, не включенная в базовую программу ОМС</v>
      </c>
      <c r="E42" s="277" t="s">
        <v>137</v>
      </c>
      <c r="F42" s="44" t="str">
        <f t="shared" si="1"/>
        <v>амбулаторно</v>
      </c>
      <c r="G42" s="273" t="s">
        <v>39</v>
      </c>
      <c r="H42" s="44" t="str">
        <f t="shared" si="2"/>
        <v>Первичная медико-санитарная помощь, в части диагностики и лечения</v>
      </c>
      <c r="I42" s="277" t="s">
        <v>243</v>
      </c>
      <c r="J42" s="44" t="str">
        <f t="shared" si="13"/>
        <v>Вакцинация</v>
      </c>
      <c r="K42" s="70" t="s">
        <v>128</v>
      </c>
      <c r="L42" s="69" t="s">
        <v>3</v>
      </c>
      <c r="M42" s="69" t="s">
        <v>5</v>
      </c>
      <c r="N42" s="100">
        <v>99</v>
      </c>
      <c r="O42" s="100">
        <v>99</v>
      </c>
      <c r="P42" s="118">
        <f t="shared" ref="P42:P44" si="18">IF(AND(N42&lt;&gt;0,M42="Кач."),O42/N42*100,"")</f>
        <v>100</v>
      </c>
      <c r="Q42" s="118" t="str">
        <f t="shared" ref="Q42:Q45" si="19">IF(AND(N42&lt;&gt;0,M42="объем"),(O42/N42*100)/$Y$2*12,"")</f>
        <v/>
      </c>
      <c r="R42" s="283">
        <f>IFERROR(AVERAGE(P42:P43),"")</f>
        <v>100</v>
      </c>
      <c r="S42" s="275">
        <f>AVERAGE(Q42:Q43)</f>
        <v>100</v>
      </c>
      <c r="T42" s="284">
        <f>IFERROR((R42*0.7+S42*0.3)*2,S42*2)</f>
        <v>200</v>
      </c>
      <c r="U42" s="276" t="str">
        <f>IF(T42&lt;170,"ГЗ по услуге (работе) НЕ выполнено","")&amp;IF(AND(T42&gt;=170,T42&lt;=200),"ГЗ по услуге (работе) выполнено","")&amp;IF(T42&gt;200,"ГЗ по услуге (работе) ПЕРЕвыполнено","")</f>
        <v>ГЗ по услуге (работе) выполнено</v>
      </c>
      <c r="V42" s="276"/>
      <c r="W42" s="263"/>
      <c r="X42" s="266"/>
    </row>
    <row r="43" spans="1:26" s="4" customFormat="1" ht="51.75" customHeight="1" thickBot="1" x14ac:dyDescent="0.3">
      <c r="A43" s="304"/>
      <c r="B43" s="44" t="str">
        <f>IF(A43="",B42,A43)</f>
        <v>ГБУЗ АО Володарская РБ</v>
      </c>
      <c r="C43" s="355"/>
      <c r="D43" s="19" t="str">
        <f>IF(C43="",D42,C43)</f>
        <v>ПМСП, не включенная в базовую программу ОМС</v>
      </c>
      <c r="E43" s="278"/>
      <c r="F43" s="44" t="str">
        <f>IF(E43="",F42,E43)</f>
        <v>амбулаторно</v>
      </c>
      <c r="G43" s="274"/>
      <c r="H43" s="44" t="str">
        <f>IF(G43="",H42,G43)</f>
        <v>Первичная медико-санитарная помощь, в части диагностики и лечения</v>
      </c>
      <c r="I43" s="278"/>
      <c r="J43" s="44" t="str">
        <f t="shared" si="13"/>
        <v>Вакцинация</v>
      </c>
      <c r="K43" s="71" t="s">
        <v>40</v>
      </c>
      <c r="L43" s="67" t="s">
        <v>118</v>
      </c>
      <c r="M43" s="68" t="s">
        <v>42</v>
      </c>
      <c r="N43" s="98">
        <v>50</v>
      </c>
      <c r="O43" s="97">
        <v>50</v>
      </c>
      <c r="P43" s="53"/>
      <c r="Q43" s="117">
        <f t="shared" si="19"/>
        <v>100</v>
      </c>
      <c r="R43" s="324"/>
      <c r="S43" s="314"/>
      <c r="T43" s="326"/>
      <c r="U43" s="327"/>
      <c r="V43" s="327"/>
      <c r="W43" s="263"/>
      <c r="X43" s="266"/>
    </row>
    <row r="44" spans="1:26" s="4" customFormat="1" ht="51.75" customHeight="1" thickBot="1" x14ac:dyDescent="0.3">
      <c r="A44" s="304"/>
      <c r="B44" s="44" t="str">
        <f t="shared" si="0"/>
        <v>ГБУЗ АО Володарская РБ</v>
      </c>
      <c r="C44" s="355"/>
      <c r="D44" s="19" t="str">
        <f t="shared" si="0"/>
        <v>ПМСП, не включенная в базовую программу ОМС</v>
      </c>
      <c r="E44" s="277" t="s">
        <v>137</v>
      </c>
      <c r="F44" s="44" t="str">
        <f t="shared" si="1"/>
        <v>амбулаторно</v>
      </c>
      <c r="G44" s="273" t="s">
        <v>39</v>
      </c>
      <c r="H44" s="44" t="str">
        <f t="shared" si="2"/>
        <v>Первичная медико-санитарная помощь, в части диагностики и лечения</v>
      </c>
      <c r="I44" s="277" t="s">
        <v>274</v>
      </c>
      <c r="J44" s="44" t="str">
        <f t="shared" si="13"/>
        <v>Рентгенология</v>
      </c>
      <c r="K44" s="70" t="s">
        <v>128</v>
      </c>
      <c r="L44" s="69" t="s">
        <v>3</v>
      </c>
      <c r="M44" s="69" t="s">
        <v>5</v>
      </c>
      <c r="N44" s="100">
        <v>99</v>
      </c>
      <c r="O44" s="100">
        <v>99</v>
      </c>
      <c r="P44" s="153">
        <f t="shared" si="18"/>
        <v>100</v>
      </c>
      <c r="Q44" s="152" t="str">
        <f t="shared" si="19"/>
        <v/>
      </c>
      <c r="R44" s="322">
        <f>IFERROR(AVERAGE(P44:P45),"")</f>
        <v>100</v>
      </c>
      <c r="S44" s="328">
        <f>AVERAGE(Q44:Q45)</f>
        <v>96.271028037383161</v>
      </c>
      <c r="T44" s="313">
        <f>IFERROR((R44*0.7+S44*0.3)*2,S44*2)</f>
        <v>197.76261682242989</v>
      </c>
      <c r="U44" s="330" t="str">
        <f>IF(T44&lt;170,"ГЗ по услуге (работе) НЕ выполнено","")&amp;IF(AND(T44&gt;=170,T44&lt;=200),"ГЗ по услуге (работе) выполнено","")&amp;IF(T44&gt;200,"ГЗ по услуге (работе) ПЕРЕвыполнено","")</f>
        <v>ГЗ по услуге (работе) выполнено</v>
      </c>
      <c r="V44" s="330"/>
      <c r="W44" s="263"/>
      <c r="X44" s="266"/>
    </row>
    <row r="45" spans="1:26" s="4" customFormat="1" ht="51.75" customHeight="1" thickBot="1" x14ac:dyDescent="0.3">
      <c r="A45" s="304"/>
      <c r="B45" s="44" t="str">
        <f>IF(A45="",B44,A45)</f>
        <v>ГБУЗ АО Володарская РБ</v>
      </c>
      <c r="C45" s="355"/>
      <c r="D45" s="19" t="str">
        <f t="shared" si="0"/>
        <v>ПМСП, не включенная в базовую программу ОМС</v>
      </c>
      <c r="E45" s="278"/>
      <c r="F45" s="44" t="str">
        <f>IF(E45="",F44,E45)</f>
        <v>амбулаторно</v>
      </c>
      <c r="G45" s="274"/>
      <c r="H45" s="44" t="str">
        <f>IF(G45="",H44,G45)</f>
        <v>Первичная медико-санитарная помощь, в части диагностики и лечения</v>
      </c>
      <c r="I45" s="278"/>
      <c r="J45" s="44" t="str">
        <f t="shared" si="13"/>
        <v>Рентгенология</v>
      </c>
      <c r="K45" s="71" t="s">
        <v>284</v>
      </c>
      <c r="L45" s="67" t="s">
        <v>118</v>
      </c>
      <c r="M45" s="68" t="s">
        <v>42</v>
      </c>
      <c r="N45" s="98">
        <v>10700</v>
      </c>
      <c r="O45" s="97">
        <v>10301</v>
      </c>
      <c r="P45" s="53"/>
      <c r="Q45" s="152">
        <f t="shared" si="19"/>
        <v>96.271028037383161</v>
      </c>
      <c r="R45" s="290"/>
      <c r="S45" s="297"/>
      <c r="T45" s="299"/>
      <c r="U45" s="274"/>
      <c r="V45" s="274"/>
      <c r="W45" s="263"/>
      <c r="X45" s="266"/>
    </row>
    <row r="46" spans="1:26" s="4" customFormat="1" ht="51.75" customHeight="1" thickBot="1" x14ac:dyDescent="0.3">
      <c r="A46" s="304"/>
      <c r="B46" s="44" t="str">
        <f>IF(A46="",B45,A46)</f>
        <v>ГБУЗ АО Володарская РБ</v>
      </c>
      <c r="C46" s="355"/>
      <c r="D46" s="19" t="str">
        <f t="shared" si="0"/>
        <v>ПМСП, не включенная в базовую программу ОМС</v>
      </c>
      <c r="E46" s="276" t="s">
        <v>142</v>
      </c>
      <c r="F46" s="44" t="str">
        <f>IF(E46="",F45,E46)</f>
        <v>Дневной стационар</v>
      </c>
      <c r="G46" s="276" t="s">
        <v>161</v>
      </c>
      <c r="H4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76" t="s">
        <v>270</v>
      </c>
      <c r="J46" s="44" t="str">
        <f>IF(I46="",J45,I46)</f>
        <v>по профилю психиатрия-наркология</v>
      </c>
      <c r="K46" s="70" t="s">
        <v>128</v>
      </c>
      <c r="L46" s="70" t="s">
        <v>3</v>
      </c>
      <c r="M46" s="70" t="s">
        <v>5</v>
      </c>
      <c r="N46" s="100">
        <v>99</v>
      </c>
      <c r="O46" s="100">
        <v>99</v>
      </c>
      <c r="P46" s="57">
        <f t="shared" si="14"/>
        <v>100</v>
      </c>
      <c r="Q46" s="57" t="str">
        <f t="shared" si="15"/>
        <v/>
      </c>
      <c r="R46" s="283">
        <f>IFERROR(AVERAGE(P46:P47),"")</f>
        <v>100</v>
      </c>
      <c r="S46" s="275">
        <f>AVERAGE(Q46:Q47)</f>
        <v>100</v>
      </c>
      <c r="T46" s="284">
        <f>IFERROR((R46*0.7+S46*0.3)*2,S46*2)</f>
        <v>200</v>
      </c>
      <c r="U46" s="276" t="str">
        <f>IF(T46&lt;170,"ГЗ по услуге (работе) НЕ выполнено","")&amp;IF(AND(T46&gt;=170,T46&lt;=200),"ГЗ по услуге (работе) выполнено","")&amp;IF(T46&gt;200,"ГЗ по услуге (работе) ПЕРЕвыполнено","")</f>
        <v>ГЗ по услуге (работе) выполнено</v>
      </c>
      <c r="V46" s="276"/>
      <c r="W46" s="263"/>
      <c r="X46" s="266"/>
    </row>
    <row r="47" spans="1:26" s="4" customFormat="1" ht="51.75" customHeight="1" thickBot="1" x14ac:dyDescent="0.3">
      <c r="A47" s="304"/>
      <c r="B47" s="44" t="str">
        <f t="shared" si="0"/>
        <v>ГБУЗ АО Володарская РБ</v>
      </c>
      <c r="C47" s="355"/>
      <c r="D47" s="19" t="str">
        <f t="shared" si="0"/>
        <v>ПМСП, не включенная в базовую программу ОМС</v>
      </c>
      <c r="E47" s="276"/>
      <c r="F47" s="44" t="str">
        <f t="shared" si="1"/>
        <v>Дневной стационар</v>
      </c>
      <c r="G47" s="276"/>
      <c r="H4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7" s="276"/>
      <c r="J47" s="44" t="str">
        <f>IF(I47="",J46,I47)</f>
        <v>по профилю психиатрия-наркология</v>
      </c>
      <c r="K47" s="71" t="s">
        <v>144</v>
      </c>
      <c r="L47" s="72" t="s">
        <v>145</v>
      </c>
      <c r="M47" s="78" t="s">
        <v>42</v>
      </c>
      <c r="N47" s="98">
        <v>97</v>
      </c>
      <c r="O47" s="97">
        <v>97</v>
      </c>
      <c r="P47" s="58"/>
      <c r="Q47" s="59">
        <f t="shared" si="15"/>
        <v>100</v>
      </c>
      <c r="R47" s="324"/>
      <c r="S47" s="314"/>
      <c r="T47" s="326"/>
      <c r="U47" s="327"/>
      <c r="V47" s="327"/>
      <c r="W47" s="263"/>
      <c r="X47" s="266"/>
    </row>
    <row r="48" spans="1:26" s="4" customFormat="1" ht="28.5" customHeight="1" thickBot="1" x14ac:dyDescent="0.3">
      <c r="A48" s="304"/>
      <c r="B48" s="44" t="str">
        <f t="shared" si="0"/>
        <v>ГБУЗ АО Володарская РБ</v>
      </c>
      <c r="C48" s="355" t="s">
        <v>136</v>
      </c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76" t="s">
        <v>47</v>
      </c>
      <c r="F48" s="44" t="str">
        <f t="shared" si="1"/>
        <v>Не предусмотрено</v>
      </c>
      <c r="G48" s="273" t="s">
        <v>136</v>
      </c>
      <c r="H4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73" t="s">
        <v>143</v>
      </c>
      <c r="J48" s="44" t="str">
        <f>IF(I48="",J47,I48)</f>
        <v xml:space="preserve">Не применяется </v>
      </c>
      <c r="K48" s="69" t="s">
        <v>128</v>
      </c>
      <c r="L48" s="69" t="s">
        <v>3</v>
      </c>
      <c r="M48" s="69" t="s">
        <v>5</v>
      </c>
      <c r="N48" s="100">
        <v>99</v>
      </c>
      <c r="O48" s="100">
        <v>99</v>
      </c>
      <c r="P48" s="51">
        <f>IF(AND(N48&lt;&gt;0,M48="Кач."),O48/N48*100,"")</f>
        <v>100</v>
      </c>
      <c r="Q48" s="57" t="str">
        <f t="shared" si="15"/>
        <v/>
      </c>
      <c r="R48" s="322">
        <f>IFERROR(AVERAGE(P48:P50),"")</f>
        <v>100</v>
      </c>
      <c r="S48" s="328">
        <f>AVERAGE(Q48:Q50)</f>
        <v>100.46923879040668</v>
      </c>
      <c r="T48" s="313">
        <f>IFERROR((R48*0.7+S48*0.3)*2,S48*2)</f>
        <v>200.281543274244</v>
      </c>
      <c r="U48" s="330" t="str">
        <f>IF(T48&lt;170,"ГЗ по услуге (работе) НЕ выполнено","")&amp;IF(AND(T48&gt;=170,T48&lt;=200),"ГЗ по услуге (работе) выполнено","")&amp;IF(T48&gt;200,"ГЗ по услуге (работе) ПЕРЕвыполнено","")</f>
        <v>ГЗ по услуге (работе) ПЕРЕвыполнено</v>
      </c>
      <c r="V48" s="330"/>
      <c r="W48" s="263"/>
      <c r="X48" s="266"/>
    </row>
    <row r="49" spans="1:24" s="4" customFormat="1" ht="75.75" customHeight="1" thickBot="1" x14ac:dyDescent="0.3">
      <c r="A49" s="304"/>
      <c r="B49" s="44" t="str">
        <f t="shared" si="0"/>
        <v>ГБУЗ АО Володарская РБ</v>
      </c>
      <c r="C49" s="355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276"/>
      <c r="F49" s="44" t="str">
        <f t="shared" si="1"/>
        <v>Не предусмотрено</v>
      </c>
      <c r="G49" s="285"/>
      <c r="H49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85"/>
      <c r="J49" s="44" t="str">
        <f>IF(I49="",J48,I49)</f>
        <v xml:space="preserve">Не применяется </v>
      </c>
      <c r="K49" s="66" t="s">
        <v>40</v>
      </c>
      <c r="L49" s="67" t="s">
        <v>118</v>
      </c>
      <c r="M49" s="68" t="s">
        <v>42</v>
      </c>
      <c r="N49" s="96">
        <v>1000</v>
      </c>
      <c r="O49" s="96">
        <v>1000</v>
      </c>
      <c r="P49" s="184" t="str">
        <f t="shared" ref="P49:P52" si="20">IF(AND(N49&lt;&gt;0,M49="Кач."),O49/N49*100,"")</f>
        <v/>
      </c>
      <c r="Q49" s="59">
        <f t="shared" ref="Q49" si="21">IF(AND(N49&lt;&gt;0,M49="объем"),(O49/N49*100)/$Y$2*12,"")</f>
        <v>100</v>
      </c>
      <c r="R49" s="300"/>
      <c r="S49" s="301"/>
      <c r="T49" s="308"/>
      <c r="U49" s="285"/>
      <c r="V49" s="285"/>
      <c r="W49" s="263"/>
      <c r="X49" s="266"/>
    </row>
    <row r="50" spans="1:24" s="4" customFormat="1" ht="28.5" customHeight="1" thickBot="1" x14ac:dyDescent="0.3">
      <c r="A50" s="304"/>
      <c r="B50" s="44" t="str">
        <f t="shared" si="0"/>
        <v>ГБУЗ АО Володарская РБ</v>
      </c>
      <c r="C50" s="355"/>
      <c r="D50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50" s="120" t="s">
        <v>47</v>
      </c>
      <c r="F50" s="44" t="str">
        <f t="shared" si="1"/>
        <v>Не предусмотрено</v>
      </c>
      <c r="G50" s="274"/>
      <c r="H50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50" s="274"/>
      <c r="J50" s="44" t="str">
        <f>IF(I50="",J49,I50)</f>
        <v xml:space="preserve">Не применяется </v>
      </c>
      <c r="K50" s="71" t="s">
        <v>146</v>
      </c>
      <c r="L50" s="72" t="s">
        <v>41</v>
      </c>
      <c r="M50" s="68" t="s">
        <v>42</v>
      </c>
      <c r="N50" s="96">
        <v>959</v>
      </c>
      <c r="O50" s="96">
        <v>968</v>
      </c>
      <c r="P50" s="184" t="str">
        <f t="shared" si="20"/>
        <v/>
      </c>
      <c r="Q50" s="52">
        <f>IF(AND(N50&lt;&gt;0,M50="объем"),(O50/N50*100)/$Y$2*12,"")</f>
        <v>100.93847758081336</v>
      </c>
      <c r="R50" s="393"/>
      <c r="S50" s="329"/>
      <c r="T50" s="325"/>
      <c r="U50" s="348"/>
      <c r="V50" s="348"/>
      <c r="W50" s="263"/>
      <c r="X50" s="266"/>
    </row>
    <row r="51" spans="1:24" s="4" customFormat="1" ht="48.75" customHeight="1" thickBot="1" x14ac:dyDescent="0.3">
      <c r="A51" s="304"/>
      <c r="B51" s="44" t="str">
        <f t="shared" si="0"/>
        <v>ГБУЗ АО Володарская РБ</v>
      </c>
      <c r="C51" s="268" t="s">
        <v>299</v>
      </c>
      <c r="D51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1" s="273" t="s">
        <v>300</v>
      </c>
      <c r="F51" s="44" t="str">
        <f t="shared" si="1"/>
        <v>Амбулаторно</v>
      </c>
      <c r="G51" s="273" t="s">
        <v>47</v>
      </c>
      <c r="H51" s="44" t="str">
        <f t="shared" si="2"/>
        <v>Не предусмотрено</v>
      </c>
      <c r="I51" s="273" t="s">
        <v>47</v>
      </c>
      <c r="J51" s="44" t="str">
        <f t="shared" ref="J51:J52" si="22">IF(I51="",J50,I51)</f>
        <v>Не предусмотрено</v>
      </c>
      <c r="K51" s="72" t="s">
        <v>301</v>
      </c>
      <c r="L51" s="72" t="s">
        <v>3</v>
      </c>
      <c r="M51" s="69" t="s">
        <v>5</v>
      </c>
      <c r="N51" s="208">
        <v>99</v>
      </c>
      <c r="O51" s="208">
        <v>99</v>
      </c>
      <c r="P51" s="184">
        <f t="shared" si="20"/>
        <v>100</v>
      </c>
      <c r="Q51" s="185" t="str">
        <f t="shared" ref="Q51:Q52" si="23">IF(AND(N51&lt;&gt;0,M51="объем"),(O51/N51*100)/$Y$2*12,"")</f>
        <v/>
      </c>
      <c r="R51" s="322">
        <f>IFERROR(AVERAGE(P51:P52),"")</f>
        <v>100</v>
      </c>
      <c r="S51" s="328">
        <f>AVERAGE(Q51:Q52)</f>
        <v>100.40322580645164</v>
      </c>
      <c r="T51" s="313">
        <f>IFERROR((R51*0.7+S51*0.3)*2,S51*2)</f>
        <v>200.24193548387098</v>
      </c>
      <c r="U51" s="330" t="str">
        <f>IF(T51&lt;170,"ГЗ по услуге (работе) НЕ выполнено","")&amp;IF(AND(T51&gt;=170,T51&lt;=200),"ГЗ по услуге (работе) выполнено","")&amp;IF(T51&gt;200,"ГЗ по услуге (работе) ПЕРЕвыполнено","")</f>
        <v>ГЗ по услуге (работе) ПЕРЕвыполнено</v>
      </c>
      <c r="V51" s="330"/>
      <c r="W51" s="263"/>
      <c r="X51" s="266"/>
    </row>
    <row r="52" spans="1:24" s="4" customFormat="1" ht="44.25" customHeight="1" thickBot="1" x14ac:dyDescent="0.3">
      <c r="A52" s="304"/>
      <c r="B52" s="44" t="str">
        <f t="shared" si="0"/>
        <v>ГБУЗ АО Володарская РБ</v>
      </c>
      <c r="C52" s="291"/>
      <c r="D52" s="19" t="str">
        <f t="shared" si="0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52" s="274"/>
      <c r="F52" s="44" t="str">
        <f t="shared" si="1"/>
        <v>Амбулаторно</v>
      </c>
      <c r="G52" s="274"/>
      <c r="H52" s="44" t="str">
        <f t="shared" si="2"/>
        <v>Не предусмотрено</v>
      </c>
      <c r="I52" s="274"/>
      <c r="J52" s="44" t="str">
        <f t="shared" si="22"/>
        <v>Не предусмотрено</v>
      </c>
      <c r="K52" s="71" t="s">
        <v>40</v>
      </c>
      <c r="L52" s="72" t="s">
        <v>145</v>
      </c>
      <c r="M52" s="68" t="s">
        <v>42</v>
      </c>
      <c r="N52" s="96">
        <v>1240</v>
      </c>
      <c r="O52" s="96">
        <v>1245</v>
      </c>
      <c r="P52" s="53" t="str">
        <f t="shared" si="20"/>
        <v/>
      </c>
      <c r="Q52" s="185">
        <f t="shared" si="23"/>
        <v>100.40322580645164</v>
      </c>
      <c r="R52" s="290"/>
      <c r="S52" s="297"/>
      <c r="T52" s="299"/>
      <c r="U52" s="274"/>
      <c r="V52" s="274"/>
      <c r="W52" s="263"/>
      <c r="X52" s="266"/>
    </row>
    <row r="53" spans="1:24" s="4" customFormat="1" ht="28.5" customHeight="1" thickBot="1" x14ac:dyDescent="0.3">
      <c r="A53" s="304"/>
      <c r="B53" s="44" t="str">
        <f>IF(A53="",B52,A53)</f>
        <v>ГБУЗ АО Володарская РБ</v>
      </c>
      <c r="C53" s="355" t="s">
        <v>189</v>
      </c>
      <c r="D5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3" s="279" t="s">
        <v>47</v>
      </c>
      <c r="F53" s="44" t="str">
        <f t="shared" si="1"/>
        <v>Не предусмотрено</v>
      </c>
      <c r="G53" s="279" t="s">
        <v>47</v>
      </c>
      <c r="H53" s="44" t="str">
        <f t="shared" si="2"/>
        <v>Не предусмотрено</v>
      </c>
      <c r="I53" s="279" t="s">
        <v>47</v>
      </c>
      <c r="J53" s="44" t="str">
        <f>IF(I53="",J52,I53)</f>
        <v>Не предусмотрено</v>
      </c>
      <c r="K53" s="70" t="s">
        <v>57</v>
      </c>
      <c r="L53" s="69" t="s">
        <v>57</v>
      </c>
      <c r="M53" s="70"/>
      <c r="N53" s="100"/>
      <c r="O53" s="100"/>
      <c r="P53" s="51" t="str">
        <f t="shared" ref="P53" si="24">IF(AND(N53&lt;&gt;0,M53="Кач."),O53/N53*100,"")</f>
        <v/>
      </c>
      <c r="Q53" s="57"/>
      <c r="R53" s="283" t="str">
        <f>IFERROR(AVERAGE(P53:P54),"")</f>
        <v/>
      </c>
      <c r="S53" s="275">
        <f>AVERAGE(Q53:Q54)</f>
        <v>101.38888888888889</v>
      </c>
      <c r="T53" s="284">
        <f>IFERROR((R53*0.7+S53*0.3)*2,S53*2)</f>
        <v>202.77777777777777</v>
      </c>
      <c r="U53" s="279" t="str">
        <f>IF(T53&lt;170,"ГЗ по услуге (работе) НЕ выполнено","")&amp;IF(AND(T53&gt;=170,T53&lt;=200),"ГЗ по услуге (работе) выполнено","")&amp;IF(T53&gt;200,"ГЗ по услуге (работе) ПЕРЕвыполнено","")</f>
        <v>ГЗ по услуге (работе) ПЕРЕвыполнено</v>
      </c>
      <c r="V53" s="279"/>
      <c r="W53" s="263"/>
      <c r="X53" s="266"/>
    </row>
    <row r="54" spans="1:24" s="4" customFormat="1" ht="28.5" customHeight="1" thickBot="1" x14ac:dyDescent="0.3">
      <c r="A54" s="304"/>
      <c r="B54" s="44" t="str">
        <f t="shared" si="0"/>
        <v>ГБУЗ АО Володарская РБ</v>
      </c>
      <c r="C54" s="355"/>
      <c r="D5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4" s="279"/>
      <c r="F54" s="44" t="str">
        <f t="shared" si="1"/>
        <v>Не предусмотрено</v>
      </c>
      <c r="G54" s="279"/>
      <c r="H54" s="44" t="str">
        <f t="shared" si="2"/>
        <v>Не предусмотрено</v>
      </c>
      <c r="I54" s="279"/>
      <c r="J54" s="44" t="str">
        <f t="shared" ref="J54:J60" si="25">IF(I54="",J53,I54)</f>
        <v>Не предусмотрено</v>
      </c>
      <c r="K54" s="71" t="s">
        <v>190</v>
      </c>
      <c r="L54" s="72" t="s">
        <v>58</v>
      </c>
      <c r="M54" s="68" t="s">
        <v>42</v>
      </c>
      <c r="N54" s="98">
        <v>360</v>
      </c>
      <c r="O54" s="98">
        <v>365</v>
      </c>
      <c r="P54" s="53"/>
      <c r="Q54" s="52">
        <f>IF(AND(N54&lt;&gt;0,M54="объем"),(O54/N54*100)/$Y$2*12,"")</f>
        <v>101.38888888888889</v>
      </c>
      <c r="R54" s="283"/>
      <c r="S54" s="275"/>
      <c r="T54" s="284"/>
      <c r="U54" s="279"/>
      <c r="V54" s="279"/>
      <c r="W54" s="263"/>
      <c r="X54" s="266"/>
    </row>
    <row r="55" spans="1:24" s="4" customFormat="1" ht="28.5" customHeight="1" thickBot="1" x14ac:dyDescent="0.3">
      <c r="A55" s="304"/>
      <c r="B55" s="44" t="str">
        <f t="shared" si="0"/>
        <v>ГБУЗ АО Володарская РБ</v>
      </c>
      <c r="C55" s="268" t="s">
        <v>71</v>
      </c>
      <c r="D55" s="19" t="str">
        <f t="shared" si="0"/>
        <v>Паллиативная медицинская помощь</v>
      </c>
      <c r="E55" s="276" t="s">
        <v>138</v>
      </c>
      <c r="F55" s="44" t="str">
        <f t="shared" si="1"/>
        <v>стационар</v>
      </c>
      <c r="G55" s="276" t="s">
        <v>43</v>
      </c>
      <c r="H55" s="44" t="str">
        <f t="shared" si="2"/>
        <v>паллиативная медицинская помощь</v>
      </c>
      <c r="I55" s="276" t="s">
        <v>143</v>
      </c>
      <c r="J55" s="44" t="str">
        <f t="shared" si="25"/>
        <v xml:space="preserve">Не применяется </v>
      </c>
      <c r="K55" s="69" t="s">
        <v>128</v>
      </c>
      <c r="L55" s="69" t="s">
        <v>3</v>
      </c>
      <c r="M55" s="69" t="s">
        <v>5</v>
      </c>
      <c r="N55" s="100">
        <v>99</v>
      </c>
      <c r="O55" s="100">
        <v>99</v>
      </c>
      <c r="P55" s="51">
        <f t="shared" si="14"/>
        <v>100</v>
      </c>
      <c r="Q55" s="57"/>
      <c r="R55" s="283">
        <f>IFERROR(AVERAGE(P55:P56),"")</f>
        <v>100</v>
      </c>
      <c r="S55" s="275">
        <f>AVERAGE(Q55:Q56)</f>
        <v>100.75036075036076</v>
      </c>
      <c r="T55" s="284">
        <f>IFERROR((R55*0.7+S55*0.3)*2,S55*2)</f>
        <v>200.45021645021646</v>
      </c>
      <c r="U55" s="276" t="str">
        <f>IF(T55&lt;170,"ГЗ по услуге (работе) НЕ выполнено","")&amp;IF(AND(T55&gt;=170,T55&lt;=200),"ГЗ по услуге (работе) выполнено","")&amp;IF(T55&gt;200,"ГЗ по услуге (работе) ПЕРЕвыполнено","")</f>
        <v>ГЗ по услуге (работе) ПЕРЕвыполнено</v>
      </c>
      <c r="V55" s="279"/>
      <c r="W55" s="263"/>
      <c r="X55" s="266"/>
    </row>
    <row r="56" spans="1:24" s="4" customFormat="1" ht="28.5" customHeight="1" thickBot="1" x14ac:dyDescent="0.3">
      <c r="A56" s="304"/>
      <c r="B56" s="44" t="str">
        <f t="shared" si="0"/>
        <v>ГБУЗ АО Володарская РБ</v>
      </c>
      <c r="C56" s="269"/>
      <c r="D56" s="19" t="str">
        <f t="shared" si="0"/>
        <v>Паллиативная медицинская помощь</v>
      </c>
      <c r="E56" s="276"/>
      <c r="F56" s="44" t="str">
        <f t="shared" si="1"/>
        <v>стационар</v>
      </c>
      <c r="G56" s="276"/>
      <c r="H56" s="44" t="str">
        <f t="shared" si="2"/>
        <v>паллиативная медицинская помощь</v>
      </c>
      <c r="I56" s="276"/>
      <c r="J56" s="44" t="str">
        <f t="shared" si="25"/>
        <v xml:space="preserve">Не применяется </v>
      </c>
      <c r="K56" s="66" t="s">
        <v>134</v>
      </c>
      <c r="L56" s="67" t="s">
        <v>135</v>
      </c>
      <c r="M56" s="68" t="s">
        <v>42</v>
      </c>
      <c r="N56" s="97">
        <v>6930</v>
      </c>
      <c r="O56" s="97">
        <v>6982</v>
      </c>
      <c r="P56" s="53"/>
      <c r="Q56" s="52">
        <f>IF(AND(N56&lt;&gt;0,M56="объем"),(O56/N56*100)/$Y$2*12,"")</f>
        <v>100.75036075036076</v>
      </c>
      <c r="R56" s="283"/>
      <c r="S56" s="275"/>
      <c r="T56" s="284"/>
      <c r="U56" s="276"/>
      <c r="V56" s="279"/>
      <c r="W56" s="263"/>
      <c r="X56" s="266"/>
    </row>
    <row r="57" spans="1:24" s="4" customFormat="1" ht="28.5" customHeight="1" thickBot="1" x14ac:dyDescent="0.3">
      <c r="A57" s="304"/>
      <c r="B57" s="44" t="str">
        <f t="shared" si="0"/>
        <v>ГБУЗ АО Володарская РБ</v>
      </c>
      <c r="C57" s="269"/>
      <c r="D57" s="19" t="str">
        <f t="shared" si="0"/>
        <v>Паллиативная медицинская помощь</v>
      </c>
      <c r="E57" s="273" t="s">
        <v>246</v>
      </c>
      <c r="F57" s="44" t="str">
        <f t="shared" si="1"/>
        <v>амбулаторно на дому</v>
      </c>
      <c r="G57" s="273" t="s">
        <v>43</v>
      </c>
      <c r="H57" s="44" t="str">
        <f t="shared" si="2"/>
        <v>паллиативная медицинская помощь</v>
      </c>
      <c r="I57" s="273" t="s">
        <v>143</v>
      </c>
      <c r="J57" s="44" t="str">
        <f t="shared" si="25"/>
        <v xml:space="preserve">Не применяется </v>
      </c>
      <c r="K57" s="70" t="s">
        <v>128</v>
      </c>
      <c r="L57" s="69" t="s">
        <v>3</v>
      </c>
      <c r="M57" s="69" t="s">
        <v>5</v>
      </c>
      <c r="N57" s="100">
        <v>99</v>
      </c>
      <c r="O57" s="100">
        <v>99</v>
      </c>
      <c r="P57" s="51">
        <f t="shared" ref="P57" si="26">IF(AND(N57&lt;&gt;0,M57="Кач."),O57/N57*100,"")</f>
        <v>100</v>
      </c>
      <c r="Q57" s="57"/>
      <c r="R57" s="283">
        <f>IFERROR(AVERAGE(P57:P58),"")</f>
        <v>100</v>
      </c>
      <c r="S57" s="275">
        <f>AVERAGE(Q57:Q58)</f>
        <v>100</v>
      </c>
      <c r="T57" s="284">
        <f>IFERROR((R57*0.7+S57*0.3)*2,S57*2)</f>
        <v>200</v>
      </c>
      <c r="U57" s="276" t="str">
        <f>IF(T57&lt;170,"ГЗ по услуге (работе) НЕ выполнено","")&amp;IF(AND(T57&gt;=170,T57&lt;=200),"ГЗ по услуге (работе) выполнено","")&amp;IF(T57&gt;200,"ГЗ по услуге (работе) ПЕРЕвыполнено","")</f>
        <v>ГЗ по услуге (работе) выполнено</v>
      </c>
      <c r="V57" s="279"/>
      <c r="W57" s="263"/>
      <c r="X57" s="266"/>
    </row>
    <row r="58" spans="1:24" s="4" customFormat="1" ht="28.5" customHeight="1" thickBot="1" x14ac:dyDescent="0.3">
      <c r="A58" s="304"/>
      <c r="B58" s="44" t="str">
        <f t="shared" si="0"/>
        <v>ГБУЗ АО Володарская РБ</v>
      </c>
      <c r="C58" s="269"/>
      <c r="D58" s="19" t="str">
        <f t="shared" si="0"/>
        <v>Паллиативная медицинская помощь</v>
      </c>
      <c r="E58" s="274"/>
      <c r="F58" s="44" t="str">
        <f t="shared" si="1"/>
        <v>амбулаторно на дому</v>
      </c>
      <c r="G58" s="274"/>
      <c r="H58" s="44" t="str">
        <f t="shared" si="2"/>
        <v>паллиативная медицинская помощь</v>
      </c>
      <c r="I58" s="274"/>
      <c r="J58" s="44" t="str">
        <f t="shared" si="25"/>
        <v xml:space="preserve">Не применяется </v>
      </c>
      <c r="K58" s="71" t="s">
        <v>40</v>
      </c>
      <c r="L58" s="67" t="s">
        <v>118</v>
      </c>
      <c r="M58" s="68" t="s">
        <v>42</v>
      </c>
      <c r="N58" s="98">
        <v>634</v>
      </c>
      <c r="O58" s="98">
        <v>634</v>
      </c>
      <c r="P58" s="53"/>
      <c r="Q58" s="52">
        <f>IF(AND(N58&lt;&gt;0,M58="объем"),(O58/N58*100)/$Y$2*12,"")</f>
        <v>100</v>
      </c>
      <c r="R58" s="283"/>
      <c r="S58" s="275"/>
      <c r="T58" s="284"/>
      <c r="U58" s="276"/>
      <c r="V58" s="279"/>
      <c r="W58" s="263"/>
      <c r="X58" s="266"/>
    </row>
    <row r="59" spans="1:24" s="4" customFormat="1" ht="28.5" customHeight="1" thickBot="1" x14ac:dyDescent="0.3">
      <c r="A59" s="304"/>
      <c r="B59" s="44" t="str">
        <f t="shared" si="0"/>
        <v>ГБУЗ АО Володарская РБ</v>
      </c>
      <c r="C59" s="269"/>
      <c r="D59" s="19" t="str">
        <f t="shared" si="0"/>
        <v>Паллиативная медицинская помощь</v>
      </c>
      <c r="E59" s="273" t="s">
        <v>244</v>
      </c>
      <c r="F59" s="44" t="str">
        <f t="shared" si="1"/>
        <v>амбулаторно на дому выездными патронажными бригадами</v>
      </c>
      <c r="G59" s="273" t="s">
        <v>43</v>
      </c>
      <c r="H59" s="44" t="str">
        <f t="shared" si="2"/>
        <v>паллиативная медицинская помощь</v>
      </c>
      <c r="I59" s="273" t="s">
        <v>143</v>
      </c>
      <c r="J59" s="44" t="str">
        <f t="shared" si="25"/>
        <v xml:space="preserve">Не применяется </v>
      </c>
      <c r="K59" s="70" t="s">
        <v>128</v>
      </c>
      <c r="L59" s="69" t="s">
        <v>3</v>
      </c>
      <c r="M59" s="69" t="s">
        <v>5</v>
      </c>
      <c r="N59" s="100">
        <v>99</v>
      </c>
      <c r="O59" s="100">
        <v>99</v>
      </c>
      <c r="P59" s="118">
        <f t="shared" ref="P59" si="27">IF(AND(N59&lt;&gt;0,M59="Кач."),O59/N59*100,"")</f>
        <v>100</v>
      </c>
      <c r="Q59" s="116"/>
      <c r="R59" s="283">
        <f>IFERROR(AVERAGE(P59:P60),"")</f>
        <v>100</v>
      </c>
      <c r="S59" s="275">
        <f>AVERAGE(Q59:Q60)</f>
        <v>99.120234604105576</v>
      </c>
      <c r="T59" s="284">
        <f>IFERROR((R59*0.7+S59*0.3)*2,S59*2)</f>
        <v>199.47214076246334</v>
      </c>
      <c r="U59" s="276" t="str">
        <f>IF(T59&lt;170,"ГЗ по услуге (работе) НЕ выполнено","")&amp;IF(AND(T59&gt;=170,T59&lt;=200),"ГЗ по услуге (работе) выполнено","")&amp;IF(T59&gt;200,"ГЗ по услуге (работе) ПЕРЕвыполнено","")</f>
        <v>ГЗ по услуге (работе) выполнено</v>
      </c>
      <c r="V59" s="279"/>
      <c r="W59" s="263"/>
      <c r="X59" s="266"/>
    </row>
    <row r="60" spans="1:24" s="4" customFormat="1" ht="28.5" customHeight="1" thickBot="1" x14ac:dyDescent="0.3">
      <c r="A60" s="304"/>
      <c r="B60" s="44" t="str">
        <f t="shared" si="0"/>
        <v>ГБУЗ АО Володарская РБ</v>
      </c>
      <c r="C60" s="291"/>
      <c r="D60" s="19" t="str">
        <f t="shared" si="0"/>
        <v>Паллиативная медицинская помощь</v>
      </c>
      <c r="E60" s="274"/>
      <c r="F60" s="44" t="str">
        <f t="shared" si="1"/>
        <v>амбулаторно на дому выездными патронажными бригадами</v>
      </c>
      <c r="G60" s="274"/>
      <c r="H60" s="44" t="str">
        <f t="shared" si="2"/>
        <v>паллиативная медицинская помощь</v>
      </c>
      <c r="I60" s="274"/>
      <c r="J60" s="44" t="str">
        <f t="shared" si="25"/>
        <v xml:space="preserve">Не применяется </v>
      </c>
      <c r="K60" s="71" t="s">
        <v>40</v>
      </c>
      <c r="L60" s="67" t="s">
        <v>118</v>
      </c>
      <c r="M60" s="68" t="s">
        <v>42</v>
      </c>
      <c r="N60" s="98">
        <v>682</v>
      </c>
      <c r="O60" s="98">
        <v>676</v>
      </c>
      <c r="P60" s="53"/>
      <c r="Q60" s="117">
        <f>IF(AND(N60&lt;&gt;0,M60="объем"),(O60/N60*100)/$Y$2*12,"")</f>
        <v>99.120234604105576</v>
      </c>
      <c r="R60" s="283"/>
      <c r="S60" s="275"/>
      <c r="T60" s="284"/>
      <c r="U60" s="276"/>
      <c r="V60" s="279"/>
      <c r="W60" s="263"/>
      <c r="X60" s="266"/>
    </row>
    <row r="61" spans="1:24" s="4" customFormat="1" ht="28.5" customHeight="1" thickBot="1" x14ac:dyDescent="0.3">
      <c r="A61" s="304"/>
      <c r="B61" s="44" t="str">
        <f t="shared" si="0"/>
        <v>ГБУЗ АО Володарская РБ</v>
      </c>
      <c r="C61" s="306" t="s">
        <v>227</v>
      </c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76" t="s">
        <v>281</v>
      </c>
      <c r="F61" s="44" t="str">
        <f t="shared" si="1"/>
        <v>заключение договоров</v>
      </c>
      <c r="G61" s="276" t="s">
        <v>283</v>
      </c>
      <c r="H6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76" t="s">
        <v>282</v>
      </c>
      <c r="J61" s="44" t="str">
        <f>IF(I61="",J60,I61)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3" t="s">
        <v>228</v>
      </c>
      <c r="L61" s="72" t="s">
        <v>3</v>
      </c>
      <c r="M61" s="69" t="s">
        <v>5</v>
      </c>
      <c r="N61" s="100">
        <v>100</v>
      </c>
      <c r="O61" s="100">
        <v>100</v>
      </c>
      <c r="P61" s="51">
        <f t="shared" ref="P61" si="28">IF(AND(N61&lt;&gt;0,M61="Кач."),O61/N61*100,"")</f>
        <v>100</v>
      </c>
      <c r="Q61" s="51"/>
      <c r="R61" s="283">
        <f>IFERROR(AVERAGE(P61:P62),"")</f>
        <v>100</v>
      </c>
      <c r="S61" s="275">
        <f>AVERAGE(Q61:Q62)</f>
        <v>100</v>
      </c>
      <c r="T61" s="284">
        <f>IFERROR((R61*0.7+S61*0.3)*2,S61*2)</f>
        <v>200</v>
      </c>
      <c r="U61" s="276" t="str">
        <f>IF(T61&lt;170,"ГЗ по услуге (работе) НЕ выполнено","")&amp;IF(AND(T61&gt;=170,T61&lt;=200),"ГЗ по услуге (работе) выполнено","")&amp;IF(T61&gt;200,"ГЗ по услуге (работе) ПЕРЕвыполнено","")</f>
        <v>ГЗ по услуге (работе) выполнено</v>
      </c>
      <c r="V61" s="279"/>
      <c r="W61" s="263"/>
      <c r="X61" s="266"/>
    </row>
    <row r="62" spans="1:24" s="4" customFormat="1" ht="28.5" customHeight="1" thickBot="1" x14ac:dyDescent="0.3">
      <c r="A62" s="305"/>
      <c r="B62" s="44" t="str">
        <f t="shared" si="0"/>
        <v>ГБУЗ АО Володарская РБ</v>
      </c>
      <c r="C62" s="306"/>
      <c r="D62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" s="276"/>
      <c r="F62" s="44" t="str">
        <f t="shared" si="1"/>
        <v>заключение договоров</v>
      </c>
      <c r="G62" s="276"/>
      <c r="H62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" s="276"/>
      <c r="J62" s="44" t="str">
        <f t="shared" ref="J62:J84" si="29">IF(I62="",J61,I62)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" s="74" t="s">
        <v>235</v>
      </c>
      <c r="L62" s="72" t="s">
        <v>229</v>
      </c>
      <c r="M62" s="68" t="s">
        <v>42</v>
      </c>
      <c r="N62" s="98">
        <v>92.22</v>
      </c>
      <c r="O62" s="98">
        <v>92.22</v>
      </c>
      <c r="P62" s="53"/>
      <c r="Q62" s="55">
        <f>IF(AND(N62&lt;&gt;0,M62="объем"),(O62/N62*100),"")</f>
        <v>100</v>
      </c>
      <c r="R62" s="283"/>
      <c r="S62" s="275"/>
      <c r="T62" s="284"/>
      <c r="U62" s="276"/>
      <c r="V62" s="279"/>
      <c r="W62" s="264"/>
      <c r="X62" s="267"/>
    </row>
    <row r="63" spans="1:24" s="4" customFormat="1" ht="76.5" customHeight="1" thickBot="1" x14ac:dyDescent="0.3">
      <c r="A63" s="319" t="s">
        <v>23</v>
      </c>
      <c r="B63" s="44" t="str">
        <f t="shared" si="0"/>
        <v>ГБУЗ АО Енотаевская РБ</v>
      </c>
      <c r="C63" s="280" t="s">
        <v>119</v>
      </c>
      <c r="D63" s="19" t="str">
        <f t="shared" si="0"/>
        <v>ПМСП, не включенная в базовую программу ОМС</v>
      </c>
      <c r="E63" s="279" t="s">
        <v>137</v>
      </c>
      <c r="F63" s="44" t="str">
        <f t="shared" si="1"/>
        <v>амбулаторно</v>
      </c>
      <c r="G63" s="276" t="s">
        <v>132</v>
      </c>
      <c r="H6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79" t="s">
        <v>162</v>
      </c>
      <c r="J63" s="44" t="str">
        <f t="shared" si="29"/>
        <v>по профилю дерматовенерология (в части венерологии)</v>
      </c>
      <c r="K63" s="69" t="s">
        <v>128</v>
      </c>
      <c r="L63" s="69" t="s">
        <v>3</v>
      </c>
      <c r="M63" s="69" t="s">
        <v>5</v>
      </c>
      <c r="N63" s="100">
        <v>99</v>
      </c>
      <c r="O63" s="100">
        <v>99</v>
      </c>
      <c r="P63" s="51">
        <f t="shared" ref="P63:P88" si="30">IF(AND(N63&lt;&gt;0,M63="Кач."),O63/N63*100,"")</f>
        <v>100</v>
      </c>
      <c r="Q63" s="51"/>
      <c r="R63" s="283">
        <f>IFERROR(AVERAGE(P63:P65),"")</f>
        <v>100</v>
      </c>
      <c r="S63" s="275">
        <f>AVERAGE(Q63:Q65)</f>
        <v>100</v>
      </c>
      <c r="T63" s="284">
        <f>IFERROR((R63*0.7+S63*0.3)*2,S63*2)</f>
        <v>200</v>
      </c>
      <c r="U63" s="292" t="str">
        <f>IF(T63&lt;170,"ГЗ по услуге (работе) НЕ выполнено","")&amp;IF(AND(T63&gt;=170,T63&lt;=200),"ГЗ по услуге (работе) выполнено","")&amp;IF(T63&gt;200,"ГЗ по услуге (работе) ПЕРЕвыполнено","")</f>
        <v>ГЗ по услуге (работе) выполнено</v>
      </c>
      <c r="V63" s="279"/>
      <c r="W63" s="262">
        <f>AVERAGE(T63:T86)</f>
        <v>191.85473619494746</v>
      </c>
      <c r="X63" s="265" t="str">
        <f>IF(W63&lt;170,"ГЗ по учреждению не выполнено","")&amp;IF(AND(W63&gt;=170,W63&lt;=200),"ГЗ по учреждению выполнено","")&amp;IF(W63&gt;200,"ГЗ по учреждению перевыполнено","")</f>
        <v>ГЗ по учреждению выполнено</v>
      </c>
    </row>
    <row r="64" spans="1:24" s="4" customFormat="1" ht="39" customHeight="1" thickBot="1" x14ac:dyDescent="0.3">
      <c r="A64" s="320"/>
      <c r="B64" s="44" t="str">
        <f t="shared" si="0"/>
        <v>ГБУЗ АО Енотаевская РБ</v>
      </c>
      <c r="C64" s="281"/>
      <c r="D64" s="19" t="str">
        <f t="shared" si="0"/>
        <v>ПМСП, не включенная в базовую программу ОМС</v>
      </c>
      <c r="E64" s="279"/>
      <c r="F64" s="44" t="str">
        <f t="shared" si="1"/>
        <v>амбулаторно</v>
      </c>
      <c r="G64" s="276"/>
      <c r="H6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79"/>
      <c r="J64" s="44" t="str">
        <f t="shared" si="29"/>
        <v>по профилю дерматовенерология (в части венерологии)</v>
      </c>
      <c r="K64" s="66" t="s">
        <v>40</v>
      </c>
      <c r="L64" s="67" t="s">
        <v>118</v>
      </c>
      <c r="M64" s="68" t="s">
        <v>42</v>
      </c>
      <c r="N64" s="98">
        <v>190</v>
      </c>
      <c r="O64" s="98">
        <v>190</v>
      </c>
      <c r="P64" s="53"/>
      <c r="Q64" s="52">
        <f t="shared" ref="Q64:Q69" si="31">IF(AND(N64&lt;&gt;0,M64="объем"),(O64/N64*100)/$Y$2*12,"")</f>
        <v>100</v>
      </c>
      <c r="R64" s="283"/>
      <c r="S64" s="275"/>
      <c r="T64" s="284"/>
      <c r="U64" s="292"/>
      <c r="V64" s="279"/>
      <c r="W64" s="263"/>
      <c r="X64" s="266"/>
    </row>
    <row r="65" spans="1:24" s="4" customFormat="1" ht="28.5" customHeight="1" thickBot="1" x14ac:dyDescent="0.3">
      <c r="A65" s="320"/>
      <c r="B65" s="44" t="str">
        <f t="shared" si="0"/>
        <v>ГБУЗ АО Енотаевская РБ</v>
      </c>
      <c r="C65" s="281"/>
      <c r="D65" s="19" t="str">
        <f t="shared" si="0"/>
        <v>ПМСП, не включенная в базовую программу ОМС</v>
      </c>
      <c r="E65" s="279"/>
      <c r="F65" s="44" t="str">
        <f t="shared" si="1"/>
        <v>амбулаторно</v>
      </c>
      <c r="G65" s="276"/>
      <c r="H6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5" s="279"/>
      <c r="J65" s="44" t="str">
        <f t="shared" si="29"/>
        <v>по профилю дерматовенерология (в части венерологии)</v>
      </c>
      <c r="K65" s="66" t="s">
        <v>133</v>
      </c>
      <c r="L65" s="67" t="s">
        <v>118</v>
      </c>
      <c r="M65" s="68" t="s">
        <v>42</v>
      </c>
      <c r="N65" s="98">
        <v>165</v>
      </c>
      <c r="O65" s="98">
        <v>165</v>
      </c>
      <c r="P65" s="53"/>
      <c r="Q65" s="52">
        <f t="shared" si="31"/>
        <v>100</v>
      </c>
      <c r="R65" s="283"/>
      <c r="S65" s="275"/>
      <c r="T65" s="284"/>
      <c r="U65" s="292"/>
      <c r="V65" s="279"/>
      <c r="W65" s="263"/>
      <c r="X65" s="266"/>
    </row>
    <row r="66" spans="1:24" s="4" customFormat="1" ht="28.5" customHeight="1" thickBot="1" x14ac:dyDescent="0.3">
      <c r="A66" s="320"/>
      <c r="B66" s="44" t="str">
        <f t="shared" si="0"/>
        <v>ГБУЗ АО Енотаевская РБ</v>
      </c>
      <c r="C66" s="281"/>
      <c r="D66" s="19" t="str">
        <f t="shared" si="0"/>
        <v>ПМСП, не включенная в базовую программу ОМС</v>
      </c>
      <c r="E66" s="279" t="s">
        <v>137</v>
      </c>
      <c r="F66" s="44" t="str">
        <f t="shared" si="1"/>
        <v>амбулаторно</v>
      </c>
      <c r="G66" s="276" t="s">
        <v>140</v>
      </c>
      <c r="H6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79" t="s">
        <v>139</v>
      </c>
      <c r="J66" s="44" t="str">
        <f t="shared" si="29"/>
        <v>по профилю Фтизиатрия</v>
      </c>
      <c r="K66" s="70" t="s">
        <v>128</v>
      </c>
      <c r="L66" s="69" t="s">
        <v>3</v>
      </c>
      <c r="M66" s="69" t="s">
        <v>5</v>
      </c>
      <c r="N66" s="100">
        <v>99</v>
      </c>
      <c r="O66" s="100">
        <v>99</v>
      </c>
      <c r="P66" s="51">
        <f t="shared" si="30"/>
        <v>100</v>
      </c>
      <c r="Q66" s="51"/>
      <c r="R66" s="283">
        <f>IFERROR(AVERAGE(P66:P68),"")</f>
        <v>100</v>
      </c>
      <c r="S66" s="275">
        <f>AVERAGE(Q66:Q68)</f>
        <v>100</v>
      </c>
      <c r="T66" s="284">
        <f>IFERROR((R66*0.7+S66*0.3)*2,S66*2)</f>
        <v>200</v>
      </c>
      <c r="U66" s="292" t="str">
        <f>IF(T66&lt;170,"ГЗ по услуге (работе) НЕ выполнено","")&amp;IF(AND(T66&gt;=170,T66&lt;=200),"ГЗ по услуге (работе) выполнено","")&amp;IF(T66&gt;200,"ГЗ по услуге (работе) ПЕРЕвыполнено","")</f>
        <v>ГЗ по услуге (работе) выполнено</v>
      </c>
      <c r="V66" s="279"/>
      <c r="W66" s="263"/>
      <c r="X66" s="266"/>
    </row>
    <row r="67" spans="1:24" s="4" customFormat="1" ht="67.5" customHeight="1" thickBot="1" x14ac:dyDescent="0.3">
      <c r="A67" s="320"/>
      <c r="B67" s="44" t="str">
        <f t="shared" si="0"/>
        <v>ГБУЗ АО Енотаевская РБ</v>
      </c>
      <c r="C67" s="281"/>
      <c r="D67" s="19" t="str">
        <f t="shared" si="0"/>
        <v>ПМСП, не включенная в базовую программу ОМС</v>
      </c>
      <c r="E67" s="279"/>
      <c r="F67" s="44" t="str">
        <f t="shared" si="1"/>
        <v>амбулаторно</v>
      </c>
      <c r="G67" s="276"/>
      <c r="H6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79"/>
      <c r="J67" s="44" t="str">
        <f t="shared" si="29"/>
        <v>по профилю Фтизиатрия</v>
      </c>
      <c r="K67" s="71" t="s">
        <v>40</v>
      </c>
      <c r="L67" s="67" t="s">
        <v>118</v>
      </c>
      <c r="M67" s="68" t="s">
        <v>42</v>
      </c>
      <c r="N67" s="98">
        <v>1000</v>
      </c>
      <c r="O67" s="97">
        <v>1000</v>
      </c>
      <c r="P67" s="53"/>
      <c r="Q67" s="52">
        <f t="shared" si="31"/>
        <v>100</v>
      </c>
      <c r="R67" s="283"/>
      <c r="S67" s="275"/>
      <c r="T67" s="284"/>
      <c r="U67" s="292"/>
      <c r="V67" s="279"/>
      <c r="W67" s="263"/>
      <c r="X67" s="266"/>
    </row>
    <row r="68" spans="1:24" s="4" customFormat="1" ht="28.5" customHeight="1" thickBot="1" x14ac:dyDescent="0.3">
      <c r="A68" s="320"/>
      <c r="B68" s="44" t="str">
        <f t="shared" si="0"/>
        <v>ГБУЗ АО Енотаевская РБ</v>
      </c>
      <c r="C68" s="281"/>
      <c r="D68" s="19" t="str">
        <f t="shared" si="0"/>
        <v>ПМСП, не включенная в базовую программу ОМС</v>
      </c>
      <c r="E68" s="279"/>
      <c r="F68" s="44" t="str">
        <f t="shared" si="1"/>
        <v>амбулаторно</v>
      </c>
      <c r="G68" s="276"/>
      <c r="H6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8" s="279"/>
      <c r="J68" s="44" t="str">
        <f t="shared" si="29"/>
        <v>по профилю Фтизиатрия</v>
      </c>
      <c r="K68" s="71" t="s">
        <v>133</v>
      </c>
      <c r="L68" s="67" t="s">
        <v>118</v>
      </c>
      <c r="M68" s="68" t="s">
        <v>42</v>
      </c>
      <c r="N68" s="98">
        <v>360</v>
      </c>
      <c r="O68" s="97">
        <v>360</v>
      </c>
      <c r="P68" s="53"/>
      <c r="Q68" s="52">
        <f t="shared" si="31"/>
        <v>100</v>
      </c>
      <c r="R68" s="283"/>
      <c r="S68" s="275"/>
      <c r="T68" s="284"/>
      <c r="U68" s="292"/>
      <c r="V68" s="279"/>
      <c r="W68" s="263"/>
      <c r="X68" s="266"/>
    </row>
    <row r="69" spans="1:24" s="4" customFormat="1" ht="28.5" customHeight="1" thickBot="1" x14ac:dyDescent="0.3">
      <c r="A69" s="320"/>
      <c r="B69" s="44" t="str">
        <f t="shared" si="0"/>
        <v>ГБУЗ АО Енотаевская РБ</v>
      </c>
      <c r="C69" s="281"/>
      <c r="D69" s="19" t="str">
        <f t="shared" si="0"/>
        <v>ПМСП, не включенная в базовую программу ОМС</v>
      </c>
      <c r="E69" s="279" t="s">
        <v>137</v>
      </c>
      <c r="F69" s="44" t="str">
        <f t="shared" si="1"/>
        <v>амбулаторно</v>
      </c>
      <c r="G69" s="276" t="s">
        <v>161</v>
      </c>
      <c r="H6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79" t="s">
        <v>270</v>
      </c>
      <c r="J69" s="44" t="str">
        <f t="shared" si="29"/>
        <v>по профилю психиатрия-наркология</v>
      </c>
      <c r="K69" s="70" t="s">
        <v>128</v>
      </c>
      <c r="L69" s="69" t="s">
        <v>3</v>
      </c>
      <c r="M69" s="69" t="s">
        <v>5</v>
      </c>
      <c r="N69" s="100">
        <v>99</v>
      </c>
      <c r="O69" s="100">
        <v>99</v>
      </c>
      <c r="P69" s="51">
        <f t="shared" si="30"/>
        <v>100</v>
      </c>
      <c r="Q69" s="51" t="str">
        <f t="shared" si="31"/>
        <v/>
      </c>
      <c r="R69" s="283">
        <f>IFERROR(AVERAGE(P69:P71),"")</f>
        <v>100</v>
      </c>
      <c r="S69" s="275">
        <f>AVERAGE(Q69:Q71)</f>
        <v>74.992957746478879</v>
      </c>
      <c r="T69" s="284">
        <f>IFERROR((R69*0.7+S69*0.3)*2,S69*2)</f>
        <v>184.99577464788732</v>
      </c>
      <c r="U69" s="292" t="str">
        <f>IF(T69&lt;170,"ГЗ по услуге (работе) НЕ выполнено","")&amp;IF(AND(T69&gt;=170,T69&lt;=200),"ГЗ по услуге (работе) выполнено","")&amp;IF(T69&gt;200,"ГЗ по услуге (работе) ПЕРЕвыполнено","")</f>
        <v>ГЗ по услуге (работе) выполнено</v>
      </c>
      <c r="V69" s="279"/>
      <c r="W69" s="263"/>
      <c r="X69" s="266"/>
    </row>
    <row r="70" spans="1:24" s="4" customFormat="1" ht="47.25" customHeight="1" thickBot="1" x14ac:dyDescent="0.3">
      <c r="A70" s="320"/>
      <c r="B70" s="44" t="str">
        <f t="shared" si="0"/>
        <v>ГБУЗ АО Енотаевская РБ</v>
      </c>
      <c r="C70" s="281"/>
      <c r="D70" s="19" t="str">
        <f t="shared" si="0"/>
        <v>ПМСП, не включенная в базовую программу ОМС</v>
      </c>
      <c r="E70" s="279"/>
      <c r="F70" s="44" t="str">
        <f t="shared" si="1"/>
        <v>амбулаторно</v>
      </c>
      <c r="G70" s="276"/>
      <c r="H7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79"/>
      <c r="J70" s="44" t="str">
        <f t="shared" si="29"/>
        <v>по профилю психиатрия-наркология</v>
      </c>
      <c r="K70" s="71" t="s">
        <v>40</v>
      </c>
      <c r="L70" s="67" t="s">
        <v>118</v>
      </c>
      <c r="M70" s="68" t="s">
        <v>42</v>
      </c>
      <c r="N70" s="98">
        <v>1775</v>
      </c>
      <c r="O70" s="98">
        <v>1331</v>
      </c>
      <c r="P70" s="53"/>
      <c r="Q70" s="52">
        <f>IF(AND(N70&lt;&gt;0,M70="объем"),(O70/N70*100)/$Y$2*12,"")</f>
        <v>74.985915492957744</v>
      </c>
      <c r="R70" s="283"/>
      <c r="S70" s="275"/>
      <c r="T70" s="284"/>
      <c r="U70" s="292"/>
      <c r="V70" s="279"/>
      <c r="W70" s="263"/>
      <c r="X70" s="266"/>
    </row>
    <row r="71" spans="1:24" s="4" customFormat="1" ht="28.5" customHeight="1" thickBot="1" x14ac:dyDescent="0.3">
      <c r="A71" s="320"/>
      <c r="B71" s="44" t="str">
        <f t="shared" si="0"/>
        <v>ГБУЗ АО Енотаевская РБ</v>
      </c>
      <c r="C71" s="281"/>
      <c r="D71" s="19" t="str">
        <f t="shared" si="0"/>
        <v>ПМСП, не включенная в базовую программу ОМС</v>
      </c>
      <c r="E71" s="279"/>
      <c r="F71" s="44" t="str">
        <f t="shared" si="1"/>
        <v>амбулаторно</v>
      </c>
      <c r="G71" s="276"/>
      <c r="H7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1" s="279"/>
      <c r="J71" s="44" t="str">
        <f t="shared" si="29"/>
        <v>по профилю психиатрия-наркология</v>
      </c>
      <c r="K71" s="71" t="s">
        <v>133</v>
      </c>
      <c r="L71" s="67" t="s">
        <v>118</v>
      </c>
      <c r="M71" s="68" t="s">
        <v>42</v>
      </c>
      <c r="N71" s="98">
        <v>500</v>
      </c>
      <c r="O71" s="98">
        <v>375</v>
      </c>
      <c r="P71" s="53"/>
      <c r="Q71" s="52">
        <f>IF(AND(N71&lt;&gt;0,M71="объем"),(O71/N71*100)/$Y$2*12,"")</f>
        <v>75</v>
      </c>
      <c r="R71" s="283"/>
      <c r="S71" s="275"/>
      <c r="T71" s="284"/>
      <c r="U71" s="292"/>
      <c r="V71" s="279"/>
      <c r="W71" s="263"/>
      <c r="X71" s="266"/>
    </row>
    <row r="72" spans="1:24" s="4" customFormat="1" ht="28.5" customHeight="1" thickBot="1" x14ac:dyDescent="0.3">
      <c r="A72" s="320"/>
      <c r="B72" s="44" t="str">
        <f t="shared" si="0"/>
        <v>ГБУЗ АО Енотаевская РБ</v>
      </c>
      <c r="C72" s="281"/>
      <c r="D72" s="19" t="str">
        <f t="shared" si="0"/>
        <v>ПМСП, не включенная в базовую программу ОМС</v>
      </c>
      <c r="E72" s="273" t="s">
        <v>137</v>
      </c>
      <c r="F72" s="44" t="str">
        <f t="shared" si="1"/>
        <v>амбулаторно</v>
      </c>
      <c r="G72" s="277" t="s">
        <v>39</v>
      </c>
      <c r="H72" s="44" t="str">
        <f t="shared" si="2"/>
        <v>Первичная медико-санитарная помощь, в части диагностики и лечения</v>
      </c>
      <c r="I72" s="273" t="s">
        <v>243</v>
      </c>
      <c r="J72" s="44" t="str">
        <f t="shared" si="29"/>
        <v>Вакцинация</v>
      </c>
      <c r="K72" s="70" t="s">
        <v>128</v>
      </c>
      <c r="L72" s="69" t="s">
        <v>3</v>
      </c>
      <c r="M72" s="69" t="s">
        <v>5</v>
      </c>
      <c r="N72" s="100">
        <v>99</v>
      </c>
      <c r="O72" s="100">
        <v>99</v>
      </c>
      <c r="P72" s="121">
        <f t="shared" ref="P72" si="32">IF(AND(N72&lt;&gt;0,M72="Кач."),O72/N72*100,"")</f>
        <v>100</v>
      </c>
      <c r="Q72" s="121" t="str">
        <f t="shared" ref="Q72" si="33">IF(AND(N72&lt;&gt;0,M72="объем"),(O72/N72*100)/$Y$2*12,"")</f>
        <v/>
      </c>
      <c r="R72" s="283">
        <f>IFERROR(AVERAGE(P72:P73),"")</f>
        <v>100</v>
      </c>
      <c r="S72" s="275">
        <f>AVERAGE(Q72:Q73)</f>
        <v>103.75</v>
      </c>
      <c r="T72" s="284">
        <f>IFERROR((R72*0.7+S72*0.3)*2,S72*2)</f>
        <v>202.25</v>
      </c>
      <c r="U72" s="276" t="str">
        <f>IF(T72&lt;170,"ГЗ по услуге (работе) НЕ выполнено","")&amp;IF(AND(T72&gt;=170,T72&lt;=200),"ГЗ по услуге (работе) выполнено","")&amp;IF(T72&gt;200,"ГЗ по услуге (работе) ПЕРЕвыполнено","")</f>
        <v>ГЗ по услуге (работе) ПЕРЕвыполнено</v>
      </c>
      <c r="V72" s="352"/>
      <c r="W72" s="263"/>
      <c r="X72" s="266"/>
    </row>
    <row r="73" spans="1:24" s="4" customFormat="1" ht="46.5" customHeight="1" thickBot="1" x14ac:dyDescent="0.3">
      <c r="A73" s="320"/>
      <c r="B73" s="44" t="str">
        <f t="shared" si="0"/>
        <v>ГБУЗ АО Енотаевская РБ</v>
      </c>
      <c r="C73" s="282"/>
      <c r="D73" s="19" t="str">
        <f t="shared" si="0"/>
        <v>ПМСП, не включенная в базовую программу ОМС</v>
      </c>
      <c r="E73" s="274"/>
      <c r="F73" s="44" t="str">
        <f t="shared" si="1"/>
        <v>амбулаторно</v>
      </c>
      <c r="G73" s="278"/>
      <c r="H73" s="44" t="str">
        <f t="shared" si="2"/>
        <v>Первичная медико-санитарная помощь, в части диагностики и лечения</v>
      </c>
      <c r="I73" s="274"/>
      <c r="J73" s="44" t="str">
        <f t="shared" si="29"/>
        <v>Вакцинация</v>
      </c>
      <c r="K73" s="71" t="s">
        <v>40</v>
      </c>
      <c r="L73" s="67" t="s">
        <v>118</v>
      </c>
      <c r="M73" s="68" t="s">
        <v>42</v>
      </c>
      <c r="N73" s="98">
        <v>80</v>
      </c>
      <c r="O73" s="97">
        <v>83</v>
      </c>
      <c r="P73" s="53"/>
      <c r="Q73" s="122">
        <f>IF(AND(N73&lt;&gt;0,M73="объем"),(O73/N73*100)/$Y$2*12,"")</f>
        <v>103.75</v>
      </c>
      <c r="R73" s="283"/>
      <c r="S73" s="275"/>
      <c r="T73" s="284"/>
      <c r="U73" s="276"/>
      <c r="V73" s="352"/>
      <c r="W73" s="263"/>
      <c r="X73" s="266"/>
    </row>
    <row r="74" spans="1:24" s="4" customFormat="1" ht="51" customHeight="1" thickBot="1" x14ac:dyDescent="0.3">
      <c r="A74" s="320"/>
      <c r="B74" s="44" t="str">
        <f t="shared" si="0"/>
        <v>ГБУЗ АО Енотаевская РБ</v>
      </c>
      <c r="C74" s="280" t="s">
        <v>189</v>
      </c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79" t="s">
        <v>47</v>
      </c>
      <c r="F74" s="44" t="str">
        <f t="shared" si="1"/>
        <v>Не предусмотрено</v>
      </c>
      <c r="G74" s="279" t="s">
        <v>47</v>
      </c>
      <c r="H74" s="44" t="str">
        <f t="shared" si="2"/>
        <v>Не предусмотрено</v>
      </c>
      <c r="I74" s="279" t="s">
        <v>47</v>
      </c>
      <c r="J74" s="44" t="str">
        <f t="shared" si="29"/>
        <v>Не предусмотрено</v>
      </c>
      <c r="K74" s="70" t="s">
        <v>57</v>
      </c>
      <c r="L74" s="69" t="s">
        <v>57</v>
      </c>
      <c r="M74" s="70"/>
      <c r="N74" s="100"/>
      <c r="O74" s="100"/>
      <c r="P74" s="51" t="str">
        <f t="shared" ref="P74" si="34">IF(AND(N74&lt;&gt;0,M74="Кач."),O74/N74*100,"")</f>
        <v/>
      </c>
      <c r="Q74" s="51"/>
      <c r="R74" s="283" t="str">
        <f>IFERROR(AVERAGE(P74:P75),"")</f>
        <v/>
      </c>
      <c r="S74" s="353">
        <f>AVERAGE(Q74:Q75)</f>
        <v>75.333333333333329</v>
      </c>
      <c r="T74" s="284">
        <f>IFERROR((R74*0.7+S74*0.3)*2,S74*2)</f>
        <v>150.66666666666666</v>
      </c>
      <c r="U74" s="279" t="str">
        <f>IF(T74&lt;170,"ГЗ по услуге (работе) НЕ выполнено","")&amp;IF(AND(T74&gt;=170,T74&lt;=200),"ГЗ по услуге (работе) выполнено","")&amp;IF(T74&gt;200,"ГЗ по услуге (работе) ПЕРЕвыполнено","")</f>
        <v>ГЗ по услуге (работе) НЕ выполнено</v>
      </c>
      <c r="V74" s="279"/>
      <c r="W74" s="263"/>
      <c r="X74" s="266"/>
    </row>
    <row r="75" spans="1:24" s="4" customFormat="1" ht="57.75" customHeight="1" thickBot="1" x14ac:dyDescent="0.3">
      <c r="A75" s="320"/>
      <c r="B75" s="44" t="str">
        <f t="shared" si="0"/>
        <v>ГБУЗ АО Енотаевская РБ</v>
      </c>
      <c r="C75" s="282"/>
      <c r="D75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5" s="279"/>
      <c r="F75" s="44" t="str">
        <f t="shared" si="1"/>
        <v>Не предусмотрено</v>
      </c>
      <c r="G75" s="279"/>
      <c r="H75" s="44" t="str">
        <f t="shared" si="2"/>
        <v>Не предусмотрено</v>
      </c>
      <c r="I75" s="279"/>
      <c r="J75" s="44" t="str">
        <f t="shared" si="29"/>
        <v>Не предусмотрено</v>
      </c>
      <c r="K75" s="71" t="s">
        <v>190</v>
      </c>
      <c r="L75" s="72" t="s">
        <v>58</v>
      </c>
      <c r="M75" s="68" t="s">
        <v>42</v>
      </c>
      <c r="N75" s="98">
        <v>150</v>
      </c>
      <c r="O75" s="98">
        <v>113</v>
      </c>
      <c r="P75" s="53"/>
      <c r="Q75" s="52">
        <f>IF(AND(N75&lt;&gt;0,M75="объем"),(O75/N75*100)/$Y$2*12,"")</f>
        <v>75.333333333333329</v>
      </c>
      <c r="R75" s="283"/>
      <c r="S75" s="353"/>
      <c r="T75" s="284"/>
      <c r="U75" s="279"/>
      <c r="V75" s="279"/>
      <c r="W75" s="263"/>
      <c r="X75" s="266"/>
    </row>
    <row r="76" spans="1:24" s="4" customFormat="1" ht="48" customHeight="1" thickBot="1" x14ac:dyDescent="0.3">
      <c r="A76" s="320"/>
      <c r="B76" s="44" t="str">
        <f t="shared" si="0"/>
        <v>ГБУЗ АО Енотаевская РБ</v>
      </c>
      <c r="C76" s="268" t="s">
        <v>136</v>
      </c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76" t="s">
        <v>137</v>
      </c>
      <c r="F76" s="44" t="str">
        <f t="shared" si="1"/>
        <v>амбулаторно</v>
      </c>
      <c r="G76" s="273" t="s">
        <v>136</v>
      </c>
      <c r="H76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73" t="s">
        <v>143</v>
      </c>
      <c r="J76" s="44" t="str">
        <f t="shared" si="29"/>
        <v xml:space="preserve">Не применяется </v>
      </c>
      <c r="K76" s="69" t="s">
        <v>128</v>
      </c>
      <c r="L76" s="69" t="s">
        <v>3</v>
      </c>
      <c r="M76" s="69" t="s">
        <v>5</v>
      </c>
      <c r="N76" s="100">
        <v>99</v>
      </c>
      <c r="O76" s="100">
        <v>99</v>
      </c>
      <c r="P76" s="51">
        <f t="shared" si="30"/>
        <v>100</v>
      </c>
      <c r="Q76" s="51"/>
      <c r="R76" s="289">
        <f>IFERROR(AVERAGE(P76:P78),"")</f>
        <v>100</v>
      </c>
      <c r="S76" s="311">
        <f>AVERAGE(Q76:Q78)</f>
        <v>100</v>
      </c>
      <c r="T76" s="298">
        <f>IFERROR((R76*0.7+S76*0.3)*2,S76*2)</f>
        <v>200</v>
      </c>
      <c r="U76" s="273" t="str">
        <f t="shared" ref="U76:U79" si="35">IF(T76&lt;170,"ГЗ по услуге (работе) НЕ выполнено","")&amp;IF(AND(T76&gt;=170,T76&lt;=200),"ГЗ по услуге (работе) выполнено","")&amp;IF(T76&gt;200,"ГЗ по услуге (работе) ПЕРЕвыполнено","")</f>
        <v>ГЗ по услуге (работе) выполнено</v>
      </c>
      <c r="V76" s="277"/>
      <c r="W76" s="263"/>
      <c r="X76" s="266"/>
    </row>
    <row r="77" spans="1:24" s="4" customFormat="1" ht="32.25" customHeight="1" thickBot="1" x14ac:dyDescent="0.3">
      <c r="A77" s="320"/>
      <c r="B77" s="44" t="str">
        <f t="shared" si="0"/>
        <v>ГБУЗ АО Енотаевская РБ</v>
      </c>
      <c r="C77" s="269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276"/>
      <c r="F77" s="44" t="str">
        <f t="shared" si="1"/>
        <v>амбулаторно</v>
      </c>
      <c r="G77" s="285"/>
      <c r="H77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85"/>
      <c r="J77" s="44" t="str">
        <f t="shared" si="29"/>
        <v xml:space="preserve">Не применяется </v>
      </c>
      <c r="K77" s="66" t="s">
        <v>40</v>
      </c>
      <c r="L77" s="67" t="s">
        <v>118</v>
      </c>
      <c r="M77" s="68" t="s">
        <v>42</v>
      </c>
      <c r="N77" s="97">
        <v>1000</v>
      </c>
      <c r="O77" s="97">
        <v>1000</v>
      </c>
      <c r="P77" s="191" t="str">
        <f t="shared" si="30"/>
        <v/>
      </c>
      <c r="Q77" s="52">
        <f>IF(AND(N77&lt;&gt;0,M77="объем"),(O77/N77*100)/$Y$2*12,"")</f>
        <v>100</v>
      </c>
      <c r="R77" s="300"/>
      <c r="S77" s="390"/>
      <c r="T77" s="308"/>
      <c r="U77" s="285"/>
      <c r="V77" s="295"/>
      <c r="W77" s="263"/>
      <c r="X77" s="266"/>
    </row>
    <row r="78" spans="1:24" s="4" customFormat="1" ht="28.5" customHeight="1" thickBot="1" x14ac:dyDescent="0.3">
      <c r="A78" s="320"/>
      <c r="B78" s="44" t="str">
        <f t="shared" si="0"/>
        <v>ГБУЗ АО Енотаевская РБ</v>
      </c>
      <c r="C78" s="291"/>
      <c r="D7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8" s="123" t="s">
        <v>50</v>
      </c>
      <c r="F78" s="44" t="str">
        <f t="shared" si="1"/>
        <v>Вне медицинской организации</v>
      </c>
      <c r="G78" s="274"/>
      <c r="H78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8" s="274"/>
      <c r="J78" s="44" t="str">
        <f t="shared" si="29"/>
        <v xml:space="preserve">Не применяется </v>
      </c>
      <c r="K78" s="71" t="s">
        <v>146</v>
      </c>
      <c r="L78" s="72" t="s">
        <v>41</v>
      </c>
      <c r="M78" s="68" t="s">
        <v>42</v>
      </c>
      <c r="N78" s="96">
        <v>540</v>
      </c>
      <c r="O78" s="96">
        <v>540</v>
      </c>
      <c r="P78" s="191" t="str">
        <f t="shared" si="30"/>
        <v/>
      </c>
      <c r="Q78" s="52">
        <f>IF(AND(N78&lt;&gt;0,M78="объем"),(O78/N78*100)/$Y$2*12,"")</f>
        <v>100</v>
      </c>
      <c r="R78" s="290"/>
      <c r="S78" s="312"/>
      <c r="T78" s="299"/>
      <c r="U78" s="274"/>
      <c r="V78" s="278"/>
      <c r="W78" s="263"/>
      <c r="X78" s="266"/>
    </row>
    <row r="79" spans="1:24" s="4" customFormat="1" ht="28.5" customHeight="1" thickBot="1" x14ac:dyDescent="0.3">
      <c r="A79" s="320"/>
      <c r="B79" s="44" t="str">
        <f t="shared" si="0"/>
        <v>ГБУЗ АО Енотаевская РБ</v>
      </c>
      <c r="C79" s="268" t="s">
        <v>71</v>
      </c>
      <c r="D79" s="19" t="str">
        <f t="shared" si="0"/>
        <v>Паллиативная медицинская помощь</v>
      </c>
      <c r="E79" s="273" t="s">
        <v>306</v>
      </c>
      <c r="F79" s="44" t="str">
        <f t="shared" si="1"/>
        <v>Стационар</v>
      </c>
      <c r="G79" s="273" t="s">
        <v>43</v>
      </c>
      <c r="H79" s="44" t="str">
        <f t="shared" si="2"/>
        <v>паллиативная медицинская помощь</v>
      </c>
      <c r="I79" s="273" t="s">
        <v>143</v>
      </c>
      <c r="J79" s="44" t="str">
        <f t="shared" si="29"/>
        <v xml:space="preserve">Не применяется </v>
      </c>
      <c r="K79" s="69" t="s">
        <v>128</v>
      </c>
      <c r="L79" s="70" t="s">
        <v>3</v>
      </c>
      <c r="M79" s="69" t="s">
        <v>5</v>
      </c>
      <c r="N79" s="208">
        <v>99</v>
      </c>
      <c r="O79" s="208">
        <v>99</v>
      </c>
      <c r="P79" s="191">
        <f t="shared" si="30"/>
        <v>100</v>
      </c>
      <c r="Q79" s="192" t="str">
        <f t="shared" ref="Q79:Q83" si="36">IF(AND(N79&lt;&gt;0,M79="объем"),(O79/N79*100)/$Y$2*12,"")</f>
        <v/>
      </c>
      <c r="R79" s="289">
        <f t="shared" ref="R79" si="37">IFERROR(AVERAGE(P79:P81),"")</f>
        <v>100</v>
      </c>
      <c r="S79" s="311">
        <f t="shared" ref="S79" si="38">AVERAGE(Q79:Q81)</f>
        <v>67.724867724867721</v>
      </c>
      <c r="T79" s="298">
        <f t="shared" ref="T79" si="39">IFERROR((R79*0.7+S79*0.3)*2,S79*2)</f>
        <v>180.63492063492063</v>
      </c>
      <c r="U79" s="273" t="str">
        <f t="shared" si="35"/>
        <v>ГЗ по услуге (работе) выполнено</v>
      </c>
      <c r="V79" s="277"/>
      <c r="W79" s="263"/>
      <c r="X79" s="266"/>
    </row>
    <row r="80" spans="1:24" s="4" customFormat="1" ht="28.5" customHeight="1" thickBot="1" x14ac:dyDescent="0.3">
      <c r="A80" s="320"/>
      <c r="B80" s="44" t="str">
        <f t="shared" si="0"/>
        <v>ГБУЗ АО Енотаевская РБ</v>
      </c>
      <c r="C80" s="269"/>
      <c r="D80" s="19" t="str">
        <f t="shared" si="0"/>
        <v>Паллиативная медицинская помощь</v>
      </c>
      <c r="E80" s="274"/>
      <c r="F80" s="44" t="str">
        <f t="shared" si="1"/>
        <v>Стационар</v>
      </c>
      <c r="G80" s="274"/>
      <c r="H80" s="44" t="str">
        <f t="shared" si="2"/>
        <v>паллиативная медицинская помощь</v>
      </c>
      <c r="I80" s="274"/>
      <c r="J80" s="44" t="str">
        <f t="shared" si="29"/>
        <v xml:space="preserve">Не применяется </v>
      </c>
      <c r="K80" s="71" t="s">
        <v>134</v>
      </c>
      <c r="L80" s="72" t="s">
        <v>135</v>
      </c>
      <c r="M80" s="68" t="s">
        <v>42</v>
      </c>
      <c r="N80" s="96">
        <v>3213</v>
      </c>
      <c r="O80" s="96">
        <v>2176</v>
      </c>
      <c r="P80" s="191" t="str">
        <f t="shared" si="30"/>
        <v/>
      </c>
      <c r="Q80" s="192">
        <f t="shared" si="36"/>
        <v>67.724867724867721</v>
      </c>
      <c r="R80" s="290"/>
      <c r="S80" s="312"/>
      <c r="T80" s="299"/>
      <c r="U80" s="274"/>
      <c r="V80" s="278"/>
      <c r="W80" s="263"/>
      <c r="X80" s="266"/>
    </row>
    <row r="81" spans="1:24" s="4" customFormat="1" ht="34.15" customHeight="1" thickBot="1" x14ac:dyDescent="0.3">
      <c r="A81" s="320"/>
      <c r="B81" s="44" t="str">
        <f>IF(A81="",B80,A81)</f>
        <v>ГБУЗ АО Енотаевская РБ</v>
      </c>
      <c r="C81" s="269"/>
      <c r="D81" s="19" t="str">
        <f t="shared" si="0"/>
        <v>Паллиативная медицинская помощь</v>
      </c>
      <c r="E81" s="273" t="s">
        <v>137</v>
      </c>
      <c r="F81" s="44" t="str">
        <f t="shared" si="1"/>
        <v>амбулаторно</v>
      </c>
      <c r="G81" s="273" t="s">
        <v>43</v>
      </c>
      <c r="H81" s="44" t="str">
        <f t="shared" si="2"/>
        <v>паллиативная медицинская помощь</v>
      </c>
      <c r="I81" s="273" t="s">
        <v>143</v>
      </c>
      <c r="J81" s="44" t="str">
        <f t="shared" si="29"/>
        <v xml:space="preserve">Не применяется </v>
      </c>
      <c r="K81" s="70" t="s">
        <v>128</v>
      </c>
      <c r="L81" s="69" t="s">
        <v>3</v>
      </c>
      <c r="M81" s="69" t="s">
        <v>5</v>
      </c>
      <c r="N81" s="100">
        <v>99</v>
      </c>
      <c r="O81" s="100">
        <v>99</v>
      </c>
      <c r="P81" s="191">
        <f t="shared" si="30"/>
        <v>100</v>
      </c>
      <c r="Q81" s="192" t="str">
        <f t="shared" si="36"/>
        <v/>
      </c>
      <c r="R81" s="283">
        <f>IFERROR(AVERAGE(P81:P82),"")</f>
        <v>100</v>
      </c>
      <c r="S81" s="275">
        <f>AVERAGE(Q81:Q82)</f>
        <v>100</v>
      </c>
      <c r="T81" s="284">
        <f>IFERROR((R81*0.7+S81*0.3)*2,S81*2)</f>
        <v>200</v>
      </c>
      <c r="U81" s="276" t="str">
        <f t="shared" ref="U81" si="40">IF(T81&lt;170,"ГЗ по услуге (работе) НЕ выполнено","")&amp;IF(AND(T81&gt;=170,T81&lt;=200),"ГЗ по услуге (работе) выполнено","")&amp;IF(T81&gt;200,"ГЗ по услуге (работе) ПЕРЕвыполнено","")</f>
        <v>ГЗ по услуге (работе) выполнено</v>
      </c>
      <c r="V81" s="276"/>
      <c r="W81" s="263"/>
      <c r="X81" s="266"/>
    </row>
    <row r="82" spans="1:24" s="4" customFormat="1" ht="34.15" customHeight="1" thickBot="1" x14ac:dyDescent="0.3">
      <c r="A82" s="320"/>
      <c r="B82" s="44" t="str">
        <f t="shared" si="0"/>
        <v>ГБУЗ АО Енотаевская РБ</v>
      </c>
      <c r="C82" s="269"/>
      <c r="D82" s="19" t="str">
        <f t="shared" si="0"/>
        <v>Паллиативная медицинская помощь</v>
      </c>
      <c r="E82" s="274"/>
      <c r="F82" s="44" t="str">
        <f t="shared" si="1"/>
        <v>амбулаторно</v>
      </c>
      <c r="G82" s="274"/>
      <c r="H82" s="44" t="str">
        <f t="shared" si="2"/>
        <v>паллиативная медицинская помощь</v>
      </c>
      <c r="I82" s="274"/>
      <c r="J82" s="44" t="str">
        <f t="shared" si="29"/>
        <v xml:space="preserve">Не применяется </v>
      </c>
      <c r="K82" s="71" t="s">
        <v>40</v>
      </c>
      <c r="L82" s="67" t="s">
        <v>118</v>
      </c>
      <c r="M82" s="68" t="s">
        <v>42</v>
      </c>
      <c r="N82" s="98">
        <v>358</v>
      </c>
      <c r="O82" s="98">
        <v>358</v>
      </c>
      <c r="P82" s="53" t="str">
        <f t="shared" ref="P82" si="41">IF(AND(N82&lt;&gt;0,M82="Кач."),O82/N82*100,"")</f>
        <v/>
      </c>
      <c r="Q82" s="192">
        <f t="shared" si="36"/>
        <v>100</v>
      </c>
      <c r="R82" s="283"/>
      <c r="S82" s="275"/>
      <c r="T82" s="284"/>
      <c r="U82" s="276"/>
      <c r="V82" s="276"/>
      <c r="W82" s="263"/>
      <c r="X82" s="266"/>
    </row>
    <row r="83" spans="1:24" s="4" customFormat="1" ht="28.5" customHeight="1" thickBot="1" x14ac:dyDescent="0.3">
      <c r="A83" s="320"/>
      <c r="B83" s="44" t="str">
        <f t="shared" si="0"/>
        <v>ГБУЗ АО Енотаевская РБ</v>
      </c>
      <c r="C83" s="269"/>
      <c r="D83" s="19" t="str">
        <f t="shared" si="0"/>
        <v>Паллиативная медицинская помощь</v>
      </c>
      <c r="E83" s="273" t="s">
        <v>244</v>
      </c>
      <c r="F83" s="44" t="str">
        <f t="shared" si="1"/>
        <v>амбулаторно на дому выездными патронажными бригадами</v>
      </c>
      <c r="G83" s="273" t="s">
        <v>43</v>
      </c>
      <c r="H83" s="44" t="str">
        <f t="shared" si="2"/>
        <v>паллиативная медицинская помощь</v>
      </c>
      <c r="I83" s="273" t="s">
        <v>143</v>
      </c>
      <c r="J83" s="44" t="str">
        <f t="shared" si="29"/>
        <v xml:space="preserve">Не применяется </v>
      </c>
      <c r="K83" s="70" t="s">
        <v>128</v>
      </c>
      <c r="L83" s="69" t="s">
        <v>3</v>
      </c>
      <c r="M83" s="69" t="s">
        <v>5</v>
      </c>
      <c r="N83" s="100">
        <v>99</v>
      </c>
      <c r="O83" s="100">
        <v>99</v>
      </c>
      <c r="P83" s="121">
        <f t="shared" ref="P83:P84" si="42">IF(AND(N83&lt;&gt;0,M83="Кач."),O83/N83*100,"")</f>
        <v>100</v>
      </c>
      <c r="Q83" s="121" t="str">
        <f t="shared" si="36"/>
        <v/>
      </c>
      <c r="R83" s="283">
        <f>IFERROR(AVERAGE(P83:P84),"")</f>
        <v>100</v>
      </c>
      <c r="S83" s="275">
        <f>AVERAGE(Q83:Q84)</f>
        <v>100</v>
      </c>
      <c r="T83" s="284">
        <f>IFERROR((R83*0.7+S83*0.3)*2,S83*2)</f>
        <v>200</v>
      </c>
      <c r="U83" s="276" t="str">
        <f t="shared" ref="U83" si="43">IF(T83&lt;170,"ГЗ по услуге (работе) НЕ выполнено","")&amp;IF(AND(T83&gt;=170,T83&lt;=200),"ГЗ по услуге (работе) выполнено","")&amp;IF(T83&gt;200,"ГЗ по услуге (работе) ПЕРЕвыполнено","")</f>
        <v>ГЗ по услуге (работе) выполнено</v>
      </c>
      <c r="V83" s="276"/>
      <c r="W83" s="263"/>
      <c r="X83" s="266"/>
    </row>
    <row r="84" spans="1:24" s="4" customFormat="1" ht="28.5" customHeight="1" thickBot="1" x14ac:dyDescent="0.3">
      <c r="A84" s="320"/>
      <c r="B84" s="44" t="str">
        <f t="shared" si="0"/>
        <v>ГБУЗ АО Енотаевская РБ</v>
      </c>
      <c r="C84" s="291"/>
      <c r="D84" s="19" t="str">
        <f t="shared" si="0"/>
        <v>Паллиативная медицинская помощь</v>
      </c>
      <c r="E84" s="274"/>
      <c r="F84" s="44" t="str">
        <f t="shared" si="1"/>
        <v>амбулаторно на дому выездными патронажными бригадами</v>
      </c>
      <c r="G84" s="274"/>
      <c r="H84" s="44" t="str">
        <f t="shared" si="2"/>
        <v>паллиативная медицинская помощь</v>
      </c>
      <c r="I84" s="274"/>
      <c r="J84" s="44" t="str">
        <f t="shared" si="29"/>
        <v xml:space="preserve">Не применяется </v>
      </c>
      <c r="K84" s="71" t="s">
        <v>40</v>
      </c>
      <c r="L84" s="67" t="s">
        <v>118</v>
      </c>
      <c r="M84" s="68" t="s">
        <v>42</v>
      </c>
      <c r="N84" s="98">
        <v>386</v>
      </c>
      <c r="O84" s="98">
        <v>386</v>
      </c>
      <c r="P84" s="53" t="str">
        <f t="shared" si="42"/>
        <v/>
      </c>
      <c r="Q84" s="122">
        <f t="shared" ref="Q84" si="44">IF(AND(N84&lt;&gt;0,M84="объем"),(O84/N84*100)/$Y$2*12,"")</f>
        <v>100</v>
      </c>
      <c r="R84" s="283"/>
      <c r="S84" s="275"/>
      <c r="T84" s="284"/>
      <c r="U84" s="276"/>
      <c r="V84" s="276"/>
      <c r="W84" s="263"/>
      <c r="X84" s="266"/>
    </row>
    <row r="85" spans="1:24" s="4" customFormat="1" ht="28.5" customHeight="1" thickBot="1" x14ac:dyDescent="0.3">
      <c r="A85" s="320"/>
      <c r="B85" s="44" t="str">
        <f t="shared" si="0"/>
        <v>ГБУЗ АО Енотаевская РБ</v>
      </c>
      <c r="C85" s="268" t="s">
        <v>227</v>
      </c>
      <c r="D85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5" s="276" t="s">
        <v>281</v>
      </c>
      <c r="F85" s="44" t="str">
        <f t="shared" si="1"/>
        <v>заключение договоров</v>
      </c>
      <c r="G85" s="276" t="s">
        <v>283</v>
      </c>
      <c r="H85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5" s="276" t="s">
        <v>282</v>
      </c>
      <c r="J85" s="44" t="str">
        <f t="shared" ref="J85:J109" si="45">IF(I85="",J84,I85)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5" s="73" t="s">
        <v>228</v>
      </c>
      <c r="L85" s="67" t="s">
        <v>3</v>
      </c>
      <c r="M85" s="69" t="s">
        <v>5</v>
      </c>
      <c r="N85" s="100">
        <v>100</v>
      </c>
      <c r="O85" s="100">
        <v>100</v>
      </c>
      <c r="P85" s="51">
        <f>IF(AND(N85&lt;&gt;0,M85="Кач."),O85/N85*100,"")</f>
        <v>100</v>
      </c>
      <c r="Q85" s="51"/>
      <c r="R85" s="283">
        <f>IFERROR(AVERAGE(P85:P86),"")</f>
        <v>100</v>
      </c>
      <c r="S85" s="275">
        <f>AVERAGE(Q85:Q86)</f>
        <v>100</v>
      </c>
      <c r="T85" s="284">
        <f>IFERROR((R85*0.7+S85*0.3)*2,S85*2)</f>
        <v>200</v>
      </c>
      <c r="U85" s="276" t="str">
        <f t="shared" ref="U85" si="46">IF(T85&lt;170,"ГЗ по услуге (работе) НЕ выполнено","")&amp;IF(AND(T85&gt;=170,T85&lt;=200),"ГЗ по услуге (работе) выполнено","")&amp;IF(T85&gt;200,"ГЗ по услуге (работе) ПЕРЕвыполнено","")</f>
        <v>ГЗ по услуге (работе) выполнено</v>
      </c>
      <c r="V85" s="276"/>
      <c r="W85" s="263"/>
      <c r="X85" s="266"/>
    </row>
    <row r="86" spans="1:24" s="4" customFormat="1" ht="28.5" customHeight="1" thickBot="1" x14ac:dyDescent="0.3">
      <c r="A86" s="321"/>
      <c r="B86" s="44" t="str">
        <f t="shared" si="0"/>
        <v>ГБУЗ АО Енотаевская РБ</v>
      </c>
      <c r="C86" s="291"/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76"/>
      <c r="F86" s="44" t="str">
        <f t="shared" si="1"/>
        <v>заключение договоров</v>
      </c>
      <c r="G86" s="276"/>
      <c r="H86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76"/>
      <c r="J86" s="44" t="str">
        <f t="shared" si="4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4" t="s">
        <v>235</v>
      </c>
      <c r="L86" s="67" t="s">
        <v>229</v>
      </c>
      <c r="M86" s="68" t="s">
        <v>42</v>
      </c>
      <c r="N86" s="98">
        <v>11.64</v>
      </c>
      <c r="O86" s="98">
        <v>11.64</v>
      </c>
      <c r="P86" s="53" t="str">
        <f>IF(AND(N86&lt;&gt;0,M86="Кач."),O86/N86*100,"")</f>
        <v/>
      </c>
      <c r="Q86" s="55">
        <f>IF(AND(N86&lt;&gt;0,M86="объем"),(O86/N86*100),"")</f>
        <v>100</v>
      </c>
      <c r="R86" s="283"/>
      <c r="S86" s="275"/>
      <c r="T86" s="284"/>
      <c r="U86" s="276"/>
      <c r="V86" s="276"/>
      <c r="W86" s="264"/>
      <c r="X86" s="267"/>
    </row>
    <row r="87" spans="1:24" s="4" customFormat="1" ht="26.25" customHeight="1" thickBot="1" x14ac:dyDescent="0.3">
      <c r="A87" s="286" t="s">
        <v>237</v>
      </c>
      <c r="B87" s="44" t="str">
        <f t="shared" si="0"/>
        <v>ГБУЗ АО ГБ ЗАТО Знаменск</v>
      </c>
      <c r="C87" s="280" t="s">
        <v>119</v>
      </c>
      <c r="D87" s="19" t="str">
        <f t="shared" si="0"/>
        <v>ПМСП, не включенная в базовую программу ОМС</v>
      </c>
      <c r="E87" s="279" t="s">
        <v>137</v>
      </c>
      <c r="F87" s="44" t="str">
        <f t="shared" si="1"/>
        <v>амбулаторно</v>
      </c>
      <c r="G87" s="276" t="s">
        <v>140</v>
      </c>
      <c r="H8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7" s="277" t="s">
        <v>139</v>
      </c>
      <c r="J87" s="44" t="str">
        <f t="shared" si="45"/>
        <v>по профилю Фтизиатрия</v>
      </c>
      <c r="K87" s="70" t="s">
        <v>128</v>
      </c>
      <c r="L87" s="69" t="s">
        <v>3</v>
      </c>
      <c r="M87" s="69" t="s">
        <v>5</v>
      </c>
      <c r="N87" s="100">
        <v>99</v>
      </c>
      <c r="O87" s="100">
        <v>99</v>
      </c>
      <c r="P87" s="51">
        <f t="shared" si="30"/>
        <v>100</v>
      </c>
      <c r="Q87" s="51"/>
      <c r="R87" s="283">
        <f>IFERROR(AVERAGE(P87:P89),"")</f>
        <v>100</v>
      </c>
      <c r="S87" s="275">
        <f>AVERAGE(Q87:Q89)</f>
        <v>99.882888326642913</v>
      </c>
      <c r="T87" s="284">
        <f>IFERROR((R87*0.7+S87*0.3)*2,S87*2)</f>
        <v>199.92973299598574</v>
      </c>
      <c r="U87" s="276" t="str">
        <f>IF(T87&lt;170,"ГЗ по услуге (работе) НЕ выполнено","")&amp;IF(AND(T87&gt;=170,T87&lt;=200),"ГЗ по услуге (работе) выполнено","")&amp;IF(T87&gt;200,"ГЗ по услуге (работе) ПЕРЕвыполнено","")</f>
        <v>ГЗ по услуге (работе) выполнено</v>
      </c>
      <c r="V87" s="331"/>
      <c r="W87" s="262">
        <f>AVERAGE(T87:T111)</f>
        <v>194.35863113675256</v>
      </c>
      <c r="X87" s="265" t="str">
        <f t="shared" ref="X87" si="47">IF(W87&lt;170,"ГЗ по учреждению не выполнено","")&amp;IF(AND(W87&gt;=170,W87&lt;=200),"ГЗ по учреждению выполнено","")&amp;IF(W87&gt;200,"ГЗ по учреждению перевыполнено","")</f>
        <v>ГЗ по учреждению выполнено</v>
      </c>
    </row>
    <row r="88" spans="1:24" s="4" customFormat="1" ht="37.5" customHeight="1" thickBot="1" x14ac:dyDescent="0.3">
      <c r="A88" s="287"/>
      <c r="B88" s="44" t="str">
        <f t="shared" si="0"/>
        <v>ГБУЗ АО ГБ ЗАТО Знаменск</v>
      </c>
      <c r="C88" s="281"/>
      <c r="D88" s="19" t="str">
        <f t="shared" si="0"/>
        <v>ПМСП, не включенная в базовую программу ОМС</v>
      </c>
      <c r="E88" s="279"/>
      <c r="F88" s="44" t="str">
        <f t="shared" si="1"/>
        <v>амбулаторно</v>
      </c>
      <c r="G88" s="276"/>
      <c r="H88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95"/>
      <c r="J88" s="44" t="str">
        <f t="shared" si="45"/>
        <v>по профилю Фтизиатрия</v>
      </c>
      <c r="K88" s="71" t="s">
        <v>40</v>
      </c>
      <c r="L88" s="67" t="s">
        <v>118</v>
      </c>
      <c r="M88" s="68" t="s">
        <v>42</v>
      </c>
      <c r="N88" s="98">
        <v>2307</v>
      </c>
      <c r="O88" s="97">
        <v>2311</v>
      </c>
      <c r="P88" s="53" t="str">
        <f t="shared" si="30"/>
        <v/>
      </c>
      <c r="Q88" s="52">
        <f t="shared" ref="Q88:Q93" si="48">IF(AND(N88&lt;&gt;0,M88="объем"),(O88/N88*100)/$Y$2*12,"")</f>
        <v>100.17338534893798</v>
      </c>
      <c r="R88" s="283"/>
      <c r="S88" s="275"/>
      <c r="T88" s="284"/>
      <c r="U88" s="276"/>
      <c r="V88" s="331"/>
      <c r="W88" s="263"/>
      <c r="X88" s="266"/>
    </row>
    <row r="89" spans="1:24" s="4" customFormat="1" ht="67.5" customHeight="1" thickBot="1" x14ac:dyDescent="0.3">
      <c r="A89" s="287"/>
      <c r="B89" s="44" t="str">
        <f t="shared" si="0"/>
        <v>ГБУЗ АО ГБ ЗАТО Знаменск</v>
      </c>
      <c r="C89" s="281"/>
      <c r="D89" s="19" t="str">
        <f t="shared" si="0"/>
        <v>ПМСП, не включенная в базовую программу ОМС</v>
      </c>
      <c r="E89" s="279"/>
      <c r="F89" s="44" t="str">
        <f t="shared" si="1"/>
        <v>амбулаторно</v>
      </c>
      <c r="G89" s="276"/>
      <c r="H89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78"/>
      <c r="J89" s="44" t="str">
        <f t="shared" si="45"/>
        <v>по профилю Фтизиатрия</v>
      </c>
      <c r="K89" s="71" t="s">
        <v>133</v>
      </c>
      <c r="L89" s="67" t="s">
        <v>118</v>
      </c>
      <c r="M89" s="68" t="s">
        <v>42</v>
      </c>
      <c r="N89" s="98">
        <v>736</v>
      </c>
      <c r="O89" s="97">
        <v>733</v>
      </c>
      <c r="P89" s="53"/>
      <c r="Q89" s="52">
        <f t="shared" si="48"/>
        <v>99.592391304347842</v>
      </c>
      <c r="R89" s="283"/>
      <c r="S89" s="275"/>
      <c r="T89" s="284"/>
      <c r="U89" s="276"/>
      <c r="V89" s="331"/>
      <c r="W89" s="263"/>
      <c r="X89" s="266"/>
    </row>
    <row r="90" spans="1:24" s="4" customFormat="1" ht="46.5" customHeight="1" thickBot="1" x14ac:dyDescent="0.3">
      <c r="A90" s="287"/>
      <c r="B90" s="44" t="str">
        <f t="shared" si="0"/>
        <v>ГБУЗ АО ГБ ЗАТО Знаменск</v>
      </c>
      <c r="C90" s="281"/>
      <c r="D90" s="19" t="str">
        <f t="shared" si="0"/>
        <v>ПМСП, не включенная в базовую программу ОМС</v>
      </c>
      <c r="E90" s="279" t="s">
        <v>137</v>
      </c>
      <c r="F90" s="44" t="str">
        <f t="shared" si="1"/>
        <v>амбулаторно</v>
      </c>
      <c r="G90" s="276" t="s">
        <v>161</v>
      </c>
      <c r="H90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0" s="277" t="s">
        <v>270</v>
      </c>
      <c r="J90" s="44" t="str">
        <f t="shared" si="45"/>
        <v>по профилю психиатрия-наркология</v>
      </c>
      <c r="K90" s="70" t="s">
        <v>128</v>
      </c>
      <c r="L90" s="69" t="s">
        <v>3</v>
      </c>
      <c r="M90" s="69" t="s">
        <v>5</v>
      </c>
      <c r="N90" s="100">
        <v>99</v>
      </c>
      <c r="O90" s="100">
        <v>99</v>
      </c>
      <c r="P90" s="51">
        <f t="shared" si="14"/>
        <v>100</v>
      </c>
      <c r="Q90" s="51" t="str">
        <f t="shared" si="48"/>
        <v/>
      </c>
      <c r="R90" s="283">
        <f>IFERROR(AVERAGE(P90:P92),"")</f>
        <v>100</v>
      </c>
      <c r="S90" s="275">
        <f>AVERAGE(Q90:Q92)</f>
        <v>74.517828235878284</v>
      </c>
      <c r="T90" s="284">
        <f>IFERROR((R90*0.7+S90*0.3)*2,S90*2)</f>
        <v>184.71069694152698</v>
      </c>
      <c r="U90" s="276" t="str">
        <f>IF(T90&lt;170,"ГЗ по услуге (работе) НЕ выполнено","")&amp;IF(AND(T90&gt;=170,T90&lt;=200),"ГЗ по услуге (работе) выполнено","")&amp;IF(T90&gt;200,"ГЗ по услуге (работе) ПЕРЕвыполнено","")</f>
        <v>ГЗ по услуге (работе) выполнено</v>
      </c>
      <c r="V90" s="276"/>
      <c r="W90" s="263"/>
      <c r="X90" s="266"/>
    </row>
    <row r="91" spans="1:24" s="4" customFormat="1" ht="76.5" customHeight="1" thickBot="1" x14ac:dyDescent="0.3">
      <c r="A91" s="287"/>
      <c r="B91" s="44" t="str">
        <f t="shared" si="0"/>
        <v>ГБУЗ АО ГБ ЗАТО Знаменск</v>
      </c>
      <c r="C91" s="281"/>
      <c r="D91" s="19" t="str">
        <f t="shared" si="0"/>
        <v>ПМСП, не включенная в базовую программу ОМС</v>
      </c>
      <c r="E91" s="279"/>
      <c r="F91" s="44" t="str">
        <f t="shared" si="1"/>
        <v>амбулаторно</v>
      </c>
      <c r="G91" s="276"/>
      <c r="H91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95"/>
      <c r="J91" s="44" t="str">
        <f t="shared" si="45"/>
        <v>по профилю психиатрия-наркология</v>
      </c>
      <c r="K91" s="71" t="s">
        <v>40</v>
      </c>
      <c r="L91" s="67" t="s">
        <v>118</v>
      </c>
      <c r="M91" s="68" t="s">
        <v>42</v>
      </c>
      <c r="N91" s="98">
        <v>2083</v>
      </c>
      <c r="O91" s="97">
        <v>2085</v>
      </c>
      <c r="P91" s="53"/>
      <c r="Q91" s="52">
        <f t="shared" si="48"/>
        <v>100.09601536245802</v>
      </c>
      <c r="R91" s="283"/>
      <c r="S91" s="275"/>
      <c r="T91" s="284"/>
      <c r="U91" s="276"/>
      <c r="V91" s="276"/>
      <c r="W91" s="263"/>
      <c r="X91" s="266"/>
    </row>
    <row r="92" spans="1:24" s="4" customFormat="1" ht="28.5" customHeight="1" thickBot="1" x14ac:dyDescent="0.3">
      <c r="A92" s="287"/>
      <c r="B92" s="44" t="str">
        <f t="shared" si="0"/>
        <v>ГБУЗ АО ГБ ЗАТО Знаменск</v>
      </c>
      <c r="C92" s="281"/>
      <c r="D92" s="19" t="str">
        <f t="shared" si="0"/>
        <v>ПМСП, не включенная в базовую программу ОМС</v>
      </c>
      <c r="E92" s="279"/>
      <c r="F92" s="44" t="str">
        <f t="shared" si="1"/>
        <v>амбулаторно</v>
      </c>
      <c r="G92" s="276"/>
      <c r="H9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78"/>
      <c r="J92" s="44" t="str">
        <f t="shared" si="45"/>
        <v>по профилю психиатрия-наркология</v>
      </c>
      <c r="K92" s="71" t="s">
        <v>133</v>
      </c>
      <c r="L92" s="67" t="s">
        <v>118</v>
      </c>
      <c r="M92" s="68" t="s">
        <v>42</v>
      </c>
      <c r="N92" s="98">
        <v>613</v>
      </c>
      <c r="O92" s="97">
        <v>300</v>
      </c>
      <c r="P92" s="53"/>
      <c r="Q92" s="52">
        <f t="shared" si="48"/>
        <v>48.939641109298535</v>
      </c>
      <c r="R92" s="283"/>
      <c r="S92" s="275"/>
      <c r="T92" s="284"/>
      <c r="U92" s="276"/>
      <c r="V92" s="276"/>
      <c r="W92" s="263"/>
      <c r="X92" s="266"/>
    </row>
    <row r="93" spans="1:24" s="4" customFormat="1" ht="28.5" customHeight="1" thickBot="1" x14ac:dyDescent="0.3">
      <c r="A93" s="287"/>
      <c r="B93" s="44" t="str">
        <f t="shared" si="0"/>
        <v>ГБУЗ АО ГБ ЗАТО Знаменск</v>
      </c>
      <c r="C93" s="281"/>
      <c r="D93" s="19" t="str">
        <f t="shared" si="0"/>
        <v>ПМСП, не включенная в базовую программу ОМС</v>
      </c>
      <c r="E93" s="277" t="s">
        <v>247</v>
      </c>
      <c r="F93" s="44" t="str">
        <f t="shared" si="1"/>
        <v>дневной стационар</v>
      </c>
      <c r="G93" s="273" t="s">
        <v>161</v>
      </c>
      <c r="H9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77" t="s">
        <v>270</v>
      </c>
      <c r="J93" s="44" t="str">
        <f t="shared" si="45"/>
        <v>по профилю психиатрия-наркология</v>
      </c>
      <c r="K93" s="69" t="s">
        <v>128</v>
      </c>
      <c r="L93" s="69" t="s">
        <v>3</v>
      </c>
      <c r="M93" s="69" t="s">
        <v>5</v>
      </c>
      <c r="N93" s="100">
        <v>99</v>
      </c>
      <c r="O93" s="100">
        <v>99</v>
      </c>
      <c r="P93" s="118">
        <f t="shared" ref="P93" si="49">IF(AND(N93&lt;&gt;0,M93="Кач."),O93/N93*100,"")</f>
        <v>100</v>
      </c>
      <c r="Q93" s="118" t="str">
        <f t="shared" si="48"/>
        <v/>
      </c>
      <c r="R93" s="283">
        <f>IFERROR(AVERAGE(P93:P94),"")</f>
        <v>100</v>
      </c>
      <c r="S93" s="275">
        <f>AVERAGE(Q93:Q94)</f>
        <v>100</v>
      </c>
      <c r="T93" s="284">
        <f>IFERROR((R93*0.7+S93*0.3)*2,S93*2)</f>
        <v>200</v>
      </c>
      <c r="U93" s="276" t="str">
        <f t="shared" ref="U93" si="50">IF(T93&lt;170,"ГЗ по услуге (работе) НЕ выполнено","")&amp;IF(AND(T93&gt;=170,T93&lt;=200),"ГЗ по услуге (работе) выполнено","")&amp;IF(T93&gt;200,"ГЗ по услуге (работе) ПЕРЕвыполнено","")</f>
        <v>ГЗ по услуге (работе) выполнено</v>
      </c>
      <c r="V93" s="276"/>
      <c r="W93" s="263"/>
      <c r="X93" s="266"/>
    </row>
    <row r="94" spans="1:24" s="4" customFormat="1" ht="28.5" customHeight="1" thickBot="1" x14ac:dyDescent="0.3">
      <c r="A94" s="287"/>
      <c r="B94" s="44" t="str">
        <f t="shared" si="0"/>
        <v>ГБУЗ АО ГБ ЗАТО Знаменск</v>
      </c>
      <c r="C94" s="281"/>
      <c r="D94" s="19" t="str">
        <f t="shared" si="0"/>
        <v>ПМСП, не включенная в базовую программу ОМС</v>
      </c>
      <c r="E94" s="278"/>
      <c r="F94" s="44" t="str">
        <f t="shared" si="1"/>
        <v>дневной стационар</v>
      </c>
      <c r="G94" s="274"/>
      <c r="H9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78"/>
      <c r="J94" s="44" t="str">
        <f t="shared" si="45"/>
        <v>по профилю психиатрия-наркология</v>
      </c>
      <c r="K94" s="71" t="s">
        <v>144</v>
      </c>
      <c r="L94" s="72" t="s">
        <v>145</v>
      </c>
      <c r="M94" s="68" t="s">
        <v>42</v>
      </c>
      <c r="N94" s="96">
        <v>24</v>
      </c>
      <c r="O94" s="96">
        <v>24</v>
      </c>
      <c r="P94" s="53"/>
      <c r="Q94" s="117">
        <f>IF(AND(N94&lt;&gt;0,M94="объем"),(O94/N94*100)/$Y$2*12,"")</f>
        <v>100</v>
      </c>
      <c r="R94" s="283"/>
      <c r="S94" s="275"/>
      <c r="T94" s="284"/>
      <c r="U94" s="276"/>
      <c r="V94" s="276"/>
      <c r="W94" s="263"/>
      <c r="X94" s="266"/>
    </row>
    <row r="95" spans="1:24" s="4" customFormat="1" ht="48" customHeight="1" thickBot="1" x14ac:dyDescent="0.3">
      <c r="A95" s="287"/>
      <c r="B95" s="44" t="str">
        <f t="shared" si="0"/>
        <v>ГБУЗ АО ГБ ЗАТО Знаменск</v>
      </c>
      <c r="C95" s="281"/>
      <c r="D95" s="19" t="str">
        <f t="shared" si="0"/>
        <v>ПМСП, не включенная в базовую программу ОМС</v>
      </c>
      <c r="E95" s="277" t="s">
        <v>137</v>
      </c>
      <c r="F95" s="44" t="str">
        <f t="shared" si="1"/>
        <v>амбулаторно</v>
      </c>
      <c r="G95" s="273" t="s">
        <v>39</v>
      </c>
      <c r="H95" s="44" t="str">
        <f t="shared" si="2"/>
        <v>Первичная медико-санитарная помощь, в части диагностики и лечения</v>
      </c>
      <c r="I95" s="277" t="s">
        <v>243</v>
      </c>
      <c r="J95" s="44" t="str">
        <f t="shared" si="45"/>
        <v>Вакцинация</v>
      </c>
      <c r="K95" s="70" t="s">
        <v>128</v>
      </c>
      <c r="L95" s="69" t="s">
        <v>3</v>
      </c>
      <c r="M95" s="69" t="s">
        <v>5</v>
      </c>
      <c r="N95" s="100">
        <v>99</v>
      </c>
      <c r="O95" s="100">
        <v>99</v>
      </c>
      <c r="P95" s="118">
        <f t="shared" ref="P95:P100" si="51">IF(AND(N95&lt;&gt;0,M95="Кач."),O95/N95*100,"")</f>
        <v>100</v>
      </c>
      <c r="Q95" s="118" t="str">
        <f t="shared" ref="Q95:Q101" si="52">IF(AND(N95&lt;&gt;0,M95="объем"),(O95/N95*100)/$Y$2*12,"")</f>
        <v/>
      </c>
      <c r="R95" s="289">
        <f>IFERROR(AVERAGE(P95:P96),"")</f>
        <v>100</v>
      </c>
      <c r="S95" s="275">
        <f>AVERAGE(Q95:Q96)</f>
        <v>252</v>
      </c>
      <c r="T95" s="284">
        <f>IFERROR((R95*0.7+S95*0.3)*2,S95*2)</f>
        <v>291.2</v>
      </c>
      <c r="U95" s="276" t="str">
        <f t="shared" ref="U95:U97" si="53">IF(T95&lt;170,"ГЗ по услуге (работе) НЕ выполнено","")&amp;IF(AND(T95&gt;=170,T95&lt;=200),"ГЗ по услуге (работе) выполнено","")&amp;IF(T95&gt;200,"ГЗ по услуге (работе) ПЕРЕвыполнено","")</f>
        <v>ГЗ по услуге (работе) ПЕРЕвыполнено</v>
      </c>
      <c r="V95" s="276"/>
      <c r="W95" s="263"/>
      <c r="X95" s="266"/>
    </row>
    <row r="96" spans="1:24" s="4" customFormat="1" ht="48" customHeight="1" thickBot="1" x14ac:dyDescent="0.3">
      <c r="A96" s="287"/>
      <c r="B96" s="44" t="str">
        <f t="shared" si="0"/>
        <v>ГБУЗ АО ГБ ЗАТО Знаменск</v>
      </c>
      <c r="C96" s="282"/>
      <c r="D96" s="19" t="str">
        <f t="shared" si="0"/>
        <v>ПМСП, не включенная в базовую программу ОМС</v>
      </c>
      <c r="E96" s="278"/>
      <c r="F96" s="44" t="str">
        <f t="shared" si="1"/>
        <v>амбулаторно</v>
      </c>
      <c r="G96" s="274"/>
      <c r="H96" s="44" t="str">
        <f t="shared" si="2"/>
        <v>Первичная медико-санитарная помощь, в части диагностики и лечения</v>
      </c>
      <c r="I96" s="278"/>
      <c r="J96" s="44" t="str">
        <f t="shared" si="45"/>
        <v>Вакцинация</v>
      </c>
      <c r="K96" s="71" t="s">
        <v>40</v>
      </c>
      <c r="L96" s="67" t="s">
        <v>118</v>
      </c>
      <c r="M96" s="68" t="s">
        <v>42</v>
      </c>
      <c r="N96" s="98">
        <v>50</v>
      </c>
      <c r="O96" s="99">
        <v>126</v>
      </c>
      <c r="P96" s="191" t="str">
        <f t="shared" si="51"/>
        <v/>
      </c>
      <c r="Q96" s="117">
        <f t="shared" si="52"/>
        <v>252</v>
      </c>
      <c r="R96" s="290"/>
      <c r="S96" s="275"/>
      <c r="T96" s="284"/>
      <c r="U96" s="276"/>
      <c r="V96" s="276"/>
      <c r="W96" s="263"/>
      <c r="X96" s="266"/>
    </row>
    <row r="97" spans="1:24" s="4" customFormat="1" ht="54.75" customHeight="1" thickBot="1" x14ac:dyDescent="0.3">
      <c r="A97" s="287"/>
      <c r="B97" s="44" t="str">
        <f t="shared" si="0"/>
        <v>ГБУЗ АО ГБ ЗАТО Знаменск</v>
      </c>
      <c r="C97" s="280" t="s">
        <v>299</v>
      </c>
      <c r="D97" s="19" t="s">
        <v>299</v>
      </c>
      <c r="E97" s="277" t="s">
        <v>307</v>
      </c>
      <c r="F97" s="44" t="str">
        <f t="shared" si="1"/>
        <v>Амбулатоорно</v>
      </c>
      <c r="G97" s="273" t="s">
        <v>305</v>
      </c>
      <c r="H97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7" s="277" t="s">
        <v>47</v>
      </c>
      <c r="J97" s="44" t="str">
        <f t="shared" si="45"/>
        <v>Не предусмотрено</v>
      </c>
      <c r="K97" s="82" t="s">
        <v>301</v>
      </c>
      <c r="L97" s="69" t="s">
        <v>3</v>
      </c>
      <c r="M97" s="69" t="s">
        <v>5</v>
      </c>
      <c r="N97" s="100">
        <v>99</v>
      </c>
      <c r="O97" s="100">
        <v>99</v>
      </c>
      <c r="P97" s="191">
        <f t="shared" si="51"/>
        <v>100</v>
      </c>
      <c r="Q97" s="192" t="str">
        <f t="shared" si="52"/>
        <v/>
      </c>
      <c r="R97" s="289">
        <f t="shared" ref="R97:R99" si="54">IFERROR(AVERAGE(P97:P98),"")</f>
        <v>100</v>
      </c>
      <c r="S97" s="275">
        <f>AVERAGE(Q97:Q98)</f>
        <v>100.16129032258065</v>
      </c>
      <c r="T97" s="284">
        <f>IFERROR((R97*0.7+S97*0.3)*2,S97*2)</f>
        <v>200.09677419354838</v>
      </c>
      <c r="U97" s="276" t="str">
        <f t="shared" si="53"/>
        <v>ГЗ по услуге (работе) ПЕРЕвыполнено</v>
      </c>
      <c r="V97" s="273"/>
      <c r="W97" s="263"/>
      <c r="X97" s="266"/>
    </row>
    <row r="98" spans="1:24" s="4" customFormat="1" ht="60.75" customHeight="1" thickBot="1" x14ac:dyDescent="0.3">
      <c r="A98" s="287"/>
      <c r="B98" s="44" t="str">
        <f t="shared" si="0"/>
        <v>ГБУЗ АО ГБ ЗАТО Знаменск</v>
      </c>
      <c r="C98" s="282"/>
      <c r="D98" s="19" t="s">
        <v>299</v>
      </c>
      <c r="E98" s="278"/>
      <c r="F98" s="44" t="str">
        <f t="shared" si="1"/>
        <v>Амбулатоорно</v>
      </c>
      <c r="G98" s="274"/>
      <c r="H98" s="44" t="str">
        <f t="shared" si="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98" s="278"/>
      <c r="J98" s="44" t="str">
        <f t="shared" si="45"/>
        <v>Не предусмотрено</v>
      </c>
      <c r="K98" s="71" t="s">
        <v>40</v>
      </c>
      <c r="L98" s="67" t="s">
        <v>118</v>
      </c>
      <c r="M98" s="68" t="s">
        <v>42</v>
      </c>
      <c r="N98" s="98">
        <v>620</v>
      </c>
      <c r="O98" s="99">
        <v>621</v>
      </c>
      <c r="P98" s="191" t="str">
        <f t="shared" si="51"/>
        <v/>
      </c>
      <c r="Q98" s="192">
        <f t="shared" si="52"/>
        <v>100.16129032258065</v>
      </c>
      <c r="R98" s="290"/>
      <c r="S98" s="275"/>
      <c r="T98" s="284"/>
      <c r="U98" s="276"/>
      <c r="V98" s="274"/>
      <c r="W98" s="263"/>
      <c r="X98" s="266"/>
    </row>
    <row r="99" spans="1:24" s="4" customFormat="1" ht="48" customHeight="1" thickBot="1" x14ac:dyDescent="0.3">
      <c r="A99" s="287"/>
      <c r="B99" s="44" t="str">
        <f t="shared" si="0"/>
        <v>ГБУЗ АО ГБ ЗАТО Знаменск</v>
      </c>
      <c r="C99" s="280" t="s">
        <v>189</v>
      </c>
      <c r="D99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99" s="279" t="s">
        <v>47</v>
      </c>
      <c r="F99" s="44" t="str">
        <f t="shared" si="1"/>
        <v>Не предусмотрено</v>
      </c>
      <c r="G99" s="279" t="s">
        <v>47</v>
      </c>
      <c r="H99" s="44" t="str">
        <f t="shared" ref="H99:H100" si="55">IF(G99="",H98,G99)</f>
        <v>Не предусмотрено</v>
      </c>
      <c r="I99" s="277" t="s">
        <v>47</v>
      </c>
      <c r="J99" s="44" t="str">
        <f t="shared" si="45"/>
        <v>Не предусмотрено</v>
      </c>
      <c r="K99" s="70" t="s">
        <v>57</v>
      </c>
      <c r="L99" s="69" t="s">
        <v>57</v>
      </c>
      <c r="M99" s="70"/>
      <c r="N99" s="100"/>
      <c r="O99" s="100"/>
      <c r="P99" s="191" t="str">
        <f t="shared" si="51"/>
        <v/>
      </c>
      <c r="Q99" s="192" t="str">
        <f t="shared" si="52"/>
        <v/>
      </c>
      <c r="R99" s="289" t="str">
        <f t="shared" si="54"/>
        <v/>
      </c>
      <c r="S99" s="275">
        <f>AVERAGE(Q99:Q100)</f>
        <v>30.526315789473685</v>
      </c>
      <c r="T99" s="284">
        <f>IFERROR((R99*0.7+S99*0.3)*2,S99*2)</f>
        <v>61.05263157894737</v>
      </c>
      <c r="U99" s="276" t="str">
        <f t="shared" ref="U99" si="56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НЕ выполнено</v>
      </c>
      <c r="V99" s="276"/>
      <c r="W99" s="263"/>
      <c r="X99" s="266"/>
    </row>
    <row r="100" spans="1:24" s="4" customFormat="1" ht="48" customHeight="1" thickBot="1" x14ac:dyDescent="0.3">
      <c r="A100" s="287"/>
      <c r="B100" s="44" t="str">
        <f t="shared" si="0"/>
        <v>ГБУЗ АО ГБ ЗАТО Знаменск</v>
      </c>
      <c r="C100" s="282"/>
      <c r="D10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0" s="279"/>
      <c r="F100" s="44" t="str">
        <f t="shared" si="1"/>
        <v>Не предусмотрено</v>
      </c>
      <c r="G100" s="279"/>
      <c r="H100" s="44" t="str">
        <f t="shared" si="55"/>
        <v>Не предусмотрено</v>
      </c>
      <c r="I100" s="278"/>
      <c r="J100" s="44" t="str">
        <f t="shared" si="45"/>
        <v>Не предусмотрено</v>
      </c>
      <c r="K100" s="71" t="s">
        <v>190</v>
      </c>
      <c r="L100" s="72" t="s">
        <v>58</v>
      </c>
      <c r="M100" s="68" t="s">
        <v>42</v>
      </c>
      <c r="N100" s="98">
        <v>285</v>
      </c>
      <c r="O100" s="98">
        <v>87</v>
      </c>
      <c r="P100" s="191" t="str">
        <f t="shared" si="51"/>
        <v/>
      </c>
      <c r="Q100" s="192">
        <f t="shared" si="52"/>
        <v>30.526315789473685</v>
      </c>
      <c r="R100" s="290"/>
      <c r="S100" s="275"/>
      <c r="T100" s="284"/>
      <c r="U100" s="276"/>
      <c r="V100" s="276"/>
      <c r="W100" s="263"/>
      <c r="X100" s="266"/>
    </row>
    <row r="101" spans="1:24" s="4" customFormat="1" ht="48" customHeight="1" thickBot="1" x14ac:dyDescent="0.3">
      <c r="A101" s="287"/>
      <c r="B101" s="44" t="str">
        <f t="shared" si="0"/>
        <v>ГБУЗ АО ГБ ЗАТО Знаменск</v>
      </c>
      <c r="C101" s="280" t="s">
        <v>136</v>
      </c>
      <c r="D10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1" s="273" t="s">
        <v>137</v>
      </c>
      <c r="F101" s="44" t="str">
        <f t="shared" si="1"/>
        <v>амбулаторно</v>
      </c>
      <c r="G101" s="276" t="s">
        <v>136</v>
      </c>
      <c r="H101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1" s="273" t="s">
        <v>143</v>
      </c>
      <c r="J101" s="44" t="str">
        <f t="shared" si="45"/>
        <v xml:space="preserve">Не применяется </v>
      </c>
      <c r="K101" s="69" t="s">
        <v>128</v>
      </c>
      <c r="L101" s="69" t="s">
        <v>3</v>
      </c>
      <c r="M101" s="69" t="s">
        <v>5</v>
      </c>
      <c r="N101" s="100">
        <v>99</v>
      </c>
      <c r="O101" s="100">
        <v>99</v>
      </c>
      <c r="P101" s="51">
        <f t="shared" si="14"/>
        <v>100</v>
      </c>
      <c r="Q101" s="51" t="str">
        <f t="shared" si="52"/>
        <v/>
      </c>
      <c r="R101" s="289">
        <f>IFERROR(AVERAGE(P101:P103),"")</f>
        <v>100</v>
      </c>
      <c r="S101" s="275">
        <f>AVERAGE(Q101:Q103)</f>
        <v>100.34390243902438</v>
      </c>
      <c r="T101" s="284">
        <f>IFERROR((R101*0.7+S101*0.3)*2,S101*2)</f>
        <v>200.20634146341462</v>
      </c>
      <c r="U101" s="276" t="str">
        <f t="shared" ref="U101" si="57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ПЕРЕвыполнено</v>
      </c>
      <c r="V101" s="276"/>
      <c r="W101" s="263"/>
      <c r="X101" s="266"/>
    </row>
    <row r="102" spans="1:24" s="4" customFormat="1" ht="48" customHeight="1" thickBot="1" x14ac:dyDescent="0.3">
      <c r="A102" s="287"/>
      <c r="B102" s="44" t="str">
        <f t="shared" ref="B102:B111" si="58">IF(A102="",B101,A102)</f>
        <v>ГБУЗ АО ГБ ЗАТО Знаменск</v>
      </c>
      <c r="C102" s="281"/>
      <c r="D102" s="19" t="str">
        <f t="shared" ref="D102:D163" si="59">IF(C102="",D101,C102)</f>
        <v>Медицинская помощь в экстренной форме незастрахованным гражданам в системе обязательного медицинского страхования</v>
      </c>
      <c r="E102" s="274"/>
      <c r="F102" s="44" t="str">
        <f t="shared" si="1"/>
        <v>амбулаторно</v>
      </c>
      <c r="G102" s="276"/>
      <c r="H102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2" s="285"/>
      <c r="J102" s="44" t="str">
        <f t="shared" si="45"/>
        <v xml:space="preserve">Не применяется </v>
      </c>
      <c r="K102" s="71" t="s">
        <v>40</v>
      </c>
      <c r="L102" s="67" t="s">
        <v>118</v>
      </c>
      <c r="M102" s="68" t="s">
        <v>42</v>
      </c>
      <c r="N102" s="98">
        <v>1000</v>
      </c>
      <c r="O102" s="97">
        <v>1002</v>
      </c>
      <c r="P102" s="53"/>
      <c r="Q102" s="117">
        <f t="shared" ref="Q102" si="60">IF(AND(N102&lt;&gt;0,M102="объем"),(O102/N102*100)/$Y$2*12,"")</f>
        <v>100.19999999999999</v>
      </c>
      <c r="R102" s="300"/>
      <c r="S102" s="275"/>
      <c r="T102" s="284"/>
      <c r="U102" s="276"/>
      <c r="V102" s="276"/>
      <c r="W102" s="263"/>
      <c r="X102" s="266"/>
    </row>
    <row r="103" spans="1:24" s="4" customFormat="1" ht="42.75" customHeight="1" thickBot="1" x14ac:dyDescent="0.3">
      <c r="A103" s="287"/>
      <c r="B103" s="44" t="str">
        <f t="shared" si="58"/>
        <v>ГБУЗ АО ГБ ЗАТО Знаменск</v>
      </c>
      <c r="C103" s="282"/>
      <c r="D103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03" s="164" t="s">
        <v>50</v>
      </c>
      <c r="F103" s="44" t="str">
        <f t="shared" si="1"/>
        <v>Вне медицинской организации</v>
      </c>
      <c r="G103" s="276"/>
      <c r="H103" s="44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74"/>
      <c r="J103" s="44" t="str">
        <f t="shared" si="45"/>
        <v xml:space="preserve">Не применяется </v>
      </c>
      <c r="K103" s="71" t="s">
        <v>146</v>
      </c>
      <c r="L103" s="72" t="s">
        <v>41</v>
      </c>
      <c r="M103" s="68" t="s">
        <v>42</v>
      </c>
      <c r="N103" s="96">
        <v>820</v>
      </c>
      <c r="O103" s="96">
        <v>824</v>
      </c>
      <c r="P103" s="53"/>
      <c r="Q103" s="52">
        <f>IF(AND(N103&lt;&gt;0,M103="объем"),(O103/N103*100)/$Y$2*12,"")</f>
        <v>100.48780487804876</v>
      </c>
      <c r="R103" s="290"/>
      <c r="S103" s="275"/>
      <c r="T103" s="284"/>
      <c r="U103" s="276"/>
      <c r="V103" s="276"/>
      <c r="W103" s="263"/>
      <c r="X103" s="266"/>
    </row>
    <row r="104" spans="1:24" s="4" customFormat="1" ht="36" customHeight="1" thickBot="1" x14ac:dyDescent="0.3">
      <c r="A104" s="287"/>
      <c r="B104" s="44" t="str">
        <f t="shared" si="58"/>
        <v>ГБУЗ АО ГБ ЗАТО Знаменск</v>
      </c>
      <c r="C104" s="268" t="s">
        <v>71</v>
      </c>
      <c r="D104" s="19" t="str">
        <f t="shared" si="59"/>
        <v>Паллиативная медицинская помощь</v>
      </c>
      <c r="E104" s="276" t="s">
        <v>285</v>
      </c>
      <c r="F104" s="44" t="str">
        <f t="shared" si="1"/>
        <v>стационар (ОСУ)</v>
      </c>
      <c r="G104" s="276" t="s">
        <v>43</v>
      </c>
      <c r="H104" s="44" t="str">
        <f t="shared" si="2"/>
        <v>паллиативная медицинская помощь</v>
      </c>
      <c r="I104" s="273" t="s">
        <v>143</v>
      </c>
      <c r="J104" s="44" t="str">
        <f t="shared" si="45"/>
        <v xml:space="preserve">Не применяется </v>
      </c>
      <c r="K104" s="69" t="s">
        <v>128</v>
      </c>
      <c r="L104" s="69" t="s">
        <v>3</v>
      </c>
      <c r="M104" s="69" t="s">
        <v>5</v>
      </c>
      <c r="N104" s="100">
        <v>99</v>
      </c>
      <c r="O104" s="100">
        <v>99</v>
      </c>
      <c r="P104" s="51">
        <f t="shared" si="14"/>
        <v>100</v>
      </c>
      <c r="Q104" s="51"/>
      <c r="R104" s="283">
        <f>IFERROR(AVERAGE(P104:P105),"")</f>
        <v>100</v>
      </c>
      <c r="S104" s="275">
        <f>AVERAGE(Q104:Q105)</f>
        <v>100.07326007326009</v>
      </c>
      <c r="T104" s="284">
        <f>IFERROR((R104*0.7+S104*0.3)*2,S104*2)</f>
        <v>200.04395604395606</v>
      </c>
      <c r="U104" s="276" t="str">
        <f t="shared" ref="U104" si="61">IF(T104&lt;170,"ГЗ по услуге (работе) НЕ выполнено","")&amp;IF(AND(T104&gt;=170,T104&lt;=200),"ГЗ по услуге (работе) выполнено","")&amp;IF(T104&gt;200,"ГЗ по услуге (работе) ПЕРЕвыполнено","")</f>
        <v>ГЗ по услуге (работе) ПЕРЕвыполнено</v>
      </c>
      <c r="V104" s="276"/>
      <c r="W104" s="263"/>
      <c r="X104" s="266"/>
    </row>
    <row r="105" spans="1:24" s="4" customFormat="1" ht="28.5" customHeight="1" thickBot="1" x14ac:dyDescent="0.3">
      <c r="A105" s="287"/>
      <c r="B105" s="44" t="str">
        <f t="shared" si="58"/>
        <v>ГБУЗ АО ГБ ЗАТО Знаменск</v>
      </c>
      <c r="C105" s="269"/>
      <c r="D105" s="19" t="str">
        <f t="shared" si="59"/>
        <v>Паллиативная медицинская помощь</v>
      </c>
      <c r="E105" s="276"/>
      <c r="F105" s="44" t="str">
        <f t="shared" si="1"/>
        <v>стационар (ОСУ)</v>
      </c>
      <c r="G105" s="276"/>
      <c r="H105" s="44" t="str">
        <f t="shared" si="2"/>
        <v>паллиативная медицинская помощь</v>
      </c>
      <c r="I105" s="274"/>
      <c r="J105" s="44" t="str">
        <f t="shared" si="45"/>
        <v xml:space="preserve">Не применяется </v>
      </c>
      <c r="K105" s="66" t="s">
        <v>134</v>
      </c>
      <c r="L105" s="67" t="s">
        <v>135</v>
      </c>
      <c r="M105" s="68" t="s">
        <v>42</v>
      </c>
      <c r="N105" s="97">
        <v>2730</v>
      </c>
      <c r="O105" s="97">
        <v>2732</v>
      </c>
      <c r="P105" s="53"/>
      <c r="Q105" s="52">
        <f t="shared" ref="Q105:Q117" si="62">IF(AND(N105&lt;&gt;0,M105="объем"),(O105/N105*100)/$Y$2*12,"")</f>
        <v>100.07326007326009</v>
      </c>
      <c r="R105" s="283"/>
      <c r="S105" s="275"/>
      <c r="T105" s="284"/>
      <c r="U105" s="276"/>
      <c r="V105" s="276"/>
      <c r="W105" s="263"/>
      <c r="X105" s="266"/>
    </row>
    <row r="106" spans="1:24" s="4" customFormat="1" ht="28.5" customHeight="1" thickBot="1" x14ac:dyDescent="0.3">
      <c r="A106" s="287"/>
      <c r="B106" s="44" t="str">
        <f t="shared" si="58"/>
        <v>ГБУЗ АО ГБ ЗАТО Знаменск</v>
      </c>
      <c r="C106" s="269"/>
      <c r="D106" s="19" t="str">
        <f t="shared" si="59"/>
        <v>Паллиативная медицинская помощь</v>
      </c>
      <c r="E106" s="273" t="s">
        <v>286</v>
      </c>
      <c r="F106" s="44" t="str">
        <f t="shared" si="1"/>
        <v xml:space="preserve">амбулаторно </v>
      </c>
      <c r="G106" s="276" t="s">
        <v>43</v>
      </c>
      <c r="H106" s="44" t="str">
        <f t="shared" si="2"/>
        <v>паллиативная медицинская помощь</v>
      </c>
      <c r="I106" s="273" t="s">
        <v>143</v>
      </c>
      <c r="J106" s="44" t="str">
        <f t="shared" si="45"/>
        <v xml:space="preserve">Не применяется </v>
      </c>
      <c r="K106" s="69" t="s">
        <v>128</v>
      </c>
      <c r="L106" s="69" t="s">
        <v>3</v>
      </c>
      <c r="M106" s="69" t="s">
        <v>5</v>
      </c>
      <c r="N106" s="100">
        <v>99</v>
      </c>
      <c r="O106" s="100">
        <v>99</v>
      </c>
      <c r="P106" s="118">
        <f t="shared" ref="P106" si="63">IF(AND(N106&lt;&gt;0,M106="Кач."),O106/N106*100,"")</f>
        <v>100</v>
      </c>
      <c r="Q106" s="118"/>
      <c r="R106" s="283">
        <f t="shared" ref="R106" si="64">IFERROR(AVERAGE(P106:P107),"")</f>
        <v>100</v>
      </c>
      <c r="S106" s="275">
        <f>AVERAGE(Q106:Q107)</f>
        <v>100.24875621890547</v>
      </c>
      <c r="T106" s="284">
        <f>IFERROR((R106*0.7+S106*0.3)*2,S106*2)</f>
        <v>200.14925373134326</v>
      </c>
      <c r="U106" s="276" t="str">
        <f t="shared" ref="U106" si="65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ПЕРЕвыполнено</v>
      </c>
      <c r="V106" s="276"/>
      <c r="W106" s="263"/>
      <c r="X106" s="266"/>
    </row>
    <row r="107" spans="1:24" s="4" customFormat="1" ht="45.75" customHeight="1" thickBot="1" x14ac:dyDescent="0.3">
      <c r="A107" s="287"/>
      <c r="B107" s="44" t="str">
        <f t="shared" si="58"/>
        <v>ГБУЗ АО ГБ ЗАТО Знаменск</v>
      </c>
      <c r="C107" s="269"/>
      <c r="D107" s="19" t="str">
        <f t="shared" si="59"/>
        <v>Паллиативная медицинская помощь</v>
      </c>
      <c r="E107" s="274"/>
      <c r="F107" s="44" t="str">
        <f t="shared" si="1"/>
        <v xml:space="preserve">амбулаторно </v>
      </c>
      <c r="G107" s="276"/>
      <c r="H107" s="44" t="str">
        <f t="shared" si="2"/>
        <v>паллиативная медицинская помощь</v>
      </c>
      <c r="I107" s="274"/>
      <c r="J107" s="44" t="str">
        <f t="shared" si="45"/>
        <v xml:space="preserve">Не применяется </v>
      </c>
      <c r="K107" s="71" t="s">
        <v>40</v>
      </c>
      <c r="L107" s="67" t="s">
        <v>118</v>
      </c>
      <c r="M107" s="68" t="s">
        <v>42</v>
      </c>
      <c r="N107" s="98">
        <v>402</v>
      </c>
      <c r="O107" s="97">
        <v>403</v>
      </c>
      <c r="P107" s="53"/>
      <c r="Q107" s="117">
        <f t="shared" ref="Q107" si="66">IF(AND(N107&lt;&gt;0,M107="объем"),(O107/N107*100)/$Y$2*12,"")</f>
        <v>100.24875621890547</v>
      </c>
      <c r="R107" s="283"/>
      <c r="S107" s="275"/>
      <c r="T107" s="284"/>
      <c r="U107" s="276"/>
      <c r="V107" s="276"/>
      <c r="W107" s="263"/>
      <c r="X107" s="266"/>
    </row>
    <row r="108" spans="1:24" s="4" customFormat="1" ht="28.5" customHeight="1" thickBot="1" x14ac:dyDescent="0.3">
      <c r="A108" s="287"/>
      <c r="B108" s="44" t="str">
        <f t="shared" si="58"/>
        <v>ГБУЗ АО ГБ ЗАТО Знаменск</v>
      </c>
      <c r="C108" s="269"/>
      <c r="D108" s="19" t="str">
        <f t="shared" si="59"/>
        <v>Паллиативная медицинская помощь</v>
      </c>
      <c r="E108" s="273" t="s">
        <v>244</v>
      </c>
      <c r="F108" s="44" t="str">
        <f t="shared" si="1"/>
        <v>амбулаторно на дому выездными патронажными бригадами</v>
      </c>
      <c r="G108" s="276" t="s">
        <v>43</v>
      </c>
      <c r="H108" s="44" t="str">
        <f t="shared" si="2"/>
        <v>паллиативная медицинская помощь</v>
      </c>
      <c r="I108" s="276" t="s">
        <v>143</v>
      </c>
      <c r="J108" s="44" t="str">
        <f t="shared" si="45"/>
        <v xml:space="preserve">Не применяется </v>
      </c>
      <c r="K108" s="69" t="s">
        <v>128</v>
      </c>
      <c r="L108" s="69" t="s">
        <v>3</v>
      </c>
      <c r="M108" s="69" t="s">
        <v>5</v>
      </c>
      <c r="N108" s="100">
        <v>99</v>
      </c>
      <c r="O108" s="100">
        <v>99</v>
      </c>
      <c r="P108" s="118">
        <f t="shared" ref="P108" si="67">IF(AND(N108&lt;&gt;0,M108="Кач."),O108/N108*100,"")</f>
        <v>100</v>
      </c>
      <c r="Q108" s="118"/>
      <c r="R108" s="283">
        <f t="shared" ref="R108" si="68">IFERROR(AVERAGE(P108:P109),"")</f>
        <v>100</v>
      </c>
      <c r="S108" s="275">
        <f>AVERAGE(Q108:Q109)</f>
        <v>100.92592592592592</v>
      </c>
      <c r="T108" s="284">
        <f>IFERROR((R108*0.7+S108*0.3)*2,S108*2)</f>
        <v>200.55555555555554</v>
      </c>
      <c r="U108" s="276" t="str">
        <f t="shared" ref="U108" si="69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ПЕРЕвыполнено</v>
      </c>
      <c r="V108" s="276"/>
      <c r="W108" s="263"/>
      <c r="X108" s="266"/>
    </row>
    <row r="109" spans="1:24" s="4" customFormat="1" ht="28.5" customHeight="1" thickBot="1" x14ac:dyDescent="0.3">
      <c r="A109" s="287"/>
      <c r="B109" s="44" t="str">
        <f t="shared" si="58"/>
        <v>ГБУЗ АО ГБ ЗАТО Знаменск</v>
      </c>
      <c r="C109" s="291"/>
      <c r="D109" s="19" t="str">
        <f t="shared" si="59"/>
        <v>Паллиативная медицинская помощь</v>
      </c>
      <c r="E109" s="274"/>
      <c r="F109" s="44" t="str">
        <f t="shared" si="1"/>
        <v>амбулаторно на дому выездными патронажными бригадами</v>
      </c>
      <c r="G109" s="276"/>
      <c r="H109" s="44" t="str">
        <f t="shared" si="2"/>
        <v>паллиативная медицинская помощь</v>
      </c>
      <c r="I109" s="276"/>
      <c r="J109" s="44" t="str">
        <f t="shared" si="45"/>
        <v xml:space="preserve">Не применяется </v>
      </c>
      <c r="K109" s="71" t="s">
        <v>40</v>
      </c>
      <c r="L109" s="67" t="s">
        <v>118</v>
      </c>
      <c r="M109" s="68" t="s">
        <v>42</v>
      </c>
      <c r="N109" s="98">
        <v>432</v>
      </c>
      <c r="O109" s="97">
        <v>436</v>
      </c>
      <c r="P109" s="53"/>
      <c r="Q109" s="117">
        <f t="shared" ref="Q109" si="70">IF(AND(N109&lt;&gt;0,M109="объем"),(O109/N109*100)/$Y$2*12,"")</f>
        <v>100.92592592592592</v>
      </c>
      <c r="R109" s="283"/>
      <c r="S109" s="275"/>
      <c r="T109" s="284"/>
      <c r="U109" s="276"/>
      <c r="V109" s="276"/>
      <c r="W109" s="263"/>
      <c r="X109" s="266"/>
    </row>
    <row r="110" spans="1:24" s="4" customFormat="1" ht="28.5" customHeight="1" thickBot="1" x14ac:dyDescent="0.3">
      <c r="A110" s="287"/>
      <c r="B110" s="44" t="str">
        <f t="shared" si="58"/>
        <v>ГБУЗ АО ГБ ЗАТО Знаменск</v>
      </c>
      <c r="C110" s="268" t="s">
        <v>227</v>
      </c>
      <c r="D110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0" s="276" t="s">
        <v>281</v>
      </c>
      <c r="F110" s="44" t="str">
        <f t="shared" si="1"/>
        <v>заключение договоров</v>
      </c>
      <c r="G110" s="276" t="s">
        <v>283</v>
      </c>
      <c r="H110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0" s="276" t="s">
        <v>282</v>
      </c>
      <c r="J110" s="44" t="str">
        <f t="shared" ref="J110:J130" si="71">IF(I110="",J109,I110)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0" s="73" t="s">
        <v>228</v>
      </c>
      <c r="L110" s="72" t="s">
        <v>3</v>
      </c>
      <c r="M110" s="69" t="s">
        <v>5</v>
      </c>
      <c r="N110" s="100">
        <v>100</v>
      </c>
      <c r="O110" s="100">
        <v>100</v>
      </c>
      <c r="P110" s="51">
        <f t="shared" ref="P110" si="72">IF(AND(N110&lt;&gt;0,M110="Кач."),O110/N110*100,"")</f>
        <v>100</v>
      </c>
      <c r="Q110" s="51"/>
      <c r="R110" s="283">
        <f t="shared" ref="R110" si="73">IFERROR(AVERAGE(P110:P111),"")</f>
        <v>100</v>
      </c>
      <c r="S110" s="275">
        <f>AVERAGE(Q110:Q111)</f>
        <v>100</v>
      </c>
      <c r="T110" s="284">
        <f>IFERROR((R110*0.7+S110*0.3)*2,S110*2)</f>
        <v>200</v>
      </c>
      <c r="U110" s="276" t="str">
        <f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79"/>
      <c r="W110" s="263"/>
      <c r="X110" s="266"/>
    </row>
    <row r="111" spans="1:24" s="4" customFormat="1" ht="28.5" customHeight="1" thickBot="1" x14ac:dyDescent="0.3">
      <c r="A111" s="288"/>
      <c r="B111" s="44" t="str">
        <f t="shared" si="58"/>
        <v>ГБУЗ АО ГБ ЗАТО Знаменск</v>
      </c>
      <c r="C111" s="291"/>
      <c r="D111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1" s="276"/>
      <c r="F111" s="44" t="str">
        <f t="shared" si="1"/>
        <v>заключение договоров</v>
      </c>
      <c r="G111" s="276"/>
      <c r="H111" s="44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1" s="276"/>
      <c r="J111" s="44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1" s="74" t="s">
        <v>235</v>
      </c>
      <c r="L111" s="72" t="s">
        <v>229</v>
      </c>
      <c r="M111" s="68" t="s">
        <v>42</v>
      </c>
      <c r="N111" s="98">
        <v>23.95</v>
      </c>
      <c r="O111" s="98">
        <v>23.95</v>
      </c>
      <c r="P111" s="53"/>
      <c r="Q111" s="55">
        <f>IF(AND(N111&lt;&gt;0,M111="объем"),(O111/N111*100),"")</f>
        <v>100</v>
      </c>
      <c r="R111" s="283"/>
      <c r="S111" s="275"/>
      <c r="T111" s="284"/>
      <c r="U111" s="276"/>
      <c r="V111" s="279"/>
      <c r="W111" s="264"/>
      <c r="X111" s="267"/>
    </row>
    <row r="112" spans="1:24" s="4" customFormat="1" ht="28.5" customHeight="1" thickBot="1" x14ac:dyDescent="0.3">
      <c r="A112" s="205" t="s">
        <v>24</v>
      </c>
      <c r="B112" s="44" t="str">
        <f t="shared" ref="B112:B169" si="74">IF(A112="",B111,A112)</f>
        <v>ГБУЗ АО Икрянинская РБ</v>
      </c>
      <c r="C112" s="280" t="s">
        <v>119</v>
      </c>
      <c r="D112" s="19" t="str">
        <f t="shared" si="59"/>
        <v>ПМСП, не включенная в базовую программу ОМС</v>
      </c>
      <c r="E112" s="279" t="s">
        <v>137</v>
      </c>
      <c r="F112" s="44" t="str">
        <f t="shared" si="1"/>
        <v>амбулаторно</v>
      </c>
      <c r="G112" s="276" t="s">
        <v>132</v>
      </c>
      <c r="H112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2" s="279" t="s">
        <v>162</v>
      </c>
      <c r="J112" s="44" t="str">
        <f t="shared" si="71"/>
        <v>по профилю дерматовенерология (в части венерологии)</v>
      </c>
      <c r="K112" s="69" t="s">
        <v>128</v>
      </c>
      <c r="L112" s="69" t="s">
        <v>3</v>
      </c>
      <c r="M112" s="69" t="s">
        <v>5</v>
      </c>
      <c r="N112" s="100">
        <v>99</v>
      </c>
      <c r="O112" s="100">
        <v>99</v>
      </c>
      <c r="P112" s="51">
        <f t="shared" ref="P112" si="75">IF(AND(N112&lt;&gt;0,M112="Кач."),O112/N112*100,"")</f>
        <v>100</v>
      </c>
      <c r="Q112" s="51"/>
      <c r="R112" s="283">
        <f>IFERROR(AVERAGE(P112:P114),"")</f>
        <v>100</v>
      </c>
      <c r="S112" s="275">
        <f>AVERAGE(Q112:Q114)</f>
        <v>100</v>
      </c>
      <c r="T112" s="284">
        <f>IFERROR((R112*0.7+S112*0.3)*2,S112*2)</f>
        <v>200</v>
      </c>
      <c r="U112" s="276" t="str">
        <f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76"/>
      <c r="W112" s="262">
        <f>AVERAGE(T112:T143)</f>
        <v>188.9635634318733</v>
      </c>
      <c r="X112" s="265" t="str">
        <f>IF(W112&lt;170,"ГЗ по учреждению не выполнено","")&amp;IF(AND(W112&gt;=170,W112&lt;=200),"ГЗ по учреждению выполнено","")&amp;IF(W112&gt;200,"ГЗ по учреждению перевыполнено","")</f>
        <v>ГЗ по учреждению выполнено</v>
      </c>
    </row>
    <row r="113" spans="1:24" s="4" customFormat="1" ht="43.5" customHeight="1" thickBot="1" x14ac:dyDescent="0.3">
      <c r="A113" s="206"/>
      <c r="B113" s="44" t="str">
        <f t="shared" si="74"/>
        <v>ГБУЗ АО Икрянинская РБ</v>
      </c>
      <c r="C113" s="281"/>
      <c r="D113" s="19" t="str">
        <f t="shared" si="59"/>
        <v>ПМСП, не включенная в базовую программу ОМС</v>
      </c>
      <c r="E113" s="279"/>
      <c r="F113" s="44" t="str">
        <f t="shared" si="1"/>
        <v>амбулаторно</v>
      </c>
      <c r="G113" s="276"/>
      <c r="H113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3" s="279"/>
      <c r="J113" s="44" t="str">
        <f t="shared" si="71"/>
        <v>по профилю дерматовенерология (в части венерологии)</v>
      </c>
      <c r="K113" s="66" t="s">
        <v>40</v>
      </c>
      <c r="L113" s="67" t="s">
        <v>118</v>
      </c>
      <c r="M113" s="68" t="s">
        <v>42</v>
      </c>
      <c r="N113" s="98">
        <v>950</v>
      </c>
      <c r="O113" s="97">
        <v>950</v>
      </c>
      <c r="P113" s="53"/>
      <c r="Q113" s="52">
        <f t="shared" si="62"/>
        <v>100</v>
      </c>
      <c r="R113" s="283"/>
      <c r="S113" s="275"/>
      <c r="T113" s="284"/>
      <c r="U113" s="276"/>
      <c r="V113" s="276"/>
      <c r="W113" s="263"/>
      <c r="X113" s="266"/>
    </row>
    <row r="114" spans="1:24" s="4" customFormat="1" ht="78" customHeight="1" thickBot="1" x14ac:dyDescent="0.3">
      <c r="A114" s="206"/>
      <c r="B114" s="44" t="str">
        <f t="shared" si="74"/>
        <v>ГБУЗ АО Икрянинская РБ</v>
      </c>
      <c r="C114" s="281"/>
      <c r="D114" s="19" t="str">
        <f t="shared" si="59"/>
        <v>ПМСП, не включенная в базовую программу ОМС</v>
      </c>
      <c r="E114" s="279"/>
      <c r="F114" s="44" t="str">
        <f t="shared" si="1"/>
        <v>амбулаторно</v>
      </c>
      <c r="G114" s="276"/>
      <c r="H114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4" s="279"/>
      <c r="J114" s="44" t="str">
        <f t="shared" si="71"/>
        <v>по профилю дерматовенерология (в части венерологии)</v>
      </c>
      <c r="K114" s="66" t="s">
        <v>133</v>
      </c>
      <c r="L114" s="67" t="s">
        <v>118</v>
      </c>
      <c r="M114" s="68" t="s">
        <v>42</v>
      </c>
      <c r="N114" s="98">
        <v>850</v>
      </c>
      <c r="O114" s="97">
        <v>850</v>
      </c>
      <c r="P114" s="53"/>
      <c r="Q114" s="52">
        <f t="shared" si="62"/>
        <v>100</v>
      </c>
      <c r="R114" s="283"/>
      <c r="S114" s="275"/>
      <c r="T114" s="284"/>
      <c r="U114" s="276"/>
      <c r="V114" s="276"/>
      <c r="W114" s="263"/>
      <c r="X114" s="266"/>
    </row>
    <row r="115" spans="1:24" s="4" customFormat="1" ht="43.5" customHeight="1" thickBot="1" x14ac:dyDescent="0.3">
      <c r="A115" s="206"/>
      <c r="B115" s="44" t="str">
        <f t="shared" si="74"/>
        <v>ГБУЗ АО Икрянинская РБ</v>
      </c>
      <c r="C115" s="281"/>
      <c r="D115" s="19" t="str">
        <f t="shared" si="59"/>
        <v>ПМСП, не включенная в базовую программу ОМС</v>
      </c>
      <c r="E115" s="279" t="s">
        <v>137</v>
      </c>
      <c r="F115" s="44" t="str">
        <f t="shared" si="1"/>
        <v>амбулаторно</v>
      </c>
      <c r="G115" s="276" t="s">
        <v>140</v>
      </c>
      <c r="H115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5" s="279" t="s">
        <v>139</v>
      </c>
      <c r="J115" s="44" t="str">
        <f t="shared" si="71"/>
        <v>по профилю Фтизиатрия</v>
      </c>
      <c r="K115" s="70" t="s">
        <v>128</v>
      </c>
      <c r="L115" s="69" t="s">
        <v>3</v>
      </c>
      <c r="M115" s="69" t="s">
        <v>5</v>
      </c>
      <c r="N115" s="100">
        <v>99</v>
      </c>
      <c r="O115" s="100">
        <v>99</v>
      </c>
      <c r="P115" s="51">
        <f t="shared" ref="P115" si="76">IF(AND(N115&lt;&gt;0,M115="Кач."),O115/N115*100,"")</f>
        <v>100</v>
      </c>
      <c r="Q115" s="51"/>
      <c r="R115" s="283">
        <f>IFERROR(AVERAGE(P115:P117),"")</f>
        <v>100</v>
      </c>
      <c r="S115" s="275">
        <f>AVERAGE(Q115:Q117)</f>
        <v>100</v>
      </c>
      <c r="T115" s="284">
        <f>IFERROR((R115*0.7+S115*0.3)*2,S115*2)</f>
        <v>200</v>
      </c>
      <c r="U115" s="276" t="str">
        <f>IF(T115&lt;170,"ГЗ по услуге (работе) НЕ выполнено","")&amp;IF(AND(T115&gt;=170,T115&lt;=200),"ГЗ по услуге (работе) выполнено","")&amp;IF(T115&gt;200,"ГЗ по услуге (работе) ПЕРЕвыполнено","")</f>
        <v>ГЗ по услуге (работе) выполнено</v>
      </c>
      <c r="V115" s="276"/>
      <c r="W115" s="263"/>
      <c r="X115" s="266"/>
    </row>
    <row r="116" spans="1:24" s="4" customFormat="1" ht="28.5" customHeight="1" thickBot="1" x14ac:dyDescent="0.3">
      <c r="A116" s="206"/>
      <c r="B116" s="44" t="str">
        <f t="shared" si="74"/>
        <v>ГБУЗ АО Икрянинская РБ</v>
      </c>
      <c r="C116" s="281"/>
      <c r="D116" s="19" t="str">
        <f t="shared" si="59"/>
        <v>ПМСП, не включенная в базовую программу ОМС</v>
      </c>
      <c r="E116" s="279"/>
      <c r="F116" s="44" t="str">
        <f t="shared" si="1"/>
        <v>амбулаторно</v>
      </c>
      <c r="G116" s="276"/>
      <c r="H116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6" s="279"/>
      <c r="J116" s="44" t="str">
        <f t="shared" si="71"/>
        <v>по профилю Фтизиатрия</v>
      </c>
      <c r="K116" s="71" t="s">
        <v>40</v>
      </c>
      <c r="L116" s="67" t="s">
        <v>118</v>
      </c>
      <c r="M116" s="68" t="s">
        <v>42</v>
      </c>
      <c r="N116" s="98">
        <v>6520</v>
      </c>
      <c r="O116" s="98">
        <v>6520</v>
      </c>
      <c r="P116" s="53"/>
      <c r="Q116" s="52">
        <f t="shared" si="62"/>
        <v>100</v>
      </c>
      <c r="R116" s="283"/>
      <c r="S116" s="275"/>
      <c r="T116" s="284"/>
      <c r="U116" s="276"/>
      <c r="V116" s="276"/>
      <c r="W116" s="263"/>
      <c r="X116" s="266"/>
    </row>
    <row r="117" spans="1:24" s="4" customFormat="1" ht="28.5" customHeight="1" thickBot="1" x14ac:dyDescent="0.3">
      <c r="A117" s="206"/>
      <c r="B117" s="44" t="str">
        <f t="shared" si="74"/>
        <v>ГБУЗ АО Икрянинская РБ</v>
      </c>
      <c r="C117" s="281"/>
      <c r="D117" s="19" t="str">
        <f t="shared" si="59"/>
        <v>ПМСП, не включенная в базовую программу ОМС</v>
      </c>
      <c r="E117" s="279"/>
      <c r="F117" s="44" t="str">
        <f t="shared" si="1"/>
        <v>амбулаторно</v>
      </c>
      <c r="G117" s="276"/>
      <c r="H117" s="44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7" s="279"/>
      <c r="J117" s="44" t="str">
        <f t="shared" si="71"/>
        <v>по профилю Фтизиатрия</v>
      </c>
      <c r="K117" s="71" t="s">
        <v>133</v>
      </c>
      <c r="L117" s="67" t="s">
        <v>118</v>
      </c>
      <c r="M117" s="68" t="s">
        <v>42</v>
      </c>
      <c r="N117" s="98">
        <v>1515</v>
      </c>
      <c r="O117" s="98">
        <v>1515</v>
      </c>
      <c r="P117" s="53"/>
      <c r="Q117" s="52">
        <f t="shared" si="62"/>
        <v>100</v>
      </c>
      <c r="R117" s="283"/>
      <c r="S117" s="275"/>
      <c r="T117" s="284"/>
      <c r="U117" s="276"/>
      <c r="V117" s="276"/>
      <c r="W117" s="263"/>
      <c r="X117" s="266"/>
    </row>
    <row r="118" spans="1:24" s="4" customFormat="1" ht="76.5" customHeight="1" thickBot="1" x14ac:dyDescent="0.3">
      <c r="A118" s="206"/>
      <c r="B118" s="44" t="str">
        <f t="shared" si="74"/>
        <v>ГБУЗ АО Икрянинская РБ</v>
      </c>
      <c r="C118" s="281"/>
      <c r="D118" s="19" t="str">
        <f t="shared" si="59"/>
        <v>ПМСП, не включенная в базовую программу ОМС</v>
      </c>
      <c r="E118" s="279" t="s">
        <v>137</v>
      </c>
      <c r="F118" s="44" t="str">
        <f t="shared" ref="F118:F179" si="77">IF(E118="",F117,E118)</f>
        <v>амбулаторно</v>
      </c>
      <c r="G118" s="276" t="s">
        <v>161</v>
      </c>
      <c r="H118" s="44" t="str">
        <f t="shared" ref="H118:H179" si="78">IF(G118="",H117,G118)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8" s="279" t="s">
        <v>270</v>
      </c>
      <c r="J118" s="44" t="str">
        <f t="shared" si="71"/>
        <v>по профилю психиатрия-наркология</v>
      </c>
      <c r="K118" s="70" t="s">
        <v>128</v>
      </c>
      <c r="L118" s="69" t="s">
        <v>3</v>
      </c>
      <c r="M118" s="69" t="s">
        <v>5</v>
      </c>
      <c r="N118" s="100">
        <v>99</v>
      </c>
      <c r="O118" s="100">
        <v>99</v>
      </c>
      <c r="P118" s="51">
        <f t="shared" ref="P118" si="79">IF(AND(N118&lt;&gt;0,M118="Кач."),O118/N118*100,"")</f>
        <v>100</v>
      </c>
      <c r="Q118" s="51"/>
      <c r="R118" s="283">
        <f>IFERROR(AVERAGE(P118:P120),"")</f>
        <v>100</v>
      </c>
      <c r="S118" s="275">
        <f>AVERAGE(Q118:Q120)</f>
        <v>97.5</v>
      </c>
      <c r="T118" s="284">
        <f>IFERROR((R118*0.7+S118*0.3)*2,S118*2)</f>
        <v>198.5</v>
      </c>
      <c r="U118" s="276" t="str">
        <f>IF(T118&lt;170,"ГЗ по услуге (работе) НЕ выполнено","")&amp;IF(AND(T118&gt;=170,T118&lt;=200),"ГЗ по услуге (работе) выполнено","")&amp;IF(T118&gt;200,"ГЗ по услуге (работе) ПЕРЕвыполнено","")</f>
        <v>ГЗ по услуге (работе) выполнено</v>
      </c>
      <c r="V118" s="276"/>
      <c r="W118" s="263"/>
      <c r="X118" s="266"/>
    </row>
    <row r="119" spans="1:24" s="4" customFormat="1" ht="28.5" customHeight="1" thickBot="1" x14ac:dyDescent="0.3">
      <c r="A119" s="206"/>
      <c r="B119" s="44" t="str">
        <f t="shared" si="74"/>
        <v>ГБУЗ АО Икрянинская РБ</v>
      </c>
      <c r="C119" s="281"/>
      <c r="D119" s="19" t="str">
        <f t="shared" si="59"/>
        <v>ПМСП, не включенная в базовую программу ОМС</v>
      </c>
      <c r="E119" s="279"/>
      <c r="F119" s="44" t="str">
        <f t="shared" si="77"/>
        <v>амбулаторно</v>
      </c>
      <c r="G119" s="276"/>
      <c r="H11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19" s="279"/>
      <c r="J119" s="44" t="str">
        <f t="shared" si="71"/>
        <v>по профилю психиатрия-наркология</v>
      </c>
      <c r="K119" s="71" t="s">
        <v>40</v>
      </c>
      <c r="L119" s="67" t="s">
        <v>118</v>
      </c>
      <c r="M119" s="68" t="s">
        <v>42</v>
      </c>
      <c r="N119" s="98">
        <v>5000</v>
      </c>
      <c r="O119" s="98">
        <v>5000</v>
      </c>
      <c r="P119" s="53"/>
      <c r="Q119" s="52">
        <f t="shared" ref="Q119:Q123" si="80">IF(AND(N119&lt;&gt;0,M119="объем"),(O119/N119*100)/$Y$2*12,"")</f>
        <v>100</v>
      </c>
      <c r="R119" s="283"/>
      <c r="S119" s="275"/>
      <c r="T119" s="284"/>
      <c r="U119" s="276"/>
      <c r="V119" s="276"/>
      <c r="W119" s="263"/>
      <c r="X119" s="266"/>
    </row>
    <row r="120" spans="1:24" s="4" customFormat="1" ht="28.5" customHeight="1" thickBot="1" x14ac:dyDescent="0.3">
      <c r="A120" s="206"/>
      <c r="B120" s="44" t="str">
        <f t="shared" si="74"/>
        <v>ГБУЗ АО Икрянинская РБ</v>
      </c>
      <c r="C120" s="281"/>
      <c r="D120" s="19" t="str">
        <f t="shared" si="59"/>
        <v>ПМСП, не включенная в базовую программу ОМС</v>
      </c>
      <c r="E120" s="279"/>
      <c r="F120" s="44" t="str">
        <f t="shared" si="77"/>
        <v>амбулаторно</v>
      </c>
      <c r="G120" s="276"/>
      <c r="H12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0" s="279"/>
      <c r="J120" s="44" t="str">
        <f t="shared" si="71"/>
        <v>по профилю психиатрия-наркология</v>
      </c>
      <c r="K120" s="71" t="s">
        <v>133</v>
      </c>
      <c r="L120" s="67" t="s">
        <v>118</v>
      </c>
      <c r="M120" s="68" t="s">
        <v>42</v>
      </c>
      <c r="N120" s="98">
        <v>1500</v>
      </c>
      <c r="O120" s="98">
        <v>1425</v>
      </c>
      <c r="P120" s="53"/>
      <c r="Q120" s="52">
        <f t="shared" si="80"/>
        <v>95</v>
      </c>
      <c r="R120" s="283"/>
      <c r="S120" s="275"/>
      <c r="T120" s="284"/>
      <c r="U120" s="276"/>
      <c r="V120" s="276"/>
      <c r="W120" s="263"/>
      <c r="X120" s="266"/>
    </row>
    <row r="121" spans="1:24" s="4" customFormat="1" ht="51.75" customHeight="1" thickBot="1" x14ac:dyDescent="0.3">
      <c r="A121" s="206"/>
      <c r="B121" s="44" t="str">
        <f t="shared" si="74"/>
        <v>ГБУЗ АО Икрянинская РБ</v>
      </c>
      <c r="C121" s="281"/>
      <c r="D121" s="19" t="str">
        <f t="shared" si="59"/>
        <v>ПМСП, не включенная в базовую программу ОМС</v>
      </c>
      <c r="E121" s="276" t="s">
        <v>142</v>
      </c>
      <c r="F121" s="44" t="str">
        <f t="shared" si="77"/>
        <v>Дневной стационар</v>
      </c>
      <c r="G121" s="279" t="s">
        <v>161</v>
      </c>
      <c r="H12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1" s="276" t="s">
        <v>270</v>
      </c>
      <c r="J121" s="44" t="str">
        <f t="shared" si="71"/>
        <v>по профилю психиатрия-наркология</v>
      </c>
      <c r="K121" s="69" t="s">
        <v>128</v>
      </c>
      <c r="L121" s="69" t="s">
        <v>3</v>
      </c>
      <c r="M121" s="69" t="s">
        <v>5</v>
      </c>
      <c r="N121" s="100">
        <v>99</v>
      </c>
      <c r="O121" s="100">
        <v>99</v>
      </c>
      <c r="P121" s="51">
        <f t="shared" ref="P121" si="81">IF(AND(N121&lt;&gt;0,M121="Кач."),O121/N121*100,"")</f>
        <v>100</v>
      </c>
      <c r="Q121" s="51" t="str">
        <f t="shared" si="80"/>
        <v/>
      </c>
      <c r="R121" s="283">
        <f>IFERROR(AVERAGE(P121:P122),"")</f>
        <v>100</v>
      </c>
      <c r="S121" s="275">
        <f>AVERAGE(Q121:Q122)</f>
        <v>100</v>
      </c>
      <c r="T121" s="284">
        <f>IFERROR((R121*0.7+S121*0.3)*2,S121*2)</f>
        <v>200</v>
      </c>
      <c r="U121" s="276" t="str">
        <f>IF(T121&lt;170,"ГЗ по услуге (работе) НЕ выполнено","")&amp;IF(AND(T121&gt;=170,T121&lt;=200),"ГЗ по услуге (работе) выполнено","")&amp;IF(T121&gt;200,"ГЗ по услуге (работе) ПЕРЕвыполнено","")</f>
        <v>ГЗ по услуге (работе) выполнено</v>
      </c>
      <c r="V121" s="273"/>
      <c r="W121" s="263"/>
      <c r="X121" s="266"/>
    </row>
    <row r="122" spans="1:24" s="4" customFormat="1" ht="28.5" customHeight="1" thickBot="1" x14ac:dyDescent="0.3">
      <c r="A122" s="206"/>
      <c r="B122" s="44" t="str">
        <f t="shared" si="74"/>
        <v>ГБУЗ АО Икрянинская РБ</v>
      </c>
      <c r="C122" s="281"/>
      <c r="D122" s="19" t="str">
        <f t="shared" si="59"/>
        <v>ПМСП, не включенная в базовую программу ОМС</v>
      </c>
      <c r="E122" s="276"/>
      <c r="F122" s="44" t="str">
        <f t="shared" si="77"/>
        <v>Дневной стационар</v>
      </c>
      <c r="G122" s="279"/>
      <c r="H12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76"/>
      <c r="J122" s="44" t="str">
        <f t="shared" si="71"/>
        <v>по профилю психиатрия-наркология</v>
      </c>
      <c r="K122" s="71" t="s">
        <v>144</v>
      </c>
      <c r="L122" s="72" t="s">
        <v>145</v>
      </c>
      <c r="M122" s="68" t="s">
        <v>42</v>
      </c>
      <c r="N122" s="98">
        <v>48</v>
      </c>
      <c r="O122" s="98">
        <v>48</v>
      </c>
      <c r="P122" s="53"/>
      <c r="Q122" s="52">
        <f t="shared" si="80"/>
        <v>100</v>
      </c>
      <c r="R122" s="283"/>
      <c r="S122" s="275"/>
      <c r="T122" s="284"/>
      <c r="U122" s="276"/>
      <c r="V122" s="274"/>
      <c r="W122" s="263"/>
      <c r="X122" s="266"/>
    </row>
    <row r="123" spans="1:24" s="4" customFormat="1" ht="28.5" customHeight="1" thickBot="1" x14ac:dyDescent="0.3">
      <c r="A123" s="206"/>
      <c r="B123" s="44" t="str">
        <f t="shared" si="74"/>
        <v>ГБУЗ АО Икрянинская РБ</v>
      </c>
      <c r="C123" s="281"/>
      <c r="D123" s="19" t="str">
        <f t="shared" si="59"/>
        <v>ПМСП, не включенная в базовую программу ОМС</v>
      </c>
      <c r="E123" s="273" t="s">
        <v>137</v>
      </c>
      <c r="F123" s="44" t="str">
        <f t="shared" si="77"/>
        <v>амбулаторно</v>
      </c>
      <c r="G123" s="277" t="s">
        <v>39</v>
      </c>
      <c r="H123" s="44" t="str">
        <f t="shared" si="78"/>
        <v>Первичная медико-санитарная помощь, в части диагностики и лечения</v>
      </c>
      <c r="I123" s="273" t="s">
        <v>243</v>
      </c>
      <c r="J123" s="44" t="str">
        <f t="shared" si="71"/>
        <v>Вакцинация</v>
      </c>
      <c r="K123" s="69" t="s">
        <v>128</v>
      </c>
      <c r="L123" s="69" t="s">
        <v>3</v>
      </c>
      <c r="M123" s="69" t="s">
        <v>5</v>
      </c>
      <c r="N123" s="100">
        <v>99</v>
      </c>
      <c r="O123" s="100">
        <v>99</v>
      </c>
      <c r="P123" s="118">
        <f t="shared" ref="P123" si="82">IF(AND(N123&lt;&gt;0,M123="Кач."),O123/N123*100,"")</f>
        <v>100</v>
      </c>
      <c r="Q123" s="118" t="str">
        <f t="shared" si="80"/>
        <v/>
      </c>
      <c r="R123" s="283">
        <f>IFERROR(AVERAGE(P123:P124),"")</f>
        <v>100</v>
      </c>
      <c r="S123" s="275">
        <f>AVERAGE(Q123:Q124)</f>
        <v>100</v>
      </c>
      <c r="T123" s="284">
        <f>IFERROR((R123*0.7+S123*0.3)*2,S123*2)</f>
        <v>200</v>
      </c>
      <c r="U123" s="276" t="str">
        <f>IF(T123&lt;170,"ГЗ по услуге (работе) НЕ выполнено","")&amp;IF(AND(T123&gt;=170,T123&lt;=200),"ГЗ по услуге (работе) выполнено","")&amp;IF(T123&gt;200,"ГЗ по услуге (работе) ПЕРЕвыполнено","")</f>
        <v>ГЗ по услуге (работе) выполнено</v>
      </c>
      <c r="V123" s="273"/>
      <c r="W123" s="263"/>
      <c r="X123" s="266"/>
    </row>
    <row r="124" spans="1:24" s="4" customFormat="1" ht="44.25" customHeight="1" thickBot="1" x14ac:dyDescent="0.3">
      <c r="A124" s="206"/>
      <c r="B124" s="44" t="str">
        <f t="shared" si="74"/>
        <v>ГБУЗ АО Икрянинская РБ</v>
      </c>
      <c r="C124" s="282"/>
      <c r="D124" s="19" t="str">
        <f t="shared" si="59"/>
        <v>ПМСП, не включенная в базовую программу ОМС</v>
      </c>
      <c r="E124" s="274"/>
      <c r="F124" s="44" t="str">
        <f t="shared" si="77"/>
        <v>амбулаторно</v>
      </c>
      <c r="G124" s="278"/>
      <c r="H124" s="44" t="str">
        <f t="shared" si="78"/>
        <v>Первичная медико-санитарная помощь, в части диагностики и лечения</v>
      </c>
      <c r="I124" s="274"/>
      <c r="J124" s="44" t="str">
        <f t="shared" si="71"/>
        <v>Вакцинация</v>
      </c>
      <c r="K124" s="71" t="s">
        <v>40</v>
      </c>
      <c r="L124" s="72" t="s">
        <v>145</v>
      </c>
      <c r="M124" s="68" t="s">
        <v>42</v>
      </c>
      <c r="N124" s="98">
        <v>10</v>
      </c>
      <c r="O124" s="98">
        <v>10</v>
      </c>
      <c r="P124" s="53"/>
      <c r="Q124" s="117">
        <f t="shared" ref="Q124" si="83">IF(AND(N124&lt;&gt;0,M124="объем"),(O124/N124*100)/$Y$2*12,"")</f>
        <v>100</v>
      </c>
      <c r="R124" s="283"/>
      <c r="S124" s="275"/>
      <c r="T124" s="284"/>
      <c r="U124" s="276"/>
      <c r="V124" s="274"/>
      <c r="W124" s="263"/>
      <c r="X124" s="266"/>
    </row>
    <row r="125" spans="1:24" s="4" customFormat="1" ht="37.5" customHeight="1" thickBot="1" x14ac:dyDescent="0.3">
      <c r="A125" s="206"/>
      <c r="B125" s="44" t="str">
        <f t="shared" si="74"/>
        <v>ГБУЗ АО Икрянинская РБ</v>
      </c>
      <c r="C125" s="268" t="s">
        <v>71</v>
      </c>
      <c r="D125" s="19" t="str">
        <f t="shared" si="59"/>
        <v>Паллиативная медицинская помощь</v>
      </c>
      <c r="E125" s="276" t="s">
        <v>138</v>
      </c>
      <c r="F125" s="44" t="str">
        <f t="shared" si="77"/>
        <v>стационар</v>
      </c>
      <c r="G125" s="276" t="s">
        <v>43</v>
      </c>
      <c r="H125" s="44" t="str">
        <f t="shared" si="78"/>
        <v>паллиативная медицинская помощь</v>
      </c>
      <c r="I125" s="276" t="s">
        <v>143</v>
      </c>
      <c r="J125" s="44" t="str">
        <f t="shared" si="71"/>
        <v xml:space="preserve">Не применяется </v>
      </c>
      <c r="K125" s="69" t="s">
        <v>128</v>
      </c>
      <c r="L125" s="69" t="s">
        <v>3</v>
      </c>
      <c r="M125" s="69" t="s">
        <v>5</v>
      </c>
      <c r="N125" s="100">
        <v>99</v>
      </c>
      <c r="O125" s="100">
        <v>99</v>
      </c>
      <c r="P125" s="51">
        <f>IF(AND(N125&lt;&gt;0,M125="Кач."),O125/N125*100,"")</f>
        <v>100</v>
      </c>
      <c r="Q125" s="51"/>
      <c r="R125" s="283">
        <f>IFERROR(AVERAGE(P125:P126),"")</f>
        <v>100</v>
      </c>
      <c r="S125" s="275">
        <f>AVERAGE(Q125:Q126)</f>
        <v>98.504273504273513</v>
      </c>
      <c r="T125" s="284">
        <f>IFERROR((R125*0.7+S125*0.3)*2,S125*2)</f>
        <v>199.10256410256409</v>
      </c>
      <c r="U125" s="276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349"/>
      <c r="W125" s="263"/>
      <c r="X125" s="266"/>
    </row>
    <row r="126" spans="1:24" s="4" customFormat="1" ht="44.25" customHeight="1" thickBot="1" x14ac:dyDescent="0.3">
      <c r="A126" s="206"/>
      <c r="B126" s="44" t="str">
        <f t="shared" si="74"/>
        <v>ГБУЗ АО Икрянинская РБ</v>
      </c>
      <c r="C126" s="269"/>
      <c r="D126" s="19" t="str">
        <f t="shared" si="59"/>
        <v>Паллиативная медицинская помощь</v>
      </c>
      <c r="E126" s="276"/>
      <c r="F126" s="44" t="str">
        <f t="shared" si="77"/>
        <v>стационар</v>
      </c>
      <c r="G126" s="276"/>
      <c r="H126" s="44" t="str">
        <f t="shared" si="78"/>
        <v>паллиативная медицинская помощь</v>
      </c>
      <c r="I126" s="276"/>
      <c r="J126" s="44" t="str">
        <f t="shared" si="71"/>
        <v xml:space="preserve">Не применяется </v>
      </c>
      <c r="K126" s="71" t="s">
        <v>134</v>
      </c>
      <c r="L126" s="67" t="s">
        <v>135</v>
      </c>
      <c r="M126" s="68" t="s">
        <v>42</v>
      </c>
      <c r="N126" s="99">
        <v>9828</v>
      </c>
      <c r="O126" s="99">
        <v>9681</v>
      </c>
      <c r="P126" s="53"/>
      <c r="Q126" s="52">
        <f>IF(AND(N126&lt;&gt;0,M126="объем"),(O126/N126*100)/$Y$2*12,"")</f>
        <v>98.504273504273513</v>
      </c>
      <c r="R126" s="283"/>
      <c r="S126" s="275"/>
      <c r="T126" s="284"/>
      <c r="U126" s="276"/>
      <c r="V126" s="351"/>
      <c r="W126" s="263"/>
      <c r="X126" s="266"/>
    </row>
    <row r="127" spans="1:24" s="4" customFormat="1" ht="51.75" customHeight="1" thickBot="1" x14ac:dyDescent="0.3">
      <c r="A127" s="206"/>
      <c r="B127" s="44" t="str">
        <f t="shared" si="74"/>
        <v>ГБУЗ АО Икрянинская РБ</v>
      </c>
      <c r="C127" s="269"/>
      <c r="D127" s="19" t="str">
        <f t="shared" si="59"/>
        <v>Паллиативная медицинская помощь</v>
      </c>
      <c r="E127" s="273" t="s">
        <v>286</v>
      </c>
      <c r="F127" s="44" t="str">
        <f t="shared" si="77"/>
        <v xml:space="preserve">амбулаторно </v>
      </c>
      <c r="G127" s="273" t="s">
        <v>43</v>
      </c>
      <c r="H127" s="44" t="str">
        <f t="shared" si="78"/>
        <v>паллиативная медицинская помощь</v>
      </c>
      <c r="I127" s="273" t="s">
        <v>143</v>
      </c>
      <c r="J127" s="44" t="str">
        <f t="shared" si="71"/>
        <v xml:space="preserve">Не применяется </v>
      </c>
      <c r="K127" s="70" t="s">
        <v>128</v>
      </c>
      <c r="L127" s="69" t="s">
        <v>3</v>
      </c>
      <c r="M127" s="69" t="s">
        <v>5</v>
      </c>
      <c r="N127" s="100">
        <v>99</v>
      </c>
      <c r="O127" s="100">
        <v>99</v>
      </c>
      <c r="P127" s="51">
        <f>IF(AND(N127&lt;&gt;0,M127="Кач."),O127/N127*100,"")</f>
        <v>100</v>
      </c>
      <c r="Q127" s="51"/>
      <c r="R127" s="283">
        <f>IFERROR(AVERAGE(P127:P128),"")</f>
        <v>100</v>
      </c>
      <c r="S127" s="275">
        <f>AVERAGE(Q127:Q128)</f>
        <v>100</v>
      </c>
      <c r="T127" s="284">
        <f>IFERROR((R127*0.7+S127*0.3)*2,S127*2)</f>
        <v>200</v>
      </c>
      <c r="U127" s="276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349"/>
      <c r="W127" s="263"/>
      <c r="X127" s="266"/>
    </row>
    <row r="128" spans="1:24" s="4" customFormat="1" ht="51.75" customHeight="1" thickBot="1" x14ac:dyDescent="0.3">
      <c r="A128" s="206"/>
      <c r="B128" s="44" t="str">
        <f t="shared" si="74"/>
        <v>ГБУЗ АО Икрянинская РБ</v>
      </c>
      <c r="C128" s="269"/>
      <c r="D128" s="19" t="str">
        <f t="shared" si="59"/>
        <v>Паллиативная медицинская помощь</v>
      </c>
      <c r="E128" s="274"/>
      <c r="F128" s="44" t="str">
        <f t="shared" si="77"/>
        <v xml:space="preserve">амбулаторно </v>
      </c>
      <c r="G128" s="274"/>
      <c r="H128" s="44" t="str">
        <f t="shared" si="78"/>
        <v>паллиативная медицинская помощь</v>
      </c>
      <c r="I128" s="274"/>
      <c r="J128" s="44" t="str">
        <f t="shared" si="71"/>
        <v xml:space="preserve">Не применяется </v>
      </c>
      <c r="K128" s="71" t="s">
        <v>40</v>
      </c>
      <c r="L128" s="67" t="s">
        <v>118</v>
      </c>
      <c r="M128" s="68" t="s">
        <v>42</v>
      </c>
      <c r="N128" s="98">
        <v>687</v>
      </c>
      <c r="O128" s="98">
        <v>687</v>
      </c>
      <c r="P128" s="53"/>
      <c r="Q128" s="52">
        <f>IF(AND(N128&lt;&gt;0,M128="объем"),(O128/N128*100)/$Y$2*12,"")</f>
        <v>100</v>
      </c>
      <c r="R128" s="283"/>
      <c r="S128" s="275"/>
      <c r="T128" s="284"/>
      <c r="U128" s="276"/>
      <c r="V128" s="351"/>
      <c r="W128" s="263"/>
      <c r="X128" s="266"/>
    </row>
    <row r="129" spans="1:24" s="4" customFormat="1" ht="28.5" customHeight="1" thickBot="1" x14ac:dyDescent="0.3">
      <c r="A129" s="206"/>
      <c r="B129" s="44" t="str">
        <f t="shared" si="74"/>
        <v>ГБУЗ АО Икрянинская РБ</v>
      </c>
      <c r="C129" s="269"/>
      <c r="D129" s="19" t="str">
        <f t="shared" si="59"/>
        <v>Паллиативная медицинская помощь</v>
      </c>
      <c r="E129" s="273" t="s">
        <v>244</v>
      </c>
      <c r="F129" s="44" t="str">
        <f t="shared" si="77"/>
        <v>амбулаторно на дому выездными патронажными бригадами</v>
      </c>
      <c r="G129" s="273" t="s">
        <v>43</v>
      </c>
      <c r="H129" s="44" t="str">
        <f t="shared" si="78"/>
        <v>паллиативная медицинская помощь</v>
      </c>
      <c r="I129" s="273" t="s">
        <v>143</v>
      </c>
      <c r="J129" s="44" t="str">
        <f t="shared" si="71"/>
        <v xml:space="preserve">Не применяется </v>
      </c>
      <c r="K129" s="70" t="s">
        <v>128</v>
      </c>
      <c r="L129" s="69" t="s">
        <v>3</v>
      </c>
      <c r="M129" s="69" t="s">
        <v>5</v>
      </c>
      <c r="N129" s="100">
        <v>99</v>
      </c>
      <c r="O129" s="100">
        <v>99</v>
      </c>
      <c r="P129" s="118">
        <f>IF(AND(N129&lt;&gt;0,M129="Кач."),O129/N129*100,"")</f>
        <v>100</v>
      </c>
      <c r="Q129" s="118"/>
      <c r="R129" s="283">
        <f>IFERROR(AVERAGE(P129:P130),"")</f>
        <v>100</v>
      </c>
      <c r="S129" s="275">
        <f>AVERAGE(Q129:Q130)</f>
        <v>100</v>
      </c>
      <c r="T129" s="284">
        <f>IFERROR((R129*0.7+S129*0.3)*2,S129*2)</f>
        <v>200</v>
      </c>
      <c r="U129" s="276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349"/>
      <c r="W129" s="263"/>
      <c r="X129" s="266"/>
    </row>
    <row r="130" spans="1:24" s="4" customFormat="1" ht="28.5" customHeight="1" thickBot="1" x14ac:dyDescent="0.3">
      <c r="A130" s="206"/>
      <c r="B130" s="44" t="str">
        <f t="shared" si="74"/>
        <v>ГБУЗ АО Икрянинская РБ</v>
      </c>
      <c r="C130" s="291"/>
      <c r="D130" s="19" t="str">
        <f t="shared" si="59"/>
        <v>Паллиативная медицинская помощь</v>
      </c>
      <c r="E130" s="285"/>
      <c r="F130" s="44" t="str">
        <f t="shared" si="77"/>
        <v>амбулаторно на дому выездными патронажными бригадами</v>
      </c>
      <c r="G130" s="274"/>
      <c r="H130" s="44" t="str">
        <f t="shared" si="78"/>
        <v>паллиативная медицинская помощь</v>
      </c>
      <c r="I130" s="274"/>
      <c r="J130" s="44" t="str">
        <f t="shared" si="71"/>
        <v xml:space="preserve">Не применяется </v>
      </c>
      <c r="K130" s="71" t="s">
        <v>40</v>
      </c>
      <c r="L130" s="67" t="s">
        <v>118</v>
      </c>
      <c r="M130" s="68" t="s">
        <v>42</v>
      </c>
      <c r="N130" s="98">
        <v>738</v>
      </c>
      <c r="O130" s="98">
        <v>738</v>
      </c>
      <c r="P130" s="53"/>
      <c r="Q130" s="117">
        <f>IF(AND(N130&lt;&gt;0,M130="объем"),(O130/N130*100)/$Y$2*12,"")</f>
        <v>100</v>
      </c>
      <c r="R130" s="283"/>
      <c r="S130" s="275"/>
      <c r="T130" s="284"/>
      <c r="U130" s="276"/>
      <c r="V130" s="351"/>
      <c r="W130" s="263"/>
      <c r="X130" s="266"/>
    </row>
    <row r="131" spans="1:24" s="4" customFormat="1" ht="28.5" customHeight="1" thickBot="1" x14ac:dyDescent="0.3">
      <c r="A131" s="206"/>
      <c r="B131" s="44" t="str">
        <f t="shared" si="74"/>
        <v>ГБУЗ АО Икрянинская РБ</v>
      </c>
      <c r="C131" s="355" t="s">
        <v>189</v>
      </c>
      <c r="D131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31" s="279" t="s">
        <v>47</v>
      </c>
      <c r="F131" s="44" t="str">
        <f t="shared" si="77"/>
        <v>Не предусмотрено</v>
      </c>
      <c r="G131" s="279" t="s">
        <v>47</v>
      </c>
      <c r="H131" s="44" t="str">
        <f t="shared" si="78"/>
        <v>Не предусмотрено</v>
      </c>
      <c r="I131" s="279" t="s">
        <v>47</v>
      </c>
      <c r="J131" s="44" t="str">
        <f>IF(I131="",#REF!,I131)</f>
        <v>Не предусмотрено</v>
      </c>
      <c r="K131" s="70" t="s">
        <v>57</v>
      </c>
      <c r="L131" s="69" t="s">
        <v>57</v>
      </c>
      <c r="M131" s="70"/>
      <c r="N131" s="100"/>
      <c r="O131" s="100"/>
      <c r="P131" s="51" t="str">
        <f t="shared" ref="P131" si="84">IF(AND(N131&lt;&gt;0,M131="Кач."),O131/N131*100,"")</f>
        <v/>
      </c>
      <c r="Q131" s="51"/>
      <c r="R131" s="375" t="str">
        <f>IFERROR(AVERAGE(P131:P132),"")</f>
        <v/>
      </c>
      <c r="S131" s="353">
        <f>AVERAGE(Q131:Q132)</f>
        <v>23.943661971830984</v>
      </c>
      <c r="T131" s="284">
        <f>IFERROR((R131*0.7+S131*0.3)*2,S131*2)</f>
        <v>47.887323943661968</v>
      </c>
      <c r="U131" s="276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НЕ выполнено</v>
      </c>
      <c r="V131" s="276"/>
      <c r="W131" s="263"/>
      <c r="X131" s="266"/>
    </row>
    <row r="132" spans="1:24" s="4" customFormat="1" ht="28.5" customHeight="1" thickBot="1" x14ac:dyDescent="0.3">
      <c r="A132" s="206"/>
      <c r="B132" s="44" t="str">
        <f t="shared" si="74"/>
        <v>ГБУЗ АО Икрянинская РБ</v>
      </c>
      <c r="C132" s="355"/>
      <c r="D132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32" s="279"/>
      <c r="F132" s="44" t="str">
        <f t="shared" si="77"/>
        <v>Не предусмотрено</v>
      </c>
      <c r="G132" s="279"/>
      <c r="H132" s="44" t="str">
        <f t="shared" si="78"/>
        <v>Не предусмотрено</v>
      </c>
      <c r="I132" s="279"/>
      <c r="J132" s="44" t="str">
        <f t="shared" ref="J132:J159" si="85">IF(I132="",J131,I132)</f>
        <v>Не предусмотрено</v>
      </c>
      <c r="K132" s="71" t="s">
        <v>190</v>
      </c>
      <c r="L132" s="72" t="s">
        <v>58</v>
      </c>
      <c r="M132" s="68" t="s">
        <v>42</v>
      </c>
      <c r="N132" s="98">
        <v>639</v>
      </c>
      <c r="O132" s="98">
        <v>153</v>
      </c>
      <c r="P132" s="53"/>
      <c r="Q132" s="52">
        <f t="shared" ref="Q132" si="86">IF(AND(N132&lt;&gt;0,M132="объем"),(O132/N132*100)/$Y$2*12,"")</f>
        <v>23.943661971830984</v>
      </c>
      <c r="R132" s="375"/>
      <c r="S132" s="353"/>
      <c r="T132" s="284"/>
      <c r="U132" s="276"/>
      <c r="V132" s="276"/>
      <c r="W132" s="263"/>
      <c r="X132" s="266"/>
    </row>
    <row r="133" spans="1:24" s="4" customFormat="1" ht="28.5" customHeight="1" thickBot="1" x14ac:dyDescent="0.3">
      <c r="A133" s="206"/>
      <c r="B133" s="44" t="str">
        <f t="shared" si="74"/>
        <v>ГБУЗ АО Икрянинская РБ</v>
      </c>
      <c r="C133" s="355" t="s">
        <v>136</v>
      </c>
      <c r="D133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3" s="273" t="s">
        <v>137</v>
      </c>
      <c r="F133" s="44" t="str">
        <f t="shared" si="77"/>
        <v>амбулаторно</v>
      </c>
      <c r="G133" s="276" t="s">
        <v>136</v>
      </c>
      <c r="H133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3" s="276" t="s">
        <v>143</v>
      </c>
      <c r="J133" s="44" t="str">
        <f t="shared" si="85"/>
        <v xml:space="preserve">Не применяется </v>
      </c>
      <c r="K133" s="69" t="s">
        <v>128</v>
      </c>
      <c r="L133" s="69" t="s">
        <v>3</v>
      </c>
      <c r="M133" s="69" t="s">
        <v>5</v>
      </c>
      <c r="N133" s="100">
        <v>99</v>
      </c>
      <c r="O133" s="100">
        <v>99</v>
      </c>
      <c r="P133" s="51">
        <f>IF(AND(N133&lt;&gt;0,M133="Кач."),O133/N133*100,"")</f>
        <v>100</v>
      </c>
      <c r="Q133" s="51"/>
      <c r="R133" s="283">
        <f>IFERROR(AVERAGE(P133:P135),"")</f>
        <v>100</v>
      </c>
      <c r="S133" s="275">
        <f>AVERAGE(Q133:Q135)</f>
        <v>100</v>
      </c>
      <c r="T133" s="284">
        <f>IFERROR((R133*0.7+S133*0.3)*2,S133*2)</f>
        <v>200</v>
      </c>
      <c r="U133" s="276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349"/>
      <c r="W133" s="263"/>
      <c r="X133" s="266"/>
    </row>
    <row r="134" spans="1:24" s="4" customFormat="1" ht="38.25" customHeight="1" thickBot="1" x14ac:dyDescent="0.3">
      <c r="A134" s="206"/>
      <c r="B134" s="44" t="str">
        <f t="shared" si="74"/>
        <v>ГБУЗ АО Икрянинская РБ</v>
      </c>
      <c r="C134" s="355"/>
      <c r="D134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4" s="274"/>
      <c r="F134" s="44" t="str">
        <f t="shared" si="77"/>
        <v>амбулаторно</v>
      </c>
      <c r="G134" s="276"/>
      <c r="H134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4" s="276"/>
      <c r="J134" s="44" t="str">
        <f t="shared" si="85"/>
        <v xml:space="preserve">Не применяется </v>
      </c>
      <c r="K134" s="71" t="s">
        <v>40</v>
      </c>
      <c r="L134" s="67" t="s">
        <v>118</v>
      </c>
      <c r="M134" s="68" t="s">
        <v>42</v>
      </c>
      <c r="N134" s="98">
        <v>1900</v>
      </c>
      <c r="O134" s="98">
        <v>1900</v>
      </c>
      <c r="P134" s="53"/>
      <c r="Q134" s="117">
        <f>IF(AND(N134&lt;&gt;0,M134="объем"),(O134/N134*100)/$Y$2*12,"")</f>
        <v>100</v>
      </c>
      <c r="R134" s="283"/>
      <c r="S134" s="275"/>
      <c r="T134" s="284"/>
      <c r="U134" s="276"/>
      <c r="V134" s="350"/>
      <c r="W134" s="263"/>
      <c r="X134" s="266"/>
    </row>
    <row r="135" spans="1:24" s="4" customFormat="1" ht="28.5" customHeight="1" thickBot="1" x14ac:dyDescent="0.3">
      <c r="A135" s="206"/>
      <c r="B135" s="44" t="str">
        <f t="shared" si="74"/>
        <v>ГБУЗ АО Икрянинская РБ</v>
      </c>
      <c r="C135" s="355"/>
      <c r="D135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35" s="123" t="s">
        <v>50</v>
      </c>
      <c r="F135" s="44" t="str">
        <f t="shared" si="77"/>
        <v>Вне медицинской организации</v>
      </c>
      <c r="G135" s="276"/>
      <c r="H135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35" s="276"/>
      <c r="J135" s="44" t="str">
        <f t="shared" si="85"/>
        <v xml:space="preserve">Не применяется </v>
      </c>
      <c r="K135" s="71" t="s">
        <v>146</v>
      </c>
      <c r="L135" s="72" t="s">
        <v>41</v>
      </c>
      <c r="M135" s="68" t="s">
        <v>42</v>
      </c>
      <c r="N135" s="96">
        <v>1055</v>
      </c>
      <c r="O135" s="96">
        <v>1055</v>
      </c>
      <c r="P135" s="53"/>
      <c r="Q135" s="52">
        <f>IF(AND(N135&lt;&gt;0,M135="объем"),(O135/N135*100)/$Y$2*12,"")</f>
        <v>100</v>
      </c>
      <c r="R135" s="283"/>
      <c r="S135" s="275"/>
      <c r="T135" s="284"/>
      <c r="U135" s="276"/>
      <c r="V135" s="351"/>
      <c r="W135" s="263"/>
      <c r="X135" s="266"/>
    </row>
    <row r="136" spans="1:24" s="4" customFormat="1" ht="44.25" customHeight="1" thickBot="1" x14ac:dyDescent="0.3">
      <c r="A136" s="206"/>
      <c r="B136" s="44" t="str">
        <f t="shared" si="74"/>
        <v>ГБУЗ АО Икрянинская РБ</v>
      </c>
      <c r="C136" s="280" t="s">
        <v>124</v>
      </c>
      <c r="D136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6" s="273" t="s">
        <v>138</v>
      </c>
      <c r="F136" s="44" t="str">
        <f t="shared" si="77"/>
        <v>стационар</v>
      </c>
      <c r="G136" s="273" t="s">
        <v>51</v>
      </c>
      <c r="H136" s="44" t="str">
        <f t="shared" si="78"/>
        <v>терапия</v>
      </c>
      <c r="I136" s="273" t="s">
        <v>143</v>
      </c>
      <c r="J136" s="44" t="str">
        <f t="shared" si="85"/>
        <v xml:space="preserve">Не применяется </v>
      </c>
      <c r="K136" s="69" t="s">
        <v>128</v>
      </c>
      <c r="L136" s="69" t="s">
        <v>3</v>
      </c>
      <c r="M136" s="69" t="s">
        <v>5</v>
      </c>
      <c r="N136" s="100">
        <v>99</v>
      </c>
      <c r="O136" s="100">
        <v>99</v>
      </c>
      <c r="P136" s="51">
        <f t="shared" ref="P136:P143" si="87">IF(AND(N136&lt;&gt;0,M136="Кач."),O136/N136*100,"")</f>
        <v>100</v>
      </c>
      <c r="Q136" s="51"/>
      <c r="R136" s="283">
        <f>IFERROR(AVERAGE(P136:P137),"")</f>
        <v>100</v>
      </c>
      <c r="S136" s="275">
        <f>AVERAGE(Q136:Q137)</f>
        <v>100</v>
      </c>
      <c r="T136" s="284">
        <f>IFERROR((R136*0.7+S136*0.3)*2,S136*2)</f>
        <v>200</v>
      </c>
      <c r="U136" s="276" t="str">
        <f t="shared" ref="U136:U140" si="88">IF(T136&lt;170,"ГЗ по услуге (работе) НЕ выполнено","")&amp;IF(AND(T136&gt;=170,T136&lt;=200),"ГЗ по услуге (работе) выполнено","")&amp;IF(T136&gt;200,"ГЗ по услуге (работе) ПЕРЕвыполнено","")</f>
        <v>ГЗ по услуге (работе) выполнено</v>
      </c>
      <c r="V136" s="279"/>
      <c r="W136" s="263"/>
      <c r="X136" s="266"/>
    </row>
    <row r="137" spans="1:24" s="4" customFormat="1" ht="28.5" customHeight="1" thickBot="1" x14ac:dyDescent="0.3">
      <c r="A137" s="206"/>
      <c r="B137" s="44" t="str">
        <f t="shared" si="74"/>
        <v>ГБУЗ АО Икрянинская РБ</v>
      </c>
      <c r="C137" s="281"/>
      <c r="D137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7" s="274"/>
      <c r="F137" s="44" t="str">
        <f t="shared" si="77"/>
        <v>стационар</v>
      </c>
      <c r="G137" s="274"/>
      <c r="H137" s="44" t="str">
        <f t="shared" si="78"/>
        <v>терапия</v>
      </c>
      <c r="I137" s="274"/>
      <c r="J137" s="44" t="str">
        <f t="shared" si="85"/>
        <v xml:space="preserve">Не применяется </v>
      </c>
      <c r="K137" s="71" t="s">
        <v>169</v>
      </c>
      <c r="L137" s="72" t="s">
        <v>118</v>
      </c>
      <c r="M137" s="68" t="s">
        <v>42</v>
      </c>
      <c r="N137" s="98">
        <v>33</v>
      </c>
      <c r="O137" s="98">
        <v>33</v>
      </c>
      <c r="P137" s="191" t="str">
        <f t="shared" si="87"/>
        <v/>
      </c>
      <c r="Q137" s="52">
        <f>IF(AND(N137&lt;&gt;0,M137="объем"),(O137/N137*100)/$Y$2*12,"")</f>
        <v>100</v>
      </c>
      <c r="R137" s="283"/>
      <c r="S137" s="275"/>
      <c r="T137" s="284"/>
      <c r="U137" s="276"/>
      <c r="V137" s="279"/>
      <c r="W137" s="263"/>
      <c r="X137" s="266"/>
    </row>
    <row r="138" spans="1:24" s="4" customFormat="1" ht="28.5" customHeight="1" thickBot="1" x14ac:dyDescent="0.3">
      <c r="A138" s="206"/>
      <c r="B138" s="44" t="str">
        <f t="shared" si="74"/>
        <v>ГБУЗ АО Икрянинская РБ</v>
      </c>
      <c r="C138" s="281"/>
      <c r="D138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8" s="273" t="s">
        <v>138</v>
      </c>
      <c r="F138" s="44" t="str">
        <f t="shared" si="77"/>
        <v>стационар</v>
      </c>
      <c r="G138" s="273" t="s">
        <v>148</v>
      </c>
      <c r="H138" s="44" t="str">
        <f t="shared" si="78"/>
        <v>хирургия</v>
      </c>
      <c r="I138" s="273" t="s">
        <v>143</v>
      </c>
      <c r="J138" s="44" t="str">
        <f t="shared" si="85"/>
        <v xml:space="preserve">Не применяется </v>
      </c>
      <c r="K138" s="69" t="s">
        <v>128</v>
      </c>
      <c r="L138" s="70" t="s">
        <v>3</v>
      </c>
      <c r="M138" s="69" t="s">
        <v>5</v>
      </c>
      <c r="N138" s="100">
        <v>99</v>
      </c>
      <c r="O138" s="100">
        <v>99</v>
      </c>
      <c r="P138" s="191">
        <f t="shared" si="87"/>
        <v>100</v>
      </c>
      <c r="Q138" s="192" t="str">
        <f t="shared" ref="Q138:Q142" si="89">IF(AND(N138&lt;&gt;0,M138="объем"),(O138/N138*100)/$Y$2*12,"")</f>
        <v/>
      </c>
      <c r="R138" s="289">
        <f>IFERROR(AVERAGE(P138:P139),"")</f>
        <v>100</v>
      </c>
      <c r="S138" s="296">
        <f>AVERAGE(Q138:Q139)</f>
        <v>100</v>
      </c>
      <c r="T138" s="298">
        <f>IFERROR((R138*0.7+S138*0.3)*2,S138*2)</f>
        <v>200</v>
      </c>
      <c r="U138" s="273" t="str">
        <f t="shared" si="88"/>
        <v>ГЗ по услуге (работе) выполнено</v>
      </c>
      <c r="V138" s="277"/>
      <c r="W138" s="263"/>
      <c r="X138" s="266"/>
    </row>
    <row r="139" spans="1:24" s="4" customFormat="1" ht="28.5" customHeight="1" thickBot="1" x14ac:dyDescent="0.3">
      <c r="A139" s="206"/>
      <c r="B139" s="44" t="str">
        <f t="shared" si="74"/>
        <v>ГБУЗ АО Икрянинская РБ</v>
      </c>
      <c r="C139" s="282"/>
      <c r="D139" s="19" t="str">
        <f t="shared" si="5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39" s="274"/>
      <c r="F139" s="44" t="str">
        <f t="shared" si="77"/>
        <v>стационар</v>
      </c>
      <c r="G139" s="274"/>
      <c r="H139" s="44" t="str">
        <f t="shared" si="78"/>
        <v>хирургия</v>
      </c>
      <c r="I139" s="274"/>
      <c r="J139" s="44" t="str">
        <f t="shared" si="85"/>
        <v xml:space="preserve">Не применяется </v>
      </c>
      <c r="K139" s="71" t="s">
        <v>169</v>
      </c>
      <c r="L139" s="72" t="s">
        <v>118</v>
      </c>
      <c r="M139" s="68" t="s">
        <v>42</v>
      </c>
      <c r="N139" s="98">
        <v>37</v>
      </c>
      <c r="O139" s="98">
        <v>37</v>
      </c>
      <c r="P139" s="199" t="str">
        <f t="shared" si="87"/>
        <v/>
      </c>
      <c r="Q139" s="192">
        <f t="shared" si="89"/>
        <v>100</v>
      </c>
      <c r="R139" s="290"/>
      <c r="S139" s="297"/>
      <c r="T139" s="299"/>
      <c r="U139" s="274"/>
      <c r="V139" s="278"/>
      <c r="W139" s="263"/>
      <c r="X139" s="266"/>
    </row>
    <row r="140" spans="1:24" s="4" customFormat="1" ht="28.5" customHeight="1" thickBot="1" x14ac:dyDescent="0.3">
      <c r="A140" s="206"/>
      <c r="B140" s="44" t="str">
        <f t="shared" si="74"/>
        <v>ГБУЗ АО Икрянинская РБ</v>
      </c>
      <c r="C140" s="280" t="s">
        <v>305</v>
      </c>
      <c r="D140" s="19" t="str">
        <f t="shared" si="5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0" s="273" t="s">
        <v>137</v>
      </c>
      <c r="F140" s="44" t="str">
        <f t="shared" si="77"/>
        <v>амбулаторно</v>
      </c>
      <c r="G140" s="273" t="s">
        <v>305</v>
      </c>
      <c r="H140" s="44" t="str">
        <f t="shared" si="7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0" s="273" t="s">
        <v>47</v>
      </c>
      <c r="J140" s="44" t="str">
        <f t="shared" si="85"/>
        <v>Не предусмотрено</v>
      </c>
      <c r="K140" s="71" t="s">
        <v>301</v>
      </c>
      <c r="L140" s="72" t="s">
        <v>3</v>
      </c>
      <c r="M140" s="68" t="s">
        <v>5</v>
      </c>
      <c r="N140" s="100">
        <v>99</v>
      </c>
      <c r="O140" s="100">
        <v>99</v>
      </c>
      <c r="P140" s="199">
        <f t="shared" si="87"/>
        <v>100</v>
      </c>
      <c r="Q140" s="198" t="str">
        <f t="shared" si="89"/>
        <v/>
      </c>
      <c r="R140" s="289">
        <f t="shared" ref="R140:R142" si="90">IFERROR(AVERAGE(P140:P141),"")</f>
        <v>100</v>
      </c>
      <c r="S140" s="296">
        <f t="shared" ref="S140:S142" si="91">AVERAGE(Q140:Q141)</f>
        <v>100</v>
      </c>
      <c r="T140" s="298">
        <f t="shared" ref="T140:T142" si="92">IFERROR((R140*0.7+S140*0.3)*2,S140*2)</f>
        <v>200</v>
      </c>
      <c r="U140" s="273" t="str">
        <f t="shared" si="88"/>
        <v>ГЗ по услуге (работе) выполнено</v>
      </c>
      <c r="V140" s="277"/>
      <c r="W140" s="263"/>
      <c r="X140" s="266"/>
    </row>
    <row r="141" spans="1:24" s="4" customFormat="1" ht="41.25" customHeight="1" thickBot="1" x14ac:dyDescent="0.3">
      <c r="A141" s="206"/>
      <c r="B141" s="44" t="str">
        <f t="shared" si="74"/>
        <v>ГБУЗ АО Икрянинская РБ</v>
      </c>
      <c r="C141" s="282"/>
      <c r="D141" s="19" t="str">
        <f t="shared" si="59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41" s="274"/>
      <c r="F141" s="44" t="str">
        <f t="shared" si="77"/>
        <v>амбулаторно</v>
      </c>
      <c r="G141" s="274"/>
      <c r="H141" s="44" t="str">
        <f t="shared" si="7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41" s="274"/>
      <c r="J141" s="44" t="str">
        <f t="shared" si="85"/>
        <v>Не предусмотрено</v>
      </c>
      <c r="K141" s="71" t="s">
        <v>40</v>
      </c>
      <c r="L141" s="72" t="s">
        <v>118</v>
      </c>
      <c r="M141" s="68" t="s">
        <v>42</v>
      </c>
      <c r="N141" s="98">
        <v>930</v>
      </c>
      <c r="O141" s="98">
        <v>930</v>
      </c>
      <c r="P141" s="199" t="str">
        <f t="shared" si="87"/>
        <v/>
      </c>
      <c r="Q141" s="198">
        <f t="shared" si="89"/>
        <v>100</v>
      </c>
      <c r="R141" s="290"/>
      <c r="S141" s="297"/>
      <c r="T141" s="299"/>
      <c r="U141" s="274"/>
      <c r="V141" s="278"/>
      <c r="W141" s="263"/>
      <c r="X141" s="266"/>
    </row>
    <row r="142" spans="1:24" s="4" customFormat="1" ht="28.5" customHeight="1" thickBot="1" x14ac:dyDescent="0.3">
      <c r="A142" s="206"/>
      <c r="B142" s="44" t="str">
        <f t="shared" si="74"/>
        <v>ГБУЗ АО Икрянинская РБ</v>
      </c>
      <c r="C142" s="268" t="s">
        <v>227</v>
      </c>
      <c r="D142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2" s="273" t="s">
        <v>281</v>
      </c>
      <c r="F142" s="44" t="str">
        <f t="shared" si="77"/>
        <v>заключение договоров</v>
      </c>
      <c r="G142" s="273" t="s">
        <v>283</v>
      </c>
      <c r="H142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2" s="273" t="s">
        <v>282</v>
      </c>
      <c r="J142" s="44" t="str">
        <f t="shared" si="8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2" s="73" t="s">
        <v>228</v>
      </c>
      <c r="L142" s="72" t="s">
        <v>3</v>
      </c>
      <c r="M142" s="69" t="s">
        <v>5</v>
      </c>
      <c r="N142" s="100">
        <v>100</v>
      </c>
      <c r="O142" s="100">
        <v>100</v>
      </c>
      <c r="P142" s="199">
        <f t="shared" si="87"/>
        <v>100</v>
      </c>
      <c r="Q142" s="198" t="str">
        <f t="shared" si="89"/>
        <v/>
      </c>
      <c r="R142" s="289">
        <f t="shared" si="90"/>
        <v>100</v>
      </c>
      <c r="S142" s="296">
        <f t="shared" si="91"/>
        <v>100</v>
      </c>
      <c r="T142" s="298">
        <f t="shared" si="92"/>
        <v>200</v>
      </c>
      <c r="U142" s="276" t="str">
        <f t="shared" ref="U142" si="93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выполнено</v>
      </c>
      <c r="V142" s="279"/>
      <c r="W142" s="263"/>
      <c r="X142" s="266"/>
    </row>
    <row r="143" spans="1:24" s="4" customFormat="1" ht="45.75" customHeight="1" thickBot="1" x14ac:dyDescent="0.3">
      <c r="A143" s="207"/>
      <c r="B143" s="44" t="str">
        <f t="shared" si="74"/>
        <v>ГБУЗ АО Икрянинская РБ</v>
      </c>
      <c r="C143" s="291"/>
      <c r="D143" s="19" t="str">
        <f t="shared" si="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3" s="274"/>
      <c r="F143" s="44" t="str">
        <f t="shared" si="77"/>
        <v>заключение договоров</v>
      </c>
      <c r="G143" s="274"/>
      <c r="H143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3" s="274"/>
      <c r="J143" s="44" t="str">
        <f t="shared" si="8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3" s="74" t="s">
        <v>235</v>
      </c>
      <c r="L143" s="72" t="s">
        <v>229</v>
      </c>
      <c r="M143" s="68" t="s">
        <v>42</v>
      </c>
      <c r="N143" s="98">
        <v>25.74</v>
      </c>
      <c r="O143" s="98">
        <v>25.74</v>
      </c>
      <c r="P143" s="191" t="str">
        <f t="shared" si="87"/>
        <v/>
      </c>
      <c r="Q143" s="198">
        <f>IF(AND(N143&lt;&gt;0,M143="объем"),(O143/N143*100),"")</f>
        <v>100</v>
      </c>
      <c r="R143" s="290"/>
      <c r="S143" s="297"/>
      <c r="T143" s="299"/>
      <c r="U143" s="276"/>
      <c r="V143" s="279"/>
      <c r="W143" s="264"/>
      <c r="X143" s="267"/>
    </row>
    <row r="144" spans="1:24" s="4" customFormat="1" ht="28.5" customHeight="1" thickBot="1" x14ac:dyDescent="0.3">
      <c r="A144" s="286" t="s">
        <v>25</v>
      </c>
      <c r="B144" s="44" t="str">
        <f t="shared" si="74"/>
        <v>ГБУЗ АО Камызякская РБ</v>
      </c>
      <c r="C144" s="280" t="s">
        <v>119</v>
      </c>
      <c r="D144" s="19" t="str">
        <f t="shared" si="59"/>
        <v>ПМСП, не включенная в базовую программу ОМС</v>
      </c>
      <c r="E144" s="279" t="s">
        <v>137</v>
      </c>
      <c r="F144" s="44" t="str">
        <f t="shared" si="77"/>
        <v>амбулаторно</v>
      </c>
      <c r="G144" s="276" t="s">
        <v>132</v>
      </c>
      <c r="H144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4" s="279" t="s">
        <v>162</v>
      </c>
      <c r="J144" s="44" t="str">
        <f t="shared" si="85"/>
        <v>по профилю дерматовенерология (в части венерологии)</v>
      </c>
      <c r="K144" s="69" t="s">
        <v>128</v>
      </c>
      <c r="L144" s="69" t="s">
        <v>3</v>
      </c>
      <c r="M144" s="69" t="s">
        <v>5</v>
      </c>
      <c r="N144" s="100">
        <v>99</v>
      </c>
      <c r="O144" s="100">
        <v>100</v>
      </c>
      <c r="P144" s="51">
        <f t="shared" ref="P144:P146" si="94">IF(AND(N144&lt;&gt;0,M144="Кач."),O144/N144*100,"")</f>
        <v>101.01010101010101</v>
      </c>
      <c r="Q144" s="51" t="str">
        <f>IF(AND(N144&lt;&gt;0,M144="объем"),(O144/N144*100),"")</f>
        <v/>
      </c>
      <c r="R144" s="283">
        <f>IFERROR(AVERAGE(P144:P146),"")</f>
        <v>101.01010101010101</v>
      </c>
      <c r="S144" s="275">
        <f>AVERAGE(Q144:Q146)</f>
        <v>100</v>
      </c>
      <c r="T144" s="284">
        <f>IFERROR((R144*0.7+S144*0.3)*2,S144*2)</f>
        <v>201.4141414141414</v>
      </c>
      <c r="U144" s="276" t="str">
        <f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ПЕРЕвыполнено</v>
      </c>
      <c r="V144" s="349"/>
      <c r="W144" s="262">
        <f>AVERAGE(T144:T165)</f>
        <v>194.93715136220379</v>
      </c>
      <c r="X144" s="265" t="str">
        <f>IF(W144&lt;170,"ГЗ по учреждению не выполнено","")&amp;IF(AND(W144&gt;=170,W144&lt;=200),"ГЗ по учреждению выполнено","")&amp;IF(W144&gt;200,"ГЗ по учреждению перевыполнено","")</f>
        <v>ГЗ по учреждению выполнено</v>
      </c>
    </row>
    <row r="145" spans="1:24" s="4" customFormat="1" ht="82.5" customHeight="1" thickBot="1" x14ac:dyDescent="0.3">
      <c r="A145" s="287"/>
      <c r="B145" s="44" t="str">
        <f t="shared" si="74"/>
        <v>ГБУЗ АО Камызякская РБ</v>
      </c>
      <c r="C145" s="281"/>
      <c r="D145" s="19" t="str">
        <f t="shared" si="59"/>
        <v>ПМСП, не включенная в базовую программу ОМС</v>
      </c>
      <c r="E145" s="279"/>
      <c r="F145" s="44" t="str">
        <f t="shared" si="77"/>
        <v>амбулаторно</v>
      </c>
      <c r="G145" s="276"/>
      <c r="H145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5" s="279"/>
      <c r="J145" s="44" t="str">
        <f t="shared" si="85"/>
        <v>по профилю дерматовенерология (в части венерологии)</v>
      </c>
      <c r="K145" s="66" t="s">
        <v>40</v>
      </c>
      <c r="L145" s="67" t="s">
        <v>118</v>
      </c>
      <c r="M145" s="68" t="s">
        <v>42</v>
      </c>
      <c r="N145" s="98">
        <v>900</v>
      </c>
      <c r="O145" s="98">
        <v>900</v>
      </c>
      <c r="P145" s="53" t="str">
        <f t="shared" si="94"/>
        <v/>
      </c>
      <c r="Q145" s="52">
        <f>IF(AND(N145&lt;&gt;0,M145="объем"),(O145/N145*100)/$Y$2*12,"")</f>
        <v>100</v>
      </c>
      <c r="R145" s="283"/>
      <c r="S145" s="275"/>
      <c r="T145" s="284"/>
      <c r="U145" s="276"/>
      <c r="V145" s="350"/>
      <c r="W145" s="263"/>
      <c r="X145" s="266"/>
    </row>
    <row r="146" spans="1:24" s="4" customFormat="1" ht="78.75" customHeight="1" thickBot="1" x14ac:dyDescent="0.3">
      <c r="A146" s="287"/>
      <c r="B146" s="44" t="str">
        <f t="shared" si="74"/>
        <v>ГБУЗ АО Камызякская РБ</v>
      </c>
      <c r="C146" s="281"/>
      <c r="D146" s="19" t="str">
        <f t="shared" si="59"/>
        <v>ПМСП, не включенная в базовую программу ОМС</v>
      </c>
      <c r="E146" s="279"/>
      <c r="F146" s="44" t="str">
        <f t="shared" si="77"/>
        <v>амбулаторно</v>
      </c>
      <c r="G146" s="276"/>
      <c r="H146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79"/>
      <c r="J146" s="44" t="str">
        <f t="shared" si="85"/>
        <v>по профилю дерматовенерология (в части венерологии)</v>
      </c>
      <c r="K146" s="66" t="s">
        <v>133</v>
      </c>
      <c r="L146" s="67" t="s">
        <v>118</v>
      </c>
      <c r="M146" s="68" t="s">
        <v>42</v>
      </c>
      <c r="N146" s="98">
        <v>700</v>
      </c>
      <c r="O146" s="98">
        <v>700</v>
      </c>
      <c r="P146" s="53" t="str">
        <f t="shared" si="94"/>
        <v/>
      </c>
      <c r="Q146" s="52">
        <f>IF(AND(N146&lt;&gt;0,M146="объем"),(O146/N146*100)/$Y$2*12,"")</f>
        <v>100</v>
      </c>
      <c r="R146" s="283"/>
      <c r="S146" s="275"/>
      <c r="T146" s="284"/>
      <c r="U146" s="276"/>
      <c r="V146" s="351"/>
      <c r="W146" s="263"/>
      <c r="X146" s="266"/>
    </row>
    <row r="147" spans="1:24" s="4" customFormat="1" ht="64.5" customHeight="1" thickBot="1" x14ac:dyDescent="0.3">
      <c r="A147" s="287"/>
      <c r="B147" s="44" t="str">
        <f t="shared" si="74"/>
        <v>ГБУЗ АО Камызякская РБ</v>
      </c>
      <c r="C147" s="281"/>
      <c r="D147" s="19" t="str">
        <f t="shared" si="59"/>
        <v>ПМСП, не включенная в базовую программу ОМС</v>
      </c>
      <c r="E147" s="279" t="s">
        <v>137</v>
      </c>
      <c r="F147" s="44" t="str">
        <f t="shared" si="77"/>
        <v>амбулаторно</v>
      </c>
      <c r="G147" s="276" t="s">
        <v>140</v>
      </c>
      <c r="H147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7" s="279" t="s">
        <v>139</v>
      </c>
      <c r="J147" s="44" t="str">
        <f t="shared" si="85"/>
        <v>по профилю Фтизиатрия</v>
      </c>
      <c r="K147" s="70" t="s">
        <v>128</v>
      </c>
      <c r="L147" s="69" t="s">
        <v>3</v>
      </c>
      <c r="M147" s="69" t="s">
        <v>5</v>
      </c>
      <c r="N147" s="100">
        <v>99</v>
      </c>
      <c r="O147" s="100">
        <v>100</v>
      </c>
      <c r="P147" s="51">
        <f t="shared" ref="P147:P149" si="95">IF(AND(N147&lt;&gt;0,M147="Кач."),O147/N147*100,"")</f>
        <v>101.01010101010101</v>
      </c>
      <c r="Q147" s="51"/>
      <c r="R147" s="283">
        <f>IFERROR(AVERAGE(P147:P149),"")</f>
        <v>101.01010101010101</v>
      </c>
      <c r="S147" s="275">
        <f>AVERAGE(Q147:Q149)</f>
        <v>99.240000000000009</v>
      </c>
      <c r="T147" s="284">
        <f>IFERROR((R147*0.7+S147*0.3)*2,S147*2)</f>
        <v>200.95814141414141</v>
      </c>
      <c r="U147" s="276" t="str">
        <f>IF(T147&lt;170,"ГЗ по услуге (работе) НЕ выполнено","")&amp;IF(AND(T147&gt;=170,T147&lt;=200),"ГЗ по услуге (работе) выполнено","")&amp;IF(T147&gt;200,"ГЗ по услуге (работе) ПЕРЕвыполнено","")</f>
        <v>ГЗ по услуге (работе) ПЕРЕвыполнено</v>
      </c>
      <c r="V147" s="349"/>
      <c r="W147" s="263"/>
      <c r="X147" s="266"/>
    </row>
    <row r="148" spans="1:24" s="4" customFormat="1" ht="28.5" customHeight="1" thickBot="1" x14ac:dyDescent="0.3">
      <c r="A148" s="287"/>
      <c r="B148" s="44" t="str">
        <f t="shared" si="74"/>
        <v>ГБУЗ АО Камызякская РБ</v>
      </c>
      <c r="C148" s="281"/>
      <c r="D148" s="19" t="str">
        <f t="shared" si="59"/>
        <v>ПМСП, не включенная в базовую программу ОМС</v>
      </c>
      <c r="E148" s="279"/>
      <c r="F148" s="44" t="str">
        <f t="shared" si="77"/>
        <v>амбулаторно</v>
      </c>
      <c r="G148" s="276"/>
      <c r="H148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8" s="279"/>
      <c r="J148" s="44" t="str">
        <f t="shared" si="85"/>
        <v>по профилю Фтизиатрия</v>
      </c>
      <c r="K148" s="71" t="s">
        <v>40</v>
      </c>
      <c r="L148" s="67" t="s">
        <v>118</v>
      </c>
      <c r="M148" s="68" t="s">
        <v>42</v>
      </c>
      <c r="N148" s="98">
        <v>5350</v>
      </c>
      <c r="O148" s="98">
        <v>5350</v>
      </c>
      <c r="P148" s="53" t="str">
        <f t="shared" si="95"/>
        <v/>
      </c>
      <c r="Q148" s="52">
        <f t="shared" ref="Q148:Q157" si="96">IF(AND(N148&lt;&gt;0,M148="объем"),(O148/N148*100)/$Y$2*12,"")</f>
        <v>100</v>
      </c>
      <c r="R148" s="283"/>
      <c r="S148" s="275"/>
      <c r="T148" s="284"/>
      <c r="U148" s="276"/>
      <c r="V148" s="350"/>
      <c r="W148" s="263"/>
      <c r="X148" s="266"/>
    </row>
    <row r="149" spans="1:24" s="4" customFormat="1" ht="28.5" customHeight="1" thickBot="1" x14ac:dyDescent="0.3">
      <c r="A149" s="287"/>
      <c r="B149" s="44" t="str">
        <f t="shared" si="74"/>
        <v>ГБУЗ АО Камызякская РБ</v>
      </c>
      <c r="C149" s="281"/>
      <c r="D149" s="19" t="str">
        <f t="shared" si="59"/>
        <v>ПМСП, не включенная в базовую программу ОМС</v>
      </c>
      <c r="E149" s="279"/>
      <c r="F149" s="44" t="str">
        <f t="shared" si="77"/>
        <v>амбулаторно</v>
      </c>
      <c r="G149" s="276"/>
      <c r="H14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79"/>
      <c r="J149" s="44" t="str">
        <f t="shared" si="85"/>
        <v>по профилю Фтизиатрия</v>
      </c>
      <c r="K149" s="71" t="s">
        <v>133</v>
      </c>
      <c r="L149" s="67" t="s">
        <v>118</v>
      </c>
      <c r="M149" s="68" t="s">
        <v>42</v>
      </c>
      <c r="N149" s="98">
        <v>1250</v>
      </c>
      <c r="O149" s="98">
        <v>1231</v>
      </c>
      <c r="P149" s="53" t="str">
        <f t="shared" si="95"/>
        <v/>
      </c>
      <c r="Q149" s="52">
        <f t="shared" si="96"/>
        <v>98.48</v>
      </c>
      <c r="R149" s="283"/>
      <c r="S149" s="275"/>
      <c r="T149" s="284"/>
      <c r="U149" s="276"/>
      <c r="V149" s="351"/>
      <c r="W149" s="263"/>
      <c r="X149" s="266"/>
    </row>
    <row r="150" spans="1:24" s="4" customFormat="1" ht="58.5" customHeight="1" thickBot="1" x14ac:dyDescent="0.3">
      <c r="A150" s="287"/>
      <c r="B150" s="44" t="str">
        <f t="shared" si="74"/>
        <v>ГБУЗ АО Камызякская РБ</v>
      </c>
      <c r="C150" s="281"/>
      <c r="D150" s="19" t="str">
        <f t="shared" si="59"/>
        <v>ПМСП, не включенная в базовую программу ОМС</v>
      </c>
      <c r="E150" s="279" t="s">
        <v>137</v>
      </c>
      <c r="F150" s="44" t="str">
        <f t="shared" si="77"/>
        <v>амбулаторно</v>
      </c>
      <c r="G150" s="276" t="s">
        <v>161</v>
      </c>
      <c r="H15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0" s="279" t="s">
        <v>270</v>
      </c>
      <c r="J150" s="44" t="str">
        <f t="shared" si="85"/>
        <v>по профилю психиатрия-наркология</v>
      </c>
      <c r="K150" s="70" t="s">
        <v>128</v>
      </c>
      <c r="L150" s="69" t="s">
        <v>3</v>
      </c>
      <c r="M150" s="69" t="s">
        <v>5</v>
      </c>
      <c r="N150" s="100">
        <v>99</v>
      </c>
      <c r="O150" s="100">
        <v>100</v>
      </c>
      <c r="P150" s="51">
        <f t="shared" ref="P150:P152" si="97">IF(AND(N150&lt;&gt;0,M150="Кач."),O150/N150*100,"")</f>
        <v>101.01010101010101</v>
      </c>
      <c r="Q150" s="51" t="str">
        <f t="shared" si="96"/>
        <v/>
      </c>
      <c r="R150" s="283">
        <f>IFERROR(AVERAGE(P150:P152),"")</f>
        <v>101.01010101010101</v>
      </c>
      <c r="S150" s="275">
        <f>AVERAGE(Q150:Q152)</f>
        <v>98.800000000000011</v>
      </c>
      <c r="T150" s="284">
        <f>IFERROR((R150*0.7+S150*0.3)*2,S150*2)</f>
        <v>200.6941414141414</v>
      </c>
      <c r="U150" s="276" t="str">
        <f>IF(T150&lt;170,"ГЗ по услуге (работе) НЕ выполнено","")&amp;IF(AND(T150&gt;=170,T150&lt;=200),"ГЗ по услуге (работе) выполнено","")&amp;IF(T150&gt;200,"ГЗ по услуге (работе) ПЕРЕвыполнено","")</f>
        <v>ГЗ по услуге (работе) ПЕРЕвыполнено</v>
      </c>
      <c r="V150" s="349"/>
      <c r="W150" s="263"/>
      <c r="X150" s="266"/>
    </row>
    <row r="151" spans="1:24" s="4" customFormat="1" ht="28.5" customHeight="1" thickBot="1" x14ac:dyDescent="0.3">
      <c r="A151" s="287"/>
      <c r="B151" s="44" t="str">
        <f t="shared" si="74"/>
        <v>ГБУЗ АО Камызякская РБ</v>
      </c>
      <c r="C151" s="281"/>
      <c r="D151" s="19" t="str">
        <f t="shared" si="59"/>
        <v>ПМСП, не включенная в базовую программу ОМС</v>
      </c>
      <c r="E151" s="279"/>
      <c r="F151" s="44" t="str">
        <f t="shared" si="77"/>
        <v>амбулаторно</v>
      </c>
      <c r="G151" s="276"/>
      <c r="H15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1" s="279"/>
      <c r="J151" s="44" t="str">
        <f t="shared" si="85"/>
        <v>по профилю психиатрия-наркология</v>
      </c>
      <c r="K151" s="71" t="s">
        <v>40</v>
      </c>
      <c r="L151" s="67" t="s">
        <v>118</v>
      </c>
      <c r="M151" s="68" t="s">
        <v>42</v>
      </c>
      <c r="N151" s="98">
        <v>3500</v>
      </c>
      <c r="O151" s="98">
        <v>3471</v>
      </c>
      <c r="P151" s="53" t="str">
        <f t="shared" si="97"/>
        <v/>
      </c>
      <c r="Q151" s="52">
        <f t="shared" si="96"/>
        <v>99.171428571428578</v>
      </c>
      <c r="R151" s="283"/>
      <c r="S151" s="275"/>
      <c r="T151" s="284"/>
      <c r="U151" s="276"/>
      <c r="V151" s="350"/>
      <c r="W151" s="263"/>
      <c r="X151" s="266"/>
    </row>
    <row r="152" spans="1:24" s="4" customFormat="1" ht="28.5" customHeight="1" thickBot="1" x14ac:dyDescent="0.3">
      <c r="A152" s="287"/>
      <c r="B152" s="44" t="str">
        <f t="shared" si="74"/>
        <v>ГБУЗ АО Камызякская РБ</v>
      </c>
      <c r="C152" s="281"/>
      <c r="D152" s="19" t="str">
        <f t="shared" si="59"/>
        <v>ПМСП, не включенная в базовую программу ОМС</v>
      </c>
      <c r="E152" s="279"/>
      <c r="F152" s="44" t="str">
        <f t="shared" si="77"/>
        <v>амбулаторно</v>
      </c>
      <c r="G152" s="276"/>
      <c r="H15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79"/>
      <c r="J152" s="44" t="str">
        <f t="shared" si="85"/>
        <v>по профилю психиатрия-наркология</v>
      </c>
      <c r="K152" s="71" t="s">
        <v>133</v>
      </c>
      <c r="L152" s="67" t="s">
        <v>118</v>
      </c>
      <c r="M152" s="68" t="s">
        <v>42</v>
      </c>
      <c r="N152" s="98">
        <v>700</v>
      </c>
      <c r="O152" s="98">
        <v>689</v>
      </c>
      <c r="P152" s="53" t="str">
        <f t="shared" si="97"/>
        <v/>
      </c>
      <c r="Q152" s="52">
        <f t="shared" si="96"/>
        <v>98.428571428571431</v>
      </c>
      <c r="R152" s="283"/>
      <c r="S152" s="275"/>
      <c r="T152" s="284"/>
      <c r="U152" s="276"/>
      <c r="V152" s="351"/>
      <c r="W152" s="263"/>
      <c r="X152" s="266"/>
    </row>
    <row r="153" spans="1:24" s="4" customFormat="1" ht="45.75" customHeight="1" thickBot="1" x14ac:dyDescent="0.3">
      <c r="A153" s="287"/>
      <c r="B153" s="44" t="str">
        <f t="shared" si="74"/>
        <v>ГБУЗ АО Камызякская РБ</v>
      </c>
      <c r="C153" s="281"/>
      <c r="D153" s="19" t="str">
        <f t="shared" si="59"/>
        <v>ПМСП, не включенная в базовую программу ОМС</v>
      </c>
      <c r="E153" s="277" t="s">
        <v>137</v>
      </c>
      <c r="F153" s="44" t="str">
        <f t="shared" si="77"/>
        <v>амбулаторно</v>
      </c>
      <c r="G153" s="273" t="s">
        <v>39</v>
      </c>
      <c r="H153" s="44" t="str">
        <f t="shared" si="78"/>
        <v>Первичная медико-санитарная помощь, в части диагностики и лечения</v>
      </c>
      <c r="I153" s="277" t="s">
        <v>243</v>
      </c>
      <c r="J153" s="44" t="str">
        <f t="shared" si="85"/>
        <v>Вакцинация</v>
      </c>
      <c r="K153" s="69" t="s">
        <v>128</v>
      </c>
      <c r="L153" s="69" t="s">
        <v>3</v>
      </c>
      <c r="M153" s="69" t="s">
        <v>5</v>
      </c>
      <c r="N153" s="100">
        <v>99</v>
      </c>
      <c r="O153" s="100">
        <v>100</v>
      </c>
      <c r="P153" s="118">
        <f t="shared" ref="P153:P154" si="98">IF(AND(N153&lt;&gt;0,M153="Кач."),O153/N153*100,"")</f>
        <v>101.01010101010101</v>
      </c>
      <c r="Q153" s="118" t="str">
        <f t="shared" si="96"/>
        <v/>
      </c>
      <c r="R153" s="283">
        <f>IFERROR(AVERAGE(P153:P154),"")</f>
        <v>101.01010101010101</v>
      </c>
      <c r="S153" s="275">
        <f>AVERAGE(Q153:Q154)</f>
        <v>96.875</v>
      </c>
      <c r="T153" s="284">
        <f>IFERROR((R153*0.7+S153*0.3)*2,S153*2)</f>
        <v>199.5391414141414</v>
      </c>
      <c r="U153" s="276" t="str">
        <f t="shared" ref="U153" si="99">IF(T153&lt;170,"ГЗ по услуге (работе) НЕ выполнено","")&amp;IF(AND(T153&gt;=170,T153&lt;=200),"ГЗ по услуге (работе) выполнено","")&amp;IF(T153&gt;200,"ГЗ по услуге (работе) ПЕРЕвыполнено","")</f>
        <v>ГЗ по услуге (работе) выполнено</v>
      </c>
      <c r="V153" s="279"/>
      <c r="W153" s="263"/>
      <c r="X153" s="266"/>
    </row>
    <row r="154" spans="1:24" s="4" customFormat="1" ht="28.5" customHeight="1" thickBot="1" x14ac:dyDescent="0.3">
      <c r="A154" s="287"/>
      <c r="B154" s="44" t="str">
        <f t="shared" si="74"/>
        <v>ГБУЗ АО Камызякская РБ</v>
      </c>
      <c r="C154" s="282"/>
      <c r="D154" s="19" t="str">
        <f t="shared" si="59"/>
        <v>ПМСП, не включенная в базовую программу ОМС</v>
      </c>
      <c r="E154" s="278"/>
      <c r="F154" s="44" t="str">
        <f t="shared" si="77"/>
        <v>амбулаторно</v>
      </c>
      <c r="G154" s="274"/>
      <c r="H154" s="44" t="str">
        <f t="shared" si="78"/>
        <v>Первичная медико-санитарная помощь, в части диагностики и лечения</v>
      </c>
      <c r="I154" s="278"/>
      <c r="J154" s="44" t="str">
        <f t="shared" si="85"/>
        <v>Вакцинация</v>
      </c>
      <c r="K154" s="66" t="s">
        <v>40</v>
      </c>
      <c r="L154" s="67" t="s">
        <v>118</v>
      </c>
      <c r="M154" s="68" t="s">
        <v>42</v>
      </c>
      <c r="N154" s="96">
        <v>32</v>
      </c>
      <c r="O154" s="96">
        <v>31</v>
      </c>
      <c r="P154" s="53" t="str">
        <f t="shared" si="98"/>
        <v/>
      </c>
      <c r="Q154" s="117">
        <f t="shared" si="96"/>
        <v>96.875</v>
      </c>
      <c r="R154" s="283"/>
      <c r="S154" s="275"/>
      <c r="T154" s="284"/>
      <c r="U154" s="276"/>
      <c r="V154" s="279"/>
      <c r="W154" s="263"/>
      <c r="X154" s="266"/>
    </row>
    <row r="155" spans="1:24" s="4" customFormat="1" ht="28.5" customHeight="1" thickBot="1" x14ac:dyDescent="0.3">
      <c r="A155" s="287"/>
      <c r="B155" s="44" t="str">
        <f t="shared" si="74"/>
        <v>ГБУЗ АО Камызякская РБ</v>
      </c>
      <c r="C155" s="355" t="s">
        <v>136</v>
      </c>
      <c r="D155" s="19" t="str">
        <f>IF(C155="",D154,C155)</f>
        <v>Медицинская помощь в экстренной форме незастрахованным гражданам в системе обязательного медицинского страхования</v>
      </c>
      <c r="E155" s="276" t="s">
        <v>137</v>
      </c>
      <c r="F155" s="44" t="str">
        <f t="shared" si="77"/>
        <v>амбулаторно</v>
      </c>
      <c r="G155" s="277" t="s">
        <v>136</v>
      </c>
      <c r="H155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5" s="273" t="s">
        <v>143</v>
      </c>
      <c r="J155" s="44" t="str">
        <f t="shared" si="85"/>
        <v xml:space="preserve">Не применяется </v>
      </c>
      <c r="K155" s="69" t="s">
        <v>128</v>
      </c>
      <c r="L155" s="69" t="s">
        <v>3</v>
      </c>
      <c r="M155" s="69" t="s">
        <v>5</v>
      </c>
      <c r="N155" s="100">
        <v>99</v>
      </c>
      <c r="O155" s="100">
        <v>100</v>
      </c>
      <c r="P155" s="51">
        <f t="shared" ref="P155" si="100">IF(AND(N155&lt;&gt;0,M155="Кач."),O155/N155*100,"")</f>
        <v>101.01010101010101</v>
      </c>
      <c r="Q155" s="51" t="str">
        <f t="shared" si="96"/>
        <v/>
      </c>
      <c r="R155" s="289">
        <f>IFERROR(AVERAGE(P155:P157),"")</f>
        <v>101.01010101010101</v>
      </c>
      <c r="S155" s="296">
        <f>AVERAGE(Q155:Q157)</f>
        <v>102.64395393474088</v>
      </c>
      <c r="T155" s="298">
        <f>IFERROR((R155*0.7+S155*0.3)*2,S155*2)</f>
        <v>203.0005137749859</v>
      </c>
      <c r="U155" s="273" t="str">
        <f t="shared" ref="U155" si="101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ПЕРЕвыполнено</v>
      </c>
      <c r="V155" s="277"/>
      <c r="W155" s="263"/>
      <c r="X155" s="266"/>
    </row>
    <row r="156" spans="1:24" s="4" customFormat="1" ht="50.25" customHeight="1" thickBot="1" x14ac:dyDescent="0.3">
      <c r="A156" s="287"/>
      <c r="B156" s="44" t="str">
        <f t="shared" si="74"/>
        <v>ГБУЗ АО Камызякская РБ</v>
      </c>
      <c r="C156" s="355"/>
      <c r="D156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56" s="276"/>
      <c r="F156" s="44" t="str">
        <f t="shared" si="77"/>
        <v>амбулаторно</v>
      </c>
      <c r="G156" s="295"/>
      <c r="H156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6" s="285"/>
      <c r="J156" s="44" t="str">
        <f t="shared" si="85"/>
        <v xml:space="preserve">Не применяется </v>
      </c>
      <c r="K156" s="66" t="s">
        <v>40</v>
      </c>
      <c r="L156" s="67" t="s">
        <v>118</v>
      </c>
      <c r="M156" s="68" t="s">
        <v>42</v>
      </c>
      <c r="N156" s="96">
        <v>1800</v>
      </c>
      <c r="O156" s="98">
        <v>1890</v>
      </c>
      <c r="P156" s="53"/>
      <c r="Q156" s="52">
        <f t="shared" si="96"/>
        <v>105</v>
      </c>
      <c r="R156" s="300"/>
      <c r="S156" s="301"/>
      <c r="T156" s="308"/>
      <c r="U156" s="285"/>
      <c r="V156" s="295"/>
      <c r="W156" s="263"/>
      <c r="X156" s="266"/>
    </row>
    <row r="157" spans="1:24" s="4" customFormat="1" ht="50.25" customHeight="1" thickBot="1" x14ac:dyDescent="0.3">
      <c r="A157" s="287"/>
      <c r="B157" s="44" t="str">
        <f t="shared" si="74"/>
        <v>ГБУЗ АО Камызякская РБ</v>
      </c>
      <c r="C157" s="355"/>
      <c r="D157" s="19" t="str">
        <f t="shared" si="59"/>
        <v>Медицинская помощь в экстренной форме незастрахованным гражданам в системе обязательного медицинского страхования</v>
      </c>
      <c r="E157" s="119" t="s">
        <v>50</v>
      </c>
      <c r="F157" s="44" t="str">
        <f t="shared" si="77"/>
        <v>Вне медицинской организации</v>
      </c>
      <c r="G157" s="278"/>
      <c r="H157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57" s="274"/>
      <c r="J157" s="44" t="str">
        <f t="shared" si="85"/>
        <v xml:space="preserve">Не применяется </v>
      </c>
      <c r="K157" s="71" t="s">
        <v>146</v>
      </c>
      <c r="L157" s="72" t="s">
        <v>41</v>
      </c>
      <c r="M157" s="68" t="s">
        <v>42</v>
      </c>
      <c r="N157" s="96">
        <v>1042</v>
      </c>
      <c r="O157" s="98">
        <v>1045</v>
      </c>
      <c r="P157" s="53"/>
      <c r="Q157" s="52">
        <f t="shared" si="96"/>
        <v>100.28790786948176</v>
      </c>
      <c r="R157" s="290"/>
      <c r="S157" s="297"/>
      <c r="T157" s="299"/>
      <c r="U157" s="274"/>
      <c r="V157" s="278"/>
      <c r="W157" s="263"/>
      <c r="X157" s="266"/>
    </row>
    <row r="158" spans="1:24" s="4" customFormat="1" ht="50.25" customHeight="1" thickBot="1" x14ac:dyDescent="0.3">
      <c r="A158" s="287"/>
      <c r="B158" s="44" t="str">
        <f t="shared" si="74"/>
        <v>ГБУЗ АО Камызякская РБ</v>
      </c>
      <c r="C158" s="355" t="s">
        <v>189</v>
      </c>
      <c r="D158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58" s="279" t="s">
        <v>47</v>
      </c>
      <c r="F158" s="44" t="str">
        <f t="shared" si="77"/>
        <v>Не предусмотрено</v>
      </c>
      <c r="G158" s="279" t="s">
        <v>47</v>
      </c>
      <c r="H158" s="44" t="str">
        <f t="shared" si="78"/>
        <v>Не предусмотрено</v>
      </c>
      <c r="I158" s="279" t="s">
        <v>47</v>
      </c>
      <c r="J158" s="44" t="str">
        <f t="shared" si="85"/>
        <v>Не предусмотрено</v>
      </c>
      <c r="K158" s="70" t="s">
        <v>57</v>
      </c>
      <c r="L158" s="69" t="s">
        <v>57</v>
      </c>
      <c r="M158" s="70"/>
      <c r="N158" s="100"/>
      <c r="O158" s="100"/>
      <c r="P158" s="51" t="str">
        <f t="shared" ref="P158" si="102">IF(AND(N158&lt;&gt;0,M158="Кач."),O158/N158*100,"")</f>
        <v/>
      </c>
      <c r="Q158" s="51"/>
      <c r="R158" s="283" t="str">
        <f>IFERROR(AVERAGE(P158:P159),"")</f>
        <v/>
      </c>
      <c r="S158" s="275">
        <f>AVERAGE(Q158:Q159)</f>
        <v>73</v>
      </c>
      <c r="T158" s="284">
        <f>IFERROR((R158*0.7+S158*0.3)*2,S158*2)</f>
        <v>146</v>
      </c>
      <c r="U158" s="276" t="str">
        <f>IF(T158&lt;170,"ГЗ по услуге (работе) НЕ выполнено","")&amp;IF(AND(T158&gt;=170,T158&lt;=200),"ГЗ по услуге (работе) выполнено","")&amp;IF(T158&gt;200,"ГЗ по услуге (работе) ПЕРЕвыполнено","")</f>
        <v>ГЗ по услуге (работе) НЕ выполнено</v>
      </c>
      <c r="V158" s="279"/>
      <c r="W158" s="263"/>
      <c r="X158" s="266"/>
    </row>
    <row r="159" spans="1:24" s="4" customFormat="1" ht="28.5" customHeight="1" thickBot="1" x14ac:dyDescent="0.3">
      <c r="A159" s="287"/>
      <c r="B159" s="44" t="str">
        <f t="shared" si="74"/>
        <v>ГБУЗ АО Камызякская РБ</v>
      </c>
      <c r="C159" s="355"/>
      <c r="D159" s="19" t="str">
        <f t="shared" si="59"/>
        <v>Медицинское освидетельствование на состояние опьянения (алкогольного, наркотического или иного токсического)</v>
      </c>
      <c r="E159" s="279"/>
      <c r="F159" s="44" t="str">
        <f t="shared" si="77"/>
        <v>Не предусмотрено</v>
      </c>
      <c r="G159" s="279"/>
      <c r="H159" s="44" t="str">
        <f t="shared" si="78"/>
        <v>Не предусмотрено</v>
      </c>
      <c r="I159" s="279"/>
      <c r="J159" s="44" t="str">
        <f t="shared" si="85"/>
        <v>Не предусмотрено</v>
      </c>
      <c r="K159" s="71" t="s">
        <v>190</v>
      </c>
      <c r="L159" s="72" t="s">
        <v>58</v>
      </c>
      <c r="M159" s="68" t="s">
        <v>42</v>
      </c>
      <c r="N159" s="98">
        <v>400</v>
      </c>
      <c r="O159" s="98">
        <v>292</v>
      </c>
      <c r="P159" s="53"/>
      <c r="Q159" s="52">
        <f t="shared" ref="Q159:Q160" si="103">IF(AND(N159&lt;&gt;0,M159="объем"),(O159/N159*100)/$Y$2*12,"")</f>
        <v>73</v>
      </c>
      <c r="R159" s="283"/>
      <c r="S159" s="275"/>
      <c r="T159" s="284"/>
      <c r="U159" s="276"/>
      <c r="V159" s="279"/>
      <c r="W159" s="263"/>
      <c r="X159" s="266"/>
    </row>
    <row r="160" spans="1:24" s="4" customFormat="1" ht="28.5" customHeight="1" thickBot="1" x14ac:dyDescent="0.3">
      <c r="A160" s="287"/>
      <c r="B160" s="44" t="str">
        <f t="shared" si="74"/>
        <v>ГБУЗ АО Камызякская РБ</v>
      </c>
      <c r="C160" s="268" t="s">
        <v>71</v>
      </c>
      <c r="D160" s="19" t="str">
        <f t="shared" si="59"/>
        <v>Паллиативная медицинская помощь</v>
      </c>
      <c r="E160" s="276" t="s">
        <v>286</v>
      </c>
      <c r="F160" s="44" t="str">
        <f t="shared" si="77"/>
        <v xml:space="preserve">амбулаторно </v>
      </c>
      <c r="G160" s="276" t="s">
        <v>43</v>
      </c>
      <c r="H160" s="44" t="str">
        <f t="shared" si="78"/>
        <v>паллиативная медицинская помощь</v>
      </c>
      <c r="I160" s="276" t="s">
        <v>143</v>
      </c>
      <c r="J160" s="44" t="str">
        <f>IF(I160="",J159,I160)</f>
        <v xml:space="preserve">Не применяется </v>
      </c>
      <c r="K160" s="70" t="s">
        <v>128</v>
      </c>
      <c r="L160" s="69" t="s">
        <v>3</v>
      </c>
      <c r="M160" s="69" t="s">
        <v>5</v>
      </c>
      <c r="N160" s="100">
        <v>99</v>
      </c>
      <c r="O160" s="100">
        <v>100</v>
      </c>
      <c r="P160" s="51">
        <f t="shared" ref="P160" si="104">IF(AND(N160&lt;&gt;0,M160="Кач."),O160/N160*100,"")</f>
        <v>101.01010101010101</v>
      </c>
      <c r="Q160" s="51" t="str">
        <f t="shared" si="103"/>
        <v/>
      </c>
      <c r="R160" s="283">
        <f>IFERROR(AVERAGE(P160:P161),"")</f>
        <v>101.01010101010101</v>
      </c>
      <c r="S160" s="275">
        <f>AVERAGE(Q160:Q161)</f>
        <v>100</v>
      </c>
      <c r="T160" s="284">
        <f>IFERROR((R160*0.7+S160*0.3)*2,S160*2)</f>
        <v>201.4141414141414</v>
      </c>
      <c r="U160" s="276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ПЕРЕвыполнено</v>
      </c>
      <c r="V160" s="279"/>
      <c r="W160" s="263"/>
      <c r="X160" s="266"/>
    </row>
    <row r="161" spans="1:24" s="4" customFormat="1" ht="39" customHeight="1" thickBot="1" x14ac:dyDescent="0.3">
      <c r="A161" s="287"/>
      <c r="B161" s="44" t="str">
        <f t="shared" si="74"/>
        <v>ГБУЗ АО Камызякская РБ</v>
      </c>
      <c r="C161" s="269"/>
      <c r="D161" s="19" t="str">
        <f t="shared" si="59"/>
        <v>Паллиативная медицинская помощь</v>
      </c>
      <c r="E161" s="276"/>
      <c r="F161" s="44" t="str">
        <f t="shared" si="77"/>
        <v xml:space="preserve">амбулаторно </v>
      </c>
      <c r="G161" s="276"/>
      <c r="H161" s="44" t="str">
        <f t="shared" si="78"/>
        <v>паллиативная медицинская помощь</v>
      </c>
      <c r="I161" s="276"/>
      <c r="J161" s="44" t="str">
        <f>IF(I161="",J160,I161)</f>
        <v xml:space="preserve">Не применяется </v>
      </c>
      <c r="K161" s="71" t="s">
        <v>40</v>
      </c>
      <c r="L161" s="67" t="s">
        <v>118</v>
      </c>
      <c r="M161" s="68" t="s">
        <v>42</v>
      </c>
      <c r="N161" s="98">
        <v>676</v>
      </c>
      <c r="O161" s="98">
        <v>676</v>
      </c>
      <c r="P161" s="53"/>
      <c r="Q161" s="52">
        <f t="shared" ref="Q161:Q162" si="105">IF(AND(N161&lt;&gt;0,M161="объем"),(O161/N161*100)/$Y$2*12,"")</f>
        <v>100</v>
      </c>
      <c r="R161" s="283"/>
      <c r="S161" s="275"/>
      <c r="T161" s="284"/>
      <c r="U161" s="276"/>
      <c r="V161" s="279"/>
      <c r="W161" s="263"/>
      <c r="X161" s="266"/>
    </row>
    <row r="162" spans="1:24" s="4" customFormat="1" ht="28.5" customHeight="1" thickBot="1" x14ac:dyDescent="0.3">
      <c r="A162" s="287"/>
      <c r="B162" s="44" t="str">
        <f t="shared" si="74"/>
        <v>ГБУЗ АО Камызякская РБ</v>
      </c>
      <c r="C162" s="269"/>
      <c r="D162" s="19" t="str">
        <f t="shared" si="59"/>
        <v>Паллиативная медицинская помощь</v>
      </c>
      <c r="E162" s="273" t="s">
        <v>244</v>
      </c>
      <c r="F162" s="44" t="str">
        <f t="shared" si="77"/>
        <v>амбулаторно на дому выездными патронажными бригадами</v>
      </c>
      <c r="G162" s="273" t="s">
        <v>43</v>
      </c>
      <c r="H162" s="44" t="str">
        <f t="shared" si="78"/>
        <v>паллиативная медицинская помощь</v>
      </c>
      <c r="I162" s="273" t="s">
        <v>143</v>
      </c>
      <c r="J162" s="44" t="str">
        <f>IF(I162="",J161,I162)</f>
        <v xml:space="preserve">Не применяется </v>
      </c>
      <c r="K162" s="70" t="s">
        <v>128</v>
      </c>
      <c r="L162" s="69" t="s">
        <v>3</v>
      </c>
      <c r="M162" s="69" t="s">
        <v>5</v>
      </c>
      <c r="N162" s="100">
        <v>99</v>
      </c>
      <c r="O162" s="100">
        <v>100</v>
      </c>
      <c r="P162" s="118">
        <f t="shared" ref="P162" si="106">IF(AND(N162&lt;&gt;0,M162="Кач."),O162/N162*100,"")</f>
        <v>101.01010101010101</v>
      </c>
      <c r="Q162" s="118" t="str">
        <f t="shared" si="105"/>
        <v/>
      </c>
      <c r="R162" s="283">
        <f>IFERROR(AVERAGE(P162:P163),"")</f>
        <v>101.01010101010101</v>
      </c>
      <c r="S162" s="275">
        <f>AVERAGE(Q162:Q163)</f>
        <v>100</v>
      </c>
      <c r="T162" s="284">
        <f>IFERROR((R162*0.7+S162*0.3)*2,S162*2)</f>
        <v>201.4141414141414</v>
      </c>
      <c r="U162" s="276" t="str">
        <f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ПЕРЕвыполнено</v>
      </c>
      <c r="V162" s="279"/>
      <c r="W162" s="263"/>
      <c r="X162" s="266"/>
    </row>
    <row r="163" spans="1:24" s="4" customFormat="1" ht="62.25" customHeight="1" thickBot="1" x14ac:dyDescent="0.3">
      <c r="A163" s="287"/>
      <c r="B163" s="44" t="str">
        <f t="shared" si="74"/>
        <v>ГБУЗ АО Камызякская РБ</v>
      </c>
      <c r="C163" s="291"/>
      <c r="D163" s="19" t="str">
        <f t="shared" si="59"/>
        <v>Паллиативная медицинская помощь</v>
      </c>
      <c r="E163" s="274"/>
      <c r="F163" s="44" t="str">
        <f t="shared" si="77"/>
        <v>амбулаторно на дому выездными патронажными бригадами</v>
      </c>
      <c r="G163" s="274"/>
      <c r="H163" s="44" t="str">
        <f t="shared" si="78"/>
        <v>паллиативная медицинская помощь</v>
      </c>
      <c r="I163" s="274"/>
      <c r="J163" s="44" t="str">
        <f>IF(I163="",J162,I163)</f>
        <v xml:space="preserve">Не применяется </v>
      </c>
      <c r="K163" s="71" t="s">
        <v>40</v>
      </c>
      <c r="L163" s="67" t="s">
        <v>118</v>
      </c>
      <c r="M163" s="68" t="s">
        <v>42</v>
      </c>
      <c r="N163" s="98">
        <v>730</v>
      </c>
      <c r="O163" s="98">
        <v>730</v>
      </c>
      <c r="P163" s="53"/>
      <c r="Q163" s="117">
        <f t="shared" ref="Q163:Q164" si="107">IF(AND(N163&lt;&gt;0,M163="объем"),(O163/N163*100)/$Y$2*12,"")</f>
        <v>100</v>
      </c>
      <c r="R163" s="283"/>
      <c r="S163" s="275"/>
      <c r="T163" s="284"/>
      <c r="U163" s="276"/>
      <c r="V163" s="279"/>
      <c r="W163" s="263"/>
      <c r="X163" s="266"/>
    </row>
    <row r="164" spans="1:24" s="4" customFormat="1" ht="28.5" customHeight="1" thickBot="1" x14ac:dyDescent="0.3">
      <c r="A164" s="287"/>
      <c r="B164" s="44" t="str">
        <f>IF(A164="",B163,A164)</f>
        <v>ГБУЗ АО Камызякская РБ</v>
      </c>
      <c r="C164" s="268" t="s">
        <v>227</v>
      </c>
      <c r="D164" s="19" t="str">
        <f t="shared" ref="D164:D227" si="108">IF(C164="",D163,C164)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4" s="273" t="s">
        <v>281</v>
      </c>
      <c r="F164" s="44" t="str">
        <f t="shared" si="77"/>
        <v>заключение договоров</v>
      </c>
      <c r="G164" s="273" t="s">
        <v>283</v>
      </c>
      <c r="H164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4" s="273" t="s">
        <v>282</v>
      </c>
      <c r="J164" s="44" t="str">
        <f t="shared" ref="J164:J188" si="109">IF(I164="",J163,I164)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4" s="73" t="s">
        <v>228</v>
      </c>
      <c r="L164" s="72" t="s">
        <v>3</v>
      </c>
      <c r="M164" s="69" t="s">
        <v>5</v>
      </c>
      <c r="N164" s="100">
        <v>100</v>
      </c>
      <c r="O164" s="100">
        <v>100</v>
      </c>
      <c r="P164" s="51">
        <f t="shared" ref="P164" si="110">IF(AND(N164&lt;&gt;0,M164="Кач."),O164/N164*100,"")</f>
        <v>100</v>
      </c>
      <c r="Q164" s="51" t="str">
        <f t="shared" si="107"/>
        <v/>
      </c>
      <c r="R164" s="283">
        <f>IFERROR(AVERAGE(P164:P165),"")</f>
        <v>100</v>
      </c>
      <c r="S164" s="275">
        <f>AVERAGE(Q164:Q165)</f>
        <v>100</v>
      </c>
      <c r="T164" s="284">
        <f>IFERROR((R164*0.7+S164*0.3)*2,S164*2)</f>
        <v>200</v>
      </c>
      <c r="U164" s="276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279"/>
      <c r="W164" s="263"/>
      <c r="X164" s="266"/>
    </row>
    <row r="165" spans="1:24" s="4" customFormat="1" ht="39" customHeight="1" thickBot="1" x14ac:dyDescent="0.3">
      <c r="A165" s="288"/>
      <c r="B165" s="44" t="str">
        <f t="shared" si="74"/>
        <v>ГБУЗ АО Камызякская РБ</v>
      </c>
      <c r="C165" s="291"/>
      <c r="D165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65" s="274"/>
      <c r="F165" s="44" t="str">
        <f t="shared" si="77"/>
        <v>заключение договоров</v>
      </c>
      <c r="G165" s="274"/>
      <c r="H165" s="44" t="str">
        <f t="shared" si="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65" s="274"/>
      <c r="J165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65" s="74" t="s">
        <v>235</v>
      </c>
      <c r="L165" s="72" t="s">
        <v>229</v>
      </c>
      <c r="M165" s="68" t="s">
        <v>42</v>
      </c>
      <c r="N165" s="98">
        <v>37.57</v>
      </c>
      <c r="O165" s="98">
        <v>37.57</v>
      </c>
      <c r="P165" s="53"/>
      <c r="Q165" s="55">
        <f>IF(AND(N165&lt;&gt;0,M165="объем"),(O165/N165*100),"")</f>
        <v>100</v>
      </c>
      <c r="R165" s="283"/>
      <c r="S165" s="275"/>
      <c r="T165" s="284"/>
      <c r="U165" s="276"/>
      <c r="V165" s="279"/>
      <c r="W165" s="264"/>
      <c r="X165" s="267"/>
    </row>
    <row r="166" spans="1:24" s="4" customFormat="1" ht="28.5" customHeight="1" thickBot="1" x14ac:dyDescent="0.3">
      <c r="A166" s="303" t="s">
        <v>26</v>
      </c>
      <c r="B166" s="44" t="str">
        <f t="shared" si="74"/>
        <v>ГБУЗ АО Красноярская РБ</v>
      </c>
      <c r="C166" s="280" t="s">
        <v>119</v>
      </c>
      <c r="D166" s="19" t="str">
        <f t="shared" si="108"/>
        <v>ПМСП, не включенная в базовую программу ОМС</v>
      </c>
      <c r="E166" s="279" t="s">
        <v>137</v>
      </c>
      <c r="F166" s="44" t="str">
        <f t="shared" si="77"/>
        <v>амбулаторно</v>
      </c>
      <c r="G166" s="276" t="s">
        <v>132</v>
      </c>
      <c r="H166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6" s="279" t="s">
        <v>162</v>
      </c>
      <c r="J166" s="44" t="str">
        <f t="shared" si="109"/>
        <v>по профилю дерматовенерология (в части венерологии)</v>
      </c>
      <c r="K166" s="69" t="s">
        <v>128</v>
      </c>
      <c r="L166" s="69" t="s">
        <v>3</v>
      </c>
      <c r="M166" s="69" t="s">
        <v>5</v>
      </c>
      <c r="N166" s="100">
        <v>99</v>
      </c>
      <c r="O166" s="100">
        <v>99</v>
      </c>
      <c r="P166" s="51">
        <f t="shared" ref="P166" si="111">IF(AND(N166&lt;&gt;0,M166="Кач."),O166/N166*100,"")</f>
        <v>100</v>
      </c>
      <c r="Q166" s="51" t="str">
        <f>IF(AND(N166&lt;&gt;0,M166="объем"),(O166/N166*100),"")</f>
        <v/>
      </c>
      <c r="R166" s="283">
        <f>IFERROR(AVERAGE(P166:P168),"")</f>
        <v>100</v>
      </c>
      <c r="S166" s="275">
        <f>AVERAGE(Q166:Q168)</f>
        <v>119.61904761904762</v>
      </c>
      <c r="T166" s="284">
        <f>IFERROR((R166*0.7+S166*0.3)*2,S166*2)</f>
        <v>211.77142857142857</v>
      </c>
      <c r="U166" s="276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ПЕРЕвыполнено</v>
      </c>
      <c r="V166" s="279"/>
      <c r="W166" s="262">
        <f>AVERAGE(T166:T189)</f>
        <v>194.70920607098725</v>
      </c>
      <c r="X166" s="265" t="str">
        <f>IF(W166&lt;170,"ГЗ по учреждению не выполнено","")&amp;IF(AND(W166&gt;=170,W166&lt;=200),"ГЗ по учреждению выполнено","")&amp;IF(W166&gt;200,"ГЗ по учреждению перевыполнено","")</f>
        <v>ГЗ по учреждению выполнено</v>
      </c>
    </row>
    <row r="167" spans="1:24" s="4" customFormat="1" ht="28.5" customHeight="1" thickBot="1" x14ac:dyDescent="0.3">
      <c r="A167" s="304"/>
      <c r="B167" s="44" t="str">
        <f t="shared" si="74"/>
        <v>ГБУЗ АО Красноярская РБ</v>
      </c>
      <c r="C167" s="281"/>
      <c r="D167" s="19" t="str">
        <f t="shared" si="108"/>
        <v>ПМСП, не включенная в базовую программу ОМС</v>
      </c>
      <c r="E167" s="279"/>
      <c r="F167" s="44" t="str">
        <f t="shared" si="77"/>
        <v>амбулаторно</v>
      </c>
      <c r="G167" s="276"/>
      <c r="H167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7" s="279"/>
      <c r="J167" s="44" t="str">
        <f t="shared" si="109"/>
        <v>по профилю дерматовенерология (в части венерологии)</v>
      </c>
      <c r="K167" s="66" t="s">
        <v>40</v>
      </c>
      <c r="L167" s="67" t="s">
        <v>118</v>
      </c>
      <c r="M167" s="68" t="s">
        <v>42</v>
      </c>
      <c r="N167" s="103">
        <v>840</v>
      </c>
      <c r="O167" s="103">
        <v>996</v>
      </c>
      <c r="P167" s="53"/>
      <c r="Q167" s="52">
        <f t="shared" ref="Q167:Q172" si="112">IF(AND(N167&lt;&gt;0,M167="объем"),(O167/N167*100)/$Y$2*12,"")</f>
        <v>118.57142857142858</v>
      </c>
      <c r="R167" s="283"/>
      <c r="S167" s="275"/>
      <c r="T167" s="284"/>
      <c r="U167" s="276"/>
      <c r="V167" s="279"/>
      <c r="W167" s="263"/>
      <c r="X167" s="266"/>
    </row>
    <row r="168" spans="1:24" s="4" customFormat="1" ht="77.25" customHeight="1" thickBot="1" x14ac:dyDescent="0.3">
      <c r="A168" s="304"/>
      <c r="B168" s="44" t="str">
        <f t="shared" si="74"/>
        <v>ГБУЗ АО Красноярская РБ</v>
      </c>
      <c r="C168" s="281"/>
      <c r="D168" s="19" t="str">
        <f t="shared" si="108"/>
        <v>ПМСП, не включенная в базовую программу ОМС</v>
      </c>
      <c r="E168" s="279"/>
      <c r="F168" s="44" t="str">
        <f t="shared" si="77"/>
        <v>амбулаторно</v>
      </c>
      <c r="G168" s="276"/>
      <c r="H168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68" s="279"/>
      <c r="J168" s="44" t="str">
        <f t="shared" si="109"/>
        <v>по профилю дерматовенерология (в части венерологии)</v>
      </c>
      <c r="K168" s="66" t="s">
        <v>133</v>
      </c>
      <c r="L168" s="67" t="s">
        <v>118</v>
      </c>
      <c r="M168" s="68" t="s">
        <v>42</v>
      </c>
      <c r="N168" s="98">
        <v>150</v>
      </c>
      <c r="O168" s="98">
        <v>181</v>
      </c>
      <c r="P168" s="53"/>
      <c r="Q168" s="52">
        <f t="shared" si="112"/>
        <v>120.66666666666666</v>
      </c>
      <c r="R168" s="283"/>
      <c r="S168" s="275"/>
      <c r="T168" s="284"/>
      <c r="U168" s="276"/>
      <c r="V168" s="279"/>
      <c r="W168" s="263"/>
      <c r="X168" s="266"/>
    </row>
    <row r="169" spans="1:24" s="4" customFormat="1" ht="28.5" customHeight="1" thickBot="1" x14ac:dyDescent="0.3">
      <c r="A169" s="304"/>
      <c r="B169" s="44" t="str">
        <f t="shared" si="74"/>
        <v>ГБУЗ АО Красноярская РБ</v>
      </c>
      <c r="C169" s="281"/>
      <c r="D169" s="19" t="str">
        <f t="shared" si="108"/>
        <v>ПМСП, не включенная в базовую программу ОМС</v>
      </c>
      <c r="E169" s="279" t="s">
        <v>137</v>
      </c>
      <c r="F169" s="44" t="str">
        <f t="shared" si="77"/>
        <v>амбулаторно</v>
      </c>
      <c r="G169" s="276" t="s">
        <v>140</v>
      </c>
      <c r="H169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69" s="279" t="s">
        <v>139</v>
      </c>
      <c r="J169" s="44" t="str">
        <f t="shared" si="109"/>
        <v>по профилю Фтизиатрия</v>
      </c>
      <c r="K169" s="70" t="s">
        <v>128</v>
      </c>
      <c r="L169" s="69" t="s">
        <v>3</v>
      </c>
      <c r="M169" s="69" t="s">
        <v>5</v>
      </c>
      <c r="N169" s="100">
        <v>99</v>
      </c>
      <c r="O169" s="100">
        <v>99</v>
      </c>
      <c r="P169" s="51">
        <f t="shared" ref="P169" si="113">IF(AND(N169&lt;&gt;0,M169="Кач."),O169/N169*100,"")</f>
        <v>100</v>
      </c>
      <c r="Q169" s="51"/>
      <c r="R169" s="283">
        <f>IFERROR(AVERAGE(P169:P171),"")</f>
        <v>100</v>
      </c>
      <c r="S169" s="275">
        <f>AVERAGE(Q169:Q171)</f>
        <v>130.73587989655519</v>
      </c>
      <c r="T169" s="284">
        <f>IFERROR((R169*0.7+S169*0.3)*2,S169*2)</f>
        <v>218.44152793793313</v>
      </c>
      <c r="U169" s="276" t="str">
        <f>IF(T169&lt;170,"ГЗ по услуге (работе) НЕ выполнено","")&amp;IF(AND(T169&gt;=170,T169&lt;=200),"ГЗ по услуге (работе) выполнено","")&amp;IF(T169&gt;200,"ГЗ по услуге (работе) ПЕРЕвыполнено","")</f>
        <v>ГЗ по услуге (работе) ПЕРЕвыполнено</v>
      </c>
      <c r="V169" s="279"/>
      <c r="W169" s="263"/>
      <c r="X169" s="266"/>
    </row>
    <row r="170" spans="1:24" s="4" customFormat="1" ht="28.5" customHeight="1" thickBot="1" x14ac:dyDescent="0.3">
      <c r="A170" s="304"/>
      <c r="B170" s="44" t="str">
        <f t="shared" ref="B170:B198" si="114">IF(A170="",B169,A170)</f>
        <v>ГБУЗ АО Красноярская РБ</v>
      </c>
      <c r="C170" s="281"/>
      <c r="D170" s="19" t="str">
        <f t="shared" si="108"/>
        <v>ПМСП, не включенная в базовую программу ОМС</v>
      </c>
      <c r="E170" s="279"/>
      <c r="F170" s="44" t="str">
        <f t="shared" si="77"/>
        <v>амбулаторно</v>
      </c>
      <c r="G170" s="276"/>
      <c r="H170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0" s="279"/>
      <c r="J170" s="44" t="str">
        <f t="shared" si="109"/>
        <v>по профилю Фтизиатрия</v>
      </c>
      <c r="K170" s="71" t="s">
        <v>40</v>
      </c>
      <c r="L170" s="67" t="s">
        <v>118</v>
      </c>
      <c r="M170" s="68" t="s">
        <v>42</v>
      </c>
      <c r="N170" s="98">
        <v>6871</v>
      </c>
      <c r="O170" s="103">
        <v>8970</v>
      </c>
      <c r="P170" s="53"/>
      <c r="Q170" s="52">
        <f t="shared" si="112"/>
        <v>130.54868287003347</v>
      </c>
      <c r="R170" s="283"/>
      <c r="S170" s="275"/>
      <c r="T170" s="284"/>
      <c r="U170" s="276"/>
      <c r="V170" s="279"/>
      <c r="W170" s="263"/>
      <c r="X170" s="266"/>
    </row>
    <row r="171" spans="1:24" s="4" customFormat="1" ht="28.5" customHeight="1" thickBot="1" x14ac:dyDescent="0.3">
      <c r="A171" s="304"/>
      <c r="B171" s="44" t="str">
        <f t="shared" si="114"/>
        <v>ГБУЗ АО Красноярская РБ</v>
      </c>
      <c r="C171" s="281"/>
      <c r="D171" s="19" t="str">
        <f t="shared" si="108"/>
        <v>ПМСП, не включенная в базовую программу ОМС</v>
      </c>
      <c r="E171" s="279"/>
      <c r="F171" s="44" t="str">
        <f t="shared" si="77"/>
        <v>амбулаторно</v>
      </c>
      <c r="G171" s="276"/>
      <c r="H171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1" s="279"/>
      <c r="J171" s="44" t="str">
        <f t="shared" si="109"/>
        <v>по профилю Фтизиатрия</v>
      </c>
      <c r="K171" s="71" t="s">
        <v>133</v>
      </c>
      <c r="L171" s="67" t="s">
        <v>118</v>
      </c>
      <c r="M171" s="68" t="s">
        <v>42</v>
      </c>
      <c r="N171" s="98">
        <v>650</v>
      </c>
      <c r="O171" s="103">
        <v>851</v>
      </c>
      <c r="P171" s="53"/>
      <c r="Q171" s="52">
        <f t="shared" si="112"/>
        <v>130.92307692307691</v>
      </c>
      <c r="R171" s="283"/>
      <c r="S171" s="275"/>
      <c r="T171" s="284"/>
      <c r="U171" s="276"/>
      <c r="V171" s="279"/>
      <c r="W171" s="263"/>
      <c r="X171" s="266"/>
    </row>
    <row r="172" spans="1:24" s="4" customFormat="1" ht="63" customHeight="1" thickBot="1" x14ac:dyDescent="0.3">
      <c r="A172" s="304"/>
      <c r="B172" s="44" t="str">
        <f t="shared" si="114"/>
        <v>ГБУЗ АО Красноярская РБ</v>
      </c>
      <c r="C172" s="281"/>
      <c r="D172" s="19" t="str">
        <f t="shared" si="108"/>
        <v>ПМСП, не включенная в базовую программу ОМС</v>
      </c>
      <c r="E172" s="279" t="s">
        <v>137</v>
      </c>
      <c r="F172" s="44" t="str">
        <f t="shared" si="77"/>
        <v>амбулаторно</v>
      </c>
      <c r="G172" s="276" t="s">
        <v>161</v>
      </c>
      <c r="H172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2" s="279" t="s">
        <v>270</v>
      </c>
      <c r="J172" s="44" t="str">
        <f t="shared" si="109"/>
        <v>по профилю психиатрия-наркология</v>
      </c>
      <c r="K172" s="70" t="s">
        <v>128</v>
      </c>
      <c r="L172" s="69" t="s">
        <v>3</v>
      </c>
      <c r="M172" s="69" t="s">
        <v>5</v>
      </c>
      <c r="N172" s="100">
        <v>99</v>
      </c>
      <c r="O172" s="100">
        <v>99</v>
      </c>
      <c r="P172" s="51">
        <f t="shared" ref="P172" si="115">IF(AND(N172&lt;&gt;0,M172="Кач."),O172/N172*100,"")</f>
        <v>100</v>
      </c>
      <c r="Q172" s="51" t="str">
        <f t="shared" si="112"/>
        <v/>
      </c>
      <c r="R172" s="283">
        <f>IFERROR(AVERAGE(P172:P174),"")</f>
        <v>100</v>
      </c>
      <c r="S172" s="275">
        <f>AVERAGE(Q172:Q174)</f>
        <v>100.24462365591398</v>
      </c>
      <c r="T172" s="284">
        <f>IFERROR((R172*0.7+S172*0.3)*2,S172*2)</f>
        <v>200.1467741935484</v>
      </c>
      <c r="U172" s="276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ПЕРЕвыполнено</v>
      </c>
      <c r="V172" s="279"/>
      <c r="W172" s="263"/>
      <c r="X172" s="266"/>
    </row>
    <row r="173" spans="1:24" s="4" customFormat="1" ht="28.5" customHeight="1" thickBot="1" x14ac:dyDescent="0.3">
      <c r="A173" s="304"/>
      <c r="B173" s="44" t="str">
        <f t="shared" si="114"/>
        <v>ГБУЗ АО Красноярская РБ</v>
      </c>
      <c r="C173" s="281"/>
      <c r="D173" s="19" t="str">
        <f t="shared" si="108"/>
        <v>ПМСП, не включенная в базовую программу ОМС</v>
      </c>
      <c r="E173" s="279"/>
      <c r="F173" s="44" t="str">
        <f t="shared" si="77"/>
        <v>амбулаторно</v>
      </c>
      <c r="G173" s="276"/>
      <c r="H173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3" s="279"/>
      <c r="J173" s="44" t="str">
        <f t="shared" si="109"/>
        <v>по профилю психиатрия-наркология</v>
      </c>
      <c r="K173" s="71" t="s">
        <v>40</v>
      </c>
      <c r="L173" s="67" t="s">
        <v>118</v>
      </c>
      <c r="M173" s="68" t="s">
        <v>42</v>
      </c>
      <c r="N173" s="98">
        <v>3100</v>
      </c>
      <c r="O173" s="103">
        <v>3110</v>
      </c>
      <c r="P173" s="53"/>
      <c r="Q173" s="52">
        <f>IF(AND(N173&lt;&gt;0,M173="объем"),(O173/N173*100)/$Y$2*12,"")</f>
        <v>100.32258064516128</v>
      </c>
      <c r="R173" s="283"/>
      <c r="S173" s="275"/>
      <c r="T173" s="284"/>
      <c r="U173" s="276"/>
      <c r="V173" s="279"/>
      <c r="W173" s="263"/>
      <c r="X173" s="266"/>
    </row>
    <row r="174" spans="1:24" s="4" customFormat="1" ht="28.5" customHeight="1" thickBot="1" x14ac:dyDescent="0.3">
      <c r="A174" s="304"/>
      <c r="B174" s="44" t="str">
        <f t="shared" si="114"/>
        <v>ГБУЗ АО Красноярская РБ</v>
      </c>
      <c r="C174" s="281"/>
      <c r="D174" s="19" t="str">
        <f t="shared" si="108"/>
        <v>ПМСП, не включенная в базовую программу ОМС</v>
      </c>
      <c r="E174" s="279"/>
      <c r="F174" s="44" t="str">
        <f t="shared" si="77"/>
        <v>амбулаторно</v>
      </c>
      <c r="G174" s="276"/>
      <c r="H174" s="44" t="str">
        <f t="shared" si="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4" s="279"/>
      <c r="J174" s="44" t="str">
        <f t="shared" si="109"/>
        <v>по профилю психиатрия-наркология</v>
      </c>
      <c r="K174" s="71" t="s">
        <v>133</v>
      </c>
      <c r="L174" s="67" t="s">
        <v>118</v>
      </c>
      <c r="M174" s="68" t="s">
        <v>42</v>
      </c>
      <c r="N174" s="98">
        <v>600</v>
      </c>
      <c r="O174" s="103">
        <v>601</v>
      </c>
      <c r="P174" s="53"/>
      <c r="Q174" s="52">
        <f>IF(AND(N174&lt;&gt;0,M174="объем"),(O174/N174*100)/$Y$2*12,"")</f>
        <v>100.16666666666669</v>
      </c>
      <c r="R174" s="283"/>
      <c r="S174" s="275"/>
      <c r="T174" s="284"/>
      <c r="U174" s="276"/>
      <c r="V174" s="279"/>
      <c r="W174" s="263"/>
      <c r="X174" s="266"/>
    </row>
    <row r="175" spans="1:24" s="4" customFormat="1" ht="48" customHeight="1" thickBot="1" x14ac:dyDescent="0.3">
      <c r="A175" s="304"/>
      <c r="B175" s="44" t="str">
        <f t="shared" si="114"/>
        <v>ГБУЗ АО Красноярская РБ</v>
      </c>
      <c r="C175" s="281"/>
      <c r="D175" s="19" t="str">
        <f t="shared" si="108"/>
        <v>ПМСП, не включенная в базовую программу ОМС</v>
      </c>
      <c r="E175" s="277" t="s">
        <v>137</v>
      </c>
      <c r="F175" s="44" t="str">
        <f t="shared" si="77"/>
        <v>амбулаторно</v>
      </c>
      <c r="G175" s="273" t="s">
        <v>39</v>
      </c>
      <c r="H175" s="44" t="str">
        <f t="shared" si="78"/>
        <v>Первичная медико-санитарная помощь, в части диагностики и лечения</v>
      </c>
      <c r="I175" s="279" t="s">
        <v>243</v>
      </c>
      <c r="J175" s="44" t="str">
        <f t="shared" si="109"/>
        <v>Вакцинация</v>
      </c>
      <c r="K175" s="70" t="s">
        <v>128</v>
      </c>
      <c r="L175" s="69" t="s">
        <v>3</v>
      </c>
      <c r="M175" s="69" t="s">
        <v>5</v>
      </c>
      <c r="N175" s="100">
        <v>99</v>
      </c>
      <c r="O175" s="100">
        <v>99</v>
      </c>
      <c r="P175" s="118">
        <f t="shared" ref="P175" si="116">IF(AND(N175&lt;&gt;0,M175="Кач."),O175/N175*100,"")</f>
        <v>100</v>
      </c>
      <c r="Q175" s="118" t="str">
        <f t="shared" ref="Q175" si="117">IF(AND(N175&lt;&gt;0,M175="объем"),(O175/N175*100)/$Y$2*12,"")</f>
        <v/>
      </c>
      <c r="R175" s="375">
        <f>IFERROR(AVERAGE(P175:P176),"")</f>
        <v>100</v>
      </c>
      <c r="S175" s="353">
        <f>AVERAGE(Q175:Q176)</f>
        <v>95</v>
      </c>
      <c r="T175" s="284">
        <f>IFERROR((R175*0.7+S175*0.3)*2,S175*2)</f>
        <v>197</v>
      </c>
      <c r="U175" s="279" t="str">
        <f>IF(T175&lt;170,"ГЗ по услуге (работе) НЕ выполнено","")&amp;IF(AND(T175&gt;=170,T175&lt;=200),"ГЗ по услуге (работе) выполнено","")&amp;IF(T175&gt;200,"ГЗ по услуге (работе) ПЕРЕвыполнено","")</f>
        <v>ГЗ по услуге (работе) выполнено</v>
      </c>
      <c r="V175" s="352"/>
      <c r="W175" s="263"/>
      <c r="X175" s="266"/>
    </row>
    <row r="176" spans="1:24" s="4" customFormat="1" ht="28.5" customHeight="1" thickBot="1" x14ac:dyDescent="0.3">
      <c r="A176" s="304"/>
      <c r="B176" s="44" t="str">
        <f t="shared" si="114"/>
        <v>ГБУЗ АО Красноярская РБ</v>
      </c>
      <c r="C176" s="282"/>
      <c r="D176" s="19" t="str">
        <f t="shared" si="108"/>
        <v>ПМСП, не включенная в базовую программу ОМС</v>
      </c>
      <c r="E176" s="278"/>
      <c r="F176" s="44" t="str">
        <f t="shared" si="77"/>
        <v>амбулаторно</v>
      </c>
      <c r="G176" s="274"/>
      <c r="H176" s="44" t="str">
        <f t="shared" si="78"/>
        <v>Первичная медико-санитарная помощь, в части диагностики и лечения</v>
      </c>
      <c r="I176" s="279"/>
      <c r="J176" s="44" t="str">
        <f t="shared" si="109"/>
        <v>Вакцинация</v>
      </c>
      <c r="K176" s="71" t="s">
        <v>40</v>
      </c>
      <c r="L176" s="67" t="s">
        <v>118</v>
      </c>
      <c r="M176" s="68" t="s">
        <v>42</v>
      </c>
      <c r="N176" s="98">
        <v>20</v>
      </c>
      <c r="O176" s="103">
        <v>19</v>
      </c>
      <c r="P176" s="53"/>
      <c r="Q176" s="117">
        <f>IF(AND(N176&lt;&gt;0,M176="объем"),(O176/N176*100)/$Y$2*12,"")</f>
        <v>95</v>
      </c>
      <c r="R176" s="375"/>
      <c r="S176" s="353"/>
      <c r="T176" s="284"/>
      <c r="U176" s="279"/>
      <c r="V176" s="352"/>
      <c r="W176" s="263"/>
      <c r="X176" s="266"/>
    </row>
    <row r="177" spans="1:24" s="4" customFormat="1" ht="28.5" customHeight="1" thickBot="1" x14ac:dyDescent="0.3">
      <c r="A177" s="304"/>
      <c r="B177" s="44" t="str">
        <f t="shared" si="114"/>
        <v>ГБУЗ АО Красноярская РБ</v>
      </c>
      <c r="C177" s="355" t="s">
        <v>189</v>
      </c>
      <c r="D177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77" s="279" t="s">
        <v>47</v>
      </c>
      <c r="F177" s="44" t="str">
        <f t="shared" si="77"/>
        <v>Не предусмотрено</v>
      </c>
      <c r="G177" s="279" t="s">
        <v>47</v>
      </c>
      <c r="H177" s="44" t="str">
        <f t="shared" si="78"/>
        <v>Не предусмотрено</v>
      </c>
      <c r="I177" s="279" t="s">
        <v>47</v>
      </c>
      <c r="J177" s="44" t="str">
        <f t="shared" si="109"/>
        <v>Не предусмотрено</v>
      </c>
      <c r="K177" s="70" t="s">
        <v>57</v>
      </c>
      <c r="L177" s="69" t="s">
        <v>57</v>
      </c>
      <c r="M177" s="70"/>
      <c r="N177" s="100"/>
      <c r="O177" s="100"/>
      <c r="P177" s="51" t="str">
        <f t="shared" ref="P177" si="118">IF(AND(N177&lt;&gt;0,M177="Кач."),O177/N177*100,"")</f>
        <v/>
      </c>
      <c r="Q177" s="51"/>
      <c r="R177" s="375" t="str">
        <f>IFERROR(AVERAGE(P177:P178),"")</f>
        <v/>
      </c>
      <c r="S177" s="353">
        <f>AVERAGE(Q177:Q178)</f>
        <v>63.800000000000011</v>
      </c>
      <c r="T177" s="284">
        <f>IFERROR((R177*0.7+S177*0.3)*2,S177*2)</f>
        <v>127.60000000000002</v>
      </c>
      <c r="U177" s="279" t="str">
        <f>IF(T177&lt;170,"ГЗ по услуге (работе) НЕ выполнено","")&amp;IF(AND(T177&gt;=170,T177&lt;=200),"ГЗ по услуге (работе) выполнено","")&amp;IF(T177&gt;200,"ГЗ по услуге (работе) ПЕРЕвыполнено","")</f>
        <v>ГЗ по услуге (работе) НЕ выполнено</v>
      </c>
      <c r="V177" s="352"/>
      <c r="W177" s="263"/>
      <c r="X177" s="266"/>
    </row>
    <row r="178" spans="1:24" s="4" customFormat="1" ht="51.75" customHeight="1" thickBot="1" x14ac:dyDescent="0.3">
      <c r="A178" s="304"/>
      <c r="B178" s="44" t="str">
        <f t="shared" si="114"/>
        <v>ГБУЗ АО Красноярская РБ</v>
      </c>
      <c r="C178" s="355"/>
      <c r="D178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178" s="279"/>
      <c r="F178" s="44" t="str">
        <f t="shared" si="77"/>
        <v>Не предусмотрено</v>
      </c>
      <c r="G178" s="279"/>
      <c r="H178" s="44" t="str">
        <f t="shared" si="78"/>
        <v>Не предусмотрено</v>
      </c>
      <c r="I178" s="279"/>
      <c r="J178" s="44" t="str">
        <f t="shared" si="109"/>
        <v>Не предусмотрено</v>
      </c>
      <c r="K178" s="71" t="s">
        <v>190</v>
      </c>
      <c r="L178" s="72" t="s">
        <v>58</v>
      </c>
      <c r="M178" s="68" t="s">
        <v>42</v>
      </c>
      <c r="N178" s="98">
        <v>500</v>
      </c>
      <c r="O178" s="98">
        <v>319</v>
      </c>
      <c r="P178" s="53"/>
      <c r="Q178" s="52">
        <f t="shared" ref="Q178" si="119">IF(AND(N178&lt;&gt;0,M178="объем"),(O178/N178*100)/$Y$2*12,"")</f>
        <v>63.800000000000011</v>
      </c>
      <c r="R178" s="375"/>
      <c r="S178" s="353"/>
      <c r="T178" s="284"/>
      <c r="U178" s="279"/>
      <c r="V178" s="352"/>
      <c r="W178" s="263"/>
      <c r="X178" s="266"/>
    </row>
    <row r="179" spans="1:24" s="4" customFormat="1" ht="51.75" customHeight="1" thickBot="1" x14ac:dyDescent="0.3">
      <c r="A179" s="304"/>
      <c r="B179" s="44" t="str">
        <f t="shared" si="114"/>
        <v>ГБУЗ АО Красноярская РБ</v>
      </c>
      <c r="C179" s="355" t="s">
        <v>136</v>
      </c>
      <c r="D179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79" s="276" t="s">
        <v>137</v>
      </c>
      <c r="F179" s="44" t="str">
        <f t="shared" si="77"/>
        <v>амбулаторно</v>
      </c>
      <c r="G179" s="277" t="s">
        <v>136</v>
      </c>
      <c r="H179" s="44" t="str">
        <f t="shared" si="78"/>
        <v>Медицинская помощь в экстренной форме незастрахованным гражданам в системе обязательного медицинского страхования</v>
      </c>
      <c r="I179" s="273" t="s">
        <v>143</v>
      </c>
      <c r="J179" s="44" t="str">
        <f t="shared" si="109"/>
        <v xml:space="preserve">Не применяется </v>
      </c>
      <c r="K179" s="69" t="s">
        <v>128</v>
      </c>
      <c r="L179" s="69" t="s">
        <v>3</v>
      </c>
      <c r="M179" s="69" t="s">
        <v>5</v>
      </c>
      <c r="N179" s="100">
        <v>99</v>
      </c>
      <c r="O179" s="100">
        <v>99</v>
      </c>
      <c r="P179" s="51">
        <f t="shared" ref="P179" si="120">IF(AND(N179&lt;&gt;0,M179="Кач."),O179/N179*100,"")</f>
        <v>100</v>
      </c>
      <c r="Q179" s="51"/>
      <c r="R179" s="289">
        <f>IFERROR(AVERAGE(P179:P181),"")</f>
        <v>100</v>
      </c>
      <c r="S179" s="296">
        <f>AVERAGE(Q179:Q181)</f>
        <v>98.65</v>
      </c>
      <c r="T179" s="298">
        <f>IFERROR((R179*0.7+S179*0.3)*2,S179*2)</f>
        <v>199.19</v>
      </c>
      <c r="U179" s="273" t="str">
        <f>IF(T179&lt;170,"ГЗ по услуге (работе) НЕ выполнено","")&amp;IF(AND(T179&gt;=170,T179&lt;=200),"ГЗ по услуге (работе) выполнено","")&amp;IF(T179&gt;200,"ГЗ по услуге (работе) ПЕРЕвыполнено","")</f>
        <v>ГЗ по услуге (работе) выполнено</v>
      </c>
      <c r="V179" s="277"/>
      <c r="W179" s="263"/>
      <c r="X179" s="266"/>
    </row>
    <row r="180" spans="1:24" s="4" customFormat="1" ht="51.75" customHeight="1" thickBot="1" x14ac:dyDescent="0.3">
      <c r="A180" s="304"/>
      <c r="B180" s="44" t="str">
        <f t="shared" si="114"/>
        <v>ГБУЗ АО Красноярская РБ</v>
      </c>
      <c r="C180" s="355"/>
      <c r="D180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0" s="276"/>
      <c r="F180" s="44" t="str">
        <f t="shared" ref="F180:F245" si="121">IF(E180="",F179,E180)</f>
        <v>амбулаторно</v>
      </c>
      <c r="G180" s="295"/>
      <c r="H180" s="44" t="str">
        <f t="shared" ref="H180:H245" si="122">IF(G180="",H179,G180)</f>
        <v>Медицинская помощь в экстренной форме незастрахованным гражданам в системе обязательного медицинского страхования</v>
      </c>
      <c r="I180" s="285"/>
      <c r="J180" s="44" t="str">
        <f t="shared" si="109"/>
        <v xml:space="preserve">Не применяется </v>
      </c>
      <c r="K180" s="66" t="s">
        <v>40</v>
      </c>
      <c r="L180" s="67" t="s">
        <v>118</v>
      </c>
      <c r="M180" s="68" t="s">
        <v>42</v>
      </c>
      <c r="N180" s="96">
        <v>1000</v>
      </c>
      <c r="O180" s="96">
        <v>979</v>
      </c>
      <c r="P180" s="53"/>
      <c r="Q180" s="52">
        <f>IF(AND(N180&lt;&gt;0,M180="объем"),(O180/N180*100)/$Y$2*12,"")</f>
        <v>97.9</v>
      </c>
      <c r="R180" s="300"/>
      <c r="S180" s="301"/>
      <c r="T180" s="308"/>
      <c r="U180" s="285"/>
      <c r="V180" s="295"/>
      <c r="W180" s="263"/>
      <c r="X180" s="266"/>
    </row>
    <row r="181" spans="1:24" s="4" customFormat="1" ht="28.5" customHeight="1" thickBot="1" x14ac:dyDescent="0.3">
      <c r="A181" s="304"/>
      <c r="B181" s="44" t="str">
        <f t="shared" si="114"/>
        <v>ГБУЗ АО Красноярская РБ</v>
      </c>
      <c r="C181" s="355"/>
      <c r="D181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181" s="120" t="s">
        <v>50</v>
      </c>
      <c r="F181" s="44" t="str">
        <f t="shared" si="121"/>
        <v>Вне медицинской организации</v>
      </c>
      <c r="G181" s="278"/>
      <c r="H181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181" s="274"/>
      <c r="J181" s="44" t="str">
        <f t="shared" si="109"/>
        <v xml:space="preserve">Не применяется </v>
      </c>
      <c r="K181" s="71" t="s">
        <v>146</v>
      </c>
      <c r="L181" s="72" t="s">
        <v>41</v>
      </c>
      <c r="M181" s="68" t="s">
        <v>42</v>
      </c>
      <c r="N181" s="96">
        <v>1000</v>
      </c>
      <c r="O181" s="96">
        <v>994</v>
      </c>
      <c r="P181" s="53"/>
      <c r="Q181" s="52">
        <f>IF(AND(N181&lt;&gt;0,M181="объем"),(O181/N181*100)/$Y$2*12,"")</f>
        <v>99.4</v>
      </c>
      <c r="R181" s="290"/>
      <c r="S181" s="297"/>
      <c r="T181" s="299"/>
      <c r="U181" s="274"/>
      <c r="V181" s="278"/>
      <c r="W181" s="263"/>
      <c r="X181" s="266"/>
    </row>
    <row r="182" spans="1:24" s="4" customFormat="1" ht="33" customHeight="1" thickBot="1" x14ac:dyDescent="0.3">
      <c r="A182" s="304"/>
      <c r="B182" s="44" t="str">
        <f t="shared" si="114"/>
        <v>ГБУЗ АО Красноярская РБ</v>
      </c>
      <c r="C182" s="280" t="s">
        <v>71</v>
      </c>
      <c r="D182" s="19" t="str">
        <f t="shared" si="108"/>
        <v>Паллиативная медицинская помощь</v>
      </c>
      <c r="E182" s="273" t="s">
        <v>137</v>
      </c>
      <c r="F182" s="44" t="str">
        <f t="shared" si="121"/>
        <v>амбулаторно</v>
      </c>
      <c r="G182" s="273" t="s">
        <v>43</v>
      </c>
      <c r="H182" s="44" t="str">
        <f t="shared" si="122"/>
        <v>паллиативная медицинская помощь</v>
      </c>
      <c r="I182" s="273" t="s">
        <v>143</v>
      </c>
      <c r="J182" s="44" t="str">
        <f t="shared" si="109"/>
        <v xml:space="preserve">Не применяется </v>
      </c>
      <c r="K182" s="70" t="s">
        <v>128</v>
      </c>
      <c r="L182" s="69" t="s">
        <v>3</v>
      </c>
      <c r="M182" s="69" t="s">
        <v>5</v>
      </c>
      <c r="N182" s="100">
        <v>99</v>
      </c>
      <c r="O182" s="100">
        <v>99</v>
      </c>
      <c r="P182" s="51">
        <f t="shared" ref="P182" si="123">IF(AND(N182&lt;&gt;0,M182="Кач."),O182/N182*100,"")</f>
        <v>100</v>
      </c>
      <c r="Q182" s="51"/>
      <c r="R182" s="283">
        <f>IFERROR(AVERAGE(P182:P183),"")</f>
        <v>100</v>
      </c>
      <c r="S182" s="275">
        <f>AVERAGE(Q182:Q183)</f>
        <v>97.5</v>
      </c>
      <c r="T182" s="284">
        <f>IFERROR((R182*0.7+S182*0.3)*2,S182*2)</f>
        <v>198.5</v>
      </c>
      <c r="U182" s="276" t="str">
        <f>IF(T182&lt;170,"ГЗ по услуге (работе) НЕ выполнено","")&amp;IF(AND(T182&gt;=170,T182&lt;=200),"ГЗ по услуге (работе) выполнено","")&amp;IF(T182&gt;200,"ГЗ по услуге (работе) ПЕРЕвыполнено","")</f>
        <v>ГЗ по услуге (работе) выполнено</v>
      </c>
      <c r="V182" s="279"/>
      <c r="W182" s="263"/>
      <c r="X182" s="266"/>
    </row>
    <row r="183" spans="1:24" s="4" customFormat="1" ht="24.75" customHeight="1" thickBot="1" x14ac:dyDescent="0.3">
      <c r="A183" s="304"/>
      <c r="B183" s="44" t="str">
        <f t="shared" si="114"/>
        <v>ГБУЗ АО Красноярская РБ</v>
      </c>
      <c r="C183" s="281"/>
      <c r="D183" s="19" t="str">
        <f t="shared" si="108"/>
        <v>Паллиативная медицинская помощь</v>
      </c>
      <c r="E183" s="274"/>
      <c r="F183" s="44" t="str">
        <f t="shared" si="121"/>
        <v>амбулаторно</v>
      </c>
      <c r="G183" s="274"/>
      <c r="H183" s="44" t="str">
        <f t="shared" si="122"/>
        <v>паллиативная медицинская помощь</v>
      </c>
      <c r="I183" s="274"/>
      <c r="J183" s="44" t="str">
        <f t="shared" si="109"/>
        <v xml:space="preserve">Не применяется </v>
      </c>
      <c r="K183" s="71" t="s">
        <v>40</v>
      </c>
      <c r="L183" s="67" t="s">
        <v>118</v>
      </c>
      <c r="M183" s="68" t="s">
        <v>42</v>
      </c>
      <c r="N183" s="98">
        <v>480</v>
      </c>
      <c r="O183" s="98">
        <v>468</v>
      </c>
      <c r="P183" s="53"/>
      <c r="Q183" s="52">
        <f>IF(AND(N183&lt;&gt;0,M183="объем"),(O183/N183*100)/$Y$2*12,"")</f>
        <v>97.5</v>
      </c>
      <c r="R183" s="283"/>
      <c r="S183" s="275"/>
      <c r="T183" s="284"/>
      <c r="U183" s="276"/>
      <c r="V183" s="279"/>
      <c r="W183" s="263"/>
      <c r="X183" s="266"/>
    </row>
    <row r="184" spans="1:24" s="4" customFormat="1" ht="28.5" customHeight="1" thickBot="1" x14ac:dyDescent="0.3">
      <c r="A184" s="304"/>
      <c r="B184" s="44" t="str">
        <f t="shared" si="114"/>
        <v>ГБУЗ АО Красноярская РБ</v>
      </c>
      <c r="C184" s="281"/>
      <c r="D184" s="19" t="str">
        <f t="shared" si="108"/>
        <v>Паллиативная медицинская помощь</v>
      </c>
      <c r="E184" s="273" t="s">
        <v>244</v>
      </c>
      <c r="F184" s="44" t="str">
        <f t="shared" si="121"/>
        <v>амбулаторно на дому выездными патронажными бригадами</v>
      </c>
      <c r="G184" s="273" t="s">
        <v>43</v>
      </c>
      <c r="H184" s="44" t="str">
        <f t="shared" si="122"/>
        <v>паллиативная медицинская помощь</v>
      </c>
      <c r="I184" s="273" t="s">
        <v>143</v>
      </c>
      <c r="J184" s="44" t="str">
        <f t="shared" si="109"/>
        <v xml:space="preserve">Не применяется </v>
      </c>
      <c r="K184" s="70" t="s">
        <v>128</v>
      </c>
      <c r="L184" s="69" t="s">
        <v>3</v>
      </c>
      <c r="M184" s="69" t="s">
        <v>5</v>
      </c>
      <c r="N184" s="100">
        <v>99</v>
      </c>
      <c r="O184" s="100">
        <v>99</v>
      </c>
      <c r="P184" s="118">
        <f t="shared" ref="P184:P189" si="124">IF(AND(N184&lt;&gt;0,M184="Кач."),O184/N184*100,"")</f>
        <v>100</v>
      </c>
      <c r="Q184" s="118"/>
      <c r="R184" s="283">
        <f t="shared" ref="R184" si="125">IFERROR(AVERAGE(P184:P185),"")</f>
        <v>100</v>
      </c>
      <c r="S184" s="275">
        <f t="shared" ref="S184" si="126">AVERAGE(Q184:Q185)</f>
        <v>95.683453237410077</v>
      </c>
      <c r="T184" s="284">
        <f t="shared" ref="T184" si="127">IFERROR((R184*0.7+S184*0.3)*2,S184*2)</f>
        <v>197.41007194244605</v>
      </c>
      <c r="U184" s="276" t="str">
        <f t="shared" ref="U184" si="128">IF(T184&lt;170,"ГЗ по услуге (работе) НЕ выполнено","")&amp;IF(AND(T184&gt;=170,T184&lt;=200),"ГЗ по услуге (работе) выполнено","")&amp;IF(T184&gt;200,"ГЗ по услуге (работе) ПЕРЕвыполнено","")</f>
        <v>ГЗ по услуге (работе) выполнено</v>
      </c>
      <c r="V184" s="279"/>
      <c r="W184" s="263"/>
      <c r="X184" s="266"/>
    </row>
    <row r="185" spans="1:24" s="4" customFormat="1" ht="24" customHeight="1" thickBot="1" x14ac:dyDescent="0.3">
      <c r="A185" s="304"/>
      <c r="B185" s="44" t="str">
        <f t="shared" si="114"/>
        <v>ГБУЗ АО Красноярская РБ</v>
      </c>
      <c r="C185" s="282"/>
      <c r="D185" s="19" t="str">
        <f t="shared" si="108"/>
        <v>Паллиативная медицинская помощь</v>
      </c>
      <c r="E185" s="274"/>
      <c r="F185" s="44" t="str">
        <f t="shared" si="121"/>
        <v>амбулаторно на дому выездными патронажными бригадами</v>
      </c>
      <c r="G185" s="274"/>
      <c r="H185" s="44" t="str">
        <f t="shared" si="122"/>
        <v>паллиативная медицинская помощь</v>
      </c>
      <c r="I185" s="274"/>
      <c r="J185" s="44" t="str">
        <f t="shared" si="109"/>
        <v xml:space="preserve">Не применяется </v>
      </c>
      <c r="K185" s="71" t="s">
        <v>40</v>
      </c>
      <c r="L185" s="67" t="s">
        <v>118</v>
      </c>
      <c r="M185" s="68" t="s">
        <v>42</v>
      </c>
      <c r="N185" s="98">
        <v>556</v>
      </c>
      <c r="O185" s="98">
        <v>532</v>
      </c>
      <c r="P185" s="199" t="str">
        <f t="shared" si="124"/>
        <v/>
      </c>
      <c r="Q185" s="117">
        <f>IF(AND(N185&lt;&gt;0,M185="объем"),(O185/N185*100)/$Y$2*12,"")</f>
        <v>95.683453237410077</v>
      </c>
      <c r="R185" s="283"/>
      <c r="S185" s="275"/>
      <c r="T185" s="284"/>
      <c r="U185" s="276"/>
      <c r="V185" s="279"/>
      <c r="W185" s="263"/>
      <c r="X185" s="266"/>
    </row>
    <row r="186" spans="1:24" s="4" customFormat="1" ht="28.5" customHeight="1" thickBot="1" x14ac:dyDescent="0.3">
      <c r="A186" s="304"/>
      <c r="B186" s="44" t="str">
        <f t="shared" si="114"/>
        <v>ГБУЗ АО Красноярская РБ</v>
      </c>
      <c r="C186" s="280" t="s">
        <v>305</v>
      </c>
      <c r="D186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6" s="273" t="s">
        <v>300</v>
      </c>
      <c r="F186" s="44" t="str">
        <f t="shared" si="121"/>
        <v>Амбулаторно</v>
      </c>
      <c r="G186" s="273" t="s">
        <v>305</v>
      </c>
      <c r="H186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6" s="273" t="s">
        <v>47</v>
      </c>
      <c r="J186" s="44" t="str">
        <f t="shared" si="109"/>
        <v>Не предусмотрено</v>
      </c>
      <c r="K186" s="82" t="s">
        <v>301</v>
      </c>
      <c r="L186" s="69" t="s">
        <v>3</v>
      </c>
      <c r="M186" s="69" t="s">
        <v>5</v>
      </c>
      <c r="N186" s="100">
        <v>99</v>
      </c>
      <c r="O186" s="100">
        <v>99</v>
      </c>
      <c r="P186" s="199">
        <f t="shared" si="124"/>
        <v>100</v>
      </c>
      <c r="Q186" s="198" t="str">
        <f t="shared" ref="Q186:Q188" si="129">IF(AND(N186&lt;&gt;0,M186="объем"),(O186/N186*100)/$Y$2*12,"")</f>
        <v/>
      </c>
      <c r="R186" s="283">
        <f t="shared" ref="R186" si="130">IFERROR(AVERAGE(P186:P187),"")</f>
        <v>100</v>
      </c>
      <c r="S186" s="275">
        <f t="shared" ref="S186" si="131">AVERAGE(Q186:Q187)</f>
        <v>95.053763440860223</v>
      </c>
      <c r="T186" s="284">
        <f t="shared" ref="T186" si="132">IFERROR((R186*0.7+S186*0.3)*2,S186*2)</f>
        <v>197.03225806451613</v>
      </c>
      <c r="U186" s="276" t="str">
        <f t="shared" ref="U186" si="133">IF(T186&lt;170,"ГЗ по услуге (работе) НЕ выполнено","")&amp;IF(AND(T186&gt;=170,T186&lt;=200),"ГЗ по услуге (работе) выполнено","")&amp;IF(T186&gt;200,"ГЗ по услуге (работе) ПЕРЕвыполнено","")</f>
        <v>ГЗ по услуге (работе) выполнено</v>
      </c>
      <c r="V186" s="279"/>
      <c r="W186" s="263"/>
      <c r="X186" s="266"/>
    </row>
    <row r="187" spans="1:24" s="4" customFormat="1" ht="40.5" customHeight="1" thickBot="1" x14ac:dyDescent="0.3">
      <c r="A187" s="304"/>
      <c r="B187" s="44" t="str">
        <f t="shared" si="114"/>
        <v>ГБУЗ АО Красноярская РБ</v>
      </c>
      <c r="C187" s="282"/>
      <c r="D187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187" s="274"/>
      <c r="F187" s="44" t="str">
        <f t="shared" si="121"/>
        <v>Амбулаторно</v>
      </c>
      <c r="G187" s="274"/>
      <c r="H187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187" s="274"/>
      <c r="J187" s="44" t="str">
        <f t="shared" si="109"/>
        <v>Не предусмотрено</v>
      </c>
      <c r="K187" s="71" t="s">
        <v>40</v>
      </c>
      <c r="L187" s="67" t="s">
        <v>118</v>
      </c>
      <c r="M187" s="68" t="s">
        <v>42</v>
      </c>
      <c r="N187" s="98">
        <v>930</v>
      </c>
      <c r="O187" s="98">
        <v>884</v>
      </c>
      <c r="P187" s="199" t="str">
        <f t="shared" si="124"/>
        <v/>
      </c>
      <c r="Q187" s="198">
        <f t="shared" si="129"/>
        <v>95.053763440860223</v>
      </c>
      <c r="R187" s="283"/>
      <c r="S187" s="275"/>
      <c r="T187" s="284"/>
      <c r="U187" s="276"/>
      <c r="V187" s="279"/>
      <c r="W187" s="263"/>
      <c r="X187" s="266"/>
    </row>
    <row r="188" spans="1:24" s="4" customFormat="1" ht="28.5" customHeight="1" thickBot="1" x14ac:dyDescent="0.3">
      <c r="A188" s="304"/>
      <c r="B188" s="44" t="str">
        <f t="shared" si="114"/>
        <v>ГБУЗ АО Красноярская РБ</v>
      </c>
      <c r="C188" s="268" t="s">
        <v>227</v>
      </c>
      <c r="D188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88" s="273" t="s">
        <v>281</v>
      </c>
      <c r="F188" s="44" t="str">
        <f t="shared" si="121"/>
        <v>заключение договоров</v>
      </c>
      <c r="G188" s="273" t="s">
        <v>283</v>
      </c>
      <c r="H188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88" s="273" t="s">
        <v>282</v>
      </c>
      <c r="J188" s="44" t="str">
        <f t="shared" si="10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88" s="73" t="s">
        <v>228</v>
      </c>
      <c r="L188" s="72" t="s">
        <v>3</v>
      </c>
      <c r="M188" s="69" t="s">
        <v>5</v>
      </c>
      <c r="N188" s="100">
        <v>100</v>
      </c>
      <c r="O188" s="100">
        <v>100</v>
      </c>
      <c r="P188" s="199">
        <f t="shared" si="124"/>
        <v>100</v>
      </c>
      <c r="Q188" s="198" t="str">
        <f t="shared" si="129"/>
        <v/>
      </c>
      <c r="R188" s="283">
        <f t="shared" ref="R188" si="134">IFERROR(AVERAGE(P188:P189),"")</f>
        <v>100</v>
      </c>
      <c r="S188" s="275">
        <f t="shared" ref="S188" si="135">AVERAGE(Q188:Q189)</f>
        <v>100</v>
      </c>
      <c r="T188" s="284">
        <f t="shared" ref="T188" si="136">IFERROR((R188*0.7+S188*0.3)*2,S188*2)</f>
        <v>200</v>
      </c>
      <c r="U188" s="276" t="str">
        <f t="shared" ref="U188" si="137"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279"/>
      <c r="W188" s="263"/>
      <c r="X188" s="266"/>
    </row>
    <row r="189" spans="1:24" s="4" customFormat="1" ht="50.25" customHeight="1" thickBot="1" x14ac:dyDescent="0.3">
      <c r="A189" s="305"/>
      <c r="B189" s="44" t="str">
        <f t="shared" si="114"/>
        <v>ГБУЗ АО Красноярская РБ</v>
      </c>
      <c r="C189" s="291"/>
      <c r="D189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89" s="274"/>
      <c r="F189" s="44" t="str">
        <f t="shared" si="121"/>
        <v>заключение договоров</v>
      </c>
      <c r="G189" s="274"/>
      <c r="H189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89" s="274"/>
      <c r="J189" s="44" t="str">
        <f t="shared" ref="J189:J198" si="138">IF(I189="",J188,I189)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89" s="74" t="s">
        <v>235</v>
      </c>
      <c r="L189" s="72" t="s">
        <v>229</v>
      </c>
      <c r="M189" s="68" t="s">
        <v>42</v>
      </c>
      <c r="N189" s="98">
        <v>9.35</v>
      </c>
      <c r="O189" s="98">
        <v>9.35</v>
      </c>
      <c r="P189" s="53" t="str">
        <f t="shared" si="124"/>
        <v/>
      </c>
      <c r="Q189" s="198">
        <f>IF(AND(N189&lt;&gt;0,M189="объем"),(O189/N189*100),"")</f>
        <v>100</v>
      </c>
      <c r="R189" s="283"/>
      <c r="S189" s="275"/>
      <c r="T189" s="284"/>
      <c r="U189" s="276"/>
      <c r="V189" s="279"/>
      <c r="W189" s="264"/>
      <c r="X189" s="267"/>
    </row>
    <row r="190" spans="1:24" s="4" customFormat="1" ht="28.5" customHeight="1" thickBot="1" x14ac:dyDescent="0.3">
      <c r="A190" s="286" t="s">
        <v>147</v>
      </c>
      <c r="B190" s="44" t="str">
        <f t="shared" si="114"/>
        <v>ГБУЗ АО Лиманская  РБ</v>
      </c>
      <c r="C190" s="280" t="s">
        <v>119</v>
      </c>
      <c r="D190" s="19" t="str">
        <f t="shared" si="108"/>
        <v>ПМСП, не включенная в базовую программу ОМС</v>
      </c>
      <c r="E190" s="279" t="s">
        <v>137</v>
      </c>
      <c r="F190" s="44" t="str">
        <f t="shared" si="121"/>
        <v>амбулаторно</v>
      </c>
      <c r="G190" s="276" t="s">
        <v>132</v>
      </c>
      <c r="H19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0" s="279" t="s">
        <v>162</v>
      </c>
      <c r="J190" s="44" t="str">
        <f t="shared" si="138"/>
        <v>по профилю дерматовенерология (в части венерологии)</v>
      </c>
      <c r="K190" s="69" t="s">
        <v>128</v>
      </c>
      <c r="L190" s="69" t="s">
        <v>3</v>
      </c>
      <c r="M190" s="69" t="s">
        <v>5</v>
      </c>
      <c r="N190" s="100">
        <v>99</v>
      </c>
      <c r="O190" s="100">
        <v>99</v>
      </c>
      <c r="P190" s="51">
        <f t="shared" ref="P190:P192" si="139">IF(AND(N190&lt;&gt;0,M190="Кач."),O190/N190*100,"")</f>
        <v>100</v>
      </c>
      <c r="Q190" s="51" t="str">
        <f>IF(AND(N190&lt;&gt;0,M190="объем"),(O190/N190*100),"")</f>
        <v/>
      </c>
      <c r="R190" s="283">
        <f>IFERROR(AVERAGE(P190:P192),"")</f>
        <v>100</v>
      </c>
      <c r="S190" s="275">
        <f>AVERAGE(Q190:Q192)</f>
        <v>98.708447431748397</v>
      </c>
      <c r="T190" s="284">
        <f>IFERROR((R190*0.7+S190*0.3)*2,S190*2)</f>
        <v>199.22506845904903</v>
      </c>
      <c r="U190" s="276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выполнено</v>
      </c>
      <c r="V190" s="279"/>
      <c r="W190" s="262">
        <f>AVERAGE(T190:T217)</f>
        <v>190.3830950760325</v>
      </c>
      <c r="X190" s="415" t="str">
        <f>IF(W190&lt;170,"ГЗ по учреждению не выполнено","")&amp;IF(AND(W190&gt;=170,W190&lt;=200),"ГЗ по учреждению выполнено","")&amp;IF(W190&gt;200,"ГЗ по учреждению перевыполнено","")</f>
        <v>ГЗ по учреждению выполнено</v>
      </c>
    </row>
    <row r="191" spans="1:24" s="4" customFormat="1" ht="28.5" customHeight="1" thickBot="1" x14ac:dyDescent="0.3">
      <c r="A191" s="287"/>
      <c r="B191" s="44" t="str">
        <f t="shared" si="114"/>
        <v>ГБУЗ АО Лиманская  РБ</v>
      </c>
      <c r="C191" s="281"/>
      <c r="D191" s="19" t="str">
        <f t="shared" si="108"/>
        <v>ПМСП, не включенная в базовую программу ОМС</v>
      </c>
      <c r="E191" s="279"/>
      <c r="F191" s="44" t="str">
        <f t="shared" si="121"/>
        <v>амбулаторно</v>
      </c>
      <c r="G191" s="276"/>
      <c r="H19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1" s="279"/>
      <c r="J191" s="44" t="str">
        <f t="shared" si="138"/>
        <v>по профилю дерматовенерология (в части венерологии)</v>
      </c>
      <c r="K191" s="66" t="s">
        <v>40</v>
      </c>
      <c r="L191" s="67" t="s">
        <v>118</v>
      </c>
      <c r="M191" s="68" t="s">
        <v>42</v>
      </c>
      <c r="N191" s="98">
        <v>2575</v>
      </c>
      <c r="O191" s="98">
        <v>2547</v>
      </c>
      <c r="P191" s="53" t="str">
        <f t="shared" si="139"/>
        <v/>
      </c>
      <c r="Q191" s="52">
        <f>IF(AND(N191&lt;&gt;0,M191="объем"),(O191/N191*100)/$Y$2*12,"")</f>
        <v>98.912621359223294</v>
      </c>
      <c r="R191" s="283"/>
      <c r="S191" s="275"/>
      <c r="T191" s="284"/>
      <c r="U191" s="276"/>
      <c r="V191" s="279"/>
      <c r="W191" s="263"/>
      <c r="X191" s="416"/>
    </row>
    <row r="192" spans="1:24" s="4" customFormat="1" ht="72.75" customHeight="1" thickBot="1" x14ac:dyDescent="0.3">
      <c r="A192" s="287"/>
      <c r="B192" s="44" t="str">
        <f t="shared" si="114"/>
        <v>ГБУЗ АО Лиманская  РБ</v>
      </c>
      <c r="C192" s="281"/>
      <c r="D192" s="19" t="str">
        <f t="shared" si="108"/>
        <v>ПМСП, не включенная в базовую программу ОМС</v>
      </c>
      <c r="E192" s="279"/>
      <c r="F192" s="44" t="str">
        <f t="shared" si="121"/>
        <v>амбулаторно</v>
      </c>
      <c r="G192" s="276"/>
      <c r="H19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2" s="279"/>
      <c r="J192" s="44" t="str">
        <f t="shared" si="138"/>
        <v>по профилю дерматовенерология (в части венерологии)</v>
      </c>
      <c r="K192" s="66" t="s">
        <v>133</v>
      </c>
      <c r="L192" s="67" t="s">
        <v>118</v>
      </c>
      <c r="M192" s="68" t="s">
        <v>42</v>
      </c>
      <c r="N192" s="98">
        <v>468</v>
      </c>
      <c r="O192" s="98">
        <v>461</v>
      </c>
      <c r="P192" s="53" t="str">
        <f t="shared" si="139"/>
        <v/>
      </c>
      <c r="Q192" s="52">
        <f>IF(AND(N192&lt;&gt;0,M192="объем"),(O192/N192*100)/$Y$2*12,"")</f>
        <v>98.504273504273513</v>
      </c>
      <c r="R192" s="283"/>
      <c r="S192" s="275"/>
      <c r="T192" s="284"/>
      <c r="U192" s="276"/>
      <c r="V192" s="279"/>
      <c r="W192" s="263"/>
      <c r="X192" s="416"/>
    </row>
    <row r="193" spans="1:25" s="4" customFormat="1" ht="68.25" customHeight="1" thickBot="1" x14ac:dyDescent="0.3">
      <c r="A193" s="287"/>
      <c r="B193" s="44" t="str">
        <f t="shared" si="114"/>
        <v>ГБУЗ АО Лиманская  РБ</v>
      </c>
      <c r="C193" s="281"/>
      <c r="D193" s="19" t="str">
        <f t="shared" si="108"/>
        <v>ПМСП, не включенная в базовую программу ОМС</v>
      </c>
      <c r="E193" s="279" t="s">
        <v>137</v>
      </c>
      <c r="F193" s="44" t="str">
        <f t="shared" si="121"/>
        <v>амбулаторно</v>
      </c>
      <c r="G193" s="276" t="s">
        <v>140</v>
      </c>
      <c r="H19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3" s="279" t="s">
        <v>139</v>
      </c>
      <c r="J193" s="44" t="str">
        <f t="shared" si="138"/>
        <v>по профилю Фтизиатрия</v>
      </c>
      <c r="K193" s="70" t="s">
        <v>128</v>
      </c>
      <c r="L193" s="69" t="s">
        <v>3</v>
      </c>
      <c r="M193" s="69" t="s">
        <v>5</v>
      </c>
      <c r="N193" s="100">
        <v>99</v>
      </c>
      <c r="O193" s="100">
        <v>99</v>
      </c>
      <c r="P193" s="51">
        <f t="shared" ref="P193:P195" si="140">IF(AND(N193&lt;&gt;0,M193="Кач."),O193/N193*100,"")</f>
        <v>100</v>
      </c>
      <c r="Q193" s="51"/>
      <c r="R193" s="283">
        <f>IFERROR(AVERAGE(P193:P195),"")</f>
        <v>100</v>
      </c>
      <c r="S193" s="275">
        <f>AVERAGE(Q193:Q195)</f>
        <v>98.890494211517307</v>
      </c>
      <c r="T193" s="284">
        <f>IFERROR((R193*0.7+S193*0.3)*2,S193*2)</f>
        <v>199.33429652691038</v>
      </c>
      <c r="U193" s="276" t="str">
        <f>IF(T193&lt;170,"ГЗ по услуге (работе) НЕ выполнено","")&amp;IF(AND(T193&gt;=170,T193&lt;=200),"ГЗ по услуге (работе) выполнено","")&amp;IF(T193&gt;200,"ГЗ по услуге (работе) ПЕРЕвыполнено","")</f>
        <v>ГЗ по услуге (работе) выполнено</v>
      </c>
      <c r="V193" s="279"/>
      <c r="W193" s="263"/>
      <c r="X193" s="416"/>
    </row>
    <row r="194" spans="1:25" s="4" customFormat="1" ht="28.5" customHeight="1" thickBot="1" x14ac:dyDescent="0.3">
      <c r="A194" s="287"/>
      <c r="B194" s="44" t="str">
        <f t="shared" si="114"/>
        <v>ГБУЗ АО Лиманская  РБ</v>
      </c>
      <c r="C194" s="281"/>
      <c r="D194" s="19" t="str">
        <f t="shared" si="108"/>
        <v>ПМСП, не включенная в базовую программу ОМС</v>
      </c>
      <c r="E194" s="279"/>
      <c r="F194" s="44" t="str">
        <f t="shared" si="121"/>
        <v>амбулаторно</v>
      </c>
      <c r="G194" s="276"/>
      <c r="H19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4" s="279"/>
      <c r="J194" s="44" t="str">
        <f t="shared" si="138"/>
        <v>по профилю Фтизиатрия</v>
      </c>
      <c r="K194" s="71" t="s">
        <v>40</v>
      </c>
      <c r="L194" s="67" t="s">
        <v>118</v>
      </c>
      <c r="M194" s="68" t="s">
        <v>42</v>
      </c>
      <c r="N194" s="98">
        <v>2765</v>
      </c>
      <c r="O194" s="98">
        <v>2735</v>
      </c>
      <c r="P194" s="53" t="str">
        <f t="shared" si="140"/>
        <v/>
      </c>
      <c r="Q194" s="52">
        <f t="shared" ref="Q194:Q202" si="141">IF(AND(N194&lt;&gt;0,M194="объем"),(O194/N194*100)/$Y$2*12,"")</f>
        <v>98.915009041591318</v>
      </c>
      <c r="R194" s="283"/>
      <c r="S194" s="275"/>
      <c r="T194" s="284"/>
      <c r="U194" s="276"/>
      <c r="V194" s="279"/>
      <c r="W194" s="263"/>
      <c r="X194" s="416"/>
      <c r="Y194" s="14"/>
    </row>
    <row r="195" spans="1:25" s="4" customFormat="1" ht="28.5" customHeight="1" thickBot="1" x14ac:dyDescent="0.3">
      <c r="A195" s="287"/>
      <c r="B195" s="44" t="str">
        <f t="shared" si="114"/>
        <v>ГБУЗ АО Лиманская  РБ</v>
      </c>
      <c r="C195" s="281"/>
      <c r="D195" s="19" t="str">
        <f t="shared" si="108"/>
        <v>ПМСП, не включенная в базовую программу ОМС</v>
      </c>
      <c r="E195" s="279"/>
      <c r="F195" s="44" t="str">
        <f t="shared" si="121"/>
        <v>амбулаторно</v>
      </c>
      <c r="G195" s="276"/>
      <c r="H19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5" s="279"/>
      <c r="J195" s="44" t="str">
        <f t="shared" si="138"/>
        <v>по профилю Фтизиатрия</v>
      </c>
      <c r="K195" s="71" t="s">
        <v>133</v>
      </c>
      <c r="L195" s="67" t="s">
        <v>118</v>
      </c>
      <c r="M195" s="68" t="s">
        <v>42</v>
      </c>
      <c r="N195" s="98">
        <v>970</v>
      </c>
      <c r="O195" s="98">
        <v>959</v>
      </c>
      <c r="P195" s="53" t="str">
        <f t="shared" si="140"/>
        <v/>
      </c>
      <c r="Q195" s="52">
        <f t="shared" si="141"/>
        <v>98.86597938144331</v>
      </c>
      <c r="R195" s="283"/>
      <c r="S195" s="275"/>
      <c r="T195" s="284"/>
      <c r="U195" s="276"/>
      <c r="V195" s="279"/>
      <c r="W195" s="263"/>
      <c r="X195" s="416"/>
    </row>
    <row r="196" spans="1:25" s="4" customFormat="1" ht="60" customHeight="1" thickBot="1" x14ac:dyDescent="0.3">
      <c r="A196" s="287"/>
      <c r="B196" s="44" t="str">
        <f t="shared" si="114"/>
        <v>ГБУЗ АО Лиманская  РБ</v>
      </c>
      <c r="C196" s="281"/>
      <c r="D196" s="19" t="str">
        <f t="shared" si="108"/>
        <v>ПМСП, не включенная в базовую программу ОМС</v>
      </c>
      <c r="E196" s="277" t="s">
        <v>137</v>
      </c>
      <c r="F196" s="44" t="str">
        <f t="shared" si="121"/>
        <v>амбулаторно</v>
      </c>
      <c r="G196" s="273" t="s">
        <v>161</v>
      </c>
      <c r="H19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6" s="277" t="s">
        <v>270</v>
      </c>
      <c r="J196" s="44" t="str">
        <f t="shared" si="138"/>
        <v>по профилю психиатрия-наркология</v>
      </c>
      <c r="K196" s="70" t="s">
        <v>128</v>
      </c>
      <c r="L196" s="69" t="s">
        <v>3</v>
      </c>
      <c r="M196" s="69" t="s">
        <v>5</v>
      </c>
      <c r="N196" s="100">
        <v>99</v>
      </c>
      <c r="O196" s="100">
        <v>99</v>
      </c>
      <c r="P196" s="51">
        <f t="shared" ref="P196:P202" si="142">IF(AND(N196&lt;&gt;0,M196="Кач."),O196/N196*100,"")</f>
        <v>100</v>
      </c>
      <c r="Q196" s="51" t="str">
        <f t="shared" si="141"/>
        <v/>
      </c>
      <c r="R196" s="283">
        <f>IFERROR(AVERAGE(P196:P198),"")</f>
        <v>100</v>
      </c>
      <c r="S196" s="275">
        <f>AVERAGE(Q196:Q198)</f>
        <v>74.357314663688669</v>
      </c>
      <c r="T196" s="284">
        <f>IFERROR((R196*0.7+S196*0.3)*2,S196*2)</f>
        <v>184.61438879821321</v>
      </c>
      <c r="U196" s="276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79"/>
      <c r="W196" s="263"/>
      <c r="X196" s="416"/>
    </row>
    <row r="197" spans="1:25" s="4" customFormat="1" ht="28.5" customHeight="1" thickBot="1" x14ac:dyDescent="0.3">
      <c r="A197" s="287"/>
      <c r="B197" s="44" t="str">
        <f t="shared" si="114"/>
        <v>ГБУЗ АО Лиманская  РБ</v>
      </c>
      <c r="C197" s="281"/>
      <c r="D197" s="19" t="str">
        <f t="shared" si="108"/>
        <v>ПМСП, не включенная в базовую программу ОМС</v>
      </c>
      <c r="E197" s="295"/>
      <c r="F197" s="44" t="str">
        <f t="shared" si="121"/>
        <v>амбулаторно</v>
      </c>
      <c r="G197" s="285"/>
      <c r="H197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7" s="295"/>
      <c r="J197" s="44" t="str">
        <f t="shared" si="138"/>
        <v>по профилю психиатрия-наркология</v>
      </c>
      <c r="K197" s="71" t="s">
        <v>40</v>
      </c>
      <c r="L197" s="67" t="s">
        <v>118</v>
      </c>
      <c r="M197" s="68" t="s">
        <v>42</v>
      </c>
      <c r="N197" s="98">
        <v>3326</v>
      </c>
      <c r="O197" s="98">
        <v>3288</v>
      </c>
      <c r="P197" s="199" t="str">
        <f t="shared" si="142"/>
        <v/>
      </c>
      <c r="Q197" s="52">
        <f t="shared" si="141"/>
        <v>98.857486470234505</v>
      </c>
      <c r="R197" s="283"/>
      <c r="S197" s="275"/>
      <c r="T197" s="284"/>
      <c r="U197" s="276"/>
      <c r="V197" s="279"/>
      <c r="W197" s="263"/>
      <c r="X197" s="416"/>
    </row>
    <row r="198" spans="1:25" s="4" customFormat="1" ht="28.5" customHeight="1" thickBot="1" x14ac:dyDescent="0.3">
      <c r="A198" s="287"/>
      <c r="B198" s="44" t="str">
        <f t="shared" si="114"/>
        <v>ГБУЗ АО Лиманская  РБ</v>
      </c>
      <c r="C198" s="281"/>
      <c r="D198" s="19" t="str">
        <f t="shared" si="108"/>
        <v>ПМСП, не включенная в базовую программу ОМС</v>
      </c>
      <c r="E198" s="295"/>
      <c r="F198" s="44" t="str">
        <f t="shared" si="121"/>
        <v>амбулаторно</v>
      </c>
      <c r="G198" s="285"/>
      <c r="H19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98" s="295"/>
      <c r="J198" s="44" t="str">
        <f t="shared" si="138"/>
        <v>по профилю психиатрия-наркология</v>
      </c>
      <c r="K198" s="71" t="s">
        <v>133</v>
      </c>
      <c r="L198" s="67" t="s">
        <v>118</v>
      </c>
      <c r="M198" s="68" t="s">
        <v>42</v>
      </c>
      <c r="N198" s="98">
        <v>1400</v>
      </c>
      <c r="O198" s="98">
        <v>698</v>
      </c>
      <c r="P198" s="199" t="str">
        <f t="shared" si="142"/>
        <v/>
      </c>
      <c r="Q198" s="52">
        <f t="shared" si="141"/>
        <v>49.857142857142847</v>
      </c>
      <c r="R198" s="283"/>
      <c r="S198" s="275"/>
      <c r="T198" s="284"/>
      <c r="U198" s="276"/>
      <c r="V198" s="279"/>
      <c r="W198" s="263"/>
      <c r="X198" s="416"/>
    </row>
    <row r="199" spans="1:25" s="4" customFormat="1" ht="28.5" customHeight="1" thickBot="1" x14ac:dyDescent="0.3">
      <c r="A199" s="287"/>
      <c r="B199" s="44"/>
      <c r="C199" s="281"/>
      <c r="D199" s="19"/>
      <c r="E199" s="295"/>
      <c r="F199" s="44"/>
      <c r="G199" s="285"/>
      <c r="H199" s="44"/>
      <c r="I199" s="295"/>
      <c r="J199" s="44"/>
      <c r="K199" s="70" t="s">
        <v>128</v>
      </c>
      <c r="L199" s="69" t="s">
        <v>3</v>
      </c>
      <c r="M199" s="69" t="s">
        <v>5</v>
      </c>
      <c r="N199" s="100">
        <v>99</v>
      </c>
      <c r="O199" s="100">
        <v>99</v>
      </c>
      <c r="P199" s="199">
        <f t="shared" si="142"/>
        <v>100</v>
      </c>
      <c r="Q199" s="166" t="str">
        <f>IF(AND(N199&lt;&gt;0,M199="объем"),(O199/N199*100)/$Y$2*12,"")</f>
        <v/>
      </c>
      <c r="R199" s="289">
        <f>IFERROR(AVERAGE(P199:P200),"")</f>
        <v>100</v>
      </c>
      <c r="S199" s="296">
        <f>AVERAGE(Q199:Q200)</f>
        <v>100</v>
      </c>
      <c r="T199" s="284">
        <f>IFERROR((R199*0.7+S199*0.3)*2,S199*2)</f>
        <v>200</v>
      </c>
      <c r="U199" s="273" t="str">
        <f>IF(T199&lt;170,"ГЗ по услуге (работе) НЕ выполнено","")&amp;IF(AND(T199&gt;=170,T199&lt;=200),"ГЗ по услуге (работе) выполнено","")&amp;IF(T199&gt;200,"ГЗ по услуге (работе) ПЕРЕвыполнено","")</f>
        <v>ГЗ по услуге (работе) выполнено</v>
      </c>
      <c r="V199" s="277"/>
      <c r="W199" s="263"/>
      <c r="X199" s="416"/>
    </row>
    <row r="200" spans="1:25" s="4" customFormat="1" ht="28.5" customHeight="1" thickBot="1" x14ac:dyDescent="0.3">
      <c r="A200" s="287"/>
      <c r="B200" s="44"/>
      <c r="C200" s="281"/>
      <c r="D200" s="19"/>
      <c r="E200" s="278"/>
      <c r="F200" s="44"/>
      <c r="G200" s="274"/>
      <c r="H200" s="44"/>
      <c r="I200" s="278"/>
      <c r="J200" s="44"/>
      <c r="K200" s="71" t="s">
        <v>144</v>
      </c>
      <c r="L200" s="67" t="s">
        <v>118</v>
      </c>
      <c r="M200" s="68" t="s">
        <v>42</v>
      </c>
      <c r="N200" s="98">
        <v>24</v>
      </c>
      <c r="O200" s="98">
        <v>24</v>
      </c>
      <c r="P200" s="199" t="str">
        <f t="shared" si="142"/>
        <v/>
      </c>
      <c r="Q200" s="166">
        <f>IF(AND(N200&lt;&gt;0,M200="объем"),(O200/N200*100)/$Y$2*12,"")</f>
        <v>100</v>
      </c>
      <c r="R200" s="290"/>
      <c r="S200" s="297"/>
      <c r="T200" s="284"/>
      <c r="U200" s="274"/>
      <c r="V200" s="278"/>
      <c r="W200" s="263"/>
      <c r="X200" s="416"/>
    </row>
    <row r="201" spans="1:25" s="4" customFormat="1" ht="51.75" customHeight="1" thickBot="1" x14ac:dyDescent="0.3">
      <c r="A201" s="287"/>
      <c r="B201" s="44" t="str">
        <f>IF(A201="",B198,A201)</f>
        <v>ГБУЗ АО Лиманская  РБ</v>
      </c>
      <c r="C201" s="281"/>
      <c r="D201" s="19" t="str">
        <f>IF(C201="",D198,C201)</f>
        <v>ПМСП, не включенная в базовую программу ОМС</v>
      </c>
      <c r="E201" s="277" t="s">
        <v>137</v>
      </c>
      <c r="F201" s="44" t="str">
        <f>IF(E201="",F198,E201)</f>
        <v>амбулаторно</v>
      </c>
      <c r="G201" s="273" t="s">
        <v>39</v>
      </c>
      <c r="H201" s="44" t="str">
        <f>IF(G201="",H198,G201)</f>
        <v>Первичная медико-санитарная помощь, в части диагностики и лечения</v>
      </c>
      <c r="I201" s="277" t="s">
        <v>243</v>
      </c>
      <c r="J201" s="44" t="str">
        <f>IF(I201="",J198,I201)</f>
        <v>Вакцинация</v>
      </c>
      <c r="K201" s="70" t="s">
        <v>128</v>
      </c>
      <c r="L201" s="69" t="s">
        <v>3</v>
      </c>
      <c r="M201" s="69" t="s">
        <v>5</v>
      </c>
      <c r="N201" s="100">
        <v>99</v>
      </c>
      <c r="O201" s="100">
        <v>99</v>
      </c>
      <c r="P201" s="199">
        <f t="shared" si="142"/>
        <v>100</v>
      </c>
      <c r="Q201" s="121" t="str">
        <f t="shared" si="141"/>
        <v/>
      </c>
      <c r="R201" s="283">
        <f>IFERROR(AVERAGE(P201:P202),"")</f>
        <v>100</v>
      </c>
      <c r="S201" s="275">
        <f>AVERAGE(Q201:Q202)</f>
        <v>100</v>
      </c>
      <c r="T201" s="284">
        <f>IFERROR((R201*0.7+S201*0.3)*2,S201*2)</f>
        <v>200</v>
      </c>
      <c r="U201" s="276" t="str">
        <f>IF(T201&lt;170,"ГЗ по услуге (работе) НЕ выполнено","")&amp;IF(AND(T201&gt;=170,T201&lt;=200),"ГЗ по услуге (работе) выполнено","")&amp;IF(T201&gt;200,"ГЗ по услуге (работе) ПЕРЕвыполнено","")</f>
        <v>ГЗ по услуге (работе) выполнено</v>
      </c>
      <c r="V201" s="279"/>
      <c r="W201" s="263"/>
      <c r="X201" s="416"/>
    </row>
    <row r="202" spans="1:25" s="4" customFormat="1" ht="28.5" customHeight="1" thickBot="1" x14ac:dyDescent="0.3">
      <c r="A202" s="287"/>
      <c r="B202" s="44" t="str">
        <f t="shared" ref="B202:B227" si="143">IF(A202="",B201,A202)</f>
        <v>ГБУЗ АО Лиманская  РБ</v>
      </c>
      <c r="C202" s="282"/>
      <c r="D202" s="19" t="str">
        <f t="shared" si="108"/>
        <v>ПМСП, не включенная в базовую программу ОМС</v>
      </c>
      <c r="E202" s="278"/>
      <c r="F202" s="44" t="str">
        <f t="shared" si="121"/>
        <v>амбулаторно</v>
      </c>
      <c r="G202" s="274"/>
      <c r="H202" s="44" t="str">
        <f t="shared" si="122"/>
        <v>Первичная медико-санитарная помощь, в части диагностики и лечения</v>
      </c>
      <c r="I202" s="278"/>
      <c r="J202" s="44" t="str">
        <f t="shared" ref="J202:J209" si="144">IF(I202="",J201,I202)</f>
        <v>Вакцинация</v>
      </c>
      <c r="K202" s="71" t="s">
        <v>40</v>
      </c>
      <c r="L202" s="67" t="s">
        <v>118</v>
      </c>
      <c r="M202" s="68" t="s">
        <v>42</v>
      </c>
      <c r="N202" s="98">
        <v>50</v>
      </c>
      <c r="O202" s="98">
        <v>50</v>
      </c>
      <c r="P202" s="199" t="str">
        <f t="shared" si="142"/>
        <v/>
      </c>
      <c r="Q202" s="122">
        <f t="shared" si="141"/>
        <v>100</v>
      </c>
      <c r="R202" s="283"/>
      <c r="S202" s="275"/>
      <c r="T202" s="284"/>
      <c r="U202" s="276"/>
      <c r="V202" s="279"/>
      <c r="W202" s="263"/>
      <c r="X202" s="416"/>
    </row>
    <row r="203" spans="1:25" s="4" customFormat="1" ht="28.5" customHeight="1" thickBot="1" x14ac:dyDescent="0.3">
      <c r="A203" s="287"/>
      <c r="B203" s="44" t="str">
        <f t="shared" si="143"/>
        <v>ГБУЗ АО Лиманская  РБ</v>
      </c>
      <c r="C203" s="355" t="s">
        <v>189</v>
      </c>
      <c r="D203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3" s="279" t="s">
        <v>47</v>
      </c>
      <c r="F203" s="44" t="str">
        <f t="shared" si="121"/>
        <v>Не предусмотрено</v>
      </c>
      <c r="G203" s="279" t="s">
        <v>47</v>
      </c>
      <c r="H203" s="44" t="str">
        <f t="shared" si="122"/>
        <v>Не предусмотрено</v>
      </c>
      <c r="I203" s="279" t="s">
        <v>47</v>
      </c>
      <c r="J203" s="44" t="str">
        <f t="shared" si="144"/>
        <v>Не предусмотрено</v>
      </c>
      <c r="K203" s="70" t="s">
        <v>57</v>
      </c>
      <c r="L203" s="69" t="s">
        <v>57</v>
      </c>
      <c r="M203" s="70"/>
      <c r="N203" s="100"/>
      <c r="O203" s="100"/>
      <c r="P203" s="51" t="str">
        <f t="shared" ref="P203" si="145">IF(AND(N203&lt;&gt;0,M203="Кач."),O203/N203*100,"")</f>
        <v/>
      </c>
      <c r="Q203" s="51"/>
      <c r="R203" s="283" t="str">
        <f>IFERROR(AVERAGE(P203:P204),"")</f>
        <v/>
      </c>
      <c r="S203" s="275">
        <f>AVERAGE(Q203:Q204)</f>
        <v>52.285714285714292</v>
      </c>
      <c r="T203" s="284">
        <f>IFERROR((R203*0.7+S203*0.3)*2,S203*2)</f>
        <v>104.57142857142858</v>
      </c>
      <c r="U203" s="276" t="str">
        <f>IF(T203&lt;170,"ГЗ по услуге (работе) НЕ выполнено","")&amp;IF(AND(T203&gt;=170,T203&lt;=200),"ГЗ по услуге (работе) выполнено","")&amp;IF(T203&gt;200,"ГЗ по услуге (работе) ПЕРЕвыполнено","")</f>
        <v>ГЗ по услуге (работе) НЕ выполнено</v>
      </c>
      <c r="V203" s="279"/>
      <c r="W203" s="263"/>
      <c r="X203" s="416"/>
    </row>
    <row r="204" spans="1:25" s="4" customFormat="1" ht="53.25" customHeight="1" thickBot="1" x14ac:dyDescent="0.3">
      <c r="A204" s="287"/>
      <c r="B204" s="44" t="str">
        <f t="shared" si="143"/>
        <v>ГБУЗ АО Лиманская  РБ</v>
      </c>
      <c r="C204" s="355"/>
      <c r="D204" s="19" t="str">
        <f t="shared" si="108"/>
        <v>Медицинское освидетельствование на состояние опьянения (алкогольного, наркотического или иного токсического)</v>
      </c>
      <c r="E204" s="279"/>
      <c r="F204" s="44" t="str">
        <f t="shared" si="121"/>
        <v>Не предусмотрено</v>
      </c>
      <c r="G204" s="279"/>
      <c r="H204" s="44" t="str">
        <f t="shared" si="122"/>
        <v>Не предусмотрено</v>
      </c>
      <c r="I204" s="279"/>
      <c r="J204" s="44" t="str">
        <f t="shared" si="144"/>
        <v>Не предусмотрено</v>
      </c>
      <c r="K204" s="71" t="s">
        <v>190</v>
      </c>
      <c r="L204" s="72" t="s">
        <v>58</v>
      </c>
      <c r="M204" s="68" t="s">
        <v>42</v>
      </c>
      <c r="N204" s="98">
        <v>350</v>
      </c>
      <c r="O204" s="98">
        <v>183</v>
      </c>
      <c r="P204" s="53"/>
      <c r="Q204" s="52">
        <f>IF(AND(N204&lt;&gt;0,M204="объем"),(O204/N204*100)/$Y$2*12,"")</f>
        <v>52.285714285714292</v>
      </c>
      <c r="R204" s="283"/>
      <c r="S204" s="275"/>
      <c r="T204" s="284"/>
      <c r="U204" s="276"/>
      <c r="V204" s="279"/>
      <c r="W204" s="263"/>
      <c r="X204" s="416"/>
    </row>
    <row r="205" spans="1:25" s="4" customFormat="1" ht="53.25" customHeight="1" thickBot="1" x14ac:dyDescent="0.3">
      <c r="A205" s="287"/>
      <c r="B205" s="44" t="str">
        <f t="shared" si="143"/>
        <v>ГБУЗ АО Лиманская  РБ</v>
      </c>
      <c r="C205" s="280" t="s">
        <v>136</v>
      </c>
      <c r="D205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5" s="277" t="s">
        <v>137</v>
      </c>
      <c r="F205" s="44" t="str">
        <f t="shared" si="121"/>
        <v>амбулаторно</v>
      </c>
      <c r="G205" s="277" t="s">
        <v>136</v>
      </c>
      <c r="H205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5" s="277" t="s">
        <v>47</v>
      </c>
      <c r="J205" s="44" t="str">
        <f t="shared" si="144"/>
        <v>Не предусмотрено</v>
      </c>
      <c r="K205" s="69" t="s">
        <v>128</v>
      </c>
      <c r="L205" s="69" t="s">
        <v>3</v>
      </c>
      <c r="M205" s="69" t="s">
        <v>5</v>
      </c>
      <c r="N205" s="100">
        <v>99</v>
      </c>
      <c r="O205" s="100">
        <v>99</v>
      </c>
      <c r="P205" s="121">
        <f t="shared" ref="P205:P206" si="146">IF(AND(N205&lt;&gt;0,M205="Кач."),O205/N205*100,"")</f>
        <v>100</v>
      </c>
      <c r="Q205" s="121" t="str">
        <f t="shared" ref="Q205:Q220" si="147">IF(AND(N205&lt;&gt;0,M205="объем"),(O205/N205*100)/$Y$2*12,"")</f>
        <v/>
      </c>
      <c r="R205" s="283">
        <f>IFERROR(AVERAGE(P205:P207),"")</f>
        <v>100</v>
      </c>
      <c r="S205" s="275">
        <f>AVERAGE(Q205:Q207)</f>
        <v>99.311065573770492</v>
      </c>
      <c r="T205" s="284">
        <f>IFERROR((R205*0.7+S205*0.3)*2,S205*2)</f>
        <v>199.5866393442623</v>
      </c>
      <c r="U205" s="276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79"/>
      <c r="W205" s="263"/>
      <c r="X205" s="416"/>
    </row>
    <row r="206" spans="1:25" s="4" customFormat="1" ht="53.25" customHeight="1" thickBot="1" x14ac:dyDescent="0.3">
      <c r="A206" s="287"/>
      <c r="B206" s="44" t="str">
        <f t="shared" si="143"/>
        <v>ГБУЗ АО Лиманская  РБ</v>
      </c>
      <c r="C206" s="281"/>
      <c r="D206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6" s="278"/>
      <c r="F206" s="44" t="str">
        <f t="shared" si="121"/>
        <v>амбулаторно</v>
      </c>
      <c r="G206" s="295"/>
      <c r="H206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6" s="295"/>
      <c r="J206" s="44" t="str">
        <f t="shared" si="144"/>
        <v>Не предусмотрено</v>
      </c>
      <c r="K206" s="66" t="s">
        <v>40</v>
      </c>
      <c r="L206" s="67" t="s">
        <v>118</v>
      </c>
      <c r="M206" s="68" t="s">
        <v>42</v>
      </c>
      <c r="N206" s="98">
        <v>2000</v>
      </c>
      <c r="O206" s="98">
        <v>1979</v>
      </c>
      <c r="P206" s="53" t="str">
        <f t="shared" si="146"/>
        <v/>
      </c>
      <c r="Q206" s="122">
        <f>IF(AND(N206&lt;&gt;0,M206="объем"),(O206/N206*100)/$Y$2*12,"")</f>
        <v>98.95</v>
      </c>
      <c r="R206" s="283"/>
      <c r="S206" s="275"/>
      <c r="T206" s="284"/>
      <c r="U206" s="276"/>
      <c r="V206" s="279"/>
      <c r="W206" s="263"/>
      <c r="X206" s="416"/>
    </row>
    <row r="207" spans="1:25" s="4" customFormat="1" ht="28.5" customHeight="1" thickBot="1" x14ac:dyDescent="0.3">
      <c r="A207" s="287"/>
      <c r="B207" s="44" t="str">
        <f t="shared" si="143"/>
        <v>ГБУЗ АО Лиманская  РБ</v>
      </c>
      <c r="C207" s="282"/>
      <c r="D207" s="19" t="str">
        <f t="shared" si="108"/>
        <v>Медицинская помощь в экстренной форме незастрахованным гражданам в системе обязательного медицинского страхования</v>
      </c>
      <c r="E207" s="64" t="s">
        <v>50</v>
      </c>
      <c r="F207" s="44" t="str">
        <f t="shared" si="121"/>
        <v>Вне медицинской организации</v>
      </c>
      <c r="G207" s="278"/>
      <c r="H207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07" s="278"/>
      <c r="J207" s="44" t="str">
        <f t="shared" si="144"/>
        <v>Не предусмотрено</v>
      </c>
      <c r="K207" s="66" t="s">
        <v>146</v>
      </c>
      <c r="L207" s="67" t="s">
        <v>41</v>
      </c>
      <c r="M207" s="68" t="s">
        <v>42</v>
      </c>
      <c r="N207" s="98">
        <v>610</v>
      </c>
      <c r="O207" s="98">
        <v>608</v>
      </c>
      <c r="P207" s="53"/>
      <c r="Q207" s="122">
        <f>IF(AND(N207&lt;&gt;0,M207="объем"),(O207/N207*100)/$Y$2*12,"")</f>
        <v>99.672131147540995</v>
      </c>
      <c r="R207" s="283"/>
      <c r="S207" s="275"/>
      <c r="T207" s="284"/>
      <c r="U207" s="276"/>
      <c r="V207" s="279"/>
      <c r="W207" s="263"/>
      <c r="X207" s="416"/>
    </row>
    <row r="208" spans="1:25" s="4" customFormat="1" ht="50.25" customHeight="1" thickBot="1" x14ac:dyDescent="0.3">
      <c r="A208" s="287"/>
      <c r="B208" s="44" t="str">
        <f t="shared" si="143"/>
        <v>ГБУЗ АО Лиманская  РБ</v>
      </c>
      <c r="C208" s="280" t="s">
        <v>43</v>
      </c>
      <c r="D208" s="19" t="str">
        <f t="shared" si="108"/>
        <v>паллиативная медицинская помощь</v>
      </c>
      <c r="E208" s="277" t="s">
        <v>246</v>
      </c>
      <c r="F208" s="44" t="str">
        <f t="shared" si="121"/>
        <v>амбулаторно на дому</v>
      </c>
      <c r="G208" s="277" t="s">
        <v>43</v>
      </c>
      <c r="H208" s="44" t="str">
        <f t="shared" si="122"/>
        <v>паллиативная медицинская помощь</v>
      </c>
      <c r="I208" s="277" t="s">
        <v>143</v>
      </c>
      <c r="J208" s="44" t="str">
        <f t="shared" si="144"/>
        <v xml:space="preserve">Не применяется </v>
      </c>
      <c r="K208" s="70" t="s">
        <v>128</v>
      </c>
      <c r="L208" s="69" t="s">
        <v>3</v>
      </c>
      <c r="M208" s="69" t="s">
        <v>5</v>
      </c>
      <c r="N208" s="100">
        <v>99</v>
      </c>
      <c r="O208" s="100">
        <v>99</v>
      </c>
      <c r="P208" s="51">
        <f t="shared" ref="P208" si="148">IF(AND(N208&lt;&gt;0,M208="Кач."),O208/N208*100,"")</f>
        <v>100</v>
      </c>
      <c r="Q208" s="51" t="str">
        <f t="shared" si="147"/>
        <v/>
      </c>
      <c r="R208" s="283">
        <f>IFERROR(AVERAGE(P208:P209),"")</f>
        <v>100</v>
      </c>
      <c r="S208" s="275">
        <f>AVERAGE(Q208:Q209)</f>
        <v>99.5</v>
      </c>
      <c r="T208" s="284">
        <f>IFERROR((R208*0.7+S208*0.3)*2,S208*2)</f>
        <v>199.7</v>
      </c>
      <c r="U208" s="276" t="str">
        <f>IF(T208&lt;170,"ГЗ по услуге (работе) НЕ выполнено","")&amp;IF(AND(T208&gt;=170,T208&lt;=200),"ГЗ по услуге (работе) выполнено","")&amp;IF(T208&gt;200,"ГЗ по услуге (работе) ПЕРЕвыполнено","")</f>
        <v>ГЗ по услуге (работе) выполнено</v>
      </c>
      <c r="V208" s="279"/>
      <c r="W208" s="263"/>
      <c r="X208" s="416"/>
    </row>
    <row r="209" spans="1:24" s="4" customFormat="1" ht="25.5" customHeight="1" thickBot="1" x14ac:dyDescent="0.3">
      <c r="A209" s="287"/>
      <c r="B209" s="44" t="str">
        <f t="shared" si="143"/>
        <v>ГБУЗ АО Лиманская  РБ</v>
      </c>
      <c r="C209" s="281"/>
      <c r="D209" s="19" t="str">
        <f t="shared" si="108"/>
        <v>паллиативная медицинская помощь</v>
      </c>
      <c r="E209" s="278"/>
      <c r="F209" s="44" t="str">
        <f t="shared" si="121"/>
        <v>амбулаторно на дому</v>
      </c>
      <c r="G209" s="278"/>
      <c r="H209" s="44" t="str">
        <f t="shared" si="122"/>
        <v>паллиативная медицинская помощь</v>
      </c>
      <c r="I209" s="278"/>
      <c r="J209" s="44" t="str">
        <f t="shared" si="144"/>
        <v xml:space="preserve">Не применяется </v>
      </c>
      <c r="K209" s="71" t="s">
        <v>40</v>
      </c>
      <c r="L209" s="67" t="s">
        <v>118</v>
      </c>
      <c r="M209" s="68" t="s">
        <v>42</v>
      </c>
      <c r="N209" s="98">
        <v>400</v>
      </c>
      <c r="O209" s="98">
        <v>398</v>
      </c>
      <c r="P209" s="53"/>
      <c r="Q209" s="52">
        <f t="shared" ref="Q209:Q212" si="149">IF(AND(N209&lt;&gt;0,M209="объем"),(O209/N209*100)/$Y$2*12,"")</f>
        <v>99.5</v>
      </c>
      <c r="R209" s="283"/>
      <c r="S209" s="275"/>
      <c r="T209" s="284"/>
      <c r="U209" s="276"/>
      <c r="V209" s="279"/>
      <c r="W209" s="263"/>
      <c r="X209" s="416"/>
    </row>
    <row r="210" spans="1:24" s="4" customFormat="1" ht="28.5" customHeight="1" thickBot="1" x14ac:dyDescent="0.3">
      <c r="A210" s="287"/>
      <c r="B210" s="44" t="str">
        <f t="shared" si="143"/>
        <v>ГБУЗ АО Лиманская  РБ</v>
      </c>
      <c r="C210" s="281"/>
      <c r="D210" s="19" t="str">
        <f t="shared" si="108"/>
        <v>паллиативная медицинская помощь</v>
      </c>
      <c r="E210" s="277" t="s">
        <v>244</v>
      </c>
      <c r="F210" s="44" t="str">
        <f t="shared" si="121"/>
        <v>амбулаторно на дому выездными патронажными бригадами</v>
      </c>
      <c r="G210" s="277" t="s">
        <v>43</v>
      </c>
      <c r="H210" s="44" t="str">
        <f t="shared" si="122"/>
        <v>паллиативная медицинская помощь</v>
      </c>
      <c r="I210" s="277" t="s">
        <v>143</v>
      </c>
      <c r="J210" s="44" t="str">
        <f>IF(I210="",J209,I210)</f>
        <v xml:space="preserve">Не применяется </v>
      </c>
      <c r="K210" s="70" t="s">
        <v>128</v>
      </c>
      <c r="L210" s="69" t="s">
        <v>3</v>
      </c>
      <c r="M210" s="69" t="s">
        <v>5</v>
      </c>
      <c r="N210" s="100">
        <v>99</v>
      </c>
      <c r="O210" s="100">
        <v>99</v>
      </c>
      <c r="P210" s="121">
        <f t="shared" ref="P210" si="150">IF(AND(N210&lt;&gt;0,M210="Кач."),O210/N210*100,"")</f>
        <v>100</v>
      </c>
      <c r="Q210" s="121" t="str">
        <f t="shared" si="149"/>
        <v/>
      </c>
      <c r="R210" s="283">
        <f>IFERROR(AVERAGE(P210:P211),"")</f>
        <v>100</v>
      </c>
      <c r="S210" s="275">
        <f>AVERAGE(Q210:Q211)</f>
        <v>99.302325581395337</v>
      </c>
      <c r="T210" s="284">
        <f>IFERROR((R210*0.7+S210*0.3)*2,S210*2)</f>
        <v>199.58139534883719</v>
      </c>
      <c r="U210" s="276" t="str">
        <f>IF(T210&lt;170,"ГЗ по услуге (работе) НЕ выполнено","")&amp;IF(AND(T210&gt;=170,T210&lt;=200),"ГЗ по услуге (работе) выполнено","")&amp;IF(T210&gt;200,"ГЗ по услуге (работе) ПЕРЕвыполнено","")</f>
        <v>ГЗ по услуге (работе) выполнено</v>
      </c>
      <c r="V210" s="279"/>
      <c r="W210" s="263"/>
      <c r="X210" s="416"/>
    </row>
    <row r="211" spans="1:24" s="4" customFormat="1" ht="28.5" customHeight="1" thickBot="1" x14ac:dyDescent="0.3">
      <c r="A211" s="287"/>
      <c r="B211" s="44" t="str">
        <f t="shared" si="143"/>
        <v>ГБУЗ АО Лиманская  РБ</v>
      </c>
      <c r="C211" s="281"/>
      <c r="D211" s="19" t="str">
        <f t="shared" si="108"/>
        <v>паллиативная медицинская помощь</v>
      </c>
      <c r="E211" s="278"/>
      <c r="F211" s="44" t="str">
        <f t="shared" si="121"/>
        <v>амбулаторно на дому выездными патронажными бригадами</v>
      </c>
      <c r="G211" s="278"/>
      <c r="H211" s="44" t="str">
        <f t="shared" si="122"/>
        <v>паллиативная медицинская помощь</v>
      </c>
      <c r="I211" s="278"/>
      <c r="J211" s="44" t="str">
        <f t="shared" ref="J211:J244" si="151">IF(I211="",J210,I211)</f>
        <v xml:space="preserve">Не применяется </v>
      </c>
      <c r="K211" s="71" t="s">
        <v>40</v>
      </c>
      <c r="L211" s="67" t="s">
        <v>118</v>
      </c>
      <c r="M211" s="68" t="s">
        <v>42</v>
      </c>
      <c r="N211" s="98">
        <v>430</v>
      </c>
      <c r="O211" s="98">
        <v>427</v>
      </c>
      <c r="P211" s="53"/>
      <c r="Q211" s="122">
        <f t="shared" ref="Q211" si="152">IF(AND(N211&lt;&gt;0,M211="объем"),(O211/N211*100)/$Y$2*12,"")</f>
        <v>99.302325581395337</v>
      </c>
      <c r="R211" s="283"/>
      <c r="S211" s="275"/>
      <c r="T211" s="284"/>
      <c r="U211" s="276"/>
      <c r="V211" s="279"/>
      <c r="W211" s="263"/>
      <c r="X211" s="416"/>
    </row>
    <row r="212" spans="1:24" s="4" customFormat="1" ht="28.5" customHeight="1" thickBot="1" x14ac:dyDescent="0.3">
      <c r="A212" s="287"/>
      <c r="B212" s="44" t="str">
        <f t="shared" si="143"/>
        <v>ГБУЗ АО Лиманская  РБ</v>
      </c>
      <c r="C212" s="281"/>
      <c r="D212" s="19" t="str">
        <f t="shared" si="108"/>
        <v>паллиативная медицинская помощь</v>
      </c>
      <c r="E212" s="273" t="s">
        <v>138</v>
      </c>
      <c r="F212" s="44" t="str">
        <f t="shared" si="121"/>
        <v>стационар</v>
      </c>
      <c r="G212" s="277" t="s">
        <v>43</v>
      </c>
      <c r="H212" s="44" t="str">
        <f t="shared" si="122"/>
        <v>паллиативная медицинская помощь</v>
      </c>
      <c r="I212" s="273" t="s">
        <v>143</v>
      </c>
      <c r="J212" s="44" t="str">
        <f t="shared" si="151"/>
        <v xml:space="preserve">Не применяется </v>
      </c>
      <c r="K212" s="70" t="s">
        <v>128</v>
      </c>
      <c r="L212" s="69" t="s">
        <v>3</v>
      </c>
      <c r="M212" s="69" t="s">
        <v>5</v>
      </c>
      <c r="N212" s="100">
        <v>99</v>
      </c>
      <c r="O212" s="100">
        <v>99</v>
      </c>
      <c r="P212" s="51">
        <f t="shared" ref="P212:P217" si="153">IF(AND(N212&lt;&gt;0,M212="Кач."),O212/N212*100,"")</f>
        <v>100</v>
      </c>
      <c r="Q212" s="51" t="str">
        <f t="shared" si="149"/>
        <v/>
      </c>
      <c r="R212" s="283">
        <f t="shared" ref="R212" si="154">IFERROR(AVERAGE(P212:P213),"")</f>
        <v>100</v>
      </c>
      <c r="S212" s="275">
        <f t="shared" ref="S212" si="155">AVERAGE(Q212:Q213)</f>
        <v>99.803227075954368</v>
      </c>
      <c r="T212" s="284">
        <f t="shared" ref="T212" si="156">IFERROR((R212*0.7+S212*0.3)*2,S212*2)</f>
        <v>199.8819362455726</v>
      </c>
      <c r="U212" s="276" t="str">
        <f t="shared" ref="U212" si="157"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выполнено</v>
      </c>
      <c r="V212" s="279"/>
      <c r="W212" s="263"/>
      <c r="X212" s="416"/>
    </row>
    <row r="213" spans="1:24" s="4" customFormat="1" ht="39" customHeight="1" thickBot="1" x14ac:dyDescent="0.3">
      <c r="A213" s="287"/>
      <c r="B213" s="44" t="str">
        <f t="shared" si="143"/>
        <v>ГБУЗ АО Лиманская  РБ</v>
      </c>
      <c r="C213" s="282"/>
      <c r="D213" s="19" t="str">
        <f t="shared" si="108"/>
        <v>паллиативная медицинская помощь</v>
      </c>
      <c r="E213" s="274"/>
      <c r="F213" s="44" t="str">
        <f t="shared" si="121"/>
        <v>стационар</v>
      </c>
      <c r="G213" s="278"/>
      <c r="H213" s="44" t="str">
        <f t="shared" si="122"/>
        <v>паллиативная медицинская помощь</v>
      </c>
      <c r="I213" s="274"/>
      <c r="J213" s="44" t="str">
        <f t="shared" si="151"/>
        <v xml:space="preserve">Не применяется </v>
      </c>
      <c r="K213" s="66" t="s">
        <v>134</v>
      </c>
      <c r="L213" s="63" t="s">
        <v>135</v>
      </c>
      <c r="M213" s="68" t="s">
        <v>42</v>
      </c>
      <c r="N213" s="99">
        <v>2541</v>
      </c>
      <c r="O213" s="99">
        <v>2536</v>
      </c>
      <c r="P213" s="199" t="str">
        <f t="shared" si="153"/>
        <v/>
      </c>
      <c r="Q213" s="52">
        <f t="shared" si="147"/>
        <v>99.803227075954368</v>
      </c>
      <c r="R213" s="283"/>
      <c r="S213" s="275"/>
      <c r="T213" s="284"/>
      <c r="U213" s="276"/>
      <c r="V213" s="279"/>
      <c r="W213" s="263"/>
      <c r="X213" s="416"/>
    </row>
    <row r="214" spans="1:24" s="4" customFormat="1" ht="39" customHeight="1" thickBot="1" x14ac:dyDescent="0.3">
      <c r="A214" s="287"/>
      <c r="B214" s="44" t="str">
        <f t="shared" si="143"/>
        <v>ГБУЗ АО Лиманская  РБ</v>
      </c>
      <c r="C214" s="280" t="s">
        <v>305</v>
      </c>
      <c r="D214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4" s="273" t="s">
        <v>300</v>
      </c>
      <c r="F214" s="44" t="str">
        <f t="shared" si="121"/>
        <v>Амбулаторно</v>
      </c>
      <c r="G214" s="277" t="s">
        <v>305</v>
      </c>
      <c r="H214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4" s="273" t="s">
        <v>47</v>
      </c>
      <c r="J214" s="44" t="s">
        <v>47</v>
      </c>
      <c r="K214" s="66" t="s">
        <v>301</v>
      </c>
      <c r="L214" s="197" t="s">
        <v>3</v>
      </c>
      <c r="M214" s="68" t="s">
        <v>5</v>
      </c>
      <c r="N214" s="100">
        <v>99</v>
      </c>
      <c r="O214" s="100">
        <v>98</v>
      </c>
      <c r="P214" s="199">
        <f t="shared" si="153"/>
        <v>98.98989898989899</v>
      </c>
      <c r="Q214" s="198" t="str">
        <f t="shared" si="147"/>
        <v/>
      </c>
      <c r="R214" s="283">
        <f t="shared" ref="R214" si="158">IFERROR(AVERAGE(P214:P215),"")</f>
        <v>98.98989898989899</v>
      </c>
      <c r="S214" s="275">
        <f t="shared" ref="S214" si="159">AVERAGE(Q214:Q215)</f>
        <v>99.193548387096769</v>
      </c>
      <c r="T214" s="284">
        <f t="shared" ref="T214" si="160">IFERROR((R214*0.7+S214*0.3)*2,S214*2)</f>
        <v>198.10198761811662</v>
      </c>
      <c r="U214" s="276" t="str">
        <f t="shared" ref="U214" si="161"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выполнено</v>
      </c>
      <c r="V214" s="279"/>
      <c r="W214" s="263"/>
      <c r="X214" s="416"/>
    </row>
    <row r="215" spans="1:24" s="4" customFormat="1" ht="39" customHeight="1" thickBot="1" x14ac:dyDescent="0.3">
      <c r="A215" s="287"/>
      <c r="B215" s="44" t="str">
        <f t="shared" si="143"/>
        <v>ГБУЗ АО Лиманская  РБ</v>
      </c>
      <c r="C215" s="282"/>
      <c r="D215" s="19" t="str">
        <f t="shared" si="1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15" s="274"/>
      <c r="F215" s="44" t="str">
        <f t="shared" si="121"/>
        <v>Амбулаторно</v>
      </c>
      <c r="G215" s="278"/>
      <c r="H215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15" s="274"/>
      <c r="J215" s="44" t="s">
        <v>47</v>
      </c>
      <c r="K215" s="66" t="s">
        <v>40</v>
      </c>
      <c r="L215" s="197" t="s">
        <v>118</v>
      </c>
      <c r="M215" s="68" t="s">
        <v>42</v>
      </c>
      <c r="N215" s="99">
        <v>620</v>
      </c>
      <c r="O215" s="99">
        <v>615</v>
      </c>
      <c r="P215" s="199" t="str">
        <f t="shared" si="153"/>
        <v/>
      </c>
      <c r="Q215" s="198">
        <f t="shared" si="147"/>
        <v>99.193548387096769</v>
      </c>
      <c r="R215" s="283"/>
      <c r="S215" s="275"/>
      <c r="T215" s="284"/>
      <c r="U215" s="276"/>
      <c r="V215" s="279"/>
      <c r="W215" s="263"/>
      <c r="X215" s="416"/>
    </row>
    <row r="216" spans="1:24" s="4" customFormat="1" ht="39" customHeight="1" thickBot="1" x14ac:dyDescent="0.3">
      <c r="A216" s="287"/>
      <c r="B216" s="44" t="str">
        <f t="shared" si="143"/>
        <v>ГБУЗ АО Лиманская  РБ</v>
      </c>
      <c r="C216" s="268" t="s">
        <v>227</v>
      </c>
      <c r="D216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6" s="273" t="s">
        <v>281</v>
      </c>
      <c r="F216" s="44" t="str">
        <f t="shared" si="121"/>
        <v>заключение договоров</v>
      </c>
      <c r="G216" s="273" t="s">
        <v>283</v>
      </c>
      <c r="H216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6" s="273" t="s">
        <v>282</v>
      </c>
      <c r="J216" s="44" t="str">
        <f>IF(I216="",J213,I216)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6" s="73" t="s">
        <v>228</v>
      </c>
      <c r="L216" s="72" t="s">
        <v>3</v>
      </c>
      <c r="M216" s="69" t="s">
        <v>5</v>
      </c>
      <c r="N216" s="100">
        <v>100</v>
      </c>
      <c r="O216" s="100">
        <v>100</v>
      </c>
      <c r="P216" s="199">
        <f t="shared" si="153"/>
        <v>100</v>
      </c>
      <c r="Q216" s="198" t="str">
        <f t="shared" si="147"/>
        <v/>
      </c>
      <c r="R216" s="283">
        <f t="shared" ref="R216" si="162">IFERROR(AVERAGE(P216:P217),"")</f>
        <v>100</v>
      </c>
      <c r="S216" s="275">
        <f t="shared" ref="S216" si="163">AVERAGE(Q216:Q217)</f>
        <v>100</v>
      </c>
      <c r="T216" s="284">
        <f t="shared" ref="T216" si="164">IFERROR((R216*0.7+S216*0.3)*2,S216*2)</f>
        <v>200</v>
      </c>
      <c r="U216" s="276" t="str">
        <f t="shared" ref="U216" si="165"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выполнено</v>
      </c>
      <c r="V216" s="279"/>
      <c r="W216" s="263"/>
      <c r="X216" s="416"/>
    </row>
    <row r="217" spans="1:24" s="4" customFormat="1" ht="39" customHeight="1" thickBot="1" x14ac:dyDescent="0.3">
      <c r="A217" s="288"/>
      <c r="B217" s="44" t="str">
        <f t="shared" si="143"/>
        <v>ГБУЗ АО Лиманская  РБ</v>
      </c>
      <c r="C217" s="291"/>
      <c r="D217" s="19" t="str">
        <f t="shared" si="108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17" s="274"/>
      <c r="F217" s="44" t="str">
        <f t="shared" si="121"/>
        <v>заключение договоров</v>
      </c>
      <c r="G217" s="274"/>
      <c r="H217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17" s="274"/>
      <c r="J217" s="44" t="str">
        <f t="shared" si="1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17" s="74" t="s">
        <v>235</v>
      </c>
      <c r="L217" s="79" t="s">
        <v>229</v>
      </c>
      <c r="M217" s="80" t="s">
        <v>42</v>
      </c>
      <c r="N217" s="104">
        <v>18.079999999999998</v>
      </c>
      <c r="O217" s="104">
        <v>18.079999999999998</v>
      </c>
      <c r="P217" s="60" t="str">
        <f t="shared" si="153"/>
        <v/>
      </c>
      <c r="Q217" s="198">
        <f>IF(AND(N217&lt;&gt;0,M217="объем"),(O217/N217*100),"")</f>
        <v>100</v>
      </c>
      <c r="R217" s="283"/>
      <c r="S217" s="275"/>
      <c r="T217" s="284"/>
      <c r="U217" s="276"/>
      <c r="V217" s="279"/>
      <c r="W217" s="264"/>
      <c r="X217" s="417"/>
    </row>
    <row r="218" spans="1:24" s="4" customFormat="1" ht="28.5" customHeight="1" thickBot="1" x14ac:dyDescent="0.3">
      <c r="A218" s="270" t="s">
        <v>27</v>
      </c>
      <c r="B218" s="44" t="str">
        <f t="shared" si="143"/>
        <v>ГБУЗ АО Наримановская РБ</v>
      </c>
      <c r="C218" s="355" t="s">
        <v>119</v>
      </c>
      <c r="D218" s="19" t="str">
        <f t="shared" si="108"/>
        <v>ПМСП, не включенная в базовую программу ОМС</v>
      </c>
      <c r="E218" s="279" t="s">
        <v>137</v>
      </c>
      <c r="F218" s="44" t="str">
        <f t="shared" si="121"/>
        <v>амбулаторно</v>
      </c>
      <c r="G218" s="276" t="s">
        <v>132</v>
      </c>
      <c r="H218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8" s="279" t="s">
        <v>162</v>
      </c>
      <c r="J218" s="44" t="str">
        <f t="shared" si="151"/>
        <v>по профилю дерматовенерология (в части венерологии)</v>
      </c>
      <c r="K218" s="69" t="s">
        <v>128</v>
      </c>
      <c r="L218" s="69" t="s">
        <v>3</v>
      </c>
      <c r="M218" s="69" t="s">
        <v>5</v>
      </c>
      <c r="N218" s="100">
        <v>99</v>
      </c>
      <c r="O218" s="100">
        <v>99</v>
      </c>
      <c r="P218" s="51">
        <f>IF(AND(N218&lt;&gt;0,M218="Кач."),O218/N218*100,"")</f>
        <v>100</v>
      </c>
      <c r="Q218" s="51"/>
      <c r="R218" s="283">
        <f>IFERROR(AVERAGE(P218:P220),"")</f>
        <v>100</v>
      </c>
      <c r="S218" s="275">
        <f>AVERAGE(Q218:Q220)</f>
        <v>96.258967001434712</v>
      </c>
      <c r="T218" s="284">
        <f>IFERROR((R218*0.7+S218*0.3)*2,S218*2)</f>
        <v>197.75538020086083</v>
      </c>
      <c r="U218" s="276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79"/>
      <c r="W218" s="262">
        <f>AVERAGE(T218:T245)</f>
        <v>197.7564447547546</v>
      </c>
      <c r="X218" s="265" t="str">
        <f>IF(W218&lt;170,"ГЗ по учреждению не выполнено","")&amp;IF(AND(W218&gt;=170,W218&lt;=200),"ГЗ по учреждению выполнено","")&amp;IF(W218&gt;200,"ГЗ по учреждению перевыполнено","")</f>
        <v>ГЗ по учреждению выполнено</v>
      </c>
    </row>
    <row r="219" spans="1:24" s="4" customFormat="1" ht="28.5" customHeight="1" thickBot="1" x14ac:dyDescent="0.3">
      <c r="A219" s="271"/>
      <c r="B219" s="44" t="str">
        <f t="shared" si="143"/>
        <v>ГБУЗ АО Наримановская РБ</v>
      </c>
      <c r="C219" s="355"/>
      <c r="D219" s="19" t="str">
        <f t="shared" si="108"/>
        <v>ПМСП, не включенная в базовую программу ОМС</v>
      </c>
      <c r="E219" s="279"/>
      <c r="F219" s="44" t="str">
        <f t="shared" si="121"/>
        <v>амбулаторно</v>
      </c>
      <c r="G219" s="276"/>
      <c r="H219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19" s="279"/>
      <c r="J219" s="44" t="str">
        <f t="shared" si="151"/>
        <v>по профилю дерматовенерология (в части венерологии)</v>
      </c>
      <c r="K219" s="66" t="s">
        <v>40</v>
      </c>
      <c r="L219" s="67" t="s">
        <v>118</v>
      </c>
      <c r="M219" s="68" t="s">
        <v>42</v>
      </c>
      <c r="N219" s="103">
        <v>1700</v>
      </c>
      <c r="O219" s="103">
        <v>1635</v>
      </c>
      <c r="P219" s="53"/>
      <c r="Q219" s="52">
        <f t="shared" si="147"/>
        <v>96.176470588235276</v>
      </c>
      <c r="R219" s="283"/>
      <c r="S219" s="275"/>
      <c r="T219" s="284"/>
      <c r="U219" s="276"/>
      <c r="V219" s="279"/>
      <c r="W219" s="263"/>
      <c r="X219" s="266"/>
    </row>
    <row r="220" spans="1:24" s="4" customFormat="1" ht="65.25" customHeight="1" thickBot="1" x14ac:dyDescent="0.3">
      <c r="A220" s="271"/>
      <c r="B220" s="44" t="str">
        <f t="shared" si="143"/>
        <v>ГБУЗ АО Наримановская РБ</v>
      </c>
      <c r="C220" s="355"/>
      <c r="D220" s="19" t="str">
        <f t="shared" si="108"/>
        <v>ПМСП, не включенная в базовую программу ОМС</v>
      </c>
      <c r="E220" s="279"/>
      <c r="F220" s="44" t="str">
        <f t="shared" si="121"/>
        <v>амбулаторно</v>
      </c>
      <c r="G220" s="276"/>
      <c r="H22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0" s="279"/>
      <c r="J220" s="44" t="str">
        <f t="shared" si="151"/>
        <v>по профилю дерматовенерология (в части венерологии)</v>
      </c>
      <c r="K220" s="66" t="s">
        <v>133</v>
      </c>
      <c r="L220" s="67" t="s">
        <v>118</v>
      </c>
      <c r="M220" s="68" t="s">
        <v>42</v>
      </c>
      <c r="N220" s="98">
        <v>410</v>
      </c>
      <c r="O220" s="103">
        <v>395</v>
      </c>
      <c r="P220" s="53"/>
      <c r="Q220" s="52">
        <f t="shared" si="147"/>
        <v>96.341463414634148</v>
      </c>
      <c r="R220" s="283"/>
      <c r="S220" s="275"/>
      <c r="T220" s="284"/>
      <c r="U220" s="276"/>
      <c r="V220" s="279"/>
      <c r="W220" s="263"/>
      <c r="X220" s="266"/>
    </row>
    <row r="221" spans="1:24" s="4" customFormat="1" ht="50.25" customHeight="1" thickBot="1" x14ac:dyDescent="0.3">
      <c r="A221" s="271"/>
      <c r="B221" s="44" t="str">
        <f t="shared" si="143"/>
        <v>ГБУЗ АО Наримановская РБ</v>
      </c>
      <c r="C221" s="355"/>
      <c r="D221" s="19" t="str">
        <f t="shared" si="108"/>
        <v>ПМСП, не включенная в базовую программу ОМС</v>
      </c>
      <c r="E221" s="279" t="s">
        <v>137</v>
      </c>
      <c r="F221" s="44" t="str">
        <f t="shared" si="121"/>
        <v>амбулаторно</v>
      </c>
      <c r="G221" s="276" t="s">
        <v>140</v>
      </c>
      <c r="H221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1" s="279" t="s">
        <v>139</v>
      </c>
      <c r="J221" s="44" t="str">
        <f t="shared" si="151"/>
        <v>по профилю Фтизиатрия</v>
      </c>
      <c r="K221" s="70" t="s">
        <v>128</v>
      </c>
      <c r="L221" s="69" t="s">
        <v>3</v>
      </c>
      <c r="M221" s="69" t="s">
        <v>5</v>
      </c>
      <c r="N221" s="100">
        <v>99</v>
      </c>
      <c r="O221" s="100">
        <v>99</v>
      </c>
      <c r="P221" s="51">
        <f t="shared" ref="P221" si="166">IF(AND(N221&lt;&gt;0,M221="Кач."),O221/N221*100,"")</f>
        <v>100</v>
      </c>
      <c r="Q221" s="51"/>
      <c r="R221" s="283">
        <f>IFERROR(AVERAGE(P221:P223),"")</f>
        <v>100</v>
      </c>
      <c r="S221" s="275">
        <f>AVERAGE(Q221:Q223)</f>
        <v>95.800907964733398</v>
      </c>
      <c r="T221" s="284">
        <f>IFERROR((R221*0.7+S221*0.3)*2,S221*2)</f>
        <v>197.48054477884003</v>
      </c>
      <c r="U221" s="276" t="str">
        <f>IF(T221&lt;170,"ГЗ по услуге (работе) НЕ выполнено","")&amp;IF(AND(T221&gt;=170,T221&lt;=200),"ГЗ по услуге (работе) выполнено","")&amp;IF(T221&gt;200,"ГЗ по услуге (работе) ПЕРЕвыполнено","")</f>
        <v>ГЗ по услуге (работе) выполнено</v>
      </c>
      <c r="V221" s="279"/>
      <c r="W221" s="263"/>
      <c r="X221" s="266"/>
    </row>
    <row r="222" spans="1:24" s="4" customFormat="1" ht="28.5" customHeight="1" thickBot="1" x14ac:dyDescent="0.3">
      <c r="A222" s="271"/>
      <c r="B222" s="44" t="str">
        <f t="shared" si="143"/>
        <v>ГБУЗ АО Наримановская РБ</v>
      </c>
      <c r="C222" s="355"/>
      <c r="D222" s="19" t="str">
        <f t="shared" si="108"/>
        <v>ПМСП, не включенная в базовую программу ОМС</v>
      </c>
      <c r="E222" s="279"/>
      <c r="F222" s="44" t="str">
        <f t="shared" si="121"/>
        <v>амбулаторно</v>
      </c>
      <c r="G222" s="276"/>
      <c r="H222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2" s="279"/>
      <c r="J222" s="44" t="str">
        <f t="shared" si="151"/>
        <v>по профилю Фтизиатрия</v>
      </c>
      <c r="K222" s="71" t="s">
        <v>40</v>
      </c>
      <c r="L222" s="67" t="s">
        <v>118</v>
      </c>
      <c r="M222" s="68" t="s">
        <v>42</v>
      </c>
      <c r="N222" s="98">
        <v>2743</v>
      </c>
      <c r="O222" s="103">
        <v>2630</v>
      </c>
      <c r="P222" s="53"/>
      <c r="Q222" s="52">
        <f t="shared" ref="Q222:Q233" si="167">IF(AND(N222&lt;&gt;0,M222="объем"),(O222/N222*100)/$Y$2*12,"")</f>
        <v>95.880422894640901</v>
      </c>
      <c r="R222" s="283"/>
      <c r="S222" s="275"/>
      <c r="T222" s="284"/>
      <c r="U222" s="276"/>
      <c r="V222" s="279"/>
      <c r="W222" s="263"/>
      <c r="X222" s="266"/>
    </row>
    <row r="223" spans="1:24" s="4" customFormat="1" ht="28.5" customHeight="1" thickBot="1" x14ac:dyDescent="0.3">
      <c r="A223" s="271"/>
      <c r="B223" s="44" t="str">
        <f t="shared" si="143"/>
        <v>ГБУЗ АО Наримановская РБ</v>
      </c>
      <c r="C223" s="355"/>
      <c r="D223" s="19" t="str">
        <f t="shared" si="108"/>
        <v>ПМСП, не включенная в базовую программу ОМС</v>
      </c>
      <c r="E223" s="279"/>
      <c r="F223" s="44" t="str">
        <f t="shared" si="121"/>
        <v>амбулаторно</v>
      </c>
      <c r="G223" s="276"/>
      <c r="H223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3" s="279"/>
      <c r="J223" s="44" t="str">
        <f t="shared" si="151"/>
        <v>по профилю Фтизиатрия</v>
      </c>
      <c r="K223" s="71" t="s">
        <v>133</v>
      </c>
      <c r="L223" s="67" t="s">
        <v>118</v>
      </c>
      <c r="M223" s="68" t="s">
        <v>42</v>
      </c>
      <c r="N223" s="98">
        <v>2010</v>
      </c>
      <c r="O223" s="103">
        <v>1924</v>
      </c>
      <c r="P223" s="53"/>
      <c r="Q223" s="52">
        <f t="shared" si="167"/>
        <v>95.72139303482588</v>
      </c>
      <c r="R223" s="283"/>
      <c r="S223" s="275"/>
      <c r="T223" s="284"/>
      <c r="U223" s="276"/>
      <c r="V223" s="279"/>
      <c r="W223" s="263"/>
      <c r="X223" s="266"/>
    </row>
    <row r="224" spans="1:24" s="4" customFormat="1" ht="53.25" customHeight="1" thickBot="1" x14ac:dyDescent="0.3">
      <c r="A224" s="271"/>
      <c r="B224" s="44" t="str">
        <f t="shared" si="143"/>
        <v>ГБУЗ АО Наримановская РБ</v>
      </c>
      <c r="C224" s="355"/>
      <c r="D224" s="19" t="str">
        <f t="shared" si="108"/>
        <v>ПМСП, не включенная в базовую программу ОМС</v>
      </c>
      <c r="E224" s="279" t="s">
        <v>137</v>
      </c>
      <c r="F224" s="44" t="str">
        <f t="shared" si="121"/>
        <v>амбулаторно</v>
      </c>
      <c r="G224" s="276" t="s">
        <v>161</v>
      </c>
      <c r="H224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4" s="279" t="s">
        <v>270</v>
      </c>
      <c r="J224" s="44" t="str">
        <f t="shared" si="151"/>
        <v>по профилю психиатрия-наркология</v>
      </c>
      <c r="K224" s="70" t="s">
        <v>128</v>
      </c>
      <c r="L224" s="69" t="s">
        <v>3</v>
      </c>
      <c r="M224" s="69" t="s">
        <v>5</v>
      </c>
      <c r="N224" s="100">
        <v>99</v>
      </c>
      <c r="O224" s="100">
        <v>99</v>
      </c>
      <c r="P224" s="51">
        <f t="shared" ref="P224" si="168">IF(AND(N224&lt;&gt;0,M224="Кач."),O224/N224*100,"")</f>
        <v>100</v>
      </c>
      <c r="Q224" s="51" t="str">
        <f t="shared" si="167"/>
        <v/>
      </c>
      <c r="R224" s="283">
        <f>IFERROR(AVERAGE(P224:P226),"")</f>
        <v>100</v>
      </c>
      <c r="S224" s="275">
        <f>AVERAGE(Q224:Q226)</f>
        <v>97.169032064278738</v>
      </c>
      <c r="T224" s="284">
        <f>IFERROR((R224*0.7+S224*0.3)*2,S224*2)</f>
        <v>198.30141923856723</v>
      </c>
      <c r="U224" s="276" t="str">
        <f>IF(T224&lt;170,"ГЗ по услуге (работе) НЕ выполнено","")&amp;IF(AND(T224&gt;=170,T224&lt;=200),"ГЗ по услуге (работе) выполнено","")&amp;IF(T224&gt;200,"ГЗ по услуге (работе) ПЕРЕвыполнено","")</f>
        <v>ГЗ по услуге (работе) выполнено</v>
      </c>
      <c r="V224" s="279"/>
      <c r="W224" s="263"/>
      <c r="X224" s="266"/>
    </row>
    <row r="225" spans="1:24" s="4" customFormat="1" ht="28.5" customHeight="1" thickBot="1" x14ac:dyDescent="0.3">
      <c r="A225" s="271"/>
      <c r="B225" s="44" t="str">
        <f t="shared" si="143"/>
        <v>ГБУЗ АО Наримановская РБ</v>
      </c>
      <c r="C225" s="355"/>
      <c r="D225" s="19" t="str">
        <f t="shared" si="108"/>
        <v>ПМСП, не включенная в базовую программу ОМС</v>
      </c>
      <c r="E225" s="279"/>
      <c r="F225" s="44" t="str">
        <f t="shared" si="121"/>
        <v>амбулаторно</v>
      </c>
      <c r="G225" s="276"/>
      <c r="H225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5" s="279"/>
      <c r="J225" s="44" t="str">
        <f t="shared" si="151"/>
        <v>по профилю психиатрия-наркология</v>
      </c>
      <c r="K225" s="71" t="s">
        <v>40</v>
      </c>
      <c r="L225" s="67" t="s">
        <v>118</v>
      </c>
      <c r="M225" s="68" t="s">
        <v>42</v>
      </c>
      <c r="N225" s="98">
        <v>579</v>
      </c>
      <c r="O225" s="103">
        <v>563</v>
      </c>
      <c r="P225" s="53"/>
      <c r="Q225" s="52">
        <f t="shared" si="167"/>
        <v>97.236614853195164</v>
      </c>
      <c r="R225" s="283"/>
      <c r="S225" s="275"/>
      <c r="T225" s="284"/>
      <c r="U225" s="276"/>
      <c r="V225" s="279"/>
      <c r="W225" s="263"/>
      <c r="X225" s="266"/>
    </row>
    <row r="226" spans="1:24" s="4" customFormat="1" ht="28.5" customHeight="1" thickBot="1" x14ac:dyDescent="0.3">
      <c r="A226" s="271"/>
      <c r="B226" s="44" t="str">
        <f t="shared" si="143"/>
        <v>ГБУЗ АО Наримановская РБ</v>
      </c>
      <c r="C226" s="355"/>
      <c r="D226" s="19" t="str">
        <f t="shared" si="108"/>
        <v>ПМСП, не включенная в базовую программу ОМС</v>
      </c>
      <c r="E226" s="279"/>
      <c r="F226" s="44" t="str">
        <f t="shared" si="121"/>
        <v>амбулаторно</v>
      </c>
      <c r="G226" s="276"/>
      <c r="H226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6" s="279"/>
      <c r="J226" s="44" t="str">
        <f t="shared" si="151"/>
        <v>по профилю психиатрия-наркология</v>
      </c>
      <c r="K226" s="71" t="s">
        <v>133</v>
      </c>
      <c r="L226" s="67" t="s">
        <v>118</v>
      </c>
      <c r="M226" s="68" t="s">
        <v>42</v>
      </c>
      <c r="N226" s="98">
        <v>207</v>
      </c>
      <c r="O226" s="103">
        <v>201</v>
      </c>
      <c r="P226" s="53"/>
      <c r="Q226" s="52">
        <f t="shared" si="167"/>
        <v>97.101449275362313</v>
      </c>
      <c r="R226" s="283"/>
      <c r="S226" s="275"/>
      <c r="T226" s="284"/>
      <c r="U226" s="276"/>
      <c r="V226" s="279"/>
      <c r="W226" s="263"/>
      <c r="X226" s="266"/>
    </row>
    <row r="227" spans="1:24" s="4" customFormat="1" ht="43.5" customHeight="1" thickBot="1" x14ac:dyDescent="0.3">
      <c r="A227" s="271"/>
      <c r="B227" s="44" t="str">
        <f t="shared" si="143"/>
        <v>ГБУЗ АО Наримановская РБ</v>
      </c>
      <c r="C227" s="355"/>
      <c r="D227" s="19" t="str">
        <f t="shared" si="108"/>
        <v>ПМСП, не включенная в базовую программу ОМС</v>
      </c>
      <c r="E227" s="277" t="s">
        <v>137</v>
      </c>
      <c r="F227" s="44" t="str">
        <f t="shared" si="121"/>
        <v>амбулаторно</v>
      </c>
      <c r="G227" s="273" t="s">
        <v>39</v>
      </c>
      <c r="H227" s="44" t="str">
        <f t="shared" si="122"/>
        <v>Первичная медико-санитарная помощь, в части диагностики и лечения</v>
      </c>
      <c r="I227" s="277" t="s">
        <v>243</v>
      </c>
      <c r="J227" s="44" t="str">
        <f t="shared" si="151"/>
        <v>Вакцинация</v>
      </c>
      <c r="K227" s="70" t="s">
        <v>128</v>
      </c>
      <c r="L227" s="69" t="s">
        <v>3</v>
      </c>
      <c r="M227" s="69" t="s">
        <v>5</v>
      </c>
      <c r="N227" s="100">
        <v>99</v>
      </c>
      <c r="O227" s="100">
        <v>99</v>
      </c>
      <c r="P227" s="118">
        <f t="shared" ref="P227" si="169">IF(AND(N227&lt;&gt;0,M227="Кач."),O227/N227*100,"")</f>
        <v>100</v>
      </c>
      <c r="Q227" s="118" t="str">
        <f t="shared" ref="Q227:Q228" si="170">IF(AND(N227&lt;&gt;0,M227="объем"),(O227/N227*100)/$Y$2*12,"")</f>
        <v/>
      </c>
      <c r="R227" s="283">
        <f>IFERROR(AVERAGE(P227:P228),"")</f>
        <v>100</v>
      </c>
      <c r="S227" s="275">
        <f>AVERAGE(Q227:Q228)</f>
        <v>97.5</v>
      </c>
      <c r="T227" s="284">
        <f>IFERROR((R227*0.7+S227*0.3)*2,S227*2)</f>
        <v>198.5</v>
      </c>
      <c r="U227" s="276" t="str">
        <f t="shared" ref="U227" si="171">IF(T227&lt;170,"ГЗ по услуге (работе) НЕ выполнено","")&amp;IF(AND(T227&gt;=170,T227&lt;=200),"ГЗ по услуге (работе) выполнено","")&amp;IF(T227&gt;200,"ГЗ по услуге (работе) ПЕРЕвыполнено","")</f>
        <v>ГЗ по услуге (работе) выполнено</v>
      </c>
      <c r="V227" s="279"/>
      <c r="W227" s="263"/>
      <c r="X227" s="266"/>
    </row>
    <row r="228" spans="1:24" s="4" customFormat="1" ht="28.5" customHeight="1" thickBot="1" x14ac:dyDescent="0.3">
      <c r="A228" s="271"/>
      <c r="B228" s="44" t="str">
        <f t="shared" ref="B228:B297" si="172">IF(A228="",B227,A228)</f>
        <v>ГБУЗ АО Наримановская РБ</v>
      </c>
      <c r="C228" s="355"/>
      <c r="D228" s="19" t="str">
        <f t="shared" ref="D228:D295" si="173">IF(C228="",D227,C228)</f>
        <v>ПМСП, не включенная в базовую программу ОМС</v>
      </c>
      <c r="E228" s="278"/>
      <c r="F228" s="44" t="str">
        <f t="shared" si="121"/>
        <v>амбулаторно</v>
      </c>
      <c r="G228" s="274"/>
      <c r="H228" s="44" t="str">
        <f t="shared" si="122"/>
        <v>Первичная медико-санитарная помощь, в части диагностики и лечения</v>
      </c>
      <c r="I228" s="278"/>
      <c r="J228" s="44" t="str">
        <f t="shared" si="151"/>
        <v>Вакцинация</v>
      </c>
      <c r="K228" s="71" t="s">
        <v>40</v>
      </c>
      <c r="L228" s="67" t="s">
        <v>118</v>
      </c>
      <c r="M228" s="68" t="s">
        <v>42</v>
      </c>
      <c r="N228" s="98">
        <v>40</v>
      </c>
      <c r="O228" s="103">
        <v>39</v>
      </c>
      <c r="P228" s="53"/>
      <c r="Q228" s="117">
        <f t="shared" si="170"/>
        <v>97.5</v>
      </c>
      <c r="R228" s="283"/>
      <c r="S228" s="275"/>
      <c r="T228" s="284"/>
      <c r="U228" s="276"/>
      <c r="V228" s="279"/>
      <c r="W228" s="263"/>
      <c r="X228" s="266"/>
    </row>
    <row r="229" spans="1:24" s="4" customFormat="1" ht="28.5" customHeight="1" thickBot="1" x14ac:dyDescent="0.3">
      <c r="A229" s="271"/>
      <c r="B229" s="44" t="str">
        <f t="shared" si="172"/>
        <v>ГБУЗ АО Наримановская РБ</v>
      </c>
      <c r="C229" s="355"/>
      <c r="D229" s="19" t="str">
        <f t="shared" si="173"/>
        <v>ПМСП, не включенная в базовую программу ОМС</v>
      </c>
      <c r="E229" s="276" t="s">
        <v>142</v>
      </c>
      <c r="F229" s="44" t="str">
        <f t="shared" si="121"/>
        <v>Дневной стационар</v>
      </c>
      <c r="G229" s="279" t="s">
        <v>141</v>
      </c>
      <c r="H229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276" t="s">
        <v>270</v>
      </c>
      <c r="J229" s="44" t="str">
        <f t="shared" si="151"/>
        <v>по профилю психиатрия-наркология</v>
      </c>
      <c r="K229" s="69" t="s">
        <v>128</v>
      </c>
      <c r="L229" s="69" t="s">
        <v>3</v>
      </c>
      <c r="M229" s="69" t="s">
        <v>5</v>
      </c>
      <c r="N229" s="100">
        <v>99</v>
      </c>
      <c r="O229" s="100">
        <v>99</v>
      </c>
      <c r="P229" s="51">
        <f t="shared" ref="P229" si="174">IF(AND(N229&lt;&gt;0,M229="Кач."),O229/N229*100,"")</f>
        <v>100</v>
      </c>
      <c r="Q229" s="51" t="str">
        <f t="shared" si="167"/>
        <v/>
      </c>
      <c r="R229" s="283">
        <f>IFERROR(AVERAGE(P229:P230),"")</f>
        <v>100</v>
      </c>
      <c r="S229" s="275">
        <f>AVERAGE(Q229:Q230)</f>
        <v>100</v>
      </c>
      <c r="T229" s="284">
        <f>IFERROR((R229*0.7+S229*0.3)*2,S229*2)</f>
        <v>200</v>
      </c>
      <c r="U229" s="276" t="str">
        <f t="shared" ref="U229" si="175">IF(T229&lt;170,"ГЗ по услуге (работе) НЕ выполнено","")&amp;IF(AND(T229&gt;=170,T229&lt;=200),"ГЗ по услуге (работе) выполнено","")&amp;IF(T229&gt;200,"ГЗ по услуге (работе) ПЕРЕвыполнено","")</f>
        <v>ГЗ по услуге (работе) выполнено</v>
      </c>
      <c r="V229" s="279"/>
      <c r="W229" s="263"/>
      <c r="X229" s="266"/>
    </row>
    <row r="230" spans="1:24" s="4" customFormat="1" ht="45.75" customHeight="1" thickBot="1" x14ac:dyDescent="0.3">
      <c r="A230" s="271"/>
      <c r="B230" s="44" t="str">
        <f t="shared" si="172"/>
        <v>ГБУЗ АО Наримановская РБ</v>
      </c>
      <c r="C230" s="355"/>
      <c r="D230" s="19" t="str">
        <f t="shared" si="173"/>
        <v>ПМСП, не включенная в базовую программу ОМС</v>
      </c>
      <c r="E230" s="276"/>
      <c r="F230" s="44" t="str">
        <f t="shared" si="121"/>
        <v>Дневной стационар</v>
      </c>
      <c r="G230" s="279"/>
      <c r="H230" s="44" t="str">
        <f t="shared" si="12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276"/>
      <c r="J230" s="44" t="str">
        <f t="shared" si="151"/>
        <v>по профилю психиатрия-наркология</v>
      </c>
      <c r="K230" s="71" t="s">
        <v>144</v>
      </c>
      <c r="L230" s="72" t="s">
        <v>145</v>
      </c>
      <c r="M230" s="68" t="s">
        <v>42</v>
      </c>
      <c r="N230" s="98">
        <v>24</v>
      </c>
      <c r="O230" s="103">
        <v>24</v>
      </c>
      <c r="P230" s="53"/>
      <c r="Q230" s="52">
        <f t="shared" si="167"/>
        <v>100</v>
      </c>
      <c r="R230" s="283"/>
      <c r="S230" s="275"/>
      <c r="T230" s="284"/>
      <c r="U230" s="276"/>
      <c r="V230" s="279"/>
      <c r="W230" s="263"/>
      <c r="X230" s="266"/>
    </row>
    <row r="231" spans="1:24" s="4" customFormat="1" ht="45.75" customHeight="1" thickBot="1" x14ac:dyDescent="0.3">
      <c r="A231" s="271"/>
      <c r="B231" s="44" t="str">
        <f t="shared" si="172"/>
        <v>ГБУЗ АО Наримановская РБ</v>
      </c>
      <c r="C231" s="306" t="s">
        <v>136</v>
      </c>
      <c r="D23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1" s="276" t="s">
        <v>50</v>
      </c>
      <c r="F231" s="44" t="str">
        <f t="shared" si="121"/>
        <v>Вне медицинской организации</v>
      </c>
      <c r="G231" s="276" t="s">
        <v>136</v>
      </c>
      <c r="H231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1" s="276" t="s">
        <v>143</v>
      </c>
      <c r="J231" s="44" t="str">
        <f t="shared" si="151"/>
        <v xml:space="preserve">Не применяется </v>
      </c>
      <c r="K231" s="69" t="s">
        <v>128</v>
      </c>
      <c r="L231" s="69" t="s">
        <v>3</v>
      </c>
      <c r="M231" s="69" t="s">
        <v>5</v>
      </c>
      <c r="N231" s="100">
        <v>99</v>
      </c>
      <c r="O231" s="100">
        <v>99</v>
      </c>
      <c r="P231" s="51">
        <f t="shared" ref="P231:P234" si="176">IF(AND(N231&lt;&gt;0,M231="Кач."),O231/N231*100,"")</f>
        <v>100</v>
      </c>
      <c r="Q231" s="51" t="str">
        <f t="shared" si="167"/>
        <v/>
      </c>
      <c r="R231" s="283">
        <f>IFERROR(AVERAGE(P231:P233),"")</f>
        <v>100</v>
      </c>
      <c r="S231" s="275">
        <f>AVERAGE(Q231:Q233)</f>
        <v>96.383986928104576</v>
      </c>
      <c r="T231" s="284">
        <f>IFERROR((R231*0.7+S231*0.3)*2,S231*2)</f>
        <v>197.83039215686273</v>
      </c>
      <c r="U231" s="276" t="str">
        <f t="shared" ref="U231:U234" si="177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79"/>
      <c r="W231" s="263"/>
      <c r="X231" s="266"/>
    </row>
    <row r="232" spans="1:24" s="4" customFormat="1" ht="45.75" customHeight="1" thickBot="1" x14ac:dyDescent="0.3">
      <c r="A232" s="271"/>
      <c r="B232" s="44" t="str">
        <f t="shared" si="172"/>
        <v>ГБУЗ АО Наримановская РБ</v>
      </c>
      <c r="C232" s="306"/>
      <c r="D232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2" s="276"/>
      <c r="F232" s="44" t="str">
        <f t="shared" si="121"/>
        <v>Вне медицинской организации</v>
      </c>
      <c r="G232" s="276"/>
      <c r="H232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2" s="276"/>
      <c r="J232" s="44" t="str">
        <f t="shared" si="151"/>
        <v xml:space="preserve">Не применяется </v>
      </c>
      <c r="K232" s="71" t="s">
        <v>40</v>
      </c>
      <c r="L232" s="67" t="s">
        <v>118</v>
      </c>
      <c r="M232" s="68" t="s">
        <v>42</v>
      </c>
      <c r="N232" s="98">
        <v>1800</v>
      </c>
      <c r="O232" s="98">
        <v>1736</v>
      </c>
      <c r="P232" s="53"/>
      <c r="Q232" s="117">
        <f t="shared" si="167"/>
        <v>96.444444444444429</v>
      </c>
      <c r="R232" s="283"/>
      <c r="S232" s="275"/>
      <c r="T232" s="284"/>
      <c r="U232" s="276"/>
      <c r="V232" s="279"/>
      <c r="W232" s="263"/>
      <c r="X232" s="266"/>
    </row>
    <row r="233" spans="1:24" s="4" customFormat="1" ht="28.5" customHeight="1" thickBot="1" x14ac:dyDescent="0.3">
      <c r="A233" s="271"/>
      <c r="B233" s="44" t="str">
        <f t="shared" si="172"/>
        <v>ГБУЗ АО Наримановская РБ</v>
      </c>
      <c r="C233" s="306"/>
      <c r="D233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33" s="276"/>
      <c r="F233" s="44" t="str">
        <f t="shared" si="121"/>
        <v>Вне медицинской организации</v>
      </c>
      <c r="G233" s="276"/>
      <c r="H233" s="44" t="str">
        <f t="shared" si="122"/>
        <v>Медицинская помощь в экстренной форме незастрахованным гражданам в системе обязательного медицинского страхования</v>
      </c>
      <c r="I233" s="276"/>
      <c r="J233" s="44" t="str">
        <f t="shared" si="151"/>
        <v xml:space="preserve">Не применяется </v>
      </c>
      <c r="K233" s="71" t="s">
        <v>146</v>
      </c>
      <c r="L233" s="72" t="s">
        <v>41</v>
      </c>
      <c r="M233" s="68" t="s">
        <v>42</v>
      </c>
      <c r="N233" s="96">
        <v>544</v>
      </c>
      <c r="O233" s="96">
        <v>524</v>
      </c>
      <c r="P233" s="53"/>
      <c r="Q233" s="52">
        <f t="shared" si="167"/>
        <v>96.32352941176471</v>
      </c>
      <c r="R233" s="283"/>
      <c r="S233" s="275"/>
      <c r="T233" s="284"/>
      <c r="U233" s="276"/>
      <c r="V233" s="279"/>
      <c r="W233" s="263"/>
      <c r="X233" s="266"/>
    </row>
    <row r="234" spans="1:24" s="4" customFormat="1" ht="45.75" customHeight="1" thickBot="1" x14ac:dyDescent="0.3">
      <c r="A234" s="271"/>
      <c r="B234" s="44" t="str">
        <f t="shared" si="172"/>
        <v>ГБУЗ АО Наримановская РБ</v>
      </c>
      <c r="C234" s="355" t="s">
        <v>189</v>
      </c>
      <c r="D234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34" s="279" t="s">
        <v>47</v>
      </c>
      <c r="F234" s="44" t="str">
        <f t="shared" si="121"/>
        <v>Не предусмотрено</v>
      </c>
      <c r="G234" s="279" t="s">
        <v>47</v>
      </c>
      <c r="H234" s="44" t="str">
        <f t="shared" si="122"/>
        <v>Не предусмотрено</v>
      </c>
      <c r="I234" s="279" t="s">
        <v>47</v>
      </c>
      <c r="J234" s="44" t="str">
        <f t="shared" si="151"/>
        <v>Не предусмотрено</v>
      </c>
      <c r="K234" s="70" t="s">
        <v>57</v>
      </c>
      <c r="L234" s="69" t="s">
        <v>57</v>
      </c>
      <c r="M234" s="70"/>
      <c r="N234" s="100"/>
      <c r="O234" s="100"/>
      <c r="P234" s="51" t="str">
        <f t="shared" si="176"/>
        <v/>
      </c>
      <c r="Q234" s="51"/>
      <c r="R234" s="283" t="str">
        <f>IFERROR(AVERAGE(P234:P235),"")</f>
        <v/>
      </c>
      <c r="S234" s="275">
        <f>AVERAGE(Q234:Q235)</f>
        <v>96.23655913978493</v>
      </c>
      <c r="T234" s="284">
        <f>IFERROR((R234*0.7+S234*0.3)*2,S234*2)</f>
        <v>192.47311827956986</v>
      </c>
      <c r="U234" s="276" t="str">
        <f t="shared" si="177"/>
        <v>ГЗ по услуге (работе) выполнено</v>
      </c>
      <c r="V234" s="352"/>
      <c r="W234" s="263"/>
      <c r="X234" s="266"/>
    </row>
    <row r="235" spans="1:24" s="4" customFormat="1" ht="33.75" customHeight="1" thickBot="1" x14ac:dyDescent="0.3">
      <c r="A235" s="271"/>
      <c r="B235" s="44" t="str">
        <f t="shared" si="172"/>
        <v>ГБУЗ АО Наримановская РБ</v>
      </c>
      <c r="C235" s="355"/>
      <c r="D235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35" s="279"/>
      <c r="F235" s="44" t="str">
        <f t="shared" si="121"/>
        <v>Не предусмотрено</v>
      </c>
      <c r="G235" s="279"/>
      <c r="H235" s="44" t="str">
        <f t="shared" si="122"/>
        <v>Не предусмотрено</v>
      </c>
      <c r="I235" s="279"/>
      <c r="J235" s="44" t="str">
        <f t="shared" si="151"/>
        <v>Не предусмотрено</v>
      </c>
      <c r="K235" s="71" t="s">
        <v>190</v>
      </c>
      <c r="L235" s="72" t="s">
        <v>58</v>
      </c>
      <c r="M235" s="68" t="s">
        <v>42</v>
      </c>
      <c r="N235" s="98">
        <v>186</v>
      </c>
      <c r="O235" s="98">
        <v>179</v>
      </c>
      <c r="P235" s="53"/>
      <c r="Q235" s="52">
        <f t="shared" ref="Q235" si="178">IF(AND(N235&lt;&gt;0,M235="объем"),(O235/N235*100)/$Y$2*12,"")</f>
        <v>96.23655913978493</v>
      </c>
      <c r="R235" s="283"/>
      <c r="S235" s="275"/>
      <c r="T235" s="284"/>
      <c r="U235" s="276"/>
      <c r="V235" s="352"/>
      <c r="W235" s="263"/>
      <c r="X235" s="266"/>
    </row>
    <row r="236" spans="1:24" s="4" customFormat="1" ht="28.5" customHeight="1" thickBot="1" x14ac:dyDescent="0.3">
      <c r="A236" s="271"/>
      <c r="B236" s="44" t="str">
        <f t="shared" si="172"/>
        <v>ГБУЗ АО Наримановская РБ</v>
      </c>
      <c r="C236" s="268" t="s">
        <v>71</v>
      </c>
      <c r="D236" s="19" t="str">
        <f t="shared" si="173"/>
        <v>Паллиативная медицинская помощь</v>
      </c>
      <c r="E236" s="276" t="s">
        <v>246</v>
      </c>
      <c r="F236" s="44" t="str">
        <f t="shared" si="121"/>
        <v>амбулаторно на дому</v>
      </c>
      <c r="G236" s="276" t="s">
        <v>43</v>
      </c>
      <c r="H236" s="44" t="str">
        <f t="shared" si="122"/>
        <v>паллиативная медицинская помощь</v>
      </c>
      <c r="I236" s="276" t="s">
        <v>143</v>
      </c>
      <c r="J236" s="44" t="str">
        <f t="shared" si="151"/>
        <v xml:space="preserve">Не применяется </v>
      </c>
      <c r="K236" s="70" t="s">
        <v>128</v>
      </c>
      <c r="L236" s="69" t="s">
        <v>3</v>
      </c>
      <c r="M236" s="69" t="s">
        <v>5</v>
      </c>
      <c r="N236" s="100">
        <v>99</v>
      </c>
      <c r="O236" s="100">
        <v>99</v>
      </c>
      <c r="P236" s="51">
        <f t="shared" ref="P236:P245" si="179">IF(AND(N236&lt;&gt;0,M236="Кач."),O236/N236*100,"")</f>
        <v>100</v>
      </c>
      <c r="Q236" s="51"/>
      <c r="R236" s="283">
        <f>IFERROR(AVERAGE(P236:P237),"")</f>
        <v>100</v>
      </c>
      <c r="S236" s="275">
        <f>AVERAGE(Q236:Q237)</f>
        <v>96.860986547085204</v>
      </c>
      <c r="T236" s="284">
        <f>IFERROR((R236*0.7+S236*0.3)*2,S236*2)</f>
        <v>198.11659192825113</v>
      </c>
      <c r="U236" s="276" t="str">
        <f>IF(T236&lt;170,"ГЗ по услуге (работе) НЕ выполнено","")&amp;IF(AND(T236&gt;=170,T236&lt;=200),"ГЗ по услуге (работе) выполнено","")&amp;IF(T236&gt;200,"ГЗ по услуге (работе) ПЕРЕвыполнено","")</f>
        <v>ГЗ по услуге (работе) выполнено</v>
      </c>
      <c r="V236" s="279"/>
      <c r="W236" s="263"/>
      <c r="X236" s="266"/>
    </row>
    <row r="237" spans="1:24" s="4" customFormat="1" ht="37.5" customHeight="1" thickBot="1" x14ac:dyDescent="0.3">
      <c r="A237" s="271"/>
      <c r="B237" s="44" t="str">
        <f t="shared" si="172"/>
        <v>ГБУЗ АО Наримановская РБ</v>
      </c>
      <c r="C237" s="269"/>
      <c r="D237" s="19" t="str">
        <f t="shared" si="173"/>
        <v>Паллиативная медицинская помощь</v>
      </c>
      <c r="E237" s="276"/>
      <c r="F237" s="44" t="str">
        <f t="shared" si="121"/>
        <v>амбулаторно на дому</v>
      </c>
      <c r="G237" s="276"/>
      <c r="H237" s="44" t="str">
        <f t="shared" si="122"/>
        <v>паллиативная медицинская помощь</v>
      </c>
      <c r="I237" s="276"/>
      <c r="J237" s="44" t="str">
        <f t="shared" si="151"/>
        <v xml:space="preserve">Не применяется </v>
      </c>
      <c r="K237" s="71" t="s">
        <v>40</v>
      </c>
      <c r="L237" s="67" t="s">
        <v>118</v>
      </c>
      <c r="M237" s="68" t="s">
        <v>42</v>
      </c>
      <c r="N237" s="98">
        <v>669</v>
      </c>
      <c r="O237" s="98">
        <v>648</v>
      </c>
      <c r="P237" s="53"/>
      <c r="Q237" s="52">
        <f t="shared" ref="Q237" si="180">IF(AND(N237&lt;&gt;0,M237="объем"),(O237/N237*100)/$Y$2*12,"")</f>
        <v>96.860986547085204</v>
      </c>
      <c r="R237" s="283"/>
      <c r="S237" s="275"/>
      <c r="T237" s="284"/>
      <c r="U237" s="276"/>
      <c r="V237" s="279"/>
      <c r="W237" s="263"/>
      <c r="X237" s="266"/>
    </row>
    <row r="238" spans="1:24" s="4" customFormat="1" ht="28.5" customHeight="1" thickBot="1" x14ac:dyDescent="0.3">
      <c r="A238" s="271"/>
      <c r="B238" s="44" t="str">
        <f t="shared" si="172"/>
        <v>ГБУЗ АО Наримановская РБ</v>
      </c>
      <c r="C238" s="269"/>
      <c r="D238" s="19" t="str">
        <f t="shared" si="173"/>
        <v>Паллиативная медицинская помощь</v>
      </c>
      <c r="E238" s="276" t="s">
        <v>244</v>
      </c>
      <c r="F238" s="44" t="str">
        <f t="shared" si="121"/>
        <v>амбулаторно на дому выездными патронажными бригадами</v>
      </c>
      <c r="G238" s="276" t="s">
        <v>43</v>
      </c>
      <c r="H238" s="44" t="str">
        <f t="shared" si="122"/>
        <v>паллиативная медицинская помощь</v>
      </c>
      <c r="I238" s="276" t="s">
        <v>143</v>
      </c>
      <c r="J238" s="44" t="str">
        <f t="shared" si="151"/>
        <v xml:space="preserve">Не применяется </v>
      </c>
      <c r="K238" s="70" t="s">
        <v>128</v>
      </c>
      <c r="L238" s="69" t="s">
        <v>3</v>
      </c>
      <c r="M238" s="69" t="s">
        <v>5</v>
      </c>
      <c r="N238" s="100">
        <v>99</v>
      </c>
      <c r="O238" s="100">
        <v>99</v>
      </c>
      <c r="P238" s="118">
        <f t="shared" ref="P238" si="181">IF(AND(N238&lt;&gt;0,M238="Кач."),O238/N238*100,"")</f>
        <v>100</v>
      </c>
      <c r="Q238" s="118"/>
      <c r="R238" s="283">
        <f>IFERROR(AVERAGE(P238:P239),"")</f>
        <v>100</v>
      </c>
      <c r="S238" s="275">
        <f>AVERAGE(Q238:Q239)</f>
        <v>96.883468834688344</v>
      </c>
      <c r="T238" s="284">
        <f>IFERROR((R238*0.7+S238*0.3)*2,S238*2)</f>
        <v>198.130081300813</v>
      </c>
      <c r="U238" s="276" t="str">
        <f>IF(T238&lt;170,"ГЗ по услуге (работе) НЕ выполнено","")&amp;IF(AND(T238&gt;=170,T238&lt;=200),"ГЗ по услуге (работе) выполнено","")&amp;IF(T238&gt;200,"ГЗ по услуге (работе) ПЕРЕвыполнено","")</f>
        <v>ГЗ по услуге (работе) выполнено</v>
      </c>
      <c r="V238" s="279"/>
      <c r="W238" s="263"/>
      <c r="X238" s="266"/>
    </row>
    <row r="239" spans="1:24" s="4" customFormat="1" ht="30.75" customHeight="1" thickBot="1" x14ac:dyDescent="0.3">
      <c r="A239" s="271"/>
      <c r="B239" s="44" t="str">
        <f t="shared" si="172"/>
        <v>ГБУЗ АО Наримановская РБ</v>
      </c>
      <c r="C239" s="269"/>
      <c r="D239" s="19" t="str">
        <f t="shared" si="173"/>
        <v>Паллиативная медицинская помощь</v>
      </c>
      <c r="E239" s="276"/>
      <c r="F239" s="44" t="str">
        <f t="shared" si="121"/>
        <v>амбулаторно на дому выездными патронажными бригадами</v>
      </c>
      <c r="G239" s="276"/>
      <c r="H239" s="44" t="str">
        <f t="shared" si="122"/>
        <v>паллиативная медицинская помощь</v>
      </c>
      <c r="I239" s="276"/>
      <c r="J239" s="44" t="str">
        <f t="shared" si="151"/>
        <v xml:space="preserve">Не применяется </v>
      </c>
      <c r="K239" s="71" t="s">
        <v>40</v>
      </c>
      <c r="L239" s="67" t="s">
        <v>118</v>
      </c>
      <c r="M239" s="68" t="s">
        <v>42</v>
      </c>
      <c r="N239" s="98">
        <v>738</v>
      </c>
      <c r="O239" s="98">
        <v>715</v>
      </c>
      <c r="P239" s="53"/>
      <c r="Q239" s="117">
        <f t="shared" ref="Q239" si="182">IF(AND(N239&lt;&gt;0,M239="объем"),(O239/N239*100)/$Y$2*12,"")</f>
        <v>96.883468834688344</v>
      </c>
      <c r="R239" s="283"/>
      <c r="S239" s="275"/>
      <c r="T239" s="284"/>
      <c r="U239" s="276"/>
      <c r="V239" s="279"/>
      <c r="W239" s="263"/>
      <c r="X239" s="266"/>
    </row>
    <row r="240" spans="1:24" s="4" customFormat="1" ht="28.5" customHeight="1" thickBot="1" x14ac:dyDescent="0.3">
      <c r="A240" s="271"/>
      <c r="B240" s="44" t="str">
        <f t="shared" si="172"/>
        <v>ГБУЗ АО Наримановская РБ</v>
      </c>
      <c r="C240" s="269"/>
      <c r="D240" s="19" t="str">
        <f t="shared" si="173"/>
        <v>Паллиативная медицинская помощь</v>
      </c>
      <c r="E240" s="273" t="s">
        <v>138</v>
      </c>
      <c r="F240" s="44" t="str">
        <f t="shared" si="121"/>
        <v>стационар</v>
      </c>
      <c r="G240" s="277" t="s">
        <v>43</v>
      </c>
      <c r="H240" s="44" t="str">
        <f t="shared" si="122"/>
        <v>паллиативная медицинская помощь</v>
      </c>
      <c r="I240" s="273" t="s">
        <v>143</v>
      </c>
      <c r="J240" s="44" t="str">
        <f t="shared" si="151"/>
        <v xml:space="preserve">Не применяется </v>
      </c>
      <c r="K240" s="70" t="s">
        <v>128</v>
      </c>
      <c r="L240" s="69" t="s">
        <v>3</v>
      </c>
      <c r="M240" s="69" t="s">
        <v>5</v>
      </c>
      <c r="N240" s="100">
        <v>99</v>
      </c>
      <c r="O240" s="100">
        <v>99</v>
      </c>
      <c r="P240" s="51">
        <f t="shared" si="179"/>
        <v>100</v>
      </c>
      <c r="Q240" s="51"/>
      <c r="R240" s="289">
        <f>IFERROR(AVERAGE(P240:P241),"")</f>
        <v>100</v>
      </c>
      <c r="S240" s="275">
        <f>AVERAGE(Q240:Q241)</f>
        <v>95.493767976989446</v>
      </c>
      <c r="T240" s="284">
        <f>IFERROR((R240*0.7+S240*0.3)*2,S240*2)</f>
        <v>197.29626078619367</v>
      </c>
      <c r="U240" s="276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79"/>
      <c r="W240" s="263"/>
      <c r="X240" s="266"/>
    </row>
    <row r="241" spans="1:24" s="4" customFormat="1" ht="28.5" customHeight="1" thickBot="1" x14ac:dyDescent="0.3">
      <c r="A241" s="271"/>
      <c r="B241" s="44" t="str">
        <f t="shared" si="172"/>
        <v>ГБУЗ АО Наримановская РБ</v>
      </c>
      <c r="C241" s="291"/>
      <c r="D241" s="19" t="str">
        <f t="shared" si="173"/>
        <v>Паллиативная медицинская помощь</v>
      </c>
      <c r="E241" s="274"/>
      <c r="F241" s="44" t="str">
        <f t="shared" si="121"/>
        <v>стационар</v>
      </c>
      <c r="G241" s="278"/>
      <c r="H241" s="44" t="str">
        <f t="shared" si="122"/>
        <v>паллиативная медицинская помощь</v>
      </c>
      <c r="I241" s="274"/>
      <c r="J241" s="44" t="str">
        <f t="shared" si="151"/>
        <v xml:space="preserve">Не применяется </v>
      </c>
      <c r="K241" s="66" t="s">
        <v>134</v>
      </c>
      <c r="L241" s="63" t="s">
        <v>135</v>
      </c>
      <c r="M241" s="68" t="s">
        <v>42</v>
      </c>
      <c r="N241" s="97">
        <v>5215</v>
      </c>
      <c r="O241" s="97">
        <v>4980</v>
      </c>
      <c r="P241" s="199" t="str">
        <f t="shared" si="179"/>
        <v/>
      </c>
      <c r="Q241" s="52">
        <f t="shared" ref="Q241:Q252" si="183">IF(AND(N241&lt;&gt;0,M241="объем"),(O241/N241*100)/$Y$2*12,"")</f>
        <v>95.493767976989446</v>
      </c>
      <c r="R241" s="290"/>
      <c r="S241" s="275"/>
      <c r="T241" s="284"/>
      <c r="U241" s="276"/>
      <c r="V241" s="279"/>
      <c r="W241" s="263"/>
      <c r="X241" s="266"/>
    </row>
    <row r="242" spans="1:24" s="4" customFormat="1" ht="28.5" customHeight="1" thickBot="1" x14ac:dyDescent="0.3">
      <c r="A242" s="271"/>
      <c r="B242" s="44" t="str">
        <f t="shared" si="172"/>
        <v>ГБУЗ АО Наримановская РБ</v>
      </c>
      <c r="C242" s="268" t="s">
        <v>305</v>
      </c>
      <c r="D242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2" s="273" t="s">
        <v>137</v>
      </c>
      <c r="F242" s="44" t="str">
        <f t="shared" si="121"/>
        <v>амбулаторно</v>
      </c>
      <c r="G242" s="277" t="s">
        <v>305</v>
      </c>
      <c r="H242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2" s="273" t="s">
        <v>47</v>
      </c>
      <c r="J242" s="44" t="str">
        <f t="shared" si="151"/>
        <v>Не предусмотрено</v>
      </c>
      <c r="K242" s="84" t="s">
        <v>301</v>
      </c>
      <c r="L242" s="69" t="s">
        <v>3</v>
      </c>
      <c r="M242" s="69" t="s">
        <v>5</v>
      </c>
      <c r="N242" s="100">
        <v>99</v>
      </c>
      <c r="O242" s="100">
        <v>99</v>
      </c>
      <c r="P242" s="199">
        <f t="shared" si="179"/>
        <v>100</v>
      </c>
      <c r="Q242" s="198" t="str">
        <f t="shared" si="183"/>
        <v/>
      </c>
      <c r="R242" s="289">
        <f t="shared" ref="R242" si="184">IFERROR(AVERAGE(P242:P243),"")</f>
        <v>100</v>
      </c>
      <c r="S242" s="275">
        <f t="shared" ref="S242" si="185">AVERAGE(Q242:Q243)</f>
        <v>95.322580645161295</v>
      </c>
      <c r="T242" s="284">
        <f t="shared" ref="T242" si="186">IFERROR((R242*0.7+S242*0.3)*2,S242*2)</f>
        <v>197.19354838709677</v>
      </c>
      <c r="U242" s="276" t="str">
        <f t="shared" ref="U242" si="187"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79"/>
      <c r="W242" s="263"/>
      <c r="X242" s="266"/>
    </row>
    <row r="243" spans="1:24" s="4" customFormat="1" ht="36.75" customHeight="1" thickBot="1" x14ac:dyDescent="0.3">
      <c r="A243" s="271"/>
      <c r="B243" s="44" t="str">
        <f t="shared" si="172"/>
        <v>ГБУЗ АО Наримановская РБ</v>
      </c>
      <c r="C243" s="291"/>
      <c r="D243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43" s="274"/>
      <c r="F243" s="44" t="str">
        <f t="shared" si="121"/>
        <v>амбулаторно</v>
      </c>
      <c r="G243" s="278"/>
      <c r="H243" s="44" t="str">
        <f t="shared" si="1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43" s="274"/>
      <c r="J243" s="44" t="str">
        <f t="shared" si="151"/>
        <v>Не предусмотрено</v>
      </c>
      <c r="K243" s="66" t="s">
        <v>40</v>
      </c>
      <c r="L243" s="197" t="s">
        <v>118</v>
      </c>
      <c r="M243" s="68" t="s">
        <v>42</v>
      </c>
      <c r="N243" s="97">
        <v>1240</v>
      </c>
      <c r="O243" s="97">
        <v>1182</v>
      </c>
      <c r="P243" s="199" t="str">
        <f t="shared" si="179"/>
        <v/>
      </c>
      <c r="Q243" s="198">
        <f t="shared" si="183"/>
        <v>95.322580645161295</v>
      </c>
      <c r="R243" s="290"/>
      <c r="S243" s="275"/>
      <c r="T243" s="284"/>
      <c r="U243" s="276"/>
      <c r="V243" s="279"/>
      <c r="W243" s="263"/>
      <c r="X243" s="266"/>
    </row>
    <row r="244" spans="1:24" s="4" customFormat="1" ht="28.5" customHeight="1" thickBot="1" x14ac:dyDescent="0.3">
      <c r="A244" s="271"/>
      <c r="B244" s="44" t="str">
        <f t="shared" si="172"/>
        <v>ГБУЗ АО Наримановская РБ</v>
      </c>
      <c r="C244" s="268" t="s">
        <v>227</v>
      </c>
      <c r="D244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4" s="273" t="s">
        <v>281</v>
      </c>
      <c r="F244" s="44" t="str">
        <f t="shared" si="121"/>
        <v>заключение договоров</v>
      </c>
      <c r="G244" s="273" t="s">
        <v>283</v>
      </c>
      <c r="H244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4" s="273" t="s">
        <v>282</v>
      </c>
      <c r="J244" s="44" t="str">
        <f t="shared" si="15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4" s="73" t="s">
        <v>228</v>
      </c>
      <c r="L244" s="72" t="s">
        <v>3</v>
      </c>
      <c r="M244" s="69" t="s">
        <v>5</v>
      </c>
      <c r="N244" s="100">
        <v>100</v>
      </c>
      <c r="O244" s="100">
        <v>100</v>
      </c>
      <c r="P244" s="199">
        <f t="shared" si="179"/>
        <v>100</v>
      </c>
      <c r="Q244" s="198" t="str">
        <f t="shared" si="183"/>
        <v/>
      </c>
      <c r="R244" s="289">
        <f t="shared" ref="R244" si="188">IFERROR(AVERAGE(P244:P245),"")</f>
        <v>100</v>
      </c>
      <c r="S244" s="275">
        <f t="shared" ref="S244" si="189">AVERAGE(Q244:Q245)</f>
        <v>100</v>
      </c>
      <c r="T244" s="284">
        <f t="shared" ref="T244" si="190">IFERROR((R244*0.7+S244*0.3)*2,S244*2)</f>
        <v>200</v>
      </c>
      <c r="U244" s="276" t="str">
        <f t="shared" ref="U244" si="191"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79"/>
      <c r="W244" s="263"/>
      <c r="X244" s="266"/>
    </row>
    <row r="245" spans="1:24" s="4" customFormat="1" ht="44.25" customHeight="1" thickBot="1" x14ac:dyDescent="0.3">
      <c r="A245" s="272"/>
      <c r="B245" s="44" t="str">
        <f t="shared" si="172"/>
        <v>ГБУЗ АО Наримановская РБ</v>
      </c>
      <c r="C245" s="291"/>
      <c r="D245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5" s="274"/>
      <c r="F245" s="44" t="str">
        <f t="shared" si="121"/>
        <v>заключение договоров</v>
      </c>
      <c r="G245" s="274"/>
      <c r="H245" s="44" t="str">
        <f t="shared" si="12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5" s="274"/>
      <c r="J245" s="44" t="str">
        <f t="shared" ref="J245:J265" si="192">IF(I245="",J244,I245)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5" s="81" t="s">
        <v>235</v>
      </c>
      <c r="L245" s="72" t="s">
        <v>229</v>
      </c>
      <c r="M245" s="68" t="s">
        <v>42</v>
      </c>
      <c r="N245" s="98">
        <v>84.94</v>
      </c>
      <c r="O245" s="98">
        <v>84.94</v>
      </c>
      <c r="P245" s="53" t="str">
        <f t="shared" si="179"/>
        <v/>
      </c>
      <c r="Q245" s="198">
        <f>IF(AND(N245&lt;&gt;0,M245="объем"),(O245/N245*100),"")</f>
        <v>100</v>
      </c>
      <c r="R245" s="290"/>
      <c r="S245" s="275"/>
      <c r="T245" s="284"/>
      <c r="U245" s="276"/>
      <c r="V245" s="279"/>
      <c r="W245" s="264"/>
      <c r="X245" s="267"/>
    </row>
    <row r="246" spans="1:24" s="4" customFormat="1" ht="28.5" customHeight="1" thickBot="1" x14ac:dyDescent="0.3">
      <c r="A246" s="286" t="s">
        <v>28</v>
      </c>
      <c r="B246" s="44" t="str">
        <f t="shared" si="172"/>
        <v>ГБУЗ АО Приволжская РБ</v>
      </c>
      <c r="C246" s="282" t="s">
        <v>119</v>
      </c>
      <c r="D246" s="19" t="str">
        <f t="shared" si="173"/>
        <v>ПМСП, не включенная в базовую программу ОМС</v>
      </c>
      <c r="E246" s="278" t="s">
        <v>137</v>
      </c>
      <c r="F246" s="44" t="str">
        <f t="shared" ref="F246:F313" si="193">IF(E246="",F245,E246)</f>
        <v>амбулаторно</v>
      </c>
      <c r="G246" s="274" t="s">
        <v>132</v>
      </c>
      <c r="H246" s="44" t="str">
        <f t="shared" ref="H246:H313" si="194">IF(G246="",H245,G246)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6" s="278" t="s">
        <v>162</v>
      </c>
      <c r="J246" s="44" t="str">
        <f t="shared" si="192"/>
        <v>по профилю дерматовенерология (в части венерологии)</v>
      </c>
      <c r="K246" s="77" t="s">
        <v>128</v>
      </c>
      <c r="L246" s="77" t="s">
        <v>3</v>
      </c>
      <c r="M246" s="77" t="s">
        <v>5</v>
      </c>
      <c r="N246" s="102">
        <v>99</v>
      </c>
      <c r="O246" s="102">
        <v>99</v>
      </c>
      <c r="P246" s="56">
        <f t="shared" ref="P246" si="195">IF(AND(N246&lt;&gt;0,M246="Кач."),O246/N246*100,"")</f>
        <v>100</v>
      </c>
      <c r="Q246" s="56"/>
      <c r="R246" s="283">
        <f>IFERROR(AVERAGE(P246:P248),"")</f>
        <v>100</v>
      </c>
      <c r="S246" s="275">
        <f>AVERAGE(Q246:Q248)</f>
        <v>100.16666666666667</v>
      </c>
      <c r="T246" s="284">
        <f>IFERROR((R246*0.7+S246*0.3)*2,S246*2)</f>
        <v>200.1</v>
      </c>
      <c r="U246" s="276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ПЕРЕвыполнено</v>
      </c>
      <c r="V246" s="279"/>
      <c r="W246" s="262">
        <f>AVERAGE(T246:T267)</f>
        <v>200.40947429797978</v>
      </c>
      <c r="X246" s="265" t="str">
        <f>IF(W246&lt;170,"ГЗ по учреждению не выполнено","")&amp;IF(AND(W246&gt;=170,W246&lt;=200),"ГЗ по учреждению выполнено","")&amp;IF(W246&gt;200,"ГЗ по учреждению перевыполнено","")</f>
        <v>ГЗ по учреждению перевыполнено</v>
      </c>
    </row>
    <row r="247" spans="1:24" s="4" customFormat="1" ht="28.5" customHeight="1" thickBot="1" x14ac:dyDescent="0.3">
      <c r="A247" s="287"/>
      <c r="B247" s="44" t="str">
        <f t="shared" si="172"/>
        <v>ГБУЗ АО Приволжская РБ</v>
      </c>
      <c r="C247" s="355"/>
      <c r="D247" s="19" t="str">
        <f t="shared" si="173"/>
        <v>ПМСП, не включенная в базовую программу ОМС</v>
      </c>
      <c r="E247" s="279"/>
      <c r="F247" s="44" t="str">
        <f t="shared" si="193"/>
        <v>амбулаторно</v>
      </c>
      <c r="G247" s="276"/>
      <c r="H24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7" s="279"/>
      <c r="J247" s="44" t="str">
        <f t="shared" si="192"/>
        <v>по профилю дерматовенерология (в части венерологии)</v>
      </c>
      <c r="K247" s="66" t="s">
        <v>40</v>
      </c>
      <c r="L247" s="67" t="s">
        <v>118</v>
      </c>
      <c r="M247" s="68" t="s">
        <v>42</v>
      </c>
      <c r="N247" s="103">
        <v>300</v>
      </c>
      <c r="O247" s="103">
        <v>301</v>
      </c>
      <c r="P247" s="53"/>
      <c r="Q247" s="52">
        <f t="shared" si="183"/>
        <v>100.33333333333334</v>
      </c>
      <c r="R247" s="283"/>
      <c r="S247" s="275"/>
      <c r="T247" s="284"/>
      <c r="U247" s="276"/>
      <c r="V247" s="279"/>
      <c r="W247" s="263"/>
      <c r="X247" s="266"/>
    </row>
    <row r="248" spans="1:24" s="4" customFormat="1" ht="82.5" customHeight="1" thickBot="1" x14ac:dyDescent="0.3">
      <c r="A248" s="287"/>
      <c r="B248" s="44" t="str">
        <f t="shared" si="172"/>
        <v>ГБУЗ АО Приволжская РБ</v>
      </c>
      <c r="C248" s="355"/>
      <c r="D248" s="19" t="str">
        <f t="shared" si="173"/>
        <v>ПМСП, не включенная в базовую программу ОМС</v>
      </c>
      <c r="E248" s="279"/>
      <c r="F248" s="44" t="str">
        <f t="shared" si="193"/>
        <v>амбулаторно</v>
      </c>
      <c r="G248" s="276"/>
      <c r="H24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48" s="279"/>
      <c r="J248" s="44" t="str">
        <f t="shared" si="192"/>
        <v>по профилю дерматовенерология (в части венерологии)</v>
      </c>
      <c r="K248" s="66" t="s">
        <v>133</v>
      </c>
      <c r="L248" s="67" t="s">
        <v>118</v>
      </c>
      <c r="M248" s="68" t="s">
        <v>42</v>
      </c>
      <c r="N248" s="98">
        <v>120</v>
      </c>
      <c r="O248" s="98">
        <v>120</v>
      </c>
      <c r="P248" s="53"/>
      <c r="Q248" s="52">
        <f t="shared" si="183"/>
        <v>100</v>
      </c>
      <c r="R248" s="283"/>
      <c r="S248" s="275"/>
      <c r="T248" s="284"/>
      <c r="U248" s="276"/>
      <c r="V248" s="279"/>
      <c r="W248" s="263"/>
      <c r="X248" s="266"/>
    </row>
    <row r="249" spans="1:24" s="4" customFormat="1" ht="45" customHeight="1" thickBot="1" x14ac:dyDescent="0.3">
      <c r="A249" s="287"/>
      <c r="B249" s="44" t="str">
        <f t="shared" si="172"/>
        <v>ГБУЗ АО Приволжская РБ</v>
      </c>
      <c r="C249" s="355"/>
      <c r="D249" s="19" t="str">
        <f t="shared" si="173"/>
        <v>ПМСП, не включенная в базовую программу ОМС</v>
      </c>
      <c r="E249" s="279" t="s">
        <v>137</v>
      </c>
      <c r="F249" s="44" t="str">
        <f t="shared" si="193"/>
        <v>амбулаторно</v>
      </c>
      <c r="G249" s="276" t="s">
        <v>140</v>
      </c>
      <c r="H24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49" s="279" t="s">
        <v>139</v>
      </c>
      <c r="J249" s="44" t="str">
        <f t="shared" si="192"/>
        <v>по профилю Фтизиатрия</v>
      </c>
      <c r="K249" s="70" t="s">
        <v>128</v>
      </c>
      <c r="L249" s="69" t="s">
        <v>3</v>
      </c>
      <c r="M249" s="69" t="s">
        <v>5</v>
      </c>
      <c r="N249" s="100">
        <v>99</v>
      </c>
      <c r="O249" s="100">
        <v>99</v>
      </c>
      <c r="P249" s="51">
        <f t="shared" ref="P249" si="196">IF(AND(N249&lt;&gt;0,M249="Кач."),O249/N249*100,"")</f>
        <v>100</v>
      </c>
      <c r="Q249" s="51"/>
      <c r="R249" s="283">
        <f>IFERROR(AVERAGE(P249:P251),"")</f>
        <v>100</v>
      </c>
      <c r="S249" s="275">
        <f>AVERAGE(Q249:Q251)</f>
        <v>99.577272727272728</v>
      </c>
      <c r="T249" s="284">
        <f>IFERROR((R249*0.7+S249*0.3)*2,S249*2)</f>
        <v>199.74636363636364</v>
      </c>
      <c r="U249" s="276" t="str">
        <f>IF(T249&lt;170,"ГЗ по услуге (работе) НЕ выполнено","")&amp;IF(AND(T249&gt;=170,T249&lt;=200),"ГЗ по услуге (работе) выполнено","")&amp;IF(T249&gt;200,"ГЗ по услуге (работе) ПЕРЕвыполнено","")</f>
        <v>ГЗ по услуге (работе) выполнено</v>
      </c>
      <c r="V249" s="279"/>
      <c r="W249" s="263"/>
      <c r="X249" s="266"/>
    </row>
    <row r="250" spans="1:24" s="14" customFormat="1" ht="28.5" customHeight="1" thickBot="1" x14ac:dyDescent="0.3">
      <c r="A250" s="287"/>
      <c r="B250" s="44" t="str">
        <f t="shared" si="172"/>
        <v>ГБУЗ АО Приволжская РБ</v>
      </c>
      <c r="C250" s="355"/>
      <c r="D250" s="19" t="str">
        <f t="shared" si="173"/>
        <v>ПМСП, не включенная в базовую программу ОМС</v>
      </c>
      <c r="E250" s="279"/>
      <c r="F250" s="44" t="str">
        <f t="shared" si="193"/>
        <v>амбулаторно</v>
      </c>
      <c r="G250" s="276"/>
      <c r="H25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0" s="279"/>
      <c r="J250" s="44" t="str">
        <f t="shared" si="192"/>
        <v>по профилю Фтизиатрия</v>
      </c>
      <c r="K250" s="71" t="s">
        <v>40</v>
      </c>
      <c r="L250" s="67" t="s">
        <v>118</v>
      </c>
      <c r="M250" s="68" t="s">
        <v>42</v>
      </c>
      <c r="N250" s="98">
        <v>5500</v>
      </c>
      <c r="O250" s="98">
        <v>5503</v>
      </c>
      <c r="P250" s="53"/>
      <c r="Q250" s="52">
        <f t="shared" si="183"/>
        <v>100.05454545454546</v>
      </c>
      <c r="R250" s="283"/>
      <c r="S250" s="275"/>
      <c r="T250" s="284"/>
      <c r="U250" s="276"/>
      <c r="V250" s="279"/>
      <c r="W250" s="263"/>
      <c r="X250" s="266"/>
    </row>
    <row r="251" spans="1:24" s="4" customFormat="1" ht="28.5" customHeight="1" thickBot="1" x14ac:dyDescent="0.3">
      <c r="A251" s="287"/>
      <c r="B251" s="44" t="str">
        <f t="shared" si="172"/>
        <v>ГБУЗ АО Приволжская РБ</v>
      </c>
      <c r="C251" s="355"/>
      <c r="D251" s="19" t="str">
        <f t="shared" si="173"/>
        <v>ПМСП, не включенная в базовую программу ОМС</v>
      </c>
      <c r="E251" s="279"/>
      <c r="F251" s="44" t="str">
        <f t="shared" si="193"/>
        <v>амбулаторно</v>
      </c>
      <c r="G251" s="276"/>
      <c r="H25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1" s="279"/>
      <c r="J251" s="44" t="str">
        <f t="shared" si="192"/>
        <v>по профилю Фтизиатрия</v>
      </c>
      <c r="K251" s="71" t="s">
        <v>133</v>
      </c>
      <c r="L251" s="67" t="s">
        <v>118</v>
      </c>
      <c r="M251" s="68" t="s">
        <v>42</v>
      </c>
      <c r="N251" s="98">
        <v>1000</v>
      </c>
      <c r="O251" s="98">
        <v>991</v>
      </c>
      <c r="P251" s="53"/>
      <c r="Q251" s="52">
        <f t="shared" si="183"/>
        <v>99.1</v>
      </c>
      <c r="R251" s="283"/>
      <c r="S251" s="275"/>
      <c r="T251" s="284"/>
      <c r="U251" s="276"/>
      <c r="V251" s="279"/>
      <c r="W251" s="263"/>
      <c r="X251" s="266"/>
    </row>
    <row r="252" spans="1:24" s="4" customFormat="1" ht="68.25" customHeight="1" thickBot="1" x14ac:dyDescent="0.3">
      <c r="A252" s="287"/>
      <c r="B252" s="44" t="str">
        <f t="shared" si="172"/>
        <v>ГБУЗ АО Приволжская РБ</v>
      </c>
      <c r="C252" s="355"/>
      <c r="D252" s="19" t="str">
        <f t="shared" si="173"/>
        <v>ПМСП, не включенная в базовую программу ОМС</v>
      </c>
      <c r="E252" s="279" t="s">
        <v>137</v>
      </c>
      <c r="F252" s="44" t="str">
        <f t="shared" si="193"/>
        <v>амбулаторно</v>
      </c>
      <c r="G252" s="276" t="s">
        <v>161</v>
      </c>
      <c r="H25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2" s="279" t="s">
        <v>270</v>
      </c>
      <c r="J252" s="44" t="str">
        <f t="shared" si="192"/>
        <v>по профилю психиатрия-наркология</v>
      </c>
      <c r="K252" s="70" t="s">
        <v>128</v>
      </c>
      <c r="L252" s="69" t="s">
        <v>3</v>
      </c>
      <c r="M252" s="69" t="s">
        <v>5</v>
      </c>
      <c r="N252" s="100">
        <v>99</v>
      </c>
      <c r="O252" s="100">
        <v>99</v>
      </c>
      <c r="P252" s="51">
        <f t="shared" ref="P252" si="197">IF(AND(N252&lt;&gt;0,M252="Кач."),O252/N252*100,"")</f>
        <v>100</v>
      </c>
      <c r="Q252" s="51" t="str">
        <f t="shared" si="183"/>
        <v/>
      </c>
      <c r="R252" s="283">
        <f>IFERROR(AVERAGE(P252:P254),"")</f>
        <v>100</v>
      </c>
      <c r="S252" s="275">
        <f>AVERAGE(Q252:Q254)</f>
        <v>95</v>
      </c>
      <c r="T252" s="284">
        <f>IFERROR((R252*0.7+S252*0.3)*2,S252*2)</f>
        <v>197</v>
      </c>
      <c r="U252" s="276" t="str">
        <f>IF(T252&lt;170,"ГЗ по услуге (работе) НЕ выполнено","")&amp;IF(AND(T252&gt;=170,T252&lt;=200),"ГЗ по услуге (работе) выполнено","")&amp;IF(T252&gt;200,"ГЗ по услуге (работе) ПЕРЕвыполнено","")</f>
        <v>ГЗ по услуге (работе) выполнено</v>
      </c>
      <c r="V252" s="279"/>
      <c r="W252" s="263"/>
      <c r="X252" s="266"/>
    </row>
    <row r="253" spans="1:24" s="4" customFormat="1" ht="28.5" customHeight="1" thickBot="1" x14ac:dyDescent="0.3">
      <c r="A253" s="287"/>
      <c r="B253" s="44" t="str">
        <f t="shared" si="172"/>
        <v>ГБУЗ АО Приволжская РБ</v>
      </c>
      <c r="C253" s="355"/>
      <c r="D253" s="19" t="str">
        <f t="shared" si="173"/>
        <v>ПМСП, не включенная в базовую программу ОМС</v>
      </c>
      <c r="E253" s="279"/>
      <c r="F253" s="44" t="str">
        <f t="shared" si="193"/>
        <v>амбулаторно</v>
      </c>
      <c r="G253" s="276"/>
      <c r="H25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3" s="279"/>
      <c r="J253" s="44" t="str">
        <f t="shared" si="192"/>
        <v>по профилю психиатрия-наркология</v>
      </c>
      <c r="K253" s="71" t="s">
        <v>40</v>
      </c>
      <c r="L253" s="67" t="s">
        <v>118</v>
      </c>
      <c r="M253" s="68" t="s">
        <v>42</v>
      </c>
      <c r="N253" s="98">
        <v>3100</v>
      </c>
      <c r="O253" s="98">
        <v>2945</v>
      </c>
      <c r="P253" s="53"/>
      <c r="Q253" s="52">
        <f>IF(AND(N253&lt;&gt;0,M253="объем"),(O253/N253*100)/$Y$2*12,"")</f>
        <v>95</v>
      </c>
      <c r="R253" s="283"/>
      <c r="S253" s="275"/>
      <c r="T253" s="284"/>
      <c r="U253" s="276"/>
      <c r="V253" s="279"/>
      <c r="W253" s="263"/>
      <c r="X253" s="266"/>
    </row>
    <row r="254" spans="1:24" s="4" customFormat="1" ht="28.5" customHeight="1" thickBot="1" x14ac:dyDescent="0.3">
      <c r="A254" s="287"/>
      <c r="B254" s="44" t="str">
        <f t="shared" si="172"/>
        <v>ГБУЗ АО Приволжская РБ</v>
      </c>
      <c r="C254" s="355"/>
      <c r="D254" s="19" t="str">
        <f t="shared" si="173"/>
        <v>ПМСП, не включенная в базовую программу ОМС</v>
      </c>
      <c r="E254" s="279"/>
      <c r="F254" s="44" t="str">
        <f t="shared" si="193"/>
        <v>амбулаторно</v>
      </c>
      <c r="G254" s="276"/>
      <c r="H25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4" s="279"/>
      <c r="J254" s="44" t="str">
        <f t="shared" si="192"/>
        <v>по профилю психиатрия-наркология</v>
      </c>
      <c r="K254" s="71" t="s">
        <v>133</v>
      </c>
      <c r="L254" s="67" t="s">
        <v>118</v>
      </c>
      <c r="M254" s="68" t="s">
        <v>42</v>
      </c>
      <c r="N254" s="98">
        <v>400</v>
      </c>
      <c r="O254" s="98">
        <v>380</v>
      </c>
      <c r="P254" s="53"/>
      <c r="Q254" s="52">
        <f>IF(AND(N254&lt;&gt;0,M254="объем"),(O254/N254*100)/$Y$2*12,"")</f>
        <v>95</v>
      </c>
      <c r="R254" s="283"/>
      <c r="S254" s="275"/>
      <c r="T254" s="284"/>
      <c r="U254" s="276"/>
      <c r="V254" s="279"/>
      <c r="W254" s="263"/>
      <c r="X254" s="266"/>
    </row>
    <row r="255" spans="1:24" s="4" customFormat="1" ht="46.5" customHeight="1" thickBot="1" x14ac:dyDescent="0.3">
      <c r="A255" s="287"/>
      <c r="B255" s="44" t="str">
        <f t="shared" si="172"/>
        <v>ГБУЗ АО Приволжская РБ</v>
      </c>
      <c r="C255" s="355"/>
      <c r="D255" s="19" t="str">
        <f t="shared" si="173"/>
        <v>ПМСП, не включенная в базовую программу ОМС</v>
      </c>
      <c r="E255" s="277" t="s">
        <v>137</v>
      </c>
      <c r="F255" s="44" t="str">
        <f t="shared" si="193"/>
        <v>амбулаторно</v>
      </c>
      <c r="G255" s="273" t="s">
        <v>39</v>
      </c>
      <c r="H255" s="44" t="str">
        <f t="shared" si="194"/>
        <v>Первичная медико-санитарная помощь, в части диагностики и лечения</v>
      </c>
      <c r="I255" s="277" t="s">
        <v>243</v>
      </c>
      <c r="J255" s="44" t="str">
        <f t="shared" si="192"/>
        <v>Вакцинация</v>
      </c>
      <c r="K255" s="70" t="s">
        <v>128</v>
      </c>
      <c r="L255" s="69" t="s">
        <v>3</v>
      </c>
      <c r="M255" s="69" t="s">
        <v>5</v>
      </c>
      <c r="N255" s="100">
        <v>99</v>
      </c>
      <c r="O255" s="100">
        <v>99</v>
      </c>
      <c r="P255" s="113">
        <f t="shared" ref="P255" si="198">IF(AND(N255&lt;&gt;0,M255="Кач."),O255/N255*100,"")</f>
        <v>100</v>
      </c>
      <c r="Q255" s="113" t="str">
        <f t="shared" ref="Q255" si="199">IF(AND(N255&lt;&gt;0,M255="объем"),(O255/N255*100)/$Y$2*12,"")</f>
        <v/>
      </c>
      <c r="R255" s="283">
        <f>IFERROR(AVERAGE(P255:P256),"")</f>
        <v>100</v>
      </c>
      <c r="S255" s="275">
        <f>AVERAGE(Q255:Q256)</f>
        <v>96.63120567375887</v>
      </c>
      <c r="T255" s="284">
        <f>IFERROR((R255*0.7+S255*0.3)*2,S255*2)</f>
        <v>197.97872340425533</v>
      </c>
      <c r="U255" s="276" t="str">
        <f>IF(T255&lt;170,"ГЗ по услуге (работе) НЕ выполнено","")&amp;IF(AND(T255&gt;=170,T255&lt;=200),"ГЗ по услуге (работе) выполнено","")&amp;IF(T255&gt;200,"ГЗ по услуге (работе) ПЕРЕвыполнено","")</f>
        <v>ГЗ по услуге (работе) выполнено</v>
      </c>
      <c r="V255" s="279"/>
      <c r="W255" s="263"/>
      <c r="X255" s="266"/>
    </row>
    <row r="256" spans="1:24" s="4" customFormat="1" ht="28.5" customHeight="1" thickBot="1" x14ac:dyDescent="0.3">
      <c r="A256" s="287"/>
      <c r="B256" s="44" t="str">
        <f t="shared" si="172"/>
        <v>ГБУЗ АО Приволжская РБ</v>
      </c>
      <c r="C256" s="355"/>
      <c r="D256" s="19" t="str">
        <f t="shared" si="173"/>
        <v>ПМСП, не включенная в базовую программу ОМС</v>
      </c>
      <c r="E256" s="278"/>
      <c r="F256" s="44" t="str">
        <f t="shared" si="193"/>
        <v>амбулаторно</v>
      </c>
      <c r="G256" s="274"/>
      <c r="H256" s="44" t="str">
        <f t="shared" si="194"/>
        <v>Первичная медико-санитарная помощь, в части диагностики и лечения</v>
      </c>
      <c r="I256" s="278"/>
      <c r="J256" s="44" t="str">
        <f t="shared" si="192"/>
        <v>Вакцинация</v>
      </c>
      <c r="K256" s="71" t="s">
        <v>40</v>
      </c>
      <c r="L256" s="67" t="s">
        <v>118</v>
      </c>
      <c r="M256" s="68" t="s">
        <v>42</v>
      </c>
      <c r="N256" s="98">
        <v>564</v>
      </c>
      <c r="O256" s="98">
        <v>545</v>
      </c>
      <c r="P256" s="53"/>
      <c r="Q256" s="114">
        <f>IF(AND(N256&lt;&gt;0,M256="объем"),(O256/N256*100)/$Y$2*12,"")</f>
        <v>96.63120567375887</v>
      </c>
      <c r="R256" s="283"/>
      <c r="S256" s="275"/>
      <c r="T256" s="284"/>
      <c r="U256" s="276"/>
      <c r="V256" s="279"/>
      <c r="W256" s="263"/>
      <c r="X256" s="266"/>
    </row>
    <row r="257" spans="1:24" s="4" customFormat="1" ht="28.5" customHeight="1" thickBot="1" x14ac:dyDescent="0.3">
      <c r="A257" s="287"/>
      <c r="B257" s="44" t="str">
        <f t="shared" si="172"/>
        <v>ГБУЗ АО Приволжская РБ</v>
      </c>
      <c r="C257" s="355"/>
      <c r="D257" s="19" t="str">
        <f t="shared" si="173"/>
        <v>ПМСП, не включенная в базовую программу ОМС</v>
      </c>
      <c r="E257" s="276" t="s">
        <v>142</v>
      </c>
      <c r="F257" s="44" t="str">
        <f t="shared" si="193"/>
        <v>Дневной стационар</v>
      </c>
      <c r="G257" s="279" t="s">
        <v>161</v>
      </c>
      <c r="H25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76" t="s">
        <v>270</v>
      </c>
      <c r="J257" s="44" t="str">
        <f t="shared" si="192"/>
        <v>по профилю психиатрия-наркология</v>
      </c>
      <c r="K257" s="69" t="s">
        <v>128</v>
      </c>
      <c r="L257" s="69" t="s">
        <v>3</v>
      </c>
      <c r="M257" s="69" t="s">
        <v>5</v>
      </c>
      <c r="N257" s="100">
        <v>99</v>
      </c>
      <c r="O257" s="100">
        <v>99</v>
      </c>
      <c r="P257" s="51">
        <f t="shared" ref="P257" si="200">IF(AND(N257&lt;&gt;0,M257="Кач."),O257/N257*100,"")</f>
        <v>100</v>
      </c>
      <c r="Q257" s="51" t="str">
        <f>IF(AND(N257&lt;&gt;0,M257="объем"),(O257/N257*100)/$Y$2*12,"")</f>
        <v/>
      </c>
      <c r="R257" s="283">
        <f>IFERROR(AVERAGE(P257:P258),"")</f>
        <v>100</v>
      </c>
      <c r="S257" s="275">
        <f>AVERAGE(Q257:Q258)</f>
        <v>102.06185567010309</v>
      </c>
      <c r="T257" s="284">
        <f>IFERROR((R257*0.7+S257*0.3)*2,S257*2)</f>
        <v>201.23711340206185</v>
      </c>
      <c r="U257" s="276" t="str">
        <f>IF(T257&lt;170,"ГЗ по услуге (работе) НЕ выполнено","")&amp;IF(AND(T257&gt;=170,T257&lt;=200),"ГЗ по услуге (работе) выполнено","")&amp;IF(T257&gt;200,"ГЗ по услуге (работе) ПЕРЕвыполнено","")</f>
        <v>ГЗ по услуге (работе) ПЕРЕвыполнено</v>
      </c>
      <c r="V257" s="279"/>
      <c r="W257" s="263"/>
      <c r="X257" s="266"/>
    </row>
    <row r="258" spans="1:24" s="4" customFormat="1" ht="48" customHeight="1" thickBot="1" x14ac:dyDescent="0.3">
      <c r="A258" s="287"/>
      <c r="B258" s="44" t="str">
        <f t="shared" si="172"/>
        <v>ГБУЗ АО Приволжская РБ</v>
      </c>
      <c r="C258" s="355"/>
      <c r="D258" s="19" t="str">
        <f t="shared" si="173"/>
        <v>ПМСП, не включенная в базовую программу ОМС</v>
      </c>
      <c r="E258" s="276"/>
      <c r="F258" s="44" t="str">
        <f t="shared" si="193"/>
        <v>Дневной стационар</v>
      </c>
      <c r="G258" s="279"/>
      <c r="H25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76"/>
      <c r="J258" s="44" t="str">
        <f t="shared" si="192"/>
        <v>по профилю психиатрия-наркология</v>
      </c>
      <c r="K258" s="71" t="s">
        <v>144</v>
      </c>
      <c r="L258" s="72" t="s">
        <v>145</v>
      </c>
      <c r="M258" s="68" t="s">
        <v>42</v>
      </c>
      <c r="N258" s="98">
        <v>97</v>
      </c>
      <c r="O258" s="98">
        <v>99</v>
      </c>
      <c r="P258" s="53"/>
      <c r="Q258" s="52">
        <f>IF(AND(N258&lt;&gt;0,M258="объем"),(O258/N258*100)/$Y$2*12,"")</f>
        <v>102.06185567010309</v>
      </c>
      <c r="R258" s="283"/>
      <c r="S258" s="275"/>
      <c r="T258" s="284"/>
      <c r="U258" s="276"/>
      <c r="V258" s="279"/>
      <c r="W258" s="263"/>
      <c r="X258" s="266"/>
    </row>
    <row r="259" spans="1:24" s="4" customFormat="1" ht="48" customHeight="1" thickBot="1" x14ac:dyDescent="0.3">
      <c r="A259" s="287"/>
      <c r="B259" s="44" t="str">
        <f t="shared" si="172"/>
        <v>ГБУЗ АО Приволжская РБ</v>
      </c>
      <c r="C259" s="355" t="s">
        <v>136</v>
      </c>
      <c r="D259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59" s="276" t="s">
        <v>137</v>
      </c>
      <c r="F259" s="44" t="str">
        <f t="shared" si="193"/>
        <v>амбулаторно</v>
      </c>
      <c r="G259" s="277" t="s">
        <v>136</v>
      </c>
      <c r="H259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59" s="273" t="s">
        <v>143</v>
      </c>
      <c r="J259" s="44" t="str">
        <f t="shared" si="192"/>
        <v xml:space="preserve">Не применяется </v>
      </c>
      <c r="K259" s="69" t="s">
        <v>128</v>
      </c>
      <c r="L259" s="69" t="s">
        <v>3</v>
      </c>
      <c r="M259" s="69" t="s">
        <v>5</v>
      </c>
      <c r="N259" s="100">
        <v>99</v>
      </c>
      <c r="O259" s="100">
        <v>99</v>
      </c>
      <c r="P259" s="51">
        <f t="shared" ref="P259" si="201">IF(AND(N259&lt;&gt;0,M259="Кач."),O259/N259*100,"")</f>
        <v>100</v>
      </c>
      <c r="Q259" s="51" t="str">
        <f t="shared" ref="Q259" si="202">IF(AND(N259&lt;&gt;0,M259="объем"),(O259/N259*100)/$Y$2*12,"")</f>
        <v/>
      </c>
      <c r="R259" s="289">
        <f>IFERROR(AVERAGE(P259:P261),"")</f>
        <v>100</v>
      </c>
      <c r="S259" s="296">
        <f>AVERAGE(Q259:Q261)</f>
        <v>97.504260776040383</v>
      </c>
      <c r="T259" s="298">
        <f>IFERROR((R259*0.7+S259*0.3)*2,S259*2)</f>
        <v>198.50255646562422</v>
      </c>
      <c r="U259" s="273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77"/>
      <c r="W259" s="263"/>
      <c r="X259" s="266"/>
    </row>
    <row r="260" spans="1:24" s="4" customFormat="1" ht="48" customHeight="1" thickBot="1" x14ac:dyDescent="0.3">
      <c r="A260" s="287"/>
      <c r="B260" s="44" t="str">
        <f t="shared" si="172"/>
        <v>ГБУЗ АО Приволжская РБ</v>
      </c>
      <c r="C260" s="355"/>
      <c r="D260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60" s="276"/>
      <c r="F260" s="44" t="str">
        <f t="shared" si="193"/>
        <v>амбулаторно</v>
      </c>
      <c r="G260" s="295"/>
      <c r="H26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0" s="285"/>
      <c r="J260" s="44" t="str">
        <f t="shared" si="192"/>
        <v xml:space="preserve">Не применяется </v>
      </c>
      <c r="K260" s="66" t="s">
        <v>40</v>
      </c>
      <c r="L260" s="67" t="s">
        <v>118</v>
      </c>
      <c r="M260" s="68" t="s">
        <v>42</v>
      </c>
      <c r="N260" s="96">
        <v>2550</v>
      </c>
      <c r="O260" s="96">
        <v>2507</v>
      </c>
      <c r="P260" s="53"/>
      <c r="Q260" s="52">
        <f>IF(AND(N260&lt;&gt;0,M260="объем"),(O260/N260*100)/$Y$2*12,"")</f>
        <v>98.313725490196077</v>
      </c>
      <c r="R260" s="300"/>
      <c r="S260" s="301"/>
      <c r="T260" s="308"/>
      <c r="U260" s="285"/>
      <c r="V260" s="295"/>
      <c r="W260" s="263"/>
      <c r="X260" s="266"/>
    </row>
    <row r="261" spans="1:24" s="4" customFormat="1" ht="28.5" customHeight="1" thickBot="1" x14ac:dyDescent="0.3">
      <c r="A261" s="287"/>
      <c r="B261" s="44" t="str">
        <f t="shared" si="172"/>
        <v>ГБУЗ АО Приволжская РБ</v>
      </c>
      <c r="C261" s="355"/>
      <c r="D26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61" s="120" t="s">
        <v>50</v>
      </c>
      <c r="F261" s="44" t="str">
        <f t="shared" si="193"/>
        <v>Вне медицинской организации</v>
      </c>
      <c r="G261" s="278"/>
      <c r="H26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61" s="274"/>
      <c r="J261" s="44" t="str">
        <f t="shared" si="192"/>
        <v xml:space="preserve">Не применяется </v>
      </c>
      <c r="K261" s="71" t="s">
        <v>146</v>
      </c>
      <c r="L261" s="72" t="s">
        <v>41</v>
      </c>
      <c r="M261" s="68" t="s">
        <v>42</v>
      </c>
      <c r="N261" s="96">
        <v>1422</v>
      </c>
      <c r="O261" s="96">
        <v>1375</v>
      </c>
      <c r="P261" s="53"/>
      <c r="Q261" s="52">
        <f>IF(AND(N261&lt;&gt;0,M261="объем"),(O261/N261*100)/$Y$2*12,"")</f>
        <v>96.694796061884674</v>
      </c>
      <c r="R261" s="290"/>
      <c r="S261" s="297"/>
      <c r="T261" s="299"/>
      <c r="U261" s="274"/>
      <c r="V261" s="278"/>
      <c r="W261" s="263"/>
      <c r="X261" s="266"/>
    </row>
    <row r="262" spans="1:24" s="4" customFormat="1" ht="77.25" customHeight="1" thickBot="1" x14ac:dyDescent="0.3">
      <c r="A262" s="287"/>
      <c r="B262" s="44" t="str">
        <f t="shared" si="172"/>
        <v>ГБУЗ АО Приволжская РБ</v>
      </c>
      <c r="C262" s="280" t="s">
        <v>71</v>
      </c>
      <c r="D262" s="19" t="str">
        <f t="shared" si="173"/>
        <v>Паллиативная медицинская помощь</v>
      </c>
      <c r="E262" s="273" t="s">
        <v>246</v>
      </c>
      <c r="F262" s="44" t="str">
        <f t="shared" si="193"/>
        <v>амбулаторно на дому</v>
      </c>
      <c r="G262" s="273" t="s">
        <v>43</v>
      </c>
      <c r="H262" s="44" t="str">
        <f t="shared" si="194"/>
        <v>паллиативная медицинская помощь</v>
      </c>
      <c r="I262" s="273" t="s">
        <v>143</v>
      </c>
      <c r="J262" s="44" t="str">
        <f t="shared" si="192"/>
        <v xml:space="preserve">Не применяется </v>
      </c>
      <c r="K262" s="70" t="s">
        <v>128</v>
      </c>
      <c r="L262" s="69" t="s">
        <v>3</v>
      </c>
      <c r="M262" s="69" t="s">
        <v>5</v>
      </c>
      <c r="N262" s="100">
        <v>99</v>
      </c>
      <c r="O262" s="100">
        <v>99</v>
      </c>
      <c r="P262" s="51">
        <f t="shared" ref="P262:P265" si="203">IF(AND(N262&lt;&gt;0,M262="Кач."),O262/N262*100,"")</f>
        <v>100</v>
      </c>
      <c r="Q262" s="51" t="str">
        <f>IF(AND(N262&lt;&gt;0,M262="объем"),(O262/N262*100)/$Y$2*12,"")</f>
        <v/>
      </c>
      <c r="R262" s="283">
        <f>IFERROR(AVERAGE(P262:P263),"")</f>
        <v>100</v>
      </c>
      <c r="S262" s="275">
        <f>AVERAGE(Q262:Q263)</f>
        <v>116.10407876230661</v>
      </c>
      <c r="T262" s="284">
        <f>IFERROR((R262*0.7+S262*0.3)*2,S262*2)</f>
        <v>209.66244725738397</v>
      </c>
      <c r="U262" s="276" t="str">
        <f>IF(T262&lt;170,"ГЗ по услуге (работе) НЕ выполнено","")&amp;IF(AND(T262&gt;=170,T262&lt;=200),"ГЗ по услуге (работе) выполнено","")&amp;IF(T262&gt;200,"ГЗ по услуге (работе) ПЕРЕвыполнено","")</f>
        <v>ГЗ по услуге (работе) ПЕРЕвыполнено</v>
      </c>
      <c r="V262" s="279"/>
      <c r="W262" s="263"/>
      <c r="X262" s="266"/>
    </row>
    <row r="263" spans="1:24" s="4" customFormat="1" ht="28.5" customHeight="1" thickBot="1" x14ac:dyDescent="0.3">
      <c r="A263" s="287"/>
      <c r="B263" s="44" t="str">
        <f t="shared" si="172"/>
        <v>ГБУЗ АО Приволжская РБ</v>
      </c>
      <c r="C263" s="282"/>
      <c r="D263" s="19" t="str">
        <f t="shared" si="173"/>
        <v>Паллиативная медицинская помощь</v>
      </c>
      <c r="E263" s="274"/>
      <c r="F263" s="44" t="str">
        <f t="shared" si="193"/>
        <v>амбулаторно на дому</v>
      </c>
      <c r="G263" s="274"/>
      <c r="H263" s="44" t="str">
        <f t="shared" si="194"/>
        <v>паллиативная медицинская помощь</v>
      </c>
      <c r="I263" s="274"/>
      <c r="J263" s="44" t="str">
        <f t="shared" si="192"/>
        <v xml:space="preserve">Не применяется </v>
      </c>
      <c r="K263" s="71" t="s">
        <v>40</v>
      </c>
      <c r="L263" s="67" t="s">
        <v>118</v>
      </c>
      <c r="M263" s="68" t="s">
        <v>42</v>
      </c>
      <c r="N263" s="98">
        <v>1422</v>
      </c>
      <c r="O263" s="98">
        <v>1651</v>
      </c>
      <c r="P263" s="236" t="str">
        <f t="shared" si="203"/>
        <v/>
      </c>
      <c r="Q263" s="52">
        <f t="shared" ref="Q263:Q265" si="204">IF(AND(N263&lt;&gt;0,M263="объем"),(O263/N263*100)/$Y$2*12,"")</f>
        <v>116.10407876230661</v>
      </c>
      <c r="R263" s="283"/>
      <c r="S263" s="275"/>
      <c r="T263" s="284"/>
      <c r="U263" s="276"/>
      <c r="V263" s="279"/>
      <c r="W263" s="263"/>
      <c r="X263" s="266"/>
    </row>
    <row r="264" spans="1:24" s="4" customFormat="1" ht="33.75" customHeight="1" thickBot="1" x14ac:dyDescent="0.3">
      <c r="A264" s="287"/>
      <c r="B264" s="44" t="str">
        <f t="shared" si="172"/>
        <v>ГБУЗ АО Приволжская РБ</v>
      </c>
      <c r="C264" s="268" t="s">
        <v>305</v>
      </c>
      <c r="D264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4" s="273" t="s">
        <v>137</v>
      </c>
      <c r="F264" s="44" t="str">
        <f t="shared" si="193"/>
        <v>амбулаторно</v>
      </c>
      <c r="G264" s="277" t="s">
        <v>305</v>
      </c>
      <c r="H264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4" s="273" t="s">
        <v>47</v>
      </c>
      <c r="J264" s="44" t="str">
        <f t="shared" si="192"/>
        <v>Не предусмотрено</v>
      </c>
      <c r="K264" s="84" t="s">
        <v>301</v>
      </c>
      <c r="L264" s="69" t="s">
        <v>3</v>
      </c>
      <c r="M264" s="69" t="s">
        <v>5</v>
      </c>
      <c r="N264" s="100">
        <v>99</v>
      </c>
      <c r="O264" s="100">
        <v>99</v>
      </c>
      <c r="P264" s="236">
        <f t="shared" si="203"/>
        <v>100</v>
      </c>
      <c r="Q264" s="235" t="str">
        <f t="shared" si="204"/>
        <v/>
      </c>
      <c r="R264" s="283">
        <f>IFERROR(AVERAGE(P264:P265),"")</f>
        <v>100</v>
      </c>
      <c r="S264" s="275">
        <f>AVERAGE(Q264:Q265)</f>
        <v>99.096774193548384</v>
      </c>
      <c r="T264" s="284">
        <f>IFERROR((R264*0.7+S264*0.3)*2,S264*2)</f>
        <v>199.45806451612901</v>
      </c>
      <c r="U264" s="276" t="str">
        <f>IF(T264&lt;170,"ГЗ по услуге (работе) НЕ выполнено","")&amp;IF(AND(T264&gt;=170,T264&lt;=200),"ГЗ по услуге (работе) выполнено","")&amp;IF(T264&gt;200,"ГЗ по услуге (работе) ПЕРЕвыполнено","")</f>
        <v>ГЗ по услуге (работе) выполнено</v>
      </c>
      <c r="V264" s="279"/>
      <c r="W264" s="263"/>
      <c r="X264" s="266"/>
    </row>
    <row r="265" spans="1:24" s="4" customFormat="1" ht="38.25" customHeight="1" thickBot="1" x14ac:dyDescent="0.3">
      <c r="A265" s="287"/>
      <c r="B265" s="44" t="str">
        <f t="shared" si="172"/>
        <v>ГБУЗ АО Приволжская РБ</v>
      </c>
      <c r="C265" s="291"/>
      <c r="D265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65" s="274"/>
      <c r="F265" s="44" t="str">
        <f t="shared" si="193"/>
        <v>амбулаторно</v>
      </c>
      <c r="G265" s="278"/>
      <c r="H265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65" s="274"/>
      <c r="J265" s="44" t="str">
        <f t="shared" si="192"/>
        <v>Не предусмотрено</v>
      </c>
      <c r="K265" s="66" t="s">
        <v>40</v>
      </c>
      <c r="L265" s="233" t="s">
        <v>118</v>
      </c>
      <c r="M265" s="68" t="s">
        <v>42</v>
      </c>
      <c r="N265" s="98">
        <v>1550</v>
      </c>
      <c r="O265" s="98">
        <v>1536</v>
      </c>
      <c r="P265" s="236" t="str">
        <f t="shared" si="203"/>
        <v/>
      </c>
      <c r="Q265" s="235">
        <f t="shared" si="204"/>
        <v>99.096774193548384</v>
      </c>
      <c r="R265" s="283"/>
      <c r="S265" s="275"/>
      <c r="T265" s="284"/>
      <c r="U265" s="276"/>
      <c r="V265" s="279"/>
      <c r="W265" s="263"/>
      <c r="X265" s="266"/>
    </row>
    <row r="266" spans="1:24" s="4" customFormat="1" ht="33" customHeight="1" thickBot="1" x14ac:dyDescent="0.3">
      <c r="A266" s="287"/>
      <c r="B266" s="44" t="str">
        <f t="shared" si="172"/>
        <v>ГБУЗ АО Приволжская РБ</v>
      </c>
      <c r="C266" s="306" t="s">
        <v>227</v>
      </c>
      <c r="D266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6" s="276" t="s">
        <v>281</v>
      </c>
      <c r="F266" s="44" t="str">
        <f t="shared" si="193"/>
        <v>заключение договоров</v>
      </c>
      <c r="G266" s="276" t="s">
        <v>283</v>
      </c>
      <c r="H266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6" s="276" t="s">
        <v>282</v>
      </c>
      <c r="J266" s="44" t="str">
        <f>IF(I266="",J265,I266)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6" s="73" t="s">
        <v>228</v>
      </c>
      <c r="L266" s="72" t="s">
        <v>3</v>
      </c>
      <c r="M266" s="69" t="s">
        <v>5</v>
      </c>
      <c r="N266" s="100">
        <v>100</v>
      </c>
      <c r="O266" s="100">
        <v>100</v>
      </c>
      <c r="P266" s="51">
        <f t="shared" ref="P266" si="205">IF(AND(N266&lt;&gt;0,M266="Кач."),O266/N266*100,"")</f>
        <v>100</v>
      </c>
      <c r="Q266" s="51"/>
      <c r="R266" s="283">
        <f>IFERROR(AVERAGE(P266:P267),"")</f>
        <v>100</v>
      </c>
      <c r="S266" s="275">
        <f>AVERAGE(Q266:Q267)</f>
        <v>100</v>
      </c>
      <c r="T266" s="284">
        <f>IFERROR((R266*0.7+S266*0.3)*2,S266*2)</f>
        <v>200</v>
      </c>
      <c r="U266" s="276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79"/>
      <c r="W266" s="263"/>
      <c r="X266" s="266"/>
    </row>
    <row r="267" spans="1:24" s="4" customFormat="1" ht="36" customHeight="1" thickBot="1" x14ac:dyDescent="0.3">
      <c r="A267" s="288"/>
      <c r="B267" s="44" t="str">
        <f t="shared" si="172"/>
        <v>ГБУЗ АО Приволжская РБ</v>
      </c>
      <c r="C267" s="306"/>
      <c r="D267" s="19" t="str">
        <f t="shared" si="17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67" s="276"/>
      <c r="F267" s="44" t="str">
        <f t="shared" si="193"/>
        <v>заключение договоров</v>
      </c>
      <c r="G267" s="276"/>
      <c r="H26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67" s="276"/>
      <c r="J267" s="44" t="str">
        <f t="shared" ref="J267:J278" si="206">IF(I267="",J266,I267)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67" s="74" t="s">
        <v>235</v>
      </c>
      <c r="L267" s="72" t="s">
        <v>229</v>
      </c>
      <c r="M267" s="68" t="s">
        <v>42</v>
      </c>
      <c r="N267" s="98">
        <v>5.89</v>
      </c>
      <c r="O267" s="98">
        <v>5.89</v>
      </c>
      <c r="P267" s="53"/>
      <c r="Q267" s="55">
        <f>IF(AND(N267&lt;&gt;0,M267="объем"),(O267/N267*100),"")</f>
        <v>100</v>
      </c>
      <c r="R267" s="283"/>
      <c r="S267" s="275"/>
      <c r="T267" s="284"/>
      <c r="U267" s="276"/>
      <c r="V267" s="279"/>
      <c r="W267" s="264"/>
      <c r="X267" s="267"/>
    </row>
    <row r="268" spans="1:24" s="4" customFormat="1" ht="28.5" customHeight="1" thickBot="1" x14ac:dyDescent="0.3">
      <c r="A268" s="180" t="s">
        <v>97</v>
      </c>
      <c r="B268" s="44" t="str">
        <f t="shared" si="172"/>
        <v>ГБУЗ АО Харабалинская РБ</v>
      </c>
      <c r="C268" s="280" t="s">
        <v>119</v>
      </c>
      <c r="D268" s="19" t="str">
        <f t="shared" si="173"/>
        <v>ПМСП, не включенная в базовую программу ОМС</v>
      </c>
      <c r="E268" s="279" t="s">
        <v>137</v>
      </c>
      <c r="F268" s="44" t="str">
        <f t="shared" si="193"/>
        <v>амбулаторно</v>
      </c>
      <c r="G268" s="276" t="s">
        <v>132</v>
      </c>
      <c r="H268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8" s="279" t="s">
        <v>162</v>
      </c>
      <c r="J268" s="44" t="str">
        <f t="shared" si="206"/>
        <v>по профилю дерматовенерология (в части венерологии)</v>
      </c>
      <c r="K268" s="69" t="s">
        <v>128</v>
      </c>
      <c r="L268" s="69" t="s">
        <v>3</v>
      </c>
      <c r="M268" s="69" t="s">
        <v>5</v>
      </c>
      <c r="N268" s="100">
        <v>99</v>
      </c>
      <c r="O268" s="100">
        <v>99</v>
      </c>
      <c r="P268" s="51">
        <f>IF(AND(N268&lt;&gt;0,M268="Кач."),O268/N268*100,"")</f>
        <v>100</v>
      </c>
      <c r="Q268" s="51"/>
      <c r="R268" s="283">
        <f>IFERROR(AVERAGE(P268:P270),"")</f>
        <v>100</v>
      </c>
      <c r="S268" s="275">
        <f>AVERAGE(Q268:Q270)</f>
        <v>96.394774949820828</v>
      </c>
      <c r="T268" s="284">
        <f>IFERROR((R268*0.7+S268*0.3)*2,S268*2)</f>
        <v>197.8368649698925</v>
      </c>
      <c r="U268" s="276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79"/>
      <c r="W268" s="262">
        <f>AVERAGE(T268:T298)</f>
        <v>193.4862210399601</v>
      </c>
      <c r="X268" s="265" t="str">
        <f>IF(W268&lt;170,"ГЗ по учреждению не выполнено","")&amp;IF(AND(W268&gt;=170,W268&lt;=200),"ГЗ по учреждению выполнено","")&amp;IF(W268&gt;200,"ГЗ по учреждению перевыполнено","")</f>
        <v>ГЗ по учреждению выполнено</v>
      </c>
    </row>
    <row r="269" spans="1:24" s="4" customFormat="1" ht="28.5" customHeight="1" thickBot="1" x14ac:dyDescent="0.3">
      <c r="A269" s="181"/>
      <c r="B269" s="44" t="str">
        <f t="shared" si="172"/>
        <v>ГБУЗ АО Харабалинская РБ</v>
      </c>
      <c r="C269" s="281"/>
      <c r="D269" s="19" t="str">
        <f t="shared" si="173"/>
        <v>ПМСП, не включенная в базовую программу ОМС</v>
      </c>
      <c r="E269" s="279"/>
      <c r="F269" s="44" t="str">
        <f t="shared" si="193"/>
        <v>амбулаторно</v>
      </c>
      <c r="G269" s="276"/>
      <c r="H26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69" s="279"/>
      <c r="J269" s="44" t="str">
        <f t="shared" si="206"/>
        <v>по профилю дерматовенерология (в части венерологии)</v>
      </c>
      <c r="K269" s="66" t="s">
        <v>40</v>
      </c>
      <c r="L269" s="67" t="s">
        <v>118</v>
      </c>
      <c r="M269" s="68" t="s">
        <v>42</v>
      </c>
      <c r="N269" s="103">
        <v>1526</v>
      </c>
      <c r="O269" s="98">
        <v>1488</v>
      </c>
      <c r="P269" s="53" t="str">
        <f>IF(AND(N269&lt;&gt;0,M269="Кач."),O269/N269*100,"")</f>
        <v/>
      </c>
      <c r="Q269" s="52">
        <f>IF(AND(N269&lt;&gt;0,M269="объем"),(O269/N269*100)/$Y$2*12,"")</f>
        <v>97.509829619921362</v>
      </c>
      <c r="R269" s="283"/>
      <c r="S269" s="275"/>
      <c r="T269" s="284"/>
      <c r="U269" s="276"/>
      <c r="V269" s="279"/>
      <c r="W269" s="263"/>
      <c r="X269" s="266"/>
    </row>
    <row r="270" spans="1:24" s="4" customFormat="1" ht="28.5" customHeight="1" thickBot="1" x14ac:dyDescent="0.3">
      <c r="A270" s="181"/>
      <c r="B270" s="44" t="str">
        <f t="shared" si="172"/>
        <v>ГБУЗ АО Харабалинская РБ</v>
      </c>
      <c r="C270" s="281"/>
      <c r="D270" s="19" t="str">
        <f t="shared" si="173"/>
        <v>ПМСП, не включенная в базовую программу ОМС</v>
      </c>
      <c r="E270" s="279"/>
      <c r="F270" s="44" t="str">
        <f t="shared" si="193"/>
        <v>амбулаторно</v>
      </c>
      <c r="G270" s="276"/>
      <c r="H27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0" s="279"/>
      <c r="J270" s="44" t="str">
        <f t="shared" si="206"/>
        <v>по профилю дерматовенерология (в части венерологии)</v>
      </c>
      <c r="K270" s="66" t="s">
        <v>133</v>
      </c>
      <c r="L270" s="67" t="s">
        <v>118</v>
      </c>
      <c r="M270" s="68" t="s">
        <v>42</v>
      </c>
      <c r="N270" s="98">
        <v>572</v>
      </c>
      <c r="O270" s="98">
        <v>545</v>
      </c>
      <c r="P270" s="53" t="str">
        <f>IF(AND(N270&lt;&gt;0,M270="Кач."),O270/N270*100,"")</f>
        <v/>
      </c>
      <c r="Q270" s="52">
        <f>IF(AND(N270&lt;&gt;0,M270="объем"),(O270/N270*100)/$Y$2*12,"")</f>
        <v>95.27972027972028</v>
      </c>
      <c r="R270" s="283"/>
      <c r="S270" s="275"/>
      <c r="T270" s="284"/>
      <c r="U270" s="276"/>
      <c r="V270" s="279"/>
      <c r="W270" s="263"/>
      <c r="X270" s="266"/>
    </row>
    <row r="271" spans="1:24" s="4" customFormat="1" ht="66.75" customHeight="1" thickBot="1" x14ac:dyDescent="0.3">
      <c r="A271" s="181"/>
      <c r="B271" s="44" t="str">
        <f t="shared" si="172"/>
        <v>ГБУЗ АО Харабалинская РБ</v>
      </c>
      <c r="C271" s="281"/>
      <c r="D271" s="19" t="str">
        <f t="shared" si="173"/>
        <v>ПМСП, не включенная в базовую программу ОМС</v>
      </c>
      <c r="E271" s="279" t="s">
        <v>137</v>
      </c>
      <c r="F271" s="44" t="str">
        <f t="shared" si="193"/>
        <v>амбулаторно</v>
      </c>
      <c r="G271" s="276" t="s">
        <v>140</v>
      </c>
      <c r="H27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1" s="279" t="s">
        <v>139</v>
      </c>
      <c r="J271" s="44" t="str">
        <f t="shared" si="206"/>
        <v>по профилю Фтизиатрия</v>
      </c>
      <c r="K271" s="70" t="s">
        <v>128</v>
      </c>
      <c r="L271" s="69" t="s">
        <v>3</v>
      </c>
      <c r="M271" s="69" t="s">
        <v>5</v>
      </c>
      <c r="N271" s="100">
        <v>99</v>
      </c>
      <c r="O271" s="100">
        <v>99</v>
      </c>
      <c r="P271" s="51">
        <f t="shared" ref="P271:P273" si="207">IF(AND(N271&lt;&gt;0,M271="Кач."),O271/N271*100,"")</f>
        <v>100</v>
      </c>
      <c r="Q271" s="51"/>
      <c r="R271" s="283">
        <f>IFERROR(AVERAGE(P271:P273),"")</f>
        <v>100</v>
      </c>
      <c r="S271" s="275">
        <f>AVERAGE(Q271:Q273)</f>
        <v>106.19245033654036</v>
      </c>
      <c r="T271" s="284">
        <f>IFERROR((R271*0.7+S271*0.3)*2,S271*2)</f>
        <v>203.71547020192421</v>
      </c>
      <c r="U271" s="276" t="str">
        <f>IF(T271&lt;170,"ГЗ по услуге (работе) НЕ выполнено","")&amp;IF(AND(T271&gt;=170,T271&lt;=200),"ГЗ по услуге (работе) выполнено","")&amp;IF(T271&gt;200,"ГЗ по услуге (работе) ПЕРЕвыполнено","")</f>
        <v>ГЗ по услуге (работе) ПЕРЕвыполнено</v>
      </c>
      <c r="V271" s="279"/>
      <c r="W271" s="263"/>
      <c r="X271" s="266"/>
    </row>
    <row r="272" spans="1:24" s="14" customFormat="1" ht="28.5" customHeight="1" thickBot="1" x14ac:dyDescent="0.3">
      <c r="A272" s="181"/>
      <c r="B272" s="44" t="str">
        <f t="shared" si="172"/>
        <v>ГБУЗ АО Харабалинская РБ</v>
      </c>
      <c r="C272" s="281"/>
      <c r="D272" s="19" t="str">
        <f t="shared" si="173"/>
        <v>ПМСП, не включенная в базовую программу ОМС</v>
      </c>
      <c r="E272" s="279"/>
      <c r="F272" s="44" t="str">
        <f t="shared" si="193"/>
        <v>амбулаторно</v>
      </c>
      <c r="G272" s="276"/>
      <c r="H27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2" s="279"/>
      <c r="J272" s="44" t="str">
        <f t="shared" si="206"/>
        <v>по профилю Фтизиатрия</v>
      </c>
      <c r="K272" s="71" t="s">
        <v>40</v>
      </c>
      <c r="L272" s="67" t="s">
        <v>118</v>
      </c>
      <c r="M272" s="68" t="s">
        <v>42</v>
      </c>
      <c r="N272" s="98">
        <v>3796</v>
      </c>
      <c r="O272" s="98">
        <v>3981</v>
      </c>
      <c r="P272" s="53" t="str">
        <f t="shared" si="207"/>
        <v/>
      </c>
      <c r="Q272" s="52">
        <f t="shared" ref="Q272:Q283" si="208">IF(AND(N272&lt;&gt;0,M272="объем"),(O272/N272*100)/$Y$2*12,"")</f>
        <v>104.87355110642783</v>
      </c>
      <c r="R272" s="283"/>
      <c r="S272" s="275"/>
      <c r="T272" s="284"/>
      <c r="U272" s="276"/>
      <c r="V272" s="279"/>
      <c r="W272" s="263"/>
      <c r="X272" s="266"/>
    </row>
    <row r="273" spans="1:24" s="4" customFormat="1" ht="28.5" customHeight="1" thickBot="1" x14ac:dyDescent="0.3">
      <c r="A273" s="181"/>
      <c r="B273" s="44" t="str">
        <f t="shared" si="172"/>
        <v>ГБУЗ АО Харабалинская РБ</v>
      </c>
      <c r="C273" s="281"/>
      <c r="D273" s="19" t="str">
        <f t="shared" si="173"/>
        <v>ПМСП, не включенная в базовую программу ОМС</v>
      </c>
      <c r="E273" s="279"/>
      <c r="F273" s="44" t="str">
        <f t="shared" si="193"/>
        <v>амбулаторно</v>
      </c>
      <c r="G273" s="276"/>
      <c r="H27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3" s="279"/>
      <c r="J273" s="44" t="str">
        <f t="shared" si="206"/>
        <v>по профилю Фтизиатрия</v>
      </c>
      <c r="K273" s="71" t="s">
        <v>133</v>
      </c>
      <c r="L273" s="67" t="s">
        <v>118</v>
      </c>
      <c r="M273" s="68" t="s">
        <v>42</v>
      </c>
      <c r="N273" s="98">
        <v>2423</v>
      </c>
      <c r="O273" s="98">
        <v>2605</v>
      </c>
      <c r="P273" s="53" t="str">
        <f t="shared" si="207"/>
        <v/>
      </c>
      <c r="Q273" s="52">
        <f t="shared" si="208"/>
        <v>107.51134956665291</v>
      </c>
      <c r="R273" s="283"/>
      <c r="S273" s="275"/>
      <c r="T273" s="284"/>
      <c r="U273" s="276"/>
      <c r="V273" s="279"/>
      <c r="W273" s="263"/>
      <c r="X273" s="266"/>
    </row>
    <row r="274" spans="1:24" s="4" customFormat="1" ht="57.75" customHeight="1" thickBot="1" x14ac:dyDescent="0.3">
      <c r="A274" s="181"/>
      <c r="B274" s="44" t="str">
        <f t="shared" si="172"/>
        <v>ГБУЗ АО Харабалинская РБ</v>
      </c>
      <c r="C274" s="281"/>
      <c r="D274" s="19" t="str">
        <f t="shared" si="173"/>
        <v>ПМСП, не включенная в базовую программу ОМС</v>
      </c>
      <c r="E274" s="279" t="s">
        <v>137</v>
      </c>
      <c r="F274" s="44" t="str">
        <f t="shared" si="193"/>
        <v>амбулаторно</v>
      </c>
      <c r="G274" s="276" t="s">
        <v>161</v>
      </c>
      <c r="H27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4" s="277" t="s">
        <v>270</v>
      </c>
      <c r="J274" s="44" t="str">
        <f t="shared" si="206"/>
        <v>по профилю психиатрия-наркология</v>
      </c>
      <c r="K274" s="70" t="s">
        <v>128</v>
      </c>
      <c r="L274" s="69" t="s">
        <v>3</v>
      </c>
      <c r="M274" s="69" t="s">
        <v>5</v>
      </c>
      <c r="N274" s="100">
        <v>99</v>
      </c>
      <c r="O274" s="100">
        <v>99</v>
      </c>
      <c r="P274" s="51">
        <f t="shared" ref="P274:P275" si="209">IF(AND(N274&lt;&gt;0,M274="Кач."),O274/N274*100,"")</f>
        <v>100</v>
      </c>
      <c r="Q274" s="51" t="str">
        <f t="shared" si="208"/>
        <v/>
      </c>
      <c r="R274" s="283">
        <f>IFERROR(AVERAGE(P274:P276),"")</f>
        <v>100</v>
      </c>
      <c r="S274" s="275">
        <f>AVERAGE(Q274:Q276)</f>
        <v>96.928644441490448</v>
      </c>
      <c r="T274" s="284">
        <f>IFERROR((R274*0.7+S274*0.3)*2,S274*2)</f>
        <v>198.15718666489425</v>
      </c>
      <c r="U274" s="276" t="str">
        <f>IF(T274&lt;170,"ГЗ по услуге (работе) НЕ выполнено","")&amp;IF(AND(T274&gt;=170,T274&lt;=200),"ГЗ по услуге (работе) выполнено","")&amp;IF(T274&gt;200,"ГЗ по услуге (работе) ПЕРЕвыполнено","")</f>
        <v>ГЗ по услуге (работе) выполнено</v>
      </c>
      <c r="V274" s="279"/>
      <c r="W274" s="263"/>
      <c r="X274" s="266"/>
    </row>
    <row r="275" spans="1:24" s="4" customFormat="1" ht="28.5" customHeight="1" thickBot="1" x14ac:dyDescent="0.3">
      <c r="A275" s="181"/>
      <c r="B275" s="44" t="str">
        <f t="shared" si="172"/>
        <v>ГБУЗ АО Харабалинская РБ</v>
      </c>
      <c r="C275" s="281"/>
      <c r="D275" s="19" t="str">
        <f t="shared" si="173"/>
        <v>ПМСП, не включенная в базовую программу ОМС</v>
      </c>
      <c r="E275" s="279"/>
      <c r="F275" s="44" t="str">
        <f t="shared" si="193"/>
        <v>амбулаторно</v>
      </c>
      <c r="G275" s="276"/>
      <c r="H27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5" s="295"/>
      <c r="J275" s="44" t="str">
        <f t="shared" si="206"/>
        <v>по профилю психиатрия-наркология</v>
      </c>
      <c r="K275" s="71" t="s">
        <v>40</v>
      </c>
      <c r="L275" s="67" t="s">
        <v>118</v>
      </c>
      <c r="M275" s="68" t="s">
        <v>42</v>
      </c>
      <c r="N275" s="98">
        <v>1565</v>
      </c>
      <c r="O275" s="98">
        <v>1525</v>
      </c>
      <c r="P275" s="53" t="str">
        <f t="shared" si="209"/>
        <v/>
      </c>
      <c r="Q275" s="52">
        <f t="shared" si="208"/>
        <v>97.444089456868994</v>
      </c>
      <c r="R275" s="283"/>
      <c r="S275" s="275"/>
      <c r="T275" s="284"/>
      <c r="U275" s="276"/>
      <c r="V275" s="279"/>
      <c r="W275" s="263"/>
      <c r="X275" s="266"/>
    </row>
    <row r="276" spans="1:24" s="4" customFormat="1" ht="28.5" customHeight="1" thickBot="1" x14ac:dyDescent="0.3">
      <c r="A276" s="181"/>
      <c r="B276" s="44" t="str">
        <f t="shared" si="172"/>
        <v>ГБУЗ АО Харабалинская РБ</v>
      </c>
      <c r="C276" s="281"/>
      <c r="D276" s="19" t="str">
        <f t="shared" si="173"/>
        <v>ПМСП, не включенная в базовую программу ОМС</v>
      </c>
      <c r="E276" s="279"/>
      <c r="F276" s="44" t="str">
        <f t="shared" si="193"/>
        <v>амбулаторно</v>
      </c>
      <c r="G276" s="276"/>
      <c r="H27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6" s="295"/>
      <c r="J276" s="44" t="str">
        <f t="shared" si="206"/>
        <v>по профилю психиатрия-наркология</v>
      </c>
      <c r="K276" s="71" t="s">
        <v>133</v>
      </c>
      <c r="L276" s="67" t="s">
        <v>118</v>
      </c>
      <c r="M276" s="68" t="s">
        <v>42</v>
      </c>
      <c r="N276" s="98">
        <v>697</v>
      </c>
      <c r="O276" s="98">
        <v>672</v>
      </c>
      <c r="P276" s="53"/>
      <c r="Q276" s="52">
        <f t="shared" si="208"/>
        <v>96.413199426111902</v>
      </c>
      <c r="R276" s="283"/>
      <c r="S276" s="275"/>
      <c r="T276" s="284"/>
      <c r="U276" s="276"/>
      <c r="V276" s="279"/>
      <c r="W276" s="263"/>
      <c r="X276" s="266"/>
    </row>
    <row r="277" spans="1:24" s="4" customFormat="1" ht="28.5" customHeight="1" thickBot="1" x14ac:dyDescent="0.3">
      <c r="A277" s="181"/>
      <c r="B277" s="44" t="str">
        <f t="shared" si="172"/>
        <v>ГБУЗ АО Харабалинская РБ</v>
      </c>
      <c r="C277" s="281"/>
      <c r="D277" s="19" t="str">
        <f t="shared" si="173"/>
        <v>ПМСП, не включенная в базовую программу ОМС</v>
      </c>
      <c r="E277" s="178"/>
      <c r="F277" s="44"/>
      <c r="G277" s="177"/>
      <c r="H277" s="44"/>
      <c r="I277" s="295"/>
      <c r="J277" s="44" t="str">
        <f t="shared" si="206"/>
        <v>по профилю психиатрия-наркология</v>
      </c>
      <c r="K277" s="70" t="s">
        <v>128</v>
      </c>
      <c r="L277" s="67" t="s">
        <v>3</v>
      </c>
      <c r="M277" s="69" t="s">
        <v>5</v>
      </c>
      <c r="N277" s="100">
        <v>99</v>
      </c>
      <c r="O277" s="100">
        <v>99</v>
      </c>
      <c r="P277" s="236">
        <f t="shared" ref="P277:P278" si="210">IF(AND(N277&lt;&gt;0,M277="Кач."),O277/N277*100,"")</f>
        <v>100</v>
      </c>
      <c r="Q277" s="179" t="str">
        <f t="shared" si="208"/>
        <v/>
      </c>
      <c r="R277" s="289">
        <f>IFERROR(AVERAGE(P277:P278),"")</f>
        <v>100</v>
      </c>
      <c r="S277" s="296">
        <f>AVERAGE(Q277:Q278)</f>
        <v>95.833333333333343</v>
      </c>
      <c r="T277" s="298">
        <f>IFERROR((R277*0.7+S277*0.3)*2,S277*2)</f>
        <v>197.5</v>
      </c>
      <c r="U277" s="273" t="str">
        <f>IF(T277&lt;170,"ГЗ по услуге (работе) НЕ выполнено","")&amp;IF(AND(T277&gt;=170,T277&lt;=200),"ГЗ по услуге (работе) выполнено","")&amp;IF(T277&gt;200,"ГЗ по услуге (работе) ПЕРЕвыполнено","")</f>
        <v>ГЗ по услуге (работе) выполнено</v>
      </c>
      <c r="V277" s="277"/>
      <c r="W277" s="263"/>
      <c r="X277" s="266"/>
    </row>
    <row r="278" spans="1:24" s="4" customFormat="1" ht="28.5" customHeight="1" thickBot="1" x14ac:dyDescent="0.3">
      <c r="A278" s="181"/>
      <c r="B278" s="44" t="str">
        <f t="shared" si="172"/>
        <v>ГБУЗ АО Харабалинская РБ</v>
      </c>
      <c r="C278" s="281"/>
      <c r="D278" s="19" t="str">
        <f t="shared" si="173"/>
        <v>ПМСП, не включенная в базовую программу ОМС</v>
      </c>
      <c r="E278" s="178"/>
      <c r="F278" s="44"/>
      <c r="G278" s="177"/>
      <c r="H278" s="44"/>
      <c r="I278" s="278"/>
      <c r="J278" s="44" t="str">
        <f t="shared" si="206"/>
        <v>по профилю психиатрия-наркология</v>
      </c>
      <c r="K278" s="71" t="s">
        <v>295</v>
      </c>
      <c r="L278" s="67" t="s">
        <v>118</v>
      </c>
      <c r="M278" s="68" t="s">
        <v>42</v>
      </c>
      <c r="N278" s="98">
        <v>24</v>
      </c>
      <c r="O278" s="98">
        <v>23</v>
      </c>
      <c r="P278" s="53" t="str">
        <f t="shared" si="210"/>
        <v/>
      </c>
      <c r="Q278" s="179">
        <f t="shared" si="208"/>
        <v>95.833333333333343</v>
      </c>
      <c r="R278" s="290"/>
      <c r="S278" s="297"/>
      <c r="T278" s="299"/>
      <c r="U278" s="274"/>
      <c r="V278" s="278"/>
      <c r="W278" s="263"/>
      <c r="X278" s="266"/>
    </row>
    <row r="279" spans="1:24" s="4" customFormat="1" ht="55.5" customHeight="1" thickBot="1" x14ac:dyDescent="0.3">
      <c r="A279" s="181"/>
      <c r="B279" s="44" t="str">
        <f t="shared" si="172"/>
        <v>ГБУЗ АО Харабалинская РБ</v>
      </c>
      <c r="C279" s="281"/>
      <c r="D279" s="19" t="str">
        <f t="shared" si="173"/>
        <v>ПМСП, не включенная в базовую программу ОМС</v>
      </c>
      <c r="E279" s="277" t="s">
        <v>137</v>
      </c>
      <c r="F279" s="44" t="str">
        <f>IF(E279="",F276,E279)</f>
        <v>амбулаторно</v>
      </c>
      <c r="G279" s="273" t="s">
        <v>39</v>
      </c>
      <c r="H279" s="44" t="str">
        <f>IF(G279="",H276,G279)</f>
        <v>Первичная медико-санитарная помощь, в части диагностики и лечения</v>
      </c>
      <c r="I279" s="277" t="s">
        <v>243</v>
      </c>
      <c r="J279" s="44" t="str">
        <f>IF(I279="",J278,I279)</f>
        <v>Вакцинация</v>
      </c>
      <c r="K279" s="70" t="s">
        <v>128</v>
      </c>
      <c r="L279" s="69" t="s">
        <v>3</v>
      </c>
      <c r="M279" s="69" t="s">
        <v>5</v>
      </c>
      <c r="N279" s="100">
        <v>99</v>
      </c>
      <c r="O279" s="100">
        <v>99</v>
      </c>
      <c r="P279" s="121">
        <f t="shared" ref="P279:P280" si="211">IF(AND(N279&lt;&gt;0,M279="Кач."),O279/N279*100,"")</f>
        <v>100</v>
      </c>
      <c r="Q279" s="121" t="str">
        <f t="shared" ref="Q279:Q280" si="212">IF(AND(N279&lt;&gt;0,M279="объем"),(O279/N279*100)/$Y$2*12,"")</f>
        <v/>
      </c>
      <c r="R279" s="283">
        <f>IFERROR(AVERAGE(P279:P280),"")</f>
        <v>100</v>
      </c>
      <c r="S279" s="275">
        <f>AVERAGE(Q279:Q280)</f>
        <v>96.432212028542295</v>
      </c>
      <c r="T279" s="284">
        <f>IFERROR((R279*0.7+S279*0.3)*2,S279*2)</f>
        <v>197.85932721712538</v>
      </c>
      <c r="U279" s="276" t="str">
        <f>IF(T279&lt;170,"ГЗ по услуге (работе) НЕ выполнено","")&amp;IF(AND(T279&gt;=170,T279&lt;=200),"ГЗ по услуге (работе) выполнено","")&amp;IF(T279&gt;200,"ГЗ по услуге (работе) ПЕРЕвыполнено","")</f>
        <v>ГЗ по услуге (работе) выполнено</v>
      </c>
      <c r="V279" s="276"/>
      <c r="W279" s="263"/>
      <c r="X279" s="266"/>
    </row>
    <row r="280" spans="1:24" s="4" customFormat="1" ht="28.5" customHeight="1" thickBot="1" x14ac:dyDescent="0.3">
      <c r="A280" s="181"/>
      <c r="B280" s="44" t="str">
        <f t="shared" si="172"/>
        <v>ГБУЗ АО Харабалинская РБ</v>
      </c>
      <c r="C280" s="282"/>
      <c r="D280" s="19" t="str">
        <f t="shared" si="173"/>
        <v>ПМСП, не включенная в базовую программу ОМС</v>
      </c>
      <c r="E280" s="278"/>
      <c r="F280" s="44" t="str">
        <f t="shared" si="193"/>
        <v>амбулаторно</v>
      </c>
      <c r="G280" s="274"/>
      <c r="H280" s="44" t="str">
        <f t="shared" si="194"/>
        <v>Первичная медико-санитарная помощь, в части диагностики и лечения</v>
      </c>
      <c r="I280" s="278"/>
      <c r="J280" s="44" t="str">
        <f t="shared" ref="J280:J324" si="213">IF(I280="",J279,I280)</f>
        <v>Вакцинация</v>
      </c>
      <c r="K280" s="71" t="s">
        <v>40</v>
      </c>
      <c r="L280" s="67" t="s">
        <v>118</v>
      </c>
      <c r="M280" s="68" t="s">
        <v>42</v>
      </c>
      <c r="N280" s="98">
        <v>981</v>
      </c>
      <c r="O280" s="98">
        <v>946</v>
      </c>
      <c r="P280" s="53" t="str">
        <f t="shared" si="211"/>
        <v/>
      </c>
      <c r="Q280" s="122">
        <f t="shared" si="212"/>
        <v>96.432212028542295</v>
      </c>
      <c r="R280" s="283"/>
      <c r="S280" s="275"/>
      <c r="T280" s="284"/>
      <c r="U280" s="276"/>
      <c r="V280" s="276"/>
      <c r="W280" s="263"/>
      <c r="X280" s="266"/>
    </row>
    <row r="281" spans="1:24" s="4" customFormat="1" ht="28.5" customHeight="1" thickBot="1" x14ac:dyDescent="0.3">
      <c r="A281" s="181"/>
      <c r="B281" s="44" t="str">
        <f t="shared" si="172"/>
        <v>ГБУЗ АО Харабалинская РБ</v>
      </c>
      <c r="C281" s="355" t="s">
        <v>136</v>
      </c>
      <c r="D281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1" s="273" t="s">
        <v>137</v>
      </c>
      <c r="F281" s="44" t="str">
        <f t="shared" si="193"/>
        <v>амбулаторно</v>
      </c>
      <c r="G281" s="276" t="s">
        <v>136</v>
      </c>
      <c r="H28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1" s="276" t="s">
        <v>143</v>
      </c>
      <c r="J281" s="44" t="str">
        <f t="shared" si="213"/>
        <v xml:space="preserve">Не применяется </v>
      </c>
      <c r="K281" s="69" t="s">
        <v>128</v>
      </c>
      <c r="L281" s="69" t="s">
        <v>3</v>
      </c>
      <c r="M281" s="69" t="s">
        <v>5</v>
      </c>
      <c r="N281" s="100">
        <v>99</v>
      </c>
      <c r="O281" s="100">
        <v>99</v>
      </c>
      <c r="P281" s="51">
        <f t="shared" ref="P281:P283" si="214">IF(AND(N281&lt;&gt;0,M281="Кач."),O281/N281*100,"")</f>
        <v>100</v>
      </c>
      <c r="Q281" s="51" t="str">
        <f t="shared" si="208"/>
        <v/>
      </c>
      <c r="R281" s="283">
        <f>IFERROR(AVERAGE(P281:P283),"")</f>
        <v>100</v>
      </c>
      <c r="S281" s="275">
        <f>AVERAGE(Q281:Q283)</f>
        <v>99.196629213483135</v>
      </c>
      <c r="T281" s="284">
        <f>IFERROR((R281*0.7+S281*0.3)*2,S281*2)</f>
        <v>199.51797752808989</v>
      </c>
      <c r="U281" s="276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выполнено</v>
      </c>
      <c r="V281" s="331"/>
      <c r="W281" s="263"/>
      <c r="X281" s="266"/>
    </row>
    <row r="282" spans="1:24" s="4" customFormat="1" ht="44.25" customHeight="1" thickBot="1" x14ac:dyDescent="0.3">
      <c r="A282" s="181"/>
      <c r="B282" s="44" t="str">
        <f t="shared" si="172"/>
        <v>ГБУЗ АО Харабалинская РБ</v>
      </c>
      <c r="C282" s="355"/>
      <c r="D282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2" s="274"/>
      <c r="F282" s="44" t="str">
        <f t="shared" si="193"/>
        <v>амбулаторно</v>
      </c>
      <c r="G282" s="276"/>
      <c r="H28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2" s="276"/>
      <c r="J282" s="44" t="str">
        <f t="shared" si="213"/>
        <v xml:space="preserve">Не применяется </v>
      </c>
      <c r="K282" s="71" t="s">
        <v>40</v>
      </c>
      <c r="L282" s="67" t="s">
        <v>118</v>
      </c>
      <c r="M282" s="68" t="s">
        <v>42</v>
      </c>
      <c r="N282" s="98">
        <v>2670</v>
      </c>
      <c r="O282" s="98">
        <v>2636</v>
      </c>
      <c r="P282" s="53" t="str">
        <f t="shared" si="214"/>
        <v/>
      </c>
      <c r="Q282" s="122">
        <f>IF(AND(N282&lt;&gt;0,M282="объем"),(O282/N282*100)/$Y$2*12,"")</f>
        <v>98.726591760299627</v>
      </c>
      <c r="R282" s="283"/>
      <c r="S282" s="275"/>
      <c r="T282" s="284"/>
      <c r="U282" s="276"/>
      <c r="V282" s="331"/>
      <c r="W282" s="263"/>
      <c r="X282" s="266"/>
    </row>
    <row r="283" spans="1:24" s="4" customFormat="1" ht="44.25" customHeight="1" thickBot="1" x14ac:dyDescent="0.3">
      <c r="A283" s="181"/>
      <c r="B283" s="44" t="str">
        <f t="shared" si="172"/>
        <v>ГБУЗ АО Харабалинская РБ</v>
      </c>
      <c r="C283" s="355"/>
      <c r="D283" s="19" t="str">
        <f t="shared" si="173"/>
        <v>Медицинская помощь в экстренной форме незастрахованным гражданам в системе обязательного медицинского страхования</v>
      </c>
      <c r="E283" s="123" t="s">
        <v>50</v>
      </c>
      <c r="F283" s="44" t="str">
        <f t="shared" si="193"/>
        <v>Вне медицинской организации</v>
      </c>
      <c r="G283" s="276"/>
      <c r="H283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283" s="276"/>
      <c r="J283" s="44" t="str">
        <f t="shared" si="213"/>
        <v xml:space="preserve">Не применяется </v>
      </c>
      <c r="K283" s="71" t="s">
        <v>146</v>
      </c>
      <c r="L283" s="72" t="s">
        <v>41</v>
      </c>
      <c r="M283" s="68" t="s">
        <v>42</v>
      </c>
      <c r="N283" s="96">
        <v>900</v>
      </c>
      <c r="O283" s="98">
        <v>897</v>
      </c>
      <c r="P283" s="53" t="str">
        <f t="shared" si="214"/>
        <v/>
      </c>
      <c r="Q283" s="52">
        <f t="shared" si="208"/>
        <v>99.666666666666657</v>
      </c>
      <c r="R283" s="283"/>
      <c r="S283" s="275"/>
      <c r="T283" s="284"/>
      <c r="U283" s="276"/>
      <c r="V283" s="331"/>
      <c r="W283" s="263"/>
      <c r="X283" s="266"/>
    </row>
    <row r="284" spans="1:24" s="4" customFormat="1" ht="44.25" customHeight="1" thickBot="1" x14ac:dyDescent="0.3">
      <c r="A284" s="181"/>
      <c r="B284" s="44" t="str">
        <f t="shared" si="172"/>
        <v>ГБУЗ АО Харабалинская РБ</v>
      </c>
      <c r="C284" s="355" t="s">
        <v>189</v>
      </c>
      <c r="D284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84" s="279" t="s">
        <v>47</v>
      </c>
      <c r="F284" s="44" t="str">
        <f t="shared" si="193"/>
        <v>Не предусмотрено</v>
      </c>
      <c r="G284" s="279" t="s">
        <v>47</v>
      </c>
      <c r="H284" s="44" t="str">
        <f t="shared" si="194"/>
        <v>Не предусмотрено</v>
      </c>
      <c r="I284" s="279" t="s">
        <v>47</v>
      </c>
      <c r="J284" s="44" t="str">
        <f t="shared" si="213"/>
        <v>Не предусмотрено</v>
      </c>
      <c r="K284" s="82" t="s">
        <v>57</v>
      </c>
      <c r="L284" s="69" t="s">
        <v>57</v>
      </c>
      <c r="M284" s="70"/>
      <c r="N284" s="100"/>
      <c r="O284" s="100"/>
      <c r="P284" s="51" t="str">
        <f t="shared" ref="P284" si="215">IF(AND(N284&lt;&gt;0,M284="Кач."),O284/N284*100,"")</f>
        <v/>
      </c>
      <c r="Q284" s="51"/>
      <c r="R284" s="283" t="str">
        <f>IFERROR(AVERAGE(P284:P285),"")</f>
        <v/>
      </c>
      <c r="S284" s="275">
        <f>AVERAGE(Q284:Q285)</f>
        <v>68.428571428571431</v>
      </c>
      <c r="T284" s="284">
        <f>IFERROR((R284*0.7+S284*0.3)*2,S284*2)</f>
        <v>136.85714285714286</v>
      </c>
      <c r="U284" s="276" t="str">
        <f>IF(T284&lt;170,"ГЗ по услуге (работе) НЕ выполнено","")&amp;IF(AND(T284&gt;=170,T284&lt;=200),"ГЗ по услуге (работе) выполнено","")&amp;IF(T284&gt;200,"ГЗ по услуге (работе) ПЕРЕвыполнено","")</f>
        <v>ГЗ по услуге (работе) НЕ выполнено</v>
      </c>
      <c r="V284" s="276"/>
      <c r="W284" s="263"/>
      <c r="X284" s="266"/>
    </row>
    <row r="285" spans="1:24" s="4" customFormat="1" ht="28.5" customHeight="1" thickBot="1" x14ac:dyDescent="0.3">
      <c r="A285" s="181"/>
      <c r="B285" s="44" t="str">
        <f t="shared" si="172"/>
        <v>ГБУЗ АО Харабалинская РБ</v>
      </c>
      <c r="C285" s="355"/>
      <c r="D285" s="19" t="str">
        <f t="shared" si="173"/>
        <v>Медицинское освидетельствование на состояние опьянения (алкогольного, наркотического или иного токсического)</v>
      </c>
      <c r="E285" s="279"/>
      <c r="F285" s="44" t="str">
        <f t="shared" si="193"/>
        <v>Не предусмотрено</v>
      </c>
      <c r="G285" s="279"/>
      <c r="H285" s="44" t="str">
        <f t="shared" si="194"/>
        <v>Не предусмотрено</v>
      </c>
      <c r="I285" s="279"/>
      <c r="J285" s="44" t="str">
        <f t="shared" si="213"/>
        <v>Не предусмотрено</v>
      </c>
      <c r="K285" s="71" t="s">
        <v>190</v>
      </c>
      <c r="L285" s="72" t="s">
        <v>58</v>
      </c>
      <c r="M285" s="68" t="s">
        <v>42</v>
      </c>
      <c r="N285" s="98">
        <v>700</v>
      </c>
      <c r="O285" s="98">
        <v>479</v>
      </c>
      <c r="P285" s="53"/>
      <c r="Q285" s="52">
        <f t="shared" ref="Q285:Q286" si="216">IF(AND(N285&lt;&gt;0,M285="объем"),(O285/N285*100)/$Y$2*12,"")</f>
        <v>68.428571428571431</v>
      </c>
      <c r="R285" s="283"/>
      <c r="S285" s="275"/>
      <c r="T285" s="284"/>
      <c r="U285" s="276"/>
      <c r="V285" s="276"/>
      <c r="W285" s="263"/>
      <c r="X285" s="266"/>
    </row>
    <row r="286" spans="1:24" s="4" customFormat="1" ht="28.5" customHeight="1" thickBot="1" x14ac:dyDescent="0.3">
      <c r="A286" s="181"/>
      <c r="B286" s="44" t="str">
        <f t="shared" si="172"/>
        <v>ГБУЗ АО Харабалинская РБ</v>
      </c>
      <c r="C286" s="268" t="s">
        <v>71</v>
      </c>
      <c r="D286" s="19" t="str">
        <f t="shared" si="173"/>
        <v>Паллиативная медицинская помощь</v>
      </c>
      <c r="E286" s="276" t="s">
        <v>138</v>
      </c>
      <c r="F286" s="44" t="str">
        <f t="shared" si="193"/>
        <v>стационар</v>
      </c>
      <c r="G286" s="276" t="s">
        <v>43</v>
      </c>
      <c r="H286" s="44" t="str">
        <f t="shared" si="194"/>
        <v>паллиативная медицинская помощь</v>
      </c>
      <c r="I286" s="276" t="s">
        <v>143</v>
      </c>
      <c r="J286" s="44" t="str">
        <f t="shared" si="213"/>
        <v xml:space="preserve">Не применяется </v>
      </c>
      <c r="K286" s="69" t="s">
        <v>128</v>
      </c>
      <c r="L286" s="69" t="s">
        <v>3</v>
      </c>
      <c r="M286" s="69" t="s">
        <v>5</v>
      </c>
      <c r="N286" s="100">
        <v>99</v>
      </c>
      <c r="O286" s="100">
        <v>99</v>
      </c>
      <c r="P286" s="51">
        <f t="shared" ref="P286:P287" si="217">IF(AND(N286&lt;&gt;0,M286="Кач."),O286/N286*100,"")</f>
        <v>100</v>
      </c>
      <c r="Q286" s="51" t="str">
        <f t="shared" si="216"/>
        <v/>
      </c>
      <c r="R286" s="283">
        <f>IFERROR(AVERAGE(P286:P287),"")</f>
        <v>100</v>
      </c>
      <c r="S286" s="275">
        <f>AVERAGE(Q286:Q287)</f>
        <v>104.8314216197428</v>
      </c>
      <c r="T286" s="284">
        <f>IFERROR((R286*0.7+S286*0.3)*2,S286*2)</f>
        <v>202.89885297184568</v>
      </c>
      <c r="U286" s="276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76"/>
      <c r="W286" s="263"/>
      <c r="X286" s="266"/>
    </row>
    <row r="287" spans="1:24" s="4" customFormat="1" ht="51.75" customHeight="1" thickBot="1" x14ac:dyDescent="0.3">
      <c r="A287" s="181"/>
      <c r="B287" s="44" t="str">
        <f t="shared" si="172"/>
        <v>ГБУЗ АО Харабалинская РБ</v>
      </c>
      <c r="C287" s="269"/>
      <c r="D287" s="19" t="str">
        <f t="shared" si="173"/>
        <v>Паллиативная медицинская помощь</v>
      </c>
      <c r="E287" s="276"/>
      <c r="F287" s="44" t="str">
        <f t="shared" si="193"/>
        <v>стационар</v>
      </c>
      <c r="G287" s="276"/>
      <c r="H287" s="44" t="str">
        <f t="shared" si="194"/>
        <v>паллиативная медицинская помощь</v>
      </c>
      <c r="I287" s="276"/>
      <c r="J287" s="44" t="str">
        <f t="shared" si="213"/>
        <v xml:space="preserve">Не применяется </v>
      </c>
      <c r="K287" s="66" t="s">
        <v>134</v>
      </c>
      <c r="L287" s="67" t="s">
        <v>135</v>
      </c>
      <c r="M287" s="68" t="s">
        <v>42</v>
      </c>
      <c r="N287" s="97">
        <v>2877</v>
      </c>
      <c r="O287" s="98">
        <v>3016</v>
      </c>
      <c r="P287" s="53" t="str">
        <f t="shared" si="217"/>
        <v/>
      </c>
      <c r="Q287" s="52">
        <f>IF(AND(N287&lt;&gt;0,M287="объем"),(O287/N287*100)/$Y$2*12,"")</f>
        <v>104.8314216197428</v>
      </c>
      <c r="R287" s="283"/>
      <c r="S287" s="275"/>
      <c r="T287" s="284"/>
      <c r="U287" s="276"/>
      <c r="V287" s="276"/>
      <c r="W287" s="263"/>
      <c r="X287" s="266"/>
    </row>
    <row r="288" spans="1:24" s="4" customFormat="1" ht="28.5" customHeight="1" thickBot="1" x14ac:dyDescent="0.3">
      <c r="A288" s="181"/>
      <c r="B288" s="44" t="str">
        <f t="shared" si="172"/>
        <v>ГБУЗ АО Харабалинская РБ</v>
      </c>
      <c r="C288" s="269"/>
      <c r="D288" s="19" t="str">
        <f t="shared" si="173"/>
        <v>Паллиативная медицинская помощь</v>
      </c>
      <c r="E288" s="273" t="s">
        <v>246</v>
      </c>
      <c r="F288" s="44" t="str">
        <f t="shared" si="193"/>
        <v>амбулаторно на дому</v>
      </c>
      <c r="G288" s="276" t="s">
        <v>43</v>
      </c>
      <c r="H288" s="44" t="str">
        <f t="shared" si="194"/>
        <v>паллиативная медицинская помощь</v>
      </c>
      <c r="I288" s="276" t="s">
        <v>143</v>
      </c>
      <c r="J288" s="44" t="str">
        <f t="shared" si="213"/>
        <v xml:space="preserve">Не применяется </v>
      </c>
      <c r="K288" s="69" t="s">
        <v>128</v>
      </c>
      <c r="L288" s="69" t="s">
        <v>3</v>
      </c>
      <c r="M288" s="69" t="s">
        <v>5</v>
      </c>
      <c r="N288" s="100">
        <v>99</v>
      </c>
      <c r="O288" s="100">
        <v>99</v>
      </c>
      <c r="P288" s="121">
        <f t="shared" ref="P288:P289" si="218">IF(AND(N288&lt;&gt;0,M288="Кач."),O288/N288*100,"")</f>
        <v>100</v>
      </c>
      <c r="Q288" s="121" t="str">
        <f t="shared" ref="Q288:Q289" si="219">IF(AND(N288&lt;&gt;0,M288="объем"),(O288/N288*100)/$Y$2*12,"")</f>
        <v/>
      </c>
      <c r="R288" s="283">
        <f>IFERROR(AVERAGE(P288:P289),"")</f>
        <v>100</v>
      </c>
      <c r="S288" s="275">
        <f>AVERAGE(Q288:Q289)</f>
        <v>95.24647887323944</v>
      </c>
      <c r="T288" s="284">
        <f>IFERROR((R288*0.7+S288*0.3)*2,S288*2)</f>
        <v>197.14788732394368</v>
      </c>
      <c r="U288" s="276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выполнено</v>
      </c>
      <c r="V288" s="276"/>
      <c r="W288" s="263"/>
      <c r="X288" s="266"/>
    </row>
    <row r="289" spans="1:24" s="4" customFormat="1" ht="39.75" customHeight="1" thickBot="1" x14ac:dyDescent="0.3">
      <c r="A289" s="181"/>
      <c r="B289" s="44" t="str">
        <f t="shared" si="172"/>
        <v>ГБУЗ АО Харабалинская РБ</v>
      </c>
      <c r="C289" s="269"/>
      <c r="D289" s="19" t="str">
        <f t="shared" si="173"/>
        <v>Паллиативная медицинская помощь</v>
      </c>
      <c r="E289" s="274"/>
      <c r="F289" s="44" t="str">
        <f t="shared" si="193"/>
        <v>амбулаторно на дому</v>
      </c>
      <c r="G289" s="276"/>
      <c r="H289" s="44" t="str">
        <f t="shared" si="194"/>
        <v>паллиативная медицинская помощь</v>
      </c>
      <c r="I289" s="276"/>
      <c r="J289" s="44" t="str">
        <f t="shared" si="213"/>
        <v xml:space="preserve">Не применяется </v>
      </c>
      <c r="K289" s="71" t="s">
        <v>40</v>
      </c>
      <c r="L289" s="67" t="s">
        <v>118</v>
      </c>
      <c r="M289" s="68" t="s">
        <v>42</v>
      </c>
      <c r="N289" s="98">
        <v>568</v>
      </c>
      <c r="O289" s="98">
        <v>541</v>
      </c>
      <c r="P289" s="53" t="str">
        <f t="shared" si="218"/>
        <v/>
      </c>
      <c r="Q289" s="122">
        <f t="shared" si="219"/>
        <v>95.24647887323944</v>
      </c>
      <c r="R289" s="283"/>
      <c r="S289" s="275"/>
      <c r="T289" s="284"/>
      <c r="U289" s="276"/>
      <c r="V289" s="276"/>
      <c r="W289" s="263"/>
      <c r="X289" s="266"/>
    </row>
    <row r="290" spans="1:24" s="4" customFormat="1" ht="28.5" customHeight="1" thickBot="1" x14ac:dyDescent="0.3">
      <c r="A290" s="181"/>
      <c r="B290" s="44" t="str">
        <f t="shared" si="172"/>
        <v>ГБУЗ АО Харабалинская РБ</v>
      </c>
      <c r="C290" s="269"/>
      <c r="D290" s="19" t="str">
        <f t="shared" si="173"/>
        <v>Паллиативная медицинская помощь</v>
      </c>
      <c r="E290" s="273" t="s">
        <v>244</v>
      </c>
      <c r="F290" s="44" t="str">
        <f t="shared" si="193"/>
        <v>амбулаторно на дому выездными патронажными бригадами</v>
      </c>
      <c r="G290" s="276" t="s">
        <v>43</v>
      </c>
      <c r="H290" s="44" t="str">
        <f t="shared" si="194"/>
        <v>паллиативная медицинская помощь</v>
      </c>
      <c r="I290" s="276" t="s">
        <v>143</v>
      </c>
      <c r="J290" s="44" t="str">
        <f t="shared" si="213"/>
        <v xml:space="preserve">Не применяется </v>
      </c>
      <c r="K290" s="69" t="s">
        <v>128</v>
      </c>
      <c r="L290" s="69" t="s">
        <v>3</v>
      </c>
      <c r="M290" s="69" t="s">
        <v>5</v>
      </c>
      <c r="N290" s="100">
        <v>99</v>
      </c>
      <c r="O290" s="100">
        <v>99</v>
      </c>
      <c r="P290" s="121">
        <f t="shared" ref="P290:P293" si="220">IF(AND(N290&lt;&gt;0,M290="Кач."),O290/N290*100,"")</f>
        <v>100</v>
      </c>
      <c r="Q290" s="121" t="str">
        <f t="shared" ref="Q290:Q293" si="221">IF(AND(N290&lt;&gt;0,M290="объем"),(O290/N290*100)/$Y$2*12,"")</f>
        <v/>
      </c>
      <c r="R290" s="283">
        <f>IFERROR(AVERAGE(P290:P291),"")</f>
        <v>100</v>
      </c>
      <c r="S290" s="275">
        <f>AVERAGE(Q290:Q291)</f>
        <v>95.098039215686271</v>
      </c>
      <c r="T290" s="284">
        <f>IFERROR((R290*0.7+S290*0.3)*2,S290*2)</f>
        <v>197.05882352941177</v>
      </c>
      <c r="U290" s="276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выполнено</v>
      </c>
      <c r="V290" s="276"/>
      <c r="W290" s="263"/>
      <c r="X290" s="266"/>
    </row>
    <row r="291" spans="1:24" s="4" customFormat="1" ht="28.5" customHeight="1" thickBot="1" x14ac:dyDescent="0.3">
      <c r="A291" s="181"/>
      <c r="B291" s="44" t="str">
        <f t="shared" si="172"/>
        <v>ГБУЗ АО Харабалинская РБ</v>
      </c>
      <c r="C291" s="291"/>
      <c r="D291" s="19" t="str">
        <f>IF(C291="",D290,C291)</f>
        <v>Паллиативная медицинская помощь</v>
      </c>
      <c r="E291" s="274"/>
      <c r="F291" s="44" t="str">
        <f>IF(E291="",F290,E291)</f>
        <v>амбулаторно на дому выездными патронажными бригадами</v>
      </c>
      <c r="G291" s="276"/>
      <c r="H291" s="44" t="str">
        <f>IF(G291="",H290,G291)</f>
        <v>паллиативная медицинская помощь</v>
      </c>
      <c r="I291" s="276"/>
      <c r="J291" s="44" t="str">
        <f t="shared" si="213"/>
        <v xml:space="preserve">Не применяется </v>
      </c>
      <c r="K291" s="71" t="s">
        <v>40</v>
      </c>
      <c r="L291" s="67" t="s">
        <v>118</v>
      </c>
      <c r="M291" s="68" t="s">
        <v>42</v>
      </c>
      <c r="N291" s="98">
        <v>612</v>
      </c>
      <c r="O291" s="98">
        <v>582</v>
      </c>
      <c r="P291" s="53" t="str">
        <f t="shared" si="220"/>
        <v/>
      </c>
      <c r="Q291" s="122">
        <f t="shared" si="221"/>
        <v>95.098039215686271</v>
      </c>
      <c r="R291" s="283"/>
      <c r="S291" s="275"/>
      <c r="T291" s="284"/>
      <c r="U291" s="276"/>
      <c r="V291" s="276"/>
      <c r="W291" s="263"/>
      <c r="X291" s="266"/>
    </row>
    <row r="292" spans="1:24" s="4" customFormat="1" ht="28.5" customHeight="1" thickBot="1" x14ac:dyDescent="0.3">
      <c r="A292" s="181"/>
      <c r="B292" s="44" t="str">
        <f t="shared" si="172"/>
        <v>ГБУЗ АО Харабалинская РБ</v>
      </c>
      <c r="C292" s="268" t="s">
        <v>305</v>
      </c>
      <c r="D292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2" s="273" t="s">
        <v>137</v>
      </c>
      <c r="F292" s="44" t="str">
        <f t="shared" si="193"/>
        <v>амбулаторно</v>
      </c>
      <c r="G292" s="277" t="s">
        <v>305</v>
      </c>
      <c r="H292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2" s="273" t="s">
        <v>47</v>
      </c>
      <c r="J292" s="44" t="str">
        <f t="shared" si="213"/>
        <v>Не предусмотрено</v>
      </c>
      <c r="K292" s="84" t="s">
        <v>301</v>
      </c>
      <c r="L292" s="69" t="s">
        <v>3</v>
      </c>
      <c r="M292" s="69" t="s">
        <v>5</v>
      </c>
      <c r="N292" s="100">
        <v>99</v>
      </c>
      <c r="O292" s="100">
        <v>99</v>
      </c>
      <c r="P292" s="236">
        <f t="shared" si="220"/>
        <v>100</v>
      </c>
      <c r="Q292" s="235" t="str">
        <f t="shared" si="221"/>
        <v/>
      </c>
      <c r="R292" s="283">
        <f>IFERROR(AVERAGE(P292:P293),"")</f>
        <v>100</v>
      </c>
      <c r="S292" s="275">
        <f>AVERAGE(Q292:Q293)</f>
        <v>62.473118279569903</v>
      </c>
      <c r="T292" s="284">
        <f>IFERROR((R292*0.7+S292*0.3)*2,S292*2)</f>
        <v>177.48387096774195</v>
      </c>
      <c r="U292" s="273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выполнено</v>
      </c>
      <c r="V292" s="273"/>
      <c r="W292" s="263"/>
      <c r="X292" s="266"/>
    </row>
    <row r="293" spans="1:24" s="4" customFormat="1" ht="28.5" customHeight="1" thickBot="1" x14ac:dyDescent="0.3">
      <c r="A293" s="181"/>
      <c r="B293" s="44" t="str">
        <f t="shared" si="172"/>
        <v>ГБУЗ АО Харабалинская РБ</v>
      </c>
      <c r="C293" s="291"/>
      <c r="D293" s="19" t="str">
        <f t="shared" si="17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293" s="274"/>
      <c r="F293" s="44" t="str">
        <f t="shared" si="193"/>
        <v>амбулаторно</v>
      </c>
      <c r="G293" s="278"/>
      <c r="H293" s="44" t="str">
        <f t="shared" si="194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293" s="274"/>
      <c r="J293" s="44" t="str">
        <f t="shared" si="213"/>
        <v>Не предусмотрено</v>
      </c>
      <c r="K293" s="66" t="s">
        <v>40</v>
      </c>
      <c r="L293" s="233" t="s">
        <v>118</v>
      </c>
      <c r="M293" s="68" t="s">
        <v>42</v>
      </c>
      <c r="N293" s="98">
        <v>930</v>
      </c>
      <c r="O293" s="98">
        <v>581</v>
      </c>
      <c r="P293" s="53" t="str">
        <f t="shared" si="220"/>
        <v/>
      </c>
      <c r="Q293" s="235">
        <f t="shared" si="221"/>
        <v>62.473118279569903</v>
      </c>
      <c r="R293" s="283"/>
      <c r="S293" s="275"/>
      <c r="T293" s="284"/>
      <c r="U293" s="274"/>
      <c r="V293" s="274"/>
      <c r="W293" s="263"/>
      <c r="X293" s="266"/>
    </row>
    <row r="294" spans="1:24" s="4" customFormat="1" ht="28.5" customHeight="1" thickBot="1" x14ac:dyDescent="0.3">
      <c r="A294" s="181"/>
      <c r="B294" s="44" t="str">
        <f t="shared" si="172"/>
        <v>ГБУЗ АО Харабалинская РБ</v>
      </c>
      <c r="C294" s="306" t="s">
        <v>124</v>
      </c>
      <c r="D294" s="19" t="str">
        <f t="shared" si="17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4" s="273" t="s">
        <v>138</v>
      </c>
      <c r="F294" s="44" t="str">
        <f t="shared" si="193"/>
        <v>стационар</v>
      </c>
      <c r="G294" s="276" t="s">
        <v>51</v>
      </c>
      <c r="H294" s="44" t="str">
        <f t="shared" si="194"/>
        <v>терапия</v>
      </c>
      <c r="I294" s="273" t="s">
        <v>143</v>
      </c>
      <c r="J294" s="44" t="str">
        <f>IF(I294="",J293,I294)</f>
        <v xml:space="preserve">Не применяется </v>
      </c>
      <c r="K294" s="69" t="s">
        <v>128</v>
      </c>
      <c r="L294" s="69" t="s">
        <v>3</v>
      </c>
      <c r="M294" s="69" t="s">
        <v>5</v>
      </c>
      <c r="N294" s="100">
        <v>99</v>
      </c>
      <c r="O294" s="100">
        <v>99</v>
      </c>
      <c r="P294" s="51">
        <f t="shared" ref="P294" si="222">IF(AND(N294&lt;&gt;0,M294="Кач."),O294/N294*100,"")</f>
        <v>100</v>
      </c>
      <c r="Q294" s="51" t="str">
        <f>IF(AND(N294&lt;&gt;0,M294="объем"),(O294/N294*100)/$Y$2*12,"")</f>
        <v/>
      </c>
      <c r="R294" s="289">
        <f>IFERROR(AVERAGE(P294:P296),"")</f>
        <v>100</v>
      </c>
      <c r="S294" s="296">
        <f>AVERAGE(Q294:Q296)</f>
        <v>115.47911547911548</v>
      </c>
      <c r="T294" s="298">
        <f>IFERROR((R294*0.7+S294*0.3)*2,S294*2)</f>
        <v>209.28746928746926</v>
      </c>
      <c r="U294" s="273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ПЕРЕвыполнено</v>
      </c>
      <c r="V294" s="273"/>
      <c r="W294" s="263"/>
      <c r="X294" s="266"/>
    </row>
    <row r="295" spans="1:24" s="4" customFormat="1" ht="28.5" customHeight="1" thickBot="1" x14ac:dyDescent="0.3">
      <c r="A295" s="181"/>
      <c r="B295" s="44" t="str">
        <f t="shared" si="172"/>
        <v>ГБУЗ АО Харабалинская РБ</v>
      </c>
      <c r="C295" s="306"/>
      <c r="D295" s="19" t="str">
        <f t="shared" si="17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5" s="285"/>
      <c r="F295" s="44" t="str">
        <f t="shared" si="193"/>
        <v>стационар</v>
      </c>
      <c r="G295" s="276"/>
      <c r="H295" s="44" t="str">
        <f t="shared" si="194"/>
        <v>терапия</v>
      </c>
      <c r="I295" s="285"/>
      <c r="J295" s="44" t="str">
        <f t="shared" si="213"/>
        <v xml:space="preserve">Не применяется </v>
      </c>
      <c r="K295" s="71" t="s">
        <v>169</v>
      </c>
      <c r="L295" s="72" t="s">
        <v>145</v>
      </c>
      <c r="M295" s="68" t="s">
        <v>42</v>
      </c>
      <c r="N295" s="98">
        <v>33</v>
      </c>
      <c r="O295" s="98">
        <v>45</v>
      </c>
      <c r="P295" s="53"/>
      <c r="Q295" s="52">
        <f>IF(AND(N295&lt;&gt;0,M295="объем"),(O295/N295*100)/$Y$2*12,"")</f>
        <v>136.36363636363635</v>
      </c>
      <c r="R295" s="300"/>
      <c r="S295" s="301"/>
      <c r="T295" s="308"/>
      <c r="U295" s="285"/>
      <c r="V295" s="285"/>
      <c r="W295" s="263"/>
      <c r="X295" s="266"/>
    </row>
    <row r="296" spans="1:24" s="4" customFormat="1" ht="28.5" customHeight="1" thickBot="1" x14ac:dyDescent="0.3">
      <c r="A296" s="181"/>
      <c r="B296" s="44" t="str">
        <f t="shared" si="172"/>
        <v>ГБУЗ АО Харабалинская РБ</v>
      </c>
      <c r="C296" s="306"/>
      <c r="D296" s="19" t="str">
        <f t="shared" ref="D296:D361" si="223">IF(C296="",D295,C296)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74"/>
      <c r="F296" s="44" t="str">
        <f t="shared" si="193"/>
        <v>стационар</v>
      </c>
      <c r="G296" s="124" t="s">
        <v>148</v>
      </c>
      <c r="H296" s="44" t="str">
        <f t="shared" si="194"/>
        <v>хирургия</v>
      </c>
      <c r="I296" s="274"/>
      <c r="J296" s="44" t="str">
        <f t="shared" si="213"/>
        <v xml:space="preserve">Не применяется </v>
      </c>
      <c r="K296" s="71" t="s">
        <v>169</v>
      </c>
      <c r="L296" s="72" t="s">
        <v>145</v>
      </c>
      <c r="M296" s="68" t="s">
        <v>42</v>
      </c>
      <c r="N296" s="98">
        <v>37</v>
      </c>
      <c r="O296" s="98">
        <v>35</v>
      </c>
      <c r="P296" s="53"/>
      <c r="Q296" s="52">
        <f t="shared" ref="Q296:Q297" si="224">IF(AND(N296&lt;&gt;0,M296="объем"),(O296/N296*100)/$Y$2*12,"")</f>
        <v>94.594594594594597</v>
      </c>
      <c r="R296" s="290"/>
      <c r="S296" s="297"/>
      <c r="T296" s="299"/>
      <c r="U296" s="274"/>
      <c r="V296" s="274"/>
      <c r="W296" s="263"/>
      <c r="X296" s="266"/>
    </row>
    <row r="297" spans="1:24" s="4" customFormat="1" ht="28.5" customHeight="1" thickBot="1" x14ac:dyDescent="0.3">
      <c r="A297" s="181"/>
      <c r="B297" s="44" t="str">
        <f t="shared" si="172"/>
        <v>ГБУЗ АО Харабалинская РБ</v>
      </c>
      <c r="C297" s="306" t="s">
        <v>227</v>
      </c>
      <c r="D297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7" s="276" t="s">
        <v>281</v>
      </c>
      <c r="F297" s="44" t="str">
        <f t="shared" si="193"/>
        <v>заключение договоров</v>
      </c>
      <c r="G297" s="276" t="s">
        <v>283</v>
      </c>
      <c r="H297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7" s="273" t="s">
        <v>282</v>
      </c>
      <c r="J297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7" s="73" t="s">
        <v>228</v>
      </c>
      <c r="L297" s="72" t="s">
        <v>3</v>
      </c>
      <c r="M297" s="70" t="s">
        <v>5</v>
      </c>
      <c r="N297" s="100">
        <v>100</v>
      </c>
      <c r="O297" s="100">
        <v>100</v>
      </c>
      <c r="P297" s="51">
        <f t="shared" ref="P297" si="225">IF(AND(N297&lt;&gt;0,M297="Кач."),O297/N297*100,"")</f>
        <v>100</v>
      </c>
      <c r="Q297" s="52" t="str">
        <f t="shared" si="224"/>
        <v/>
      </c>
      <c r="R297" s="283">
        <f>IFERROR(AVERAGE(P297:P298),"")</f>
        <v>100</v>
      </c>
      <c r="S297" s="275">
        <f>AVERAGE(Q297:Q298)</f>
        <v>100</v>
      </c>
      <c r="T297" s="284">
        <f>IFERROR((R297*0.7+S297*0.3)*2,S297*2)</f>
        <v>200</v>
      </c>
      <c r="U297" s="276" t="str">
        <f>IF(T297&lt;170,"ГЗ по услуге (работе) НЕ выполнено","")&amp;IF(AND(T297&gt;=170,T297&lt;=200),"ГЗ по услуге (работе) выполнено","")&amp;IF(T297&gt;200,"ГЗ по услуге (работе) ПЕРЕвыполнено","")</f>
        <v>ГЗ по услуге (работе) выполнено</v>
      </c>
      <c r="V297" s="276"/>
      <c r="W297" s="263"/>
      <c r="X297" s="266"/>
    </row>
    <row r="298" spans="1:24" s="4" customFormat="1" ht="28.5" customHeight="1" thickBot="1" x14ac:dyDescent="0.3">
      <c r="A298" s="182"/>
      <c r="B298" s="44" t="str">
        <f t="shared" ref="B298" si="226">IF(A298="",B297,A298)</f>
        <v>ГБУЗ АО Харабалинская РБ</v>
      </c>
      <c r="C298" s="306"/>
      <c r="D298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8" s="276"/>
      <c r="F298" s="44" t="str">
        <f t="shared" si="193"/>
        <v>заключение договоров</v>
      </c>
      <c r="G298" s="276"/>
      <c r="H298" s="44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8" s="274"/>
      <c r="J298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8" s="74" t="s">
        <v>235</v>
      </c>
      <c r="L298" s="72" t="s">
        <v>229</v>
      </c>
      <c r="M298" s="68" t="s">
        <v>42</v>
      </c>
      <c r="N298" s="98">
        <v>11.92</v>
      </c>
      <c r="O298" s="98">
        <v>11.92</v>
      </c>
      <c r="P298" s="53"/>
      <c r="Q298" s="55">
        <f>IF(AND(N298&lt;&gt;0,M298="объем"),(O298/N298*100),"")</f>
        <v>100</v>
      </c>
      <c r="R298" s="283"/>
      <c r="S298" s="275"/>
      <c r="T298" s="284"/>
      <c r="U298" s="276"/>
      <c r="V298" s="276"/>
      <c r="W298" s="264"/>
      <c r="X298" s="267"/>
    </row>
    <row r="299" spans="1:24" s="4" customFormat="1" ht="28.5" customHeight="1" thickBot="1" x14ac:dyDescent="0.3">
      <c r="A299" s="229" t="s">
        <v>98</v>
      </c>
      <c r="B299" s="44" t="str">
        <f t="shared" ref="B299:B348" si="227">IF(A299="",B298,A299)</f>
        <v>ГБУЗ АО Черноярская РБ</v>
      </c>
      <c r="C299" s="280" t="s">
        <v>119</v>
      </c>
      <c r="D299" s="19" t="str">
        <f t="shared" si="223"/>
        <v>ПМСП, не включенная в базовую программу ОМС</v>
      </c>
      <c r="E299" s="279" t="s">
        <v>137</v>
      </c>
      <c r="F299" s="44" t="str">
        <f t="shared" si="193"/>
        <v>амбулаторно</v>
      </c>
      <c r="G299" s="276" t="s">
        <v>132</v>
      </c>
      <c r="H299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99" s="279" t="s">
        <v>162</v>
      </c>
      <c r="J299" s="44" t="str">
        <f t="shared" si="213"/>
        <v>по профилю дерматовенерология (в части венерологии)</v>
      </c>
      <c r="K299" s="69" t="s">
        <v>128</v>
      </c>
      <c r="L299" s="69" t="s">
        <v>3</v>
      </c>
      <c r="M299" s="69" t="s">
        <v>5</v>
      </c>
      <c r="N299" s="100">
        <v>99</v>
      </c>
      <c r="O299" s="100">
        <v>98</v>
      </c>
      <c r="P299" s="51">
        <f>IF(AND(N299&lt;&gt;0,M299="Кач."),O299/N299*100,"")</f>
        <v>98.98989898989899</v>
      </c>
      <c r="Q299" s="55" t="str">
        <f t="shared" ref="Q299:Q323" si="228">IF(AND(N299&lt;&gt;0,M299="объем"),(O299/N299*100),"")</f>
        <v/>
      </c>
      <c r="R299" s="283">
        <f>IFERROR(AVERAGE(P299:P301),"")</f>
        <v>98.98989898989899</v>
      </c>
      <c r="S299" s="296">
        <f>AVERAGE(Q299:Q301)</f>
        <v>99.732433951658251</v>
      </c>
      <c r="T299" s="284">
        <f>IFERROR((R299*0.7+S299*0.3)*2,S299*2)</f>
        <v>198.42531895685352</v>
      </c>
      <c r="U299" s="276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79"/>
      <c r="W299" s="262">
        <f>AVERAGE(T299:T324)</f>
        <v>194.21456097260108</v>
      </c>
      <c r="X299" s="265" t="s">
        <v>319</v>
      </c>
    </row>
    <row r="300" spans="1:24" s="4" customFormat="1" ht="28.5" customHeight="1" thickBot="1" x14ac:dyDescent="0.3">
      <c r="A300" s="230"/>
      <c r="B300" s="44" t="str">
        <f t="shared" si="227"/>
        <v>ГБУЗ АО Черноярская РБ</v>
      </c>
      <c r="C300" s="281"/>
      <c r="D300" s="19" t="str">
        <f t="shared" si="223"/>
        <v>ПМСП, не включенная в базовую программу ОМС</v>
      </c>
      <c r="E300" s="279"/>
      <c r="F300" s="44" t="str">
        <f t="shared" si="193"/>
        <v>амбулаторно</v>
      </c>
      <c r="G300" s="276"/>
      <c r="H300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0" s="279"/>
      <c r="J300" s="44" t="str">
        <f t="shared" si="213"/>
        <v>по профилю дерматовенерология (в части венерологии)</v>
      </c>
      <c r="K300" s="66" t="s">
        <v>40</v>
      </c>
      <c r="L300" s="67" t="s">
        <v>118</v>
      </c>
      <c r="M300" s="68" t="s">
        <v>42</v>
      </c>
      <c r="N300" s="103">
        <v>1186</v>
      </c>
      <c r="O300" s="103">
        <v>1235</v>
      </c>
      <c r="P300" s="223" t="str">
        <f t="shared" ref="P300:P324" si="229">IF(AND(N300&lt;&gt;0,M300="Кач."),O300/N300*100,"")</f>
        <v/>
      </c>
      <c r="Q300" s="55">
        <f t="shared" ref="Q300:Q320" si="230">IF(AND(N300&lt;&gt;0,M300="объем"),(O300/N300*100)/$Y$2*12,"")</f>
        <v>104.13153456998316</v>
      </c>
      <c r="R300" s="283"/>
      <c r="S300" s="301"/>
      <c r="T300" s="284"/>
      <c r="U300" s="276"/>
      <c r="V300" s="279"/>
      <c r="W300" s="263"/>
      <c r="X300" s="266"/>
    </row>
    <row r="301" spans="1:24" s="4" customFormat="1" ht="78" customHeight="1" thickBot="1" x14ac:dyDescent="0.3">
      <c r="A301" s="230"/>
      <c r="B301" s="44" t="str">
        <f t="shared" si="227"/>
        <v>ГБУЗ АО Черноярская РБ</v>
      </c>
      <c r="C301" s="281"/>
      <c r="D301" s="19" t="str">
        <f t="shared" si="223"/>
        <v>ПМСП, не включенная в базовую программу ОМС</v>
      </c>
      <c r="E301" s="279"/>
      <c r="F301" s="44" t="str">
        <f t="shared" si="193"/>
        <v>амбулаторно</v>
      </c>
      <c r="G301" s="276"/>
      <c r="H301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79"/>
      <c r="J301" s="44" t="str">
        <f t="shared" si="213"/>
        <v>по профилю дерматовенерология (в части венерологии)</v>
      </c>
      <c r="K301" s="66" t="s">
        <v>133</v>
      </c>
      <c r="L301" s="67" t="s">
        <v>118</v>
      </c>
      <c r="M301" s="68" t="s">
        <v>42</v>
      </c>
      <c r="N301" s="98">
        <v>150</v>
      </c>
      <c r="O301" s="103">
        <v>143</v>
      </c>
      <c r="P301" s="223" t="str">
        <f t="shared" si="229"/>
        <v/>
      </c>
      <c r="Q301" s="55">
        <f t="shared" si="230"/>
        <v>95.333333333333343</v>
      </c>
      <c r="R301" s="283"/>
      <c r="S301" s="297"/>
      <c r="T301" s="284"/>
      <c r="U301" s="276"/>
      <c r="V301" s="279"/>
      <c r="W301" s="263"/>
      <c r="X301" s="266"/>
    </row>
    <row r="302" spans="1:24" s="4" customFormat="1" ht="45.75" customHeight="1" thickBot="1" x14ac:dyDescent="0.3">
      <c r="A302" s="230"/>
      <c r="B302" s="44" t="str">
        <f t="shared" si="227"/>
        <v>ГБУЗ АО Черноярская РБ</v>
      </c>
      <c r="C302" s="281"/>
      <c r="D302" s="19" t="str">
        <f t="shared" si="223"/>
        <v>ПМСП, не включенная в базовую программу ОМС</v>
      </c>
      <c r="E302" s="279" t="s">
        <v>137</v>
      </c>
      <c r="F302" s="44" t="str">
        <f t="shared" si="193"/>
        <v>амбулаторно</v>
      </c>
      <c r="G302" s="276" t="s">
        <v>140</v>
      </c>
      <c r="H302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2" s="279" t="s">
        <v>139</v>
      </c>
      <c r="J302" s="44" t="str">
        <f t="shared" si="213"/>
        <v>по профилю Фтизиатрия</v>
      </c>
      <c r="K302" s="70" t="s">
        <v>128</v>
      </c>
      <c r="L302" s="69" t="s">
        <v>3</v>
      </c>
      <c r="M302" s="69" t="s">
        <v>5</v>
      </c>
      <c r="N302" s="100">
        <v>99</v>
      </c>
      <c r="O302" s="100">
        <v>98</v>
      </c>
      <c r="P302" s="223">
        <f t="shared" si="229"/>
        <v>98.98989898989899</v>
      </c>
      <c r="Q302" s="55" t="str">
        <f t="shared" si="230"/>
        <v/>
      </c>
      <c r="R302" s="283">
        <f>IFERROR(AVERAGE(P302:P304),"")</f>
        <v>98.98989898989899</v>
      </c>
      <c r="S302" s="296">
        <f t="shared" ref="S302:S310" si="231">AVERAGE(Q302:Q304)</f>
        <v>97.372327044025155</v>
      </c>
      <c r="T302" s="284">
        <f>IFERROR((R302*0.7+S302*0.3)*2,S302*2)</f>
        <v>197.00925481227367</v>
      </c>
      <c r="U302" s="276" t="str">
        <f>IF(T302&lt;170,"ГЗ по услуге (работе) НЕ выполнено","")&amp;IF(AND(T302&gt;=170,T302&lt;=200),"ГЗ по услуге (работе) выполнено","")&amp;IF(T302&gt;200,"ГЗ по услуге (работе) ПЕРЕвыполнено","")</f>
        <v>ГЗ по услуге (работе) выполнено</v>
      </c>
      <c r="V302" s="279"/>
      <c r="W302" s="263"/>
      <c r="X302" s="266"/>
    </row>
    <row r="303" spans="1:24" s="14" customFormat="1" ht="28.5" customHeight="1" thickBot="1" x14ac:dyDescent="0.3">
      <c r="A303" s="230"/>
      <c r="B303" s="44" t="str">
        <f t="shared" si="227"/>
        <v>ГБУЗ АО Черноярская РБ</v>
      </c>
      <c r="C303" s="281"/>
      <c r="D303" s="19" t="str">
        <f t="shared" si="223"/>
        <v>ПМСП, не включенная в базовую программу ОМС</v>
      </c>
      <c r="E303" s="279"/>
      <c r="F303" s="44" t="str">
        <f t="shared" si="193"/>
        <v>амбулаторно</v>
      </c>
      <c r="G303" s="276"/>
      <c r="H303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3" s="279"/>
      <c r="J303" s="44" t="str">
        <f t="shared" si="213"/>
        <v>по профилю Фтизиатрия</v>
      </c>
      <c r="K303" s="71" t="s">
        <v>40</v>
      </c>
      <c r="L303" s="67" t="s">
        <v>118</v>
      </c>
      <c r="M303" s="68" t="s">
        <v>42</v>
      </c>
      <c r="N303" s="98">
        <v>3180</v>
      </c>
      <c r="O303" s="103">
        <v>3121</v>
      </c>
      <c r="P303" s="223" t="str">
        <f t="shared" si="229"/>
        <v/>
      </c>
      <c r="Q303" s="55">
        <f t="shared" si="230"/>
        <v>98.144654088050316</v>
      </c>
      <c r="R303" s="283"/>
      <c r="S303" s="301"/>
      <c r="T303" s="284"/>
      <c r="U303" s="276"/>
      <c r="V303" s="279"/>
      <c r="W303" s="263"/>
      <c r="X303" s="266"/>
    </row>
    <row r="304" spans="1:24" s="4" customFormat="1" ht="28.5" customHeight="1" thickBot="1" x14ac:dyDescent="0.3">
      <c r="A304" s="230"/>
      <c r="B304" s="44" t="str">
        <f t="shared" si="227"/>
        <v>ГБУЗ АО Черноярская РБ</v>
      </c>
      <c r="C304" s="281"/>
      <c r="D304" s="19" t="str">
        <f t="shared" si="223"/>
        <v>ПМСП, не включенная в базовую программу ОМС</v>
      </c>
      <c r="E304" s="279"/>
      <c r="F304" s="44" t="str">
        <f t="shared" si="193"/>
        <v>амбулаторно</v>
      </c>
      <c r="G304" s="276"/>
      <c r="H304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79"/>
      <c r="J304" s="44" t="str">
        <f t="shared" si="213"/>
        <v>по профилю Фтизиатрия</v>
      </c>
      <c r="K304" s="71" t="s">
        <v>133</v>
      </c>
      <c r="L304" s="67" t="s">
        <v>118</v>
      </c>
      <c r="M304" s="68" t="s">
        <v>42</v>
      </c>
      <c r="N304" s="98">
        <v>500</v>
      </c>
      <c r="O304" s="103">
        <v>483</v>
      </c>
      <c r="P304" s="223" t="str">
        <f t="shared" si="229"/>
        <v/>
      </c>
      <c r="Q304" s="55">
        <f t="shared" si="230"/>
        <v>96.6</v>
      </c>
      <c r="R304" s="283"/>
      <c r="S304" s="297"/>
      <c r="T304" s="284"/>
      <c r="U304" s="276"/>
      <c r="V304" s="279"/>
      <c r="W304" s="263"/>
      <c r="X304" s="266"/>
    </row>
    <row r="305" spans="1:24" s="4" customFormat="1" ht="60" customHeight="1" thickBot="1" x14ac:dyDescent="0.3">
      <c r="A305" s="230"/>
      <c r="B305" s="44" t="str">
        <f t="shared" si="227"/>
        <v>ГБУЗ АО Черноярская РБ</v>
      </c>
      <c r="C305" s="281"/>
      <c r="D305" s="19" t="str">
        <f t="shared" si="223"/>
        <v>ПМСП, не включенная в базовую программу ОМС</v>
      </c>
      <c r="E305" s="279" t="s">
        <v>137</v>
      </c>
      <c r="F305" s="44" t="str">
        <f t="shared" si="193"/>
        <v>амбулаторно</v>
      </c>
      <c r="G305" s="276" t="s">
        <v>161</v>
      </c>
      <c r="H305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5" s="279" t="s">
        <v>270</v>
      </c>
      <c r="J305" s="44" t="str">
        <f t="shared" si="213"/>
        <v>по профилю психиатрия-наркология</v>
      </c>
      <c r="K305" s="70" t="s">
        <v>128</v>
      </c>
      <c r="L305" s="69" t="s">
        <v>3</v>
      </c>
      <c r="M305" s="69" t="s">
        <v>5</v>
      </c>
      <c r="N305" s="100">
        <v>99</v>
      </c>
      <c r="O305" s="100">
        <v>98</v>
      </c>
      <c r="P305" s="223">
        <f t="shared" si="229"/>
        <v>98.98989898989899</v>
      </c>
      <c r="Q305" s="55" t="str">
        <f t="shared" si="230"/>
        <v/>
      </c>
      <c r="R305" s="283">
        <f>IFERROR(AVERAGE(P305:P307),"")</f>
        <v>98.98989898989899</v>
      </c>
      <c r="S305" s="296">
        <f t="shared" si="231"/>
        <v>70.672127198265486</v>
      </c>
      <c r="T305" s="284">
        <f>IFERROR((R305*0.7+S305*0.3)*2,S305*2)</f>
        <v>180.98913490481786</v>
      </c>
      <c r="U305" s="276" t="str">
        <f>IF(T305&lt;170,"ГЗ по услуге (работе) НЕ выполнено","")&amp;IF(AND(T305&gt;=170,T305&lt;=200),"ГЗ по услуге (работе) выполнено","")&amp;IF(T305&gt;200,"ГЗ по услуге (работе) ПЕРЕвыполнено","")</f>
        <v>ГЗ по услуге (работе) выполнено</v>
      </c>
      <c r="V305" s="279"/>
      <c r="W305" s="263"/>
      <c r="X305" s="266"/>
    </row>
    <row r="306" spans="1:24" s="4" customFormat="1" ht="28.5" customHeight="1" thickBot="1" x14ac:dyDescent="0.3">
      <c r="A306" s="230"/>
      <c r="B306" s="44" t="str">
        <f t="shared" si="227"/>
        <v>ГБУЗ АО Черноярская РБ</v>
      </c>
      <c r="C306" s="281"/>
      <c r="D306" s="19" t="str">
        <f t="shared" si="223"/>
        <v>ПМСП, не включенная в базовую программу ОМС</v>
      </c>
      <c r="E306" s="279"/>
      <c r="F306" s="44" t="str">
        <f t="shared" si="193"/>
        <v>амбулаторно</v>
      </c>
      <c r="G306" s="276"/>
      <c r="H306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6" s="279"/>
      <c r="J306" s="44" t="str">
        <f t="shared" si="213"/>
        <v>по профилю психиатрия-наркология</v>
      </c>
      <c r="K306" s="71" t="s">
        <v>40</v>
      </c>
      <c r="L306" s="67" t="s">
        <v>118</v>
      </c>
      <c r="M306" s="68" t="s">
        <v>42</v>
      </c>
      <c r="N306" s="98">
        <v>2372</v>
      </c>
      <c r="O306" s="103">
        <v>1777</v>
      </c>
      <c r="P306" s="223" t="str">
        <f t="shared" si="229"/>
        <v/>
      </c>
      <c r="Q306" s="55">
        <f t="shared" si="230"/>
        <v>74.915682967959526</v>
      </c>
      <c r="R306" s="283"/>
      <c r="S306" s="301"/>
      <c r="T306" s="284"/>
      <c r="U306" s="276"/>
      <c r="V306" s="279"/>
      <c r="W306" s="263"/>
      <c r="X306" s="266"/>
    </row>
    <row r="307" spans="1:24" s="4" customFormat="1" ht="28.5" customHeight="1" thickBot="1" x14ac:dyDescent="0.3">
      <c r="A307" s="230"/>
      <c r="B307" s="44" t="str">
        <f t="shared" si="227"/>
        <v>ГБУЗ АО Черноярская РБ</v>
      </c>
      <c r="C307" s="281"/>
      <c r="D307" s="19" t="str">
        <f t="shared" si="223"/>
        <v>ПМСП, не включенная в базовую программу ОМС</v>
      </c>
      <c r="E307" s="279"/>
      <c r="F307" s="44" t="str">
        <f t="shared" si="193"/>
        <v>амбулаторно</v>
      </c>
      <c r="G307" s="276"/>
      <c r="H307" s="44" t="str">
        <f t="shared" si="19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79"/>
      <c r="J307" s="44" t="str">
        <f t="shared" si="213"/>
        <v>по профилю психиатрия-наркология</v>
      </c>
      <c r="K307" s="71" t="s">
        <v>133</v>
      </c>
      <c r="L307" s="67" t="s">
        <v>118</v>
      </c>
      <c r="M307" s="68" t="s">
        <v>42</v>
      </c>
      <c r="N307" s="98">
        <v>140</v>
      </c>
      <c r="O307" s="103">
        <v>93</v>
      </c>
      <c r="P307" s="223" t="str">
        <f t="shared" si="229"/>
        <v/>
      </c>
      <c r="Q307" s="55">
        <f t="shared" si="230"/>
        <v>66.428571428571431</v>
      </c>
      <c r="R307" s="283"/>
      <c r="S307" s="297"/>
      <c r="T307" s="284"/>
      <c r="U307" s="276"/>
      <c r="V307" s="279"/>
      <c r="W307" s="263"/>
      <c r="X307" s="266"/>
    </row>
    <row r="308" spans="1:24" s="4" customFormat="1" ht="48" customHeight="1" thickBot="1" x14ac:dyDescent="0.3">
      <c r="A308" s="230"/>
      <c r="B308" s="44" t="str">
        <f t="shared" si="227"/>
        <v>ГБУЗ АО Черноярская РБ</v>
      </c>
      <c r="C308" s="281"/>
      <c r="D308" s="19" t="str">
        <f t="shared" si="223"/>
        <v>ПМСП, не включенная в базовую программу ОМС</v>
      </c>
      <c r="E308" s="277" t="s">
        <v>137</v>
      </c>
      <c r="F308" s="44" t="str">
        <f t="shared" si="193"/>
        <v>амбулаторно</v>
      </c>
      <c r="G308" s="273" t="s">
        <v>39</v>
      </c>
      <c r="H308" s="44" t="str">
        <f t="shared" si="194"/>
        <v>Первичная медико-санитарная помощь, в части диагностики и лечения</v>
      </c>
      <c r="I308" s="277" t="s">
        <v>243</v>
      </c>
      <c r="J308" s="44" t="str">
        <f t="shared" si="213"/>
        <v>Вакцинация</v>
      </c>
      <c r="K308" s="70" t="s">
        <v>128</v>
      </c>
      <c r="L308" s="69" t="s">
        <v>3</v>
      </c>
      <c r="M308" s="69" t="s">
        <v>5</v>
      </c>
      <c r="N308" s="100">
        <v>99</v>
      </c>
      <c r="O308" s="100">
        <v>99</v>
      </c>
      <c r="P308" s="223">
        <f t="shared" si="229"/>
        <v>100</v>
      </c>
      <c r="Q308" s="55" t="str">
        <f t="shared" si="230"/>
        <v/>
      </c>
      <c r="R308" s="283">
        <f>IFERROR(AVERAGE(P308:P309),"")</f>
        <v>100</v>
      </c>
      <c r="S308" s="296">
        <f>AVERAGE(Q308:Q309)</f>
        <v>98</v>
      </c>
      <c r="T308" s="284">
        <f>IFERROR((R308*0.7+S308*0.3)*2,S308*2)</f>
        <v>198.8</v>
      </c>
      <c r="U308" s="276" t="str">
        <f>IF(T308&lt;170,"ГЗ по услуге (работе) НЕ выполнено","")&amp;IF(AND(T308&gt;=170,T308&lt;=200),"ГЗ по услуге (работе) выполнено","")&amp;IF(T308&gt;200,"ГЗ по услуге (работе) ПЕРЕвыполнено","")</f>
        <v>ГЗ по услуге (работе) выполнено</v>
      </c>
      <c r="V308" s="276"/>
      <c r="W308" s="263"/>
      <c r="X308" s="266"/>
    </row>
    <row r="309" spans="1:24" s="4" customFormat="1" ht="28.5" customHeight="1" thickBot="1" x14ac:dyDescent="0.3">
      <c r="A309" s="230"/>
      <c r="B309" s="44" t="str">
        <f t="shared" si="227"/>
        <v>ГБУЗ АО Черноярская РБ</v>
      </c>
      <c r="C309" s="282"/>
      <c r="D309" s="19" t="str">
        <f t="shared" si="223"/>
        <v>ПМСП, не включенная в базовую программу ОМС</v>
      </c>
      <c r="E309" s="278"/>
      <c r="F309" s="44" t="str">
        <f t="shared" si="193"/>
        <v>амбулаторно</v>
      </c>
      <c r="G309" s="274"/>
      <c r="H309" s="44" t="str">
        <f t="shared" si="194"/>
        <v>Первичная медико-санитарная помощь, в части диагностики и лечения</v>
      </c>
      <c r="I309" s="278"/>
      <c r="J309" s="44" t="str">
        <f t="shared" si="213"/>
        <v>Вакцинация</v>
      </c>
      <c r="K309" s="71" t="s">
        <v>40</v>
      </c>
      <c r="L309" s="67" t="s">
        <v>118</v>
      </c>
      <c r="M309" s="68" t="s">
        <v>42</v>
      </c>
      <c r="N309" s="98">
        <v>50</v>
      </c>
      <c r="O309" s="98">
        <v>49</v>
      </c>
      <c r="P309" s="223" t="str">
        <f t="shared" si="229"/>
        <v/>
      </c>
      <c r="Q309" s="55">
        <f t="shared" si="230"/>
        <v>98</v>
      </c>
      <c r="R309" s="283"/>
      <c r="S309" s="297"/>
      <c r="T309" s="284"/>
      <c r="U309" s="276"/>
      <c r="V309" s="276"/>
      <c r="W309" s="263"/>
      <c r="X309" s="266"/>
    </row>
    <row r="310" spans="1:24" s="4" customFormat="1" ht="60.75" customHeight="1" thickBot="1" x14ac:dyDescent="0.3">
      <c r="A310" s="230"/>
      <c r="B310" s="44" t="str">
        <f t="shared" si="227"/>
        <v>ГБУЗ АО Черноярская РБ</v>
      </c>
      <c r="C310" s="280" t="s">
        <v>136</v>
      </c>
      <c r="D310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0" s="276" t="s">
        <v>50</v>
      </c>
      <c r="F310" s="44" t="str">
        <f t="shared" si="193"/>
        <v>Вне медицинской организации</v>
      </c>
      <c r="G310" s="273" t="s">
        <v>136</v>
      </c>
      <c r="H310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0" s="273" t="s">
        <v>143</v>
      </c>
      <c r="J310" s="44" t="str">
        <f t="shared" si="213"/>
        <v xml:space="preserve">Не применяется </v>
      </c>
      <c r="K310" s="69" t="s">
        <v>128</v>
      </c>
      <c r="L310" s="69" t="s">
        <v>3</v>
      </c>
      <c r="M310" s="69" t="s">
        <v>5</v>
      </c>
      <c r="N310" s="100">
        <v>99</v>
      </c>
      <c r="O310" s="100">
        <v>99</v>
      </c>
      <c r="P310" s="223">
        <f t="shared" si="229"/>
        <v>100</v>
      </c>
      <c r="Q310" s="55" t="str">
        <f t="shared" si="230"/>
        <v/>
      </c>
      <c r="R310" s="289">
        <f>IFERROR(AVERAGE(P310:P312),"")</f>
        <v>100</v>
      </c>
      <c r="S310" s="296">
        <f t="shared" si="231"/>
        <v>97.460587193693954</v>
      </c>
      <c r="T310" s="298">
        <f>IFERROR((R310*0.7+S310*0.3)*2,S310*2)</f>
        <v>198.47635231621638</v>
      </c>
      <c r="U310" s="273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73"/>
      <c r="W310" s="263"/>
      <c r="X310" s="266"/>
    </row>
    <row r="311" spans="1:24" s="4" customFormat="1" ht="60.75" customHeight="1" thickBot="1" x14ac:dyDescent="0.3">
      <c r="A311" s="230"/>
      <c r="B311" s="44" t="str">
        <f t="shared" si="227"/>
        <v>ГБУЗ АО Черноярская РБ</v>
      </c>
      <c r="C311" s="281"/>
      <c r="D311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1" s="276"/>
      <c r="F311" s="44" t="str">
        <f t="shared" si="193"/>
        <v>Вне медицинской организации</v>
      </c>
      <c r="G311" s="285"/>
      <c r="H311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1" s="285"/>
      <c r="J311" s="44" t="str">
        <f t="shared" si="213"/>
        <v xml:space="preserve">Не применяется </v>
      </c>
      <c r="K311" s="71" t="s">
        <v>146</v>
      </c>
      <c r="L311" s="72" t="s">
        <v>41</v>
      </c>
      <c r="M311" s="68" t="s">
        <v>42</v>
      </c>
      <c r="N311" s="96">
        <v>427</v>
      </c>
      <c r="O311" s="103">
        <v>410</v>
      </c>
      <c r="P311" s="223" t="str">
        <f t="shared" si="229"/>
        <v/>
      </c>
      <c r="Q311" s="55">
        <f t="shared" si="230"/>
        <v>96.01873536299766</v>
      </c>
      <c r="R311" s="300"/>
      <c r="S311" s="301"/>
      <c r="T311" s="308"/>
      <c r="U311" s="285"/>
      <c r="V311" s="285"/>
      <c r="W311" s="263"/>
      <c r="X311" s="266"/>
    </row>
    <row r="312" spans="1:24" s="4" customFormat="1" ht="82.5" customHeight="1" thickBot="1" x14ac:dyDescent="0.3">
      <c r="A312" s="230"/>
      <c r="B312" s="44" t="str">
        <f t="shared" si="227"/>
        <v>ГБУЗ АО Черноярская РБ</v>
      </c>
      <c r="C312" s="282"/>
      <c r="D312" s="19" t="str">
        <f t="shared" si="223"/>
        <v>Медицинская помощь в экстренной форме незастрахованным гражданам в системе обязательного медицинского страхования</v>
      </c>
      <c r="E312" s="119" t="s">
        <v>137</v>
      </c>
      <c r="F312" s="44" t="str">
        <f t="shared" si="193"/>
        <v>амбулаторно</v>
      </c>
      <c r="G312" s="274"/>
      <c r="H312" s="44" t="str">
        <f t="shared" si="194"/>
        <v>Медицинская помощь в экстренной форме незастрахованным гражданам в системе обязательного медицинского страхования</v>
      </c>
      <c r="I312" s="274"/>
      <c r="J312" s="44" t="str">
        <f t="shared" si="213"/>
        <v xml:space="preserve">Не применяется </v>
      </c>
      <c r="K312" s="66" t="s">
        <v>40</v>
      </c>
      <c r="L312" s="67" t="s">
        <v>118</v>
      </c>
      <c r="M312" s="68" t="s">
        <v>42</v>
      </c>
      <c r="N312" s="103">
        <v>1640</v>
      </c>
      <c r="O312" s="103">
        <v>1622</v>
      </c>
      <c r="P312" s="223" t="str">
        <f t="shared" si="229"/>
        <v/>
      </c>
      <c r="Q312" s="55">
        <f t="shared" si="230"/>
        <v>98.902439024390247</v>
      </c>
      <c r="R312" s="290"/>
      <c r="S312" s="297"/>
      <c r="T312" s="299"/>
      <c r="U312" s="274"/>
      <c r="V312" s="274"/>
      <c r="W312" s="263"/>
      <c r="X312" s="266"/>
    </row>
    <row r="313" spans="1:24" s="4" customFormat="1" ht="28.5" customHeight="1" thickBot="1" x14ac:dyDescent="0.3">
      <c r="A313" s="230"/>
      <c r="B313" s="44" t="str">
        <f t="shared" si="227"/>
        <v>ГБУЗ АО Черноярская РБ</v>
      </c>
      <c r="C313" s="355" t="s">
        <v>189</v>
      </c>
      <c r="D313" s="19" t="str">
        <f t="shared" si="223"/>
        <v>Медицинское освидетельствование на состояние опьянения (алкогольного, наркотического или иного токсического)</v>
      </c>
      <c r="E313" s="279" t="s">
        <v>47</v>
      </c>
      <c r="F313" s="44" t="str">
        <f t="shared" si="193"/>
        <v>Не предусмотрено</v>
      </c>
      <c r="G313" s="279" t="s">
        <v>47</v>
      </c>
      <c r="H313" s="44" t="str">
        <f t="shared" si="194"/>
        <v>Не предусмотрено</v>
      </c>
      <c r="I313" s="279" t="s">
        <v>47</v>
      </c>
      <c r="J313" s="44" t="str">
        <f t="shared" si="213"/>
        <v>Не предусмотрено</v>
      </c>
      <c r="K313" s="82" t="s">
        <v>57</v>
      </c>
      <c r="L313" s="69" t="s">
        <v>57</v>
      </c>
      <c r="M313" s="70"/>
      <c r="N313" s="100"/>
      <c r="O313" s="100"/>
      <c r="P313" s="223" t="str">
        <f t="shared" si="229"/>
        <v/>
      </c>
      <c r="Q313" s="55" t="str">
        <f t="shared" si="230"/>
        <v/>
      </c>
      <c r="R313" s="283" t="str">
        <f>IFERROR(AVERAGE(P313:P314),"")</f>
        <v/>
      </c>
      <c r="S313" s="296">
        <f>AVERAGE(Q313:Q314)</f>
        <v>85.263157894736835</v>
      </c>
      <c r="T313" s="284">
        <f>IFERROR((R313*0.7+S313*0.3)*2,S313*2)</f>
        <v>170.52631578947367</v>
      </c>
      <c r="U313" s="276" t="str">
        <f>IF(T313&lt;170,"ГЗ по услуге (работе) НЕ выполнено","")&amp;IF(AND(T313&gt;=170,T313&lt;=200),"ГЗ по услуге (работе) выполнено","")&amp;IF(T313&gt;200,"ГЗ по услуге (работе) ПЕРЕвыполнено","")</f>
        <v>ГЗ по услуге (работе) выполнено</v>
      </c>
      <c r="V313" s="276"/>
      <c r="W313" s="263"/>
      <c r="X313" s="266"/>
    </row>
    <row r="314" spans="1:24" s="4" customFormat="1" ht="28.5" customHeight="1" thickBot="1" x14ac:dyDescent="0.3">
      <c r="A314" s="230"/>
      <c r="B314" s="44" t="str">
        <f t="shared" si="227"/>
        <v>ГБУЗ АО Черноярская РБ</v>
      </c>
      <c r="C314" s="355"/>
      <c r="D314" s="19" t="str">
        <f t="shared" si="223"/>
        <v>Медицинское освидетельствование на состояние опьянения (алкогольного, наркотического или иного токсического)</v>
      </c>
      <c r="E314" s="279"/>
      <c r="F314" s="44" t="str">
        <f t="shared" ref="F314:F324" si="232">IF(E314="",F313,E314)</f>
        <v>Не предусмотрено</v>
      </c>
      <c r="G314" s="279"/>
      <c r="H314" s="44" t="str">
        <f t="shared" ref="H314:H324" si="233">IF(G314="",H313,G314)</f>
        <v>Не предусмотрено</v>
      </c>
      <c r="I314" s="279"/>
      <c r="J314" s="44" t="str">
        <f t="shared" si="213"/>
        <v>Не предусмотрено</v>
      </c>
      <c r="K314" s="71" t="s">
        <v>190</v>
      </c>
      <c r="L314" s="72" t="s">
        <v>58</v>
      </c>
      <c r="M314" s="68" t="s">
        <v>42</v>
      </c>
      <c r="N314" s="98">
        <v>190</v>
      </c>
      <c r="O314" s="98">
        <v>162</v>
      </c>
      <c r="P314" s="223" t="str">
        <f t="shared" si="229"/>
        <v/>
      </c>
      <c r="Q314" s="55">
        <f t="shared" si="230"/>
        <v>85.263157894736835</v>
      </c>
      <c r="R314" s="283"/>
      <c r="S314" s="297"/>
      <c r="T314" s="284"/>
      <c r="U314" s="276"/>
      <c r="V314" s="276"/>
      <c r="W314" s="263"/>
      <c r="X314" s="266"/>
    </row>
    <row r="315" spans="1:24" s="4" customFormat="1" ht="50.25" customHeight="1" thickBot="1" x14ac:dyDescent="0.3">
      <c r="A315" s="230"/>
      <c r="B315" s="44" t="str">
        <f t="shared" si="227"/>
        <v>ГБУЗ АО Черноярская РБ</v>
      </c>
      <c r="C315" s="268" t="s">
        <v>71</v>
      </c>
      <c r="D315" s="19" t="str">
        <f t="shared" si="223"/>
        <v>Паллиативная медицинская помощь</v>
      </c>
      <c r="E315" s="276" t="s">
        <v>138</v>
      </c>
      <c r="F315" s="44" t="str">
        <f t="shared" si="232"/>
        <v>стационар</v>
      </c>
      <c r="G315" s="273" t="s">
        <v>43</v>
      </c>
      <c r="H315" s="44" t="str">
        <f t="shared" si="233"/>
        <v>паллиативная медицинская помощь</v>
      </c>
      <c r="I315" s="276" t="s">
        <v>143</v>
      </c>
      <c r="J315" s="44" t="str">
        <f t="shared" si="213"/>
        <v xml:space="preserve">Не применяется </v>
      </c>
      <c r="K315" s="69" t="s">
        <v>128</v>
      </c>
      <c r="L315" s="69" t="s">
        <v>3</v>
      </c>
      <c r="M315" s="69" t="s">
        <v>5</v>
      </c>
      <c r="N315" s="100">
        <v>99</v>
      </c>
      <c r="O315" s="100">
        <v>98</v>
      </c>
      <c r="P315" s="223">
        <f t="shared" si="229"/>
        <v>98.98989898989899</v>
      </c>
      <c r="Q315" s="55" t="str">
        <f t="shared" si="230"/>
        <v/>
      </c>
      <c r="R315" s="283">
        <f>IFERROR(AVERAGE(P315:P316),"")</f>
        <v>98.98989898989899</v>
      </c>
      <c r="S315" s="296">
        <f>AVERAGE(Q315:Q316)</f>
        <v>99.242424242424249</v>
      </c>
      <c r="T315" s="284">
        <f>IFERROR((R315*0.7+S315*0.3)*2,S315*2)</f>
        <v>198.13131313131311</v>
      </c>
      <c r="U315" s="276" t="str">
        <f>IF(T315&lt;170,"ГЗ по услуге (работе) НЕ выполнено","")&amp;IF(AND(T315&gt;=170,T315&lt;=200),"ГЗ по услуге (работе) выполнено","")&amp;IF(T315&gt;200,"ГЗ по услуге (работе) ПЕРЕвыполнено","")</f>
        <v>ГЗ по услуге (работе) выполнено</v>
      </c>
      <c r="V315" s="276"/>
      <c r="W315" s="263"/>
      <c r="X315" s="266"/>
    </row>
    <row r="316" spans="1:24" s="4" customFormat="1" ht="50.25" customHeight="1" thickBot="1" x14ac:dyDescent="0.3">
      <c r="A316" s="230"/>
      <c r="B316" s="44" t="str">
        <f t="shared" si="227"/>
        <v>ГБУЗ АО Черноярская РБ</v>
      </c>
      <c r="C316" s="269"/>
      <c r="D316" s="19" t="str">
        <f t="shared" si="223"/>
        <v>Паллиативная медицинская помощь</v>
      </c>
      <c r="E316" s="276"/>
      <c r="F316" s="44" t="str">
        <f t="shared" si="232"/>
        <v>стационар</v>
      </c>
      <c r="G316" s="285"/>
      <c r="H316" s="44" t="str">
        <f t="shared" si="233"/>
        <v>паллиативная медицинская помощь</v>
      </c>
      <c r="I316" s="276"/>
      <c r="J316" s="44" t="str">
        <f t="shared" si="213"/>
        <v xml:space="preserve">Не применяется </v>
      </c>
      <c r="K316" s="66" t="s">
        <v>134</v>
      </c>
      <c r="L316" s="67" t="s">
        <v>135</v>
      </c>
      <c r="M316" s="68" t="s">
        <v>42</v>
      </c>
      <c r="N316" s="97">
        <v>1848</v>
      </c>
      <c r="O316" s="103">
        <v>1834</v>
      </c>
      <c r="P316" s="223" t="str">
        <f t="shared" si="229"/>
        <v/>
      </c>
      <c r="Q316" s="55">
        <f t="shared" si="230"/>
        <v>99.242424242424249</v>
      </c>
      <c r="R316" s="283"/>
      <c r="S316" s="297"/>
      <c r="T316" s="284"/>
      <c r="U316" s="276"/>
      <c r="V316" s="276"/>
      <c r="W316" s="263"/>
      <c r="X316" s="266"/>
    </row>
    <row r="317" spans="1:24" s="4" customFormat="1" ht="28.5" customHeight="1" thickBot="1" x14ac:dyDescent="0.3">
      <c r="A317" s="230"/>
      <c r="B317" s="44" t="str">
        <f t="shared" si="227"/>
        <v>ГБУЗ АО Черноярская РБ</v>
      </c>
      <c r="C317" s="269"/>
      <c r="D317" s="19" t="str">
        <f t="shared" si="223"/>
        <v>Паллиативная медицинская помощь</v>
      </c>
      <c r="E317" s="273" t="s">
        <v>245</v>
      </c>
      <c r="F317" s="44" t="str">
        <f t="shared" si="232"/>
        <v xml:space="preserve">амбулаторно на дому  </v>
      </c>
      <c r="G317" s="285"/>
      <c r="H317" s="44" t="str">
        <f t="shared" si="233"/>
        <v>паллиативная медицинская помощь</v>
      </c>
      <c r="I317" s="276" t="s">
        <v>143</v>
      </c>
      <c r="J317" s="44" t="str">
        <f t="shared" si="213"/>
        <v xml:space="preserve">Не применяется </v>
      </c>
      <c r="K317" s="70" t="s">
        <v>128</v>
      </c>
      <c r="L317" s="69" t="s">
        <v>3</v>
      </c>
      <c r="M317" s="69" t="s">
        <v>5</v>
      </c>
      <c r="N317" s="100">
        <v>99</v>
      </c>
      <c r="O317" s="100">
        <v>98</v>
      </c>
      <c r="P317" s="223">
        <f t="shared" si="229"/>
        <v>98.98989898989899</v>
      </c>
      <c r="Q317" s="55" t="str">
        <f t="shared" si="230"/>
        <v/>
      </c>
      <c r="R317" s="283">
        <f>IFERROR(AVERAGE(P317:P318),"")</f>
        <v>98.98989898989899</v>
      </c>
      <c r="S317" s="296">
        <f>AVERAGE(Q317:Q318)</f>
        <v>100.35971223021582</v>
      </c>
      <c r="T317" s="284">
        <f t="shared" ref="T317" si="234">IFERROR((R317*0.7+S317*0.3)*2,S317*2)</f>
        <v>198.80168592398806</v>
      </c>
      <c r="U317" s="276" t="str">
        <f t="shared" ref="U317" si="235"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выполнено</v>
      </c>
      <c r="V317" s="276"/>
      <c r="W317" s="263"/>
      <c r="X317" s="266"/>
    </row>
    <row r="318" spans="1:24" s="4" customFormat="1" ht="40.5" customHeight="1" thickBot="1" x14ac:dyDescent="0.3">
      <c r="A318" s="230"/>
      <c r="B318" s="44" t="str">
        <f t="shared" si="227"/>
        <v>ГБУЗ АО Черноярская РБ</v>
      </c>
      <c r="C318" s="269"/>
      <c r="D318" s="19" t="str">
        <f t="shared" si="223"/>
        <v>Паллиативная медицинская помощь</v>
      </c>
      <c r="E318" s="274"/>
      <c r="F318" s="44" t="str">
        <f t="shared" si="232"/>
        <v xml:space="preserve">амбулаторно на дому  </v>
      </c>
      <c r="G318" s="285"/>
      <c r="H318" s="44" t="str">
        <f t="shared" si="233"/>
        <v>паллиативная медицинская помощь</v>
      </c>
      <c r="I318" s="276"/>
      <c r="J318" s="44" t="str">
        <f t="shared" si="213"/>
        <v xml:space="preserve">Не применяется </v>
      </c>
      <c r="K318" s="71" t="s">
        <v>40</v>
      </c>
      <c r="L318" s="67" t="s">
        <v>118</v>
      </c>
      <c r="M318" s="68" t="s">
        <v>42</v>
      </c>
      <c r="N318" s="98">
        <v>278</v>
      </c>
      <c r="O318" s="103">
        <v>279</v>
      </c>
      <c r="P318" s="223" t="str">
        <f t="shared" si="229"/>
        <v/>
      </c>
      <c r="Q318" s="55">
        <f t="shared" si="230"/>
        <v>100.35971223021582</v>
      </c>
      <c r="R318" s="283"/>
      <c r="S318" s="297"/>
      <c r="T318" s="284"/>
      <c r="U318" s="276"/>
      <c r="V318" s="276"/>
      <c r="W318" s="263"/>
      <c r="X318" s="266"/>
    </row>
    <row r="319" spans="1:24" s="4" customFormat="1" ht="28.5" customHeight="1" thickBot="1" x14ac:dyDescent="0.3">
      <c r="A319" s="230"/>
      <c r="B319" s="44" t="str">
        <f t="shared" si="227"/>
        <v>ГБУЗ АО Черноярская РБ</v>
      </c>
      <c r="C319" s="269"/>
      <c r="D319" s="19" t="str">
        <f t="shared" si="223"/>
        <v>Паллиативная медицинская помощь</v>
      </c>
      <c r="E319" s="273" t="s">
        <v>244</v>
      </c>
      <c r="F319" s="44" t="str">
        <f t="shared" si="232"/>
        <v>амбулаторно на дому выездными патронажными бригадами</v>
      </c>
      <c r="G319" s="285"/>
      <c r="H319" s="44" t="str">
        <f t="shared" si="233"/>
        <v>паллиативная медицинская помощь</v>
      </c>
      <c r="I319" s="276" t="s">
        <v>143</v>
      </c>
      <c r="J319" s="44" t="str">
        <f t="shared" si="213"/>
        <v xml:space="preserve">Не применяется </v>
      </c>
      <c r="K319" s="70" t="s">
        <v>128</v>
      </c>
      <c r="L319" s="69" t="s">
        <v>3</v>
      </c>
      <c r="M319" s="69" t="s">
        <v>5</v>
      </c>
      <c r="N319" s="100">
        <v>99</v>
      </c>
      <c r="O319" s="100">
        <v>98</v>
      </c>
      <c r="P319" s="223">
        <f t="shared" si="229"/>
        <v>98.98989898989899</v>
      </c>
      <c r="Q319" s="55" t="str">
        <f t="shared" si="230"/>
        <v/>
      </c>
      <c r="R319" s="283">
        <f t="shared" ref="R319" si="236">IFERROR(AVERAGE(P319:P320),"")</f>
        <v>98.98989898989899</v>
      </c>
      <c r="S319" s="296">
        <f>AVERAGE(Q319:Q320)</f>
        <v>99.295774647887328</v>
      </c>
      <c r="T319" s="284">
        <f t="shared" ref="T319" si="237">IFERROR((R319*0.7+S319*0.3)*2,S319*2)</f>
        <v>198.16332337459096</v>
      </c>
      <c r="U319" s="276" t="str">
        <f t="shared" ref="U319" si="238"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76"/>
      <c r="W319" s="263"/>
      <c r="X319" s="266"/>
    </row>
    <row r="320" spans="1:24" s="4" customFormat="1" ht="28.5" customHeight="1" thickBot="1" x14ac:dyDescent="0.3">
      <c r="A320" s="230"/>
      <c r="B320" s="44" t="str">
        <f t="shared" si="227"/>
        <v>ГБУЗ АО Черноярская РБ</v>
      </c>
      <c r="C320" s="269"/>
      <c r="D320" s="19" t="str">
        <f t="shared" si="223"/>
        <v>Паллиативная медицинская помощь</v>
      </c>
      <c r="E320" s="285"/>
      <c r="F320" s="44" t="str">
        <f t="shared" si="232"/>
        <v>амбулаторно на дому выездными патронажными бригадами</v>
      </c>
      <c r="G320" s="285"/>
      <c r="H320" s="44" t="str">
        <f t="shared" si="233"/>
        <v>паллиативная медицинская помощь</v>
      </c>
      <c r="I320" s="276"/>
      <c r="J320" s="44" t="str">
        <f t="shared" si="213"/>
        <v xml:space="preserve">Не применяется </v>
      </c>
      <c r="K320" s="71" t="s">
        <v>40</v>
      </c>
      <c r="L320" s="67" t="s">
        <v>118</v>
      </c>
      <c r="M320" s="68" t="s">
        <v>42</v>
      </c>
      <c r="N320" s="98">
        <v>284</v>
      </c>
      <c r="O320" s="103">
        <v>282</v>
      </c>
      <c r="P320" s="223" t="str">
        <f t="shared" si="229"/>
        <v/>
      </c>
      <c r="Q320" s="55">
        <f t="shared" si="230"/>
        <v>99.295774647887328</v>
      </c>
      <c r="R320" s="283"/>
      <c r="S320" s="297"/>
      <c r="T320" s="284"/>
      <c r="U320" s="276"/>
      <c r="V320" s="276"/>
      <c r="W320" s="263"/>
      <c r="X320" s="266"/>
    </row>
    <row r="321" spans="1:417" s="4" customFormat="1" ht="28.5" customHeight="1" thickBot="1" x14ac:dyDescent="0.3">
      <c r="A321" s="230"/>
      <c r="B321" s="44" t="str">
        <f t="shared" si="227"/>
        <v>ГБУЗ АО Черноярская РБ</v>
      </c>
      <c r="C321" s="268" t="s">
        <v>227</v>
      </c>
      <c r="D321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1" s="273" t="s">
        <v>281</v>
      </c>
      <c r="F321" s="44" t="str">
        <f t="shared" si="232"/>
        <v>заключение договоров</v>
      </c>
      <c r="G321" s="273" t="s">
        <v>283</v>
      </c>
      <c r="H321" s="44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1" s="273" t="s">
        <v>282</v>
      </c>
      <c r="J321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1" s="73" t="s">
        <v>228</v>
      </c>
      <c r="L321" s="72" t="s">
        <v>3</v>
      </c>
      <c r="M321" s="70" t="s">
        <v>5</v>
      </c>
      <c r="N321" s="100">
        <v>100</v>
      </c>
      <c r="O321" s="100">
        <v>100</v>
      </c>
      <c r="P321" s="223">
        <f t="shared" si="229"/>
        <v>100</v>
      </c>
      <c r="Q321" s="55" t="str">
        <f t="shared" si="228"/>
        <v/>
      </c>
      <c r="R321" s="283">
        <f t="shared" ref="R321" si="239">IFERROR(AVERAGE(P321:P322),"")</f>
        <v>100</v>
      </c>
      <c r="S321" s="296">
        <f>AVERAGE(Q321:Q322)</f>
        <v>100</v>
      </c>
      <c r="T321" s="284">
        <f t="shared" ref="T321" si="240">IFERROR((R321*0.7+S321*0.3)*2,S321*2)</f>
        <v>200</v>
      </c>
      <c r="U321" s="276" t="str">
        <f t="shared" ref="U321" si="241"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73"/>
      <c r="W321" s="263"/>
      <c r="X321" s="266"/>
    </row>
    <row r="322" spans="1:417" s="4" customFormat="1" ht="28.5" customHeight="1" thickBot="1" x14ac:dyDescent="0.3">
      <c r="A322" s="230"/>
      <c r="B322" s="44" t="str">
        <f t="shared" si="227"/>
        <v>ГБУЗ АО Черноярская РБ</v>
      </c>
      <c r="C322" s="291"/>
      <c r="D322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2" s="274"/>
      <c r="F322" s="44" t="str">
        <f t="shared" si="232"/>
        <v>заключение договоров</v>
      </c>
      <c r="G322" s="274"/>
      <c r="H322" s="44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2" s="285"/>
      <c r="J322" s="44" t="str">
        <f t="shared" si="21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2" s="74" t="s">
        <v>235</v>
      </c>
      <c r="L322" s="72" t="s">
        <v>229</v>
      </c>
      <c r="M322" s="68" t="s">
        <v>42</v>
      </c>
      <c r="N322" s="99">
        <v>14.06</v>
      </c>
      <c r="O322" s="99">
        <v>14.06</v>
      </c>
      <c r="P322" s="223" t="str">
        <f t="shared" si="229"/>
        <v/>
      </c>
      <c r="Q322" s="55">
        <f t="shared" si="228"/>
        <v>100</v>
      </c>
      <c r="R322" s="283"/>
      <c r="S322" s="297"/>
      <c r="T322" s="284"/>
      <c r="U322" s="276"/>
      <c r="V322" s="274"/>
      <c r="W322" s="263"/>
      <c r="X322" s="266"/>
    </row>
    <row r="323" spans="1:417" s="4" customFormat="1" ht="28.5" customHeight="1" thickBot="1" x14ac:dyDescent="0.3">
      <c r="A323" s="230"/>
      <c r="B323" s="44" t="str">
        <f t="shared" si="227"/>
        <v>ГБУЗ АО Черноярская РБ</v>
      </c>
      <c r="C323" s="268" t="s">
        <v>305</v>
      </c>
      <c r="D323" s="19" t="str">
        <f t="shared" si="22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3" s="273" t="s">
        <v>137</v>
      </c>
      <c r="F323" s="44" t="str">
        <f t="shared" si="232"/>
        <v>амбулаторно</v>
      </c>
      <c r="G323" s="277" t="s">
        <v>305</v>
      </c>
      <c r="H323" s="44" t="str">
        <f t="shared" si="2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3" s="273" t="s">
        <v>47</v>
      </c>
      <c r="J323" s="44" t="str">
        <f t="shared" si="213"/>
        <v>Не предусмотрено</v>
      </c>
      <c r="K323" s="84" t="s">
        <v>301</v>
      </c>
      <c r="L323" s="72" t="s">
        <v>3</v>
      </c>
      <c r="M323" s="70" t="s">
        <v>5</v>
      </c>
      <c r="N323" s="100">
        <v>99</v>
      </c>
      <c r="O323" s="100">
        <v>98</v>
      </c>
      <c r="P323" s="223">
        <f t="shared" si="229"/>
        <v>98.98989898989899</v>
      </c>
      <c r="Q323" s="55" t="str">
        <f t="shared" si="228"/>
        <v/>
      </c>
      <c r="R323" s="283">
        <f t="shared" ref="R323" si="242">IFERROR(AVERAGE(P323:P324),"")</f>
        <v>98.98989898989899</v>
      </c>
      <c r="S323" s="296">
        <f>AVERAGE(Q323:Q324)</f>
        <v>97.419354838709694</v>
      </c>
      <c r="T323" s="284">
        <f t="shared" ref="T323" si="243">IFERROR((R323*0.7+S323*0.3)*2,S323*2)</f>
        <v>197.0374714890844</v>
      </c>
      <c r="U323" s="276" t="str">
        <f t="shared" ref="U323" si="244"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73"/>
      <c r="W323" s="263"/>
      <c r="X323" s="266"/>
    </row>
    <row r="324" spans="1:417" s="4" customFormat="1" ht="28.5" customHeight="1" thickBot="1" x14ac:dyDescent="0.3">
      <c r="A324" s="231"/>
      <c r="B324" s="44" t="str">
        <f t="shared" si="227"/>
        <v>ГБУЗ АО Черноярская РБ</v>
      </c>
      <c r="C324" s="291"/>
      <c r="D324" s="19" t="str">
        <f t="shared" si="22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324" s="274"/>
      <c r="F324" s="44" t="str">
        <f t="shared" si="232"/>
        <v>амбулаторно</v>
      </c>
      <c r="G324" s="278"/>
      <c r="H324" s="44" t="str">
        <f t="shared" si="233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324" s="274"/>
      <c r="J324" s="44" t="str">
        <f t="shared" si="213"/>
        <v>Не предусмотрено</v>
      </c>
      <c r="K324" s="66" t="s">
        <v>40</v>
      </c>
      <c r="L324" s="72" t="s">
        <v>118</v>
      </c>
      <c r="M324" s="68" t="s">
        <v>42</v>
      </c>
      <c r="N324" s="99">
        <v>310</v>
      </c>
      <c r="O324" s="99">
        <v>302</v>
      </c>
      <c r="P324" s="223" t="str">
        <f t="shared" si="229"/>
        <v/>
      </c>
      <c r="Q324" s="55">
        <f>IF(AND(N324&lt;&gt;0,M324="объем"),(O324/N324*100)/$Y$2*12,"")</f>
        <v>97.419354838709694</v>
      </c>
      <c r="R324" s="283"/>
      <c r="S324" s="297"/>
      <c r="T324" s="284"/>
      <c r="U324" s="276"/>
      <c r="V324" s="274"/>
      <c r="W324" s="264"/>
      <c r="X324" s="267"/>
    </row>
    <row r="325" spans="1:417" s="4" customFormat="1" ht="28.5" customHeight="1" thickBot="1" x14ac:dyDescent="0.3">
      <c r="A325" s="286" t="s">
        <v>6</v>
      </c>
      <c r="B325" s="44" t="str">
        <f t="shared" si="227"/>
        <v>ГБУЗ АО АМОКБ</v>
      </c>
      <c r="C325" s="268" t="s">
        <v>119</v>
      </c>
      <c r="D325" s="19" t="str">
        <f>IF(C325="",D324,C325)</f>
        <v>ПМСП, не включенная в базовую программу ОМС</v>
      </c>
      <c r="E325" s="273" t="s">
        <v>137</v>
      </c>
      <c r="F325" s="44" t="str">
        <f>IF(E325="",F324,E325)</f>
        <v>амбулаторно</v>
      </c>
      <c r="G325" s="273" t="s">
        <v>39</v>
      </c>
      <c r="H325" s="44" t="str">
        <f>IF(G325="",H324,G325)</f>
        <v>Первичная медико-санитарная помощь, в части диагностики и лечения</v>
      </c>
      <c r="I325" s="276" t="s">
        <v>67</v>
      </c>
      <c r="J325" s="44" t="str">
        <f t="shared" ref="J325:J326" si="245">IF(I325="",J324,I325)</f>
        <v>профпатология</v>
      </c>
      <c r="K325" s="70" t="s">
        <v>128</v>
      </c>
      <c r="L325" s="70" t="s">
        <v>3</v>
      </c>
      <c r="M325" s="70" t="s">
        <v>5</v>
      </c>
      <c r="N325" s="100">
        <v>99</v>
      </c>
      <c r="O325" s="100">
        <v>99</v>
      </c>
      <c r="P325" s="223">
        <f t="shared" ref="P325:P327" si="246">IF(AND(N325&lt;&gt;0,M325="Кач."),O325/N325*100,"")</f>
        <v>100</v>
      </c>
      <c r="Q325" s="232" t="str">
        <f t="shared" ref="Q325" si="247">IF(AND(N325&lt;&gt;0,M325="объем"),(O325/N325*100),"")</f>
        <v/>
      </c>
      <c r="R325" s="283">
        <f t="shared" ref="R325:R329" si="248">IFERROR(AVERAGE(P325:P326),"")</f>
        <v>100</v>
      </c>
      <c r="S325" s="275">
        <f t="shared" ref="S325:S329" si="249">AVERAGE(Q325:Q326)</f>
        <v>96.6875</v>
      </c>
      <c r="T325" s="284">
        <f t="shared" ref="T325:T329" si="250">IFERROR((R325*0.7+S325*0.3)*2,S325*2)</f>
        <v>198.01249999999999</v>
      </c>
      <c r="U325" s="276" t="str">
        <f t="shared" ref="U325:U329" si="251"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279"/>
      <c r="W325" s="262">
        <f>ROUND(AVERAGE(T325:T348),0)</f>
        <v>189</v>
      </c>
      <c r="X325" s="265" t="str">
        <f>IF(W325&lt;170,"ГЗ по учреждению не выполнено","")&amp;IF(AND(W325&gt;=170,W325&lt;=200),"ГЗ по учреждению выполнено","")&amp;IF(W325&gt;200,"ГЗ по учреждению перевыполнено","")</f>
        <v>ГЗ по учреждению выполнено</v>
      </c>
    </row>
    <row r="326" spans="1:417" s="4" customFormat="1" ht="28.5" customHeight="1" thickBot="1" x14ac:dyDescent="0.3">
      <c r="A326" s="287"/>
      <c r="B326" s="44" t="str">
        <f t="shared" si="227"/>
        <v>ГБУЗ АО АМОКБ</v>
      </c>
      <c r="C326" s="269"/>
      <c r="D326" s="19" t="str">
        <f t="shared" ref="D326:D346" si="252">IF(C326="",D325,C326)</f>
        <v>ПМСП, не включенная в базовую программу ОМС</v>
      </c>
      <c r="E326" s="285"/>
      <c r="F326" s="44" t="str">
        <f t="shared" ref="F326:F344" si="253">IF(E326="",F325,E326)</f>
        <v>амбулаторно</v>
      </c>
      <c r="G326" s="285"/>
      <c r="H326" s="44" t="str">
        <f t="shared" ref="H326:H334" si="254">IF(G326="",H325,G326)</f>
        <v>Первичная медико-санитарная помощь, в части диагностики и лечения</v>
      </c>
      <c r="I326" s="276"/>
      <c r="J326" s="44" t="str">
        <f t="shared" si="245"/>
        <v>профпатология</v>
      </c>
      <c r="K326" s="71" t="s">
        <v>40</v>
      </c>
      <c r="L326" s="72" t="s">
        <v>118</v>
      </c>
      <c r="M326" s="78" t="s">
        <v>42</v>
      </c>
      <c r="N326" s="96">
        <v>3200</v>
      </c>
      <c r="O326" s="98">
        <v>3094</v>
      </c>
      <c r="P326" s="223" t="str">
        <f t="shared" si="246"/>
        <v/>
      </c>
      <c r="Q326" s="241">
        <f>IF(AND(N326&lt;&gt;0,M326="объем"),(O326/N326*100)/$Y$2*12,"")</f>
        <v>96.6875</v>
      </c>
      <c r="R326" s="283"/>
      <c r="S326" s="275"/>
      <c r="T326" s="284"/>
      <c r="U326" s="276"/>
      <c r="V326" s="279"/>
      <c r="W326" s="263"/>
      <c r="X326" s="266"/>
    </row>
    <row r="327" spans="1:417" s="4" customFormat="1" ht="28.5" customHeight="1" thickBot="1" x14ac:dyDescent="0.3">
      <c r="A327" s="287"/>
      <c r="B327" s="44" t="str">
        <f t="shared" si="227"/>
        <v>ГБУЗ АО АМОКБ</v>
      </c>
      <c r="C327" s="269"/>
      <c r="D327" s="19" t="str">
        <f t="shared" si="252"/>
        <v>ПМСП, не включенная в базовую программу ОМС</v>
      </c>
      <c r="E327" s="285"/>
      <c r="F327" s="44" t="str">
        <f t="shared" si="253"/>
        <v>амбулаторно</v>
      </c>
      <c r="G327" s="285"/>
      <c r="H327" s="44" t="str">
        <f t="shared" si="254"/>
        <v>Первичная медико-санитарная помощь, в части диагностики и лечения</v>
      </c>
      <c r="I327" s="273" t="s">
        <v>65</v>
      </c>
      <c r="J327" s="44" t="s">
        <v>65</v>
      </c>
      <c r="K327" s="70" t="s">
        <v>128</v>
      </c>
      <c r="L327" s="72" t="s">
        <v>3</v>
      </c>
      <c r="M327" s="70" t="s">
        <v>5</v>
      </c>
      <c r="N327" s="208">
        <v>99</v>
      </c>
      <c r="O327" s="100">
        <v>99</v>
      </c>
      <c r="P327" s="223">
        <f t="shared" si="246"/>
        <v>100</v>
      </c>
      <c r="Q327" s="241" t="str">
        <f t="shared" ref="Q327:Q344" si="255">IF(AND(N327&lt;&gt;0,M327="объем"),(O327/N327*100)/$Y$2*12,"")</f>
        <v/>
      </c>
      <c r="R327" s="283">
        <f t="shared" si="248"/>
        <v>100</v>
      </c>
      <c r="S327" s="275">
        <f t="shared" si="249"/>
        <v>0</v>
      </c>
      <c r="T327" s="284">
        <f t="shared" si="250"/>
        <v>140</v>
      </c>
      <c r="U327" s="276" t="str">
        <f t="shared" si="251"/>
        <v>ГЗ по услуге (работе) НЕ выполнено</v>
      </c>
      <c r="V327" s="279"/>
      <c r="W327" s="263"/>
      <c r="X327" s="266"/>
    </row>
    <row r="328" spans="1:417" s="4" customFormat="1" ht="28.5" customHeight="1" thickBot="1" x14ac:dyDescent="0.3">
      <c r="A328" s="287"/>
      <c r="B328" s="44" t="str">
        <f t="shared" si="227"/>
        <v>ГБУЗ АО АМОКБ</v>
      </c>
      <c r="C328" s="269"/>
      <c r="D328" s="19" t="str">
        <f t="shared" si="252"/>
        <v>ПМСП, не включенная в базовую программу ОМС</v>
      </c>
      <c r="E328" s="285"/>
      <c r="F328" s="44" t="str">
        <f t="shared" si="253"/>
        <v>амбулаторно</v>
      </c>
      <c r="G328" s="285"/>
      <c r="H328" s="44" t="str">
        <f t="shared" si="254"/>
        <v>Первичная медико-санитарная помощь, в части диагностики и лечения</v>
      </c>
      <c r="I328" s="274"/>
      <c r="J328" s="44" t="s">
        <v>65</v>
      </c>
      <c r="K328" s="71" t="s">
        <v>40</v>
      </c>
      <c r="L328" s="72" t="s">
        <v>118</v>
      </c>
      <c r="M328" s="78" t="s">
        <v>42</v>
      </c>
      <c r="N328" s="96">
        <v>2600</v>
      </c>
      <c r="O328" s="98">
        <v>0</v>
      </c>
      <c r="P328" s="186"/>
      <c r="Q328" s="241">
        <f t="shared" si="255"/>
        <v>0</v>
      </c>
      <c r="R328" s="283"/>
      <c r="S328" s="275"/>
      <c r="T328" s="284"/>
      <c r="U328" s="276"/>
      <c r="V328" s="279"/>
      <c r="W328" s="263"/>
      <c r="X328" s="266"/>
    </row>
    <row r="329" spans="1:417" s="16" customFormat="1" ht="28.5" customHeight="1" thickBot="1" x14ac:dyDescent="0.3">
      <c r="A329" s="287"/>
      <c r="B329" s="44" t="str">
        <f t="shared" si="227"/>
        <v>ГБУЗ АО АМОКБ</v>
      </c>
      <c r="C329" s="269"/>
      <c r="D329" s="19" t="str">
        <f t="shared" si="252"/>
        <v>ПМСП, не включенная в базовую программу ОМС</v>
      </c>
      <c r="E329" s="285"/>
      <c r="F329" s="44" t="str">
        <f t="shared" si="253"/>
        <v>амбулаторно</v>
      </c>
      <c r="G329" s="285"/>
      <c r="H329" s="44" t="str">
        <f t="shared" si="254"/>
        <v>Первичная медико-санитарная помощь, в части диагностики и лечения</v>
      </c>
      <c r="I329" s="273" t="s">
        <v>243</v>
      </c>
      <c r="J329" s="44" t="str">
        <f>IF(I329="",#REF!,I329)</f>
        <v>Вакцинация</v>
      </c>
      <c r="K329" s="70" t="s">
        <v>128</v>
      </c>
      <c r="L329" s="70" t="s">
        <v>3</v>
      </c>
      <c r="M329" s="70" t="s">
        <v>5</v>
      </c>
      <c r="N329" s="100">
        <v>99</v>
      </c>
      <c r="O329" s="100">
        <v>99</v>
      </c>
      <c r="P329" s="113">
        <f>IF(AND(N329&lt;&gt;0,M329="Кач."),O329/N329*100,"")</f>
        <v>100</v>
      </c>
      <c r="Q329" s="241" t="str">
        <f t="shared" si="255"/>
        <v/>
      </c>
      <c r="R329" s="283">
        <f t="shared" si="248"/>
        <v>100</v>
      </c>
      <c r="S329" s="275">
        <f t="shared" si="249"/>
        <v>106.66666666666667</v>
      </c>
      <c r="T329" s="284">
        <f t="shared" si="250"/>
        <v>204</v>
      </c>
      <c r="U329" s="276" t="str">
        <f t="shared" si="251"/>
        <v>ГЗ по услуге (работе) ПЕРЕвыполнено</v>
      </c>
      <c r="V329" s="279"/>
      <c r="W329" s="263"/>
      <c r="X329" s="266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  <c r="HL329" s="4"/>
      <c r="HM329" s="4"/>
      <c r="HN329" s="4"/>
      <c r="HO329" s="4"/>
      <c r="HP329" s="4"/>
      <c r="HQ329" s="4"/>
      <c r="HR329" s="4"/>
      <c r="HS329" s="4"/>
      <c r="HT329" s="4"/>
      <c r="HU329" s="4"/>
      <c r="HV329" s="4"/>
      <c r="HW329" s="4"/>
      <c r="HX329" s="4"/>
      <c r="HY329" s="4"/>
      <c r="HZ329" s="4"/>
      <c r="IA329" s="4"/>
      <c r="IB329" s="4"/>
      <c r="IC329" s="4"/>
      <c r="ID329" s="4"/>
      <c r="IE329" s="4"/>
      <c r="IF329" s="4"/>
      <c r="IG329" s="4"/>
      <c r="IH329" s="4"/>
      <c r="II329" s="4"/>
      <c r="IJ329" s="4"/>
      <c r="IK329" s="4"/>
      <c r="IL329" s="4"/>
      <c r="IM329" s="4"/>
      <c r="IN329" s="4"/>
      <c r="IO329" s="4"/>
      <c r="IP329" s="4"/>
      <c r="IQ329" s="4"/>
      <c r="IR329" s="4"/>
      <c r="IS329" s="4"/>
      <c r="IT329" s="4"/>
      <c r="IU329" s="4"/>
      <c r="IV329" s="4"/>
      <c r="IW329" s="4"/>
      <c r="IX329" s="4"/>
      <c r="IY329" s="4"/>
      <c r="IZ329" s="4"/>
      <c r="JA329" s="4"/>
      <c r="JB329" s="4"/>
      <c r="JC329" s="4"/>
      <c r="JD329" s="4"/>
      <c r="JE329" s="4"/>
      <c r="JF329" s="4"/>
      <c r="JG329" s="4"/>
      <c r="JH329" s="4"/>
      <c r="JI329" s="4"/>
      <c r="JJ329" s="4"/>
      <c r="JK329" s="4"/>
      <c r="JL329" s="4"/>
      <c r="JM329" s="4"/>
      <c r="JN329" s="4"/>
      <c r="JO329" s="4"/>
      <c r="JP329" s="4"/>
      <c r="JQ329" s="4"/>
      <c r="JR329" s="4"/>
      <c r="JS329" s="4"/>
      <c r="JT329" s="4"/>
      <c r="JU329" s="4"/>
      <c r="JV329" s="4"/>
      <c r="JW329" s="4"/>
      <c r="JX329" s="4"/>
      <c r="JY329" s="4"/>
      <c r="JZ329" s="4"/>
      <c r="KA329" s="4"/>
      <c r="KB329" s="4"/>
      <c r="KC329" s="4"/>
      <c r="KD329" s="4"/>
      <c r="KE329" s="4"/>
      <c r="KF329" s="4"/>
      <c r="KG329" s="4"/>
      <c r="KH329" s="4"/>
      <c r="KI329" s="4"/>
      <c r="KJ329" s="4"/>
      <c r="KK329" s="4"/>
      <c r="KL329" s="4"/>
      <c r="KM329" s="4"/>
      <c r="KN329" s="4"/>
      <c r="KO329" s="4"/>
      <c r="KP329" s="4"/>
      <c r="KQ329" s="4"/>
      <c r="KR329" s="4"/>
      <c r="KS329" s="4"/>
      <c r="KT329" s="4"/>
      <c r="KU329" s="4"/>
      <c r="KV329" s="4"/>
      <c r="KW329" s="4"/>
      <c r="KX329" s="4"/>
      <c r="KY329" s="4"/>
      <c r="KZ329" s="4"/>
      <c r="LA329" s="4"/>
      <c r="LB329" s="4"/>
      <c r="LC329" s="4"/>
      <c r="LD329" s="4"/>
      <c r="LE329" s="4"/>
      <c r="LF329" s="4"/>
      <c r="LG329" s="4"/>
      <c r="LH329" s="4"/>
      <c r="LI329" s="4"/>
      <c r="LJ329" s="4"/>
      <c r="LK329" s="4"/>
      <c r="LL329" s="4"/>
      <c r="LM329" s="4"/>
      <c r="LN329" s="4"/>
      <c r="LO329" s="4"/>
      <c r="LP329" s="4"/>
      <c r="LQ329" s="4"/>
      <c r="LR329" s="4"/>
      <c r="LS329" s="4"/>
      <c r="LT329" s="4"/>
      <c r="LU329" s="4"/>
      <c r="LV329" s="4"/>
      <c r="LW329" s="4"/>
      <c r="LX329" s="4"/>
      <c r="LY329" s="4"/>
      <c r="LZ329" s="4"/>
      <c r="MA329" s="4"/>
      <c r="MB329" s="4"/>
      <c r="MC329" s="4"/>
      <c r="MD329" s="4"/>
      <c r="ME329" s="4"/>
      <c r="MF329" s="4"/>
      <c r="MG329" s="4"/>
      <c r="MH329" s="4"/>
      <c r="MI329" s="4"/>
      <c r="MJ329" s="4"/>
      <c r="MK329" s="4"/>
      <c r="ML329" s="4"/>
      <c r="MM329" s="4"/>
      <c r="MN329" s="4"/>
      <c r="MO329" s="4"/>
      <c r="MP329" s="4"/>
      <c r="MQ329" s="4"/>
      <c r="MR329" s="4"/>
      <c r="MS329" s="4"/>
      <c r="MT329" s="4"/>
      <c r="MU329" s="4"/>
      <c r="MV329" s="4"/>
      <c r="MW329" s="4"/>
      <c r="MX329" s="4"/>
      <c r="MY329" s="4"/>
      <c r="MZ329" s="4"/>
      <c r="NA329" s="4"/>
      <c r="NB329" s="4"/>
      <c r="NC329" s="4"/>
      <c r="ND329" s="4"/>
      <c r="NE329" s="4"/>
      <c r="NF329" s="4"/>
      <c r="NG329" s="4"/>
      <c r="NH329" s="4"/>
      <c r="NI329" s="4"/>
      <c r="NJ329" s="4"/>
      <c r="NK329" s="4"/>
      <c r="NL329" s="4"/>
      <c r="NM329" s="4"/>
      <c r="NN329" s="4"/>
      <c r="NO329" s="4"/>
      <c r="NP329" s="4"/>
      <c r="NQ329" s="4"/>
      <c r="NR329" s="4"/>
      <c r="NS329" s="4"/>
      <c r="NT329" s="4"/>
      <c r="NU329" s="4"/>
      <c r="NV329" s="4"/>
      <c r="NW329" s="4"/>
      <c r="NX329" s="4"/>
      <c r="NY329" s="4"/>
      <c r="NZ329" s="4"/>
      <c r="OA329" s="4"/>
      <c r="OB329" s="4"/>
      <c r="OC329" s="4"/>
      <c r="OD329" s="4"/>
      <c r="OE329" s="4"/>
      <c r="OF329" s="4"/>
      <c r="OG329" s="4"/>
      <c r="OH329" s="4"/>
      <c r="OI329" s="4"/>
      <c r="OJ329" s="4"/>
      <c r="OK329" s="4"/>
      <c r="OL329" s="4"/>
      <c r="OM329" s="4"/>
      <c r="ON329" s="4"/>
      <c r="OO329" s="4"/>
      <c r="OP329" s="4"/>
      <c r="OQ329" s="4"/>
      <c r="OR329" s="4"/>
      <c r="OS329" s="4"/>
      <c r="OT329" s="4"/>
      <c r="OU329" s="4"/>
      <c r="OV329" s="4"/>
      <c r="OW329" s="4"/>
      <c r="OX329" s="4"/>
      <c r="OY329" s="4"/>
      <c r="OZ329" s="4"/>
      <c r="PA329" s="4"/>
    </row>
    <row r="330" spans="1:417" s="30" customFormat="1" ht="28.5" customHeight="1" thickBot="1" x14ac:dyDescent="0.3">
      <c r="A330" s="287"/>
      <c r="B330" s="44" t="str">
        <f t="shared" si="227"/>
        <v>ГБУЗ АО АМОКБ</v>
      </c>
      <c r="C330" s="269"/>
      <c r="D330" s="19" t="str">
        <f t="shared" si="252"/>
        <v>ПМСП, не включенная в базовую программу ОМС</v>
      </c>
      <c r="E330" s="285"/>
      <c r="F330" s="44" t="str">
        <f t="shared" si="253"/>
        <v>амбулаторно</v>
      </c>
      <c r="G330" s="285"/>
      <c r="H330" s="44" t="str">
        <f t="shared" si="254"/>
        <v>Первичная медико-санитарная помощь, в части диагностики и лечения</v>
      </c>
      <c r="I330" s="274"/>
      <c r="J330" s="44" t="str">
        <f>IF(I330="",J329,I330)</f>
        <v>Вакцинация</v>
      </c>
      <c r="K330" s="71" t="s">
        <v>40</v>
      </c>
      <c r="L330" s="72" t="s">
        <v>118</v>
      </c>
      <c r="M330" s="78" t="s">
        <v>42</v>
      </c>
      <c r="N330" s="96">
        <v>15</v>
      </c>
      <c r="O330" s="98">
        <v>16</v>
      </c>
      <c r="P330" s="115" t="str">
        <f>IF(AND(N330&lt;&gt;0,M330="Кач."),O330/N330*100,"")</f>
        <v/>
      </c>
      <c r="Q330" s="241">
        <f t="shared" si="255"/>
        <v>106.66666666666667</v>
      </c>
      <c r="R330" s="283"/>
      <c r="S330" s="275"/>
      <c r="T330" s="284"/>
      <c r="U330" s="276"/>
      <c r="V330" s="279"/>
      <c r="W330" s="263"/>
      <c r="X330" s="266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  <c r="GZ330" s="14"/>
      <c r="HA330" s="14"/>
      <c r="HB330" s="14"/>
      <c r="HC330" s="14"/>
      <c r="HD330" s="14"/>
      <c r="HE330" s="14"/>
      <c r="HF330" s="14"/>
      <c r="HG330" s="14"/>
      <c r="HH330" s="14"/>
      <c r="HI330" s="14"/>
      <c r="HJ330" s="14"/>
      <c r="HK330" s="14"/>
      <c r="HL330" s="14"/>
      <c r="HM330" s="14"/>
      <c r="HN330" s="14"/>
      <c r="HO330" s="14"/>
      <c r="HP330" s="14"/>
      <c r="HQ330" s="14"/>
      <c r="HR330" s="14"/>
      <c r="HS330" s="14"/>
      <c r="HT330" s="14"/>
      <c r="HU330" s="14"/>
      <c r="HV330" s="14"/>
      <c r="HW330" s="14"/>
      <c r="HX330" s="14"/>
      <c r="HY330" s="14"/>
      <c r="HZ330" s="14"/>
      <c r="IA330" s="14"/>
      <c r="IB330" s="14"/>
      <c r="IC330" s="14"/>
      <c r="ID330" s="14"/>
      <c r="IE330" s="14"/>
      <c r="IF330" s="14"/>
      <c r="IG330" s="14"/>
      <c r="IH330" s="14"/>
      <c r="II330" s="14"/>
      <c r="IJ330" s="14"/>
      <c r="IK330" s="14"/>
      <c r="IL330" s="14"/>
      <c r="IM330" s="14"/>
      <c r="IN330" s="14"/>
      <c r="IO330" s="14"/>
      <c r="IP330" s="14"/>
      <c r="IQ330" s="14"/>
      <c r="IR330" s="14"/>
      <c r="IS330" s="14"/>
      <c r="IT330" s="14"/>
      <c r="IU330" s="14"/>
      <c r="IV330" s="14"/>
      <c r="IW330" s="14"/>
      <c r="IX330" s="14"/>
      <c r="IY330" s="14"/>
      <c r="IZ330" s="14"/>
      <c r="JA330" s="14"/>
      <c r="JB330" s="14"/>
      <c r="JC330" s="14"/>
      <c r="JD330" s="14"/>
      <c r="JE330" s="14"/>
      <c r="JF330" s="14"/>
      <c r="JG330" s="14"/>
      <c r="JH330" s="14"/>
      <c r="JI330" s="14"/>
      <c r="JJ330" s="14"/>
      <c r="JK330" s="14"/>
      <c r="JL330" s="14"/>
      <c r="JM330" s="14"/>
      <c r="JN330" s="14"/>
      <c r="JO330" s="14"/>
      <c r="JP330" s="14"/>
      <c r="JQ330" s="14"/>
      <c r="JR330" s="14"/>
      <c r="JS330" s="14"/>
      <c r="JT330" s="14"/>
      <c r="JU330" s="14"/>
      <c r="JV330" s="14"/>
      <c r="JW330" s="14"/>
      <c r="JX330" s="14"/>
      <c r="JY330" s="14"/>
      <c r="JZ330" s="14"/>
      <c r="KA330" s="14"/>
      <c r="KB330" s="14"/>
      <c r="KC330" s="14"/>
      <c r="KD330" s="14"/>
      <c r="KE330" s="14"/>
      <c r="KF330" s="14"/>
      <c r="KG330" s="14"/>
      <c r="KH330" s="14"/>
      <c r="KI330" s="14"/>
      <c r="KJ330" s="14"/>
      <c r="KK330" s="14"/>
      <c r="KL330" s="14"/>
      <c r="KM330" s="14"/>
      <c r="KN330" s="14"/>
      <c r="KO330" s="14"/>
      <c r="KP330" s="14"/>
      <c r="KQ330" s="14"/>
      <c r="KR330" s="14"/>
      <c r="KS330" s="14"/>
      <c r="KT330" s="14"/>
      <c r="KU330" s="14"/>
      <c r="KV330" s="14"/>
      <c r="KW330" s="14"/>
      <c r="KX330" s="14"/>
      <c r="KY330" s="14"/>
      <c r="KZ330" s="14"/>
      <c r="LA330" s="14"/>
      <c r="LB330" s="14"/>
      <c r="LC330" s="14"/>
      <c r="LD330" s="14"/>
      <c r="LE330" s="14"/>
      <c r="LF330" s="14"/>
      <c r="LG330" s="14"/>
      <c r="LH330" s="14"/>
      <c r="LI330" s="14"/>
      <c r="LJ330" s="14"/>
      <c r="LK330" s="14"/>
      <c r="LL330" s="14"/>
      <c r="LM330" s="14"/>
      <c r="LN330" s="14"/>
      <c r="LO330" s="14"/>
      <c r="LP330" s="14"/>
      <c r="LQ330" s="14"/>
      <c r="LR330" s="14"/>
      <c r="LS330" s="14"/>
      <c r="LT330" s="14"/>
      <c r="LU330" s="14"/>
      <c r="LV330" s="14"/>
      <c r="LW330" s="14"/>
      <c r="LX330" s="14"/>
      <c r="LY330" s="14"/>
      <c r="LZ330" s="14"/>
      <c r="MA330" s="14"/>
      <c r="MB330" s="14"/>
      <c r="MC330" s="14"/>
      <c r="MD330" s="14"/>
      <c r="ME330" s="14"/>
      <c r="MF330" s="14"/>
      <c r="MG330" s="14"/>
      <c r="MH330" s="14"/>
      <c r="MI330" s="14"/>
      <c r="MJ330" s="14"/>
      <c r="MK330" s="14"/>
      <c r="ML330" s="14"/>
      <c r="MM330" s="14"/>
      <c r="MN330" s="14"/>
      <c r="MO330" s="14"/>
      <c r="MP330" s="14"/>
      <c r="MQ330" s="14"/>
      <c r="MR330" s="14"/>
      <c r="MS330" s="14"/>
      <c r="MT330" s="14"/>
      <c r="MU330" s="14"/>
      <c r="MV330" s="14"/>
      <c r="MW330" s="14"/>
      <c r="MX330" s="14"/>
      <c r="MY330" s="14"/>
      <c r="MZ330" s="14"/>
      <c r="NA330" s="14"/>
      <c r="NB330" s="14"/>
      <c r="NC330" s="14"/>
      <c r="ND330" s="14"/>
      <c r="NE330" s="14"/>
      <c r="NF330" s="14"/>
      <c r="NG330" s="14"/>
      <c r="NH330" s="14"/>
      <c r="NI330" s="14"/>
      <c r="NJ330" s="14"/>
      <c r="NK330" s="14"/>
      <c r="NL330" s="14"/>
      <c r="NM330" s="14"/>
      <c r="NN330" s="14"/>
      <c r="NO330" s="14"/>
      <c r="NP330" s="14"/>
      <c r="NQ330" s="14"/>
      <c r="NR330" s="14"/>
      <c r="NS330" s="14"/>
      <c r="NT330" s="14"/>
      <c r="NU330" s="14"/>
      <c r="NV330" s="14"/>
      <c r="NW330" s="14"/>
      <c r="NX330" s="14"/>
      <c r="NY330" s="14"/>
      <c r="NZ330" s="14"/>
      <c r="OA330" s="14"/>
      <c r="OB330" s="14"/>
      <c r="OC330" s="14"/>
      <c r="OD330" s="14"/>
      <c r="OE330" s="14"/>
      <c r="OF330" s="14"/>
      <c r="OG330" s="14"/>
      <c r="OH330" s="14"/>
      <c r="OI330" s="14"/>
      <c r="OJ330" s="14"/>
      <c r="OK330" s="14"/>
      <c r="OL330" s="14"/>
      <c r="OM330" s="14"/>
      <c r="ON330" s="14"/>
      <c r="OO330" s="14"/>
      <c r="OP330" s="14"/>
      <c r="OQ330" s="14"/>
      <c r="OR330" s="14"/>
      <c r="OS330" s="14"/>
      <c r="OT330" s="14"/>
      <c r="OU330" s="14"/>
      <c r="OV330" s="14"/>
      <c r="OW330" s="14"/>
      <c r="OX330" s="14"/>
      <c r="OY330" s="14"/>
      <c r="OZ330" s="14"/>
      <c r="PA330" s="14"/>
    </row>
    <row r="331" spans="1:417" s="16" customFormat="1" ht="28.5" customHeight="1" thickBot="1" x14ac:dyDescent="0.3">
      <c r="A331" s="287"/>
      <c r="B331" s="44" t="str">
        <f t="shared" si="227"/>
        <v>ГБУЗ АО АМОКБ</v>
      </c>
      <c r="C331" s="269"/>
      <c r="D331" s="19" t="str">
        <f t="shared" si="252"/>
        <v>ПМСП, не включенная в базовую программу ОМС</v>
      </c>
      <c r="E331" s="285"/>
      <c r="F331" s="44" t="str">
        <f t="shared" si="253"/>
        <v>амбулаторно</v>
      </c>
      <c r="G331" s="285"/>
      <c r="H331" s="44" t="str">
        <f t="shared" si="254"/>
        <v>Первичная медико-санитарная помощь, в части диагностики и лечения</v>
      </c>
      <c r="I331" s="411" t="s">
        <v>294</v>
      </c>
      <c r="J331" s="44"/>
      <c r="K331" s="70" t="s">
        <v>128</v>
      </c>
      <c r="L331" s="70" t="s">
        <v>3</v>
      </c>
      <c r="M331" s="70" t="s">
        <v>5</v>
      </c>
      <c r="N331" s="100">
        <v>99</v>
      </c>
      <c r="O331" s="100">
        <v>99</v>
      </c>
      <c r="P331" s="237">
        <f>IF(AND(N331&lt;&gt;0,M331="Кач."),O331/N331*100,"")</f>
        <v>100</v>
      </c>
      <c r="Q331" s="241" t="str">
        <f t="shared" si="255"/>
        <v/>
      </c>
      <c r="R331" s="289">
        <f>IFERROR(AVERAGE(P331:P332),"")</f>
        <v>100</v>
      </c>
      <c r="S331" s="296">
        <f>AVERAGE(Q331:Q332)</f>
        <v>99.5</v>
      </c>
      <c r="T331" s="298">
        <f>IFERROR((R331*0.7+S331*0.3)*2,S331*2)</f>
        <v>199.7</v>
      </c>
      <c r="U331" s="273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выполнено</v>
      </c>
      <c r="V331" s="277"/>
      <c r="W331" s="263"/>
      <c r="X331" s="266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  <c r="HL331" s="4"/>
      <c r="HM331" s="4"/>
      <c r="HN331" s="4"/>
      <c r="HO331" s="4"/>
      <c r="HP331" s="4"/>
      <c r="HQ331" s="4"/>
      <c r="HR331" s="4"/>
      <c r="HS331" s="4"/>
      <c r="HT331" s="4"/>
      <c r="HU331" s="4"/>
      <c r="HV331" s="4"/>
      <c r="HW331" s="4"/>
      <c r="HX331" s="4"/>
      <c r="HY331" s="4"/>
      <c r="HZ331" s="4"/>
      <c r="IA331" s="4"/>
      <c r="IB331" s="4"/>
      <c r="IC331" s="4"/>
      <c r="ID331" s="4"/>
      <c r="IE331" s="4"/>
      <c r="IF331" s="4"/>
      <c r="IG331" s="4"/>
      <c r="IH331" s="4"/>
      <c r="II331" s="4"/>
      <c r="IJ331" s="4"/>
      <c r="IK331" s="4"/>
      <c r="IL331" s="4"/>
      <c r="IM331" s="4"/>
      <c r="IN331" s="4"/>
      <c r="IO331" s="4"/>
      <c r="IP331" s="4"/>
      <c r="IQ331" s="4"/>
      <c r="IR331" s="4"/>
      <c r="IS331" s="4"/>
      <c r="IT331" s="4"/>
      <c r="IU331" s="4"/>
      <c r="IV331" s="4"/>
      <c r="IW331" s="4"/>
      <c r="IX331" s="4"/>
      <c r="IY331" s="4"/>
      <c r="IZ331" s="4"/>
      <c r="JA331" s="4"/>
      <c r="JB331" s="4"/>
      <c r="JC331" s="4"/>
      <c r="JD331" s="4"/>
      <c r="JE331" s="4"/>
      <c r="JF331" s="4"/>
      <c r="JG331" s="4"/>
      <c r="JH331" s="4"/>
      <c r="JI331" s="4"/>
      <c r="JJ331" s="4"/>
      <c r="JK331" s="4"/>
      <c r="JL331" s="4"/>
      <c r="JM331" s="4"/>
      <c r="JN331" s="4"/>
      <c r="JO331" s="4"/>
      <c r="JP331" s="4"/>
      <c r="JQ331" s="4"/>
      <c r="JR331" s="4"/>
      <c r="JS331" s="4"/>
      <c r="JT331" s="4"/>
      <c r="JU331" s="4"/>
      <c r="JV331" s="4"/>
      <c r="JW331" s="4"/>
      <c r="JX331" s="4"/>
      <c r="JY331" s="4"/>
      <c r="JZ331" s="4"/>
      <c r="KA331" s="4"/>
      <c r="KB331" s="4"/>
      <c r="KC331" s="4"/>
      <c r="KD331" s="4"/>
      <c r="KE331" s="4"/>
      <c r="KF331" s="4"/>
      <c r="KG331" s="4"/>
      <c r="KH331" s="4"/>
      <c r="KI331" s="4"/>
      <c r="KJ331" s="4"/>
      <c r="KK331" s="4"/>
      <c r="KL331" s="4"/>
      <c r="KM331" s="4"/>
      <c r="KN331" s="4"/>
      <c r="KO331" s="4"/>
      <c r="KP331" s="4"/>
      <c r="KQ331" s="4"/>
      <c r="KR331" s="4"/>
      <c r="KS331" s="4"/>
      <c r="KT331" s="4"/>
      <c r="KU331" s="4"/>
      <c r="KV331" s="4"/>
      <c r="KW331" s="4"/>
      <c r="KX331" s="4"/>
      <c r="KY331" s="4"/>
      <c r="KZ331" s="4"/>
      <c r="LA331" s="4"/>
      <c r="LB331" s="4"/>
      <c r="LC331" s="4"/>
      <c r="LD331" s="4"/>
      <c r="LE331" s="4"/>
      <c r="LF331" s="4"/>
      <c r="LG331" s="4"/>
      <c r="LH331" s="4"/>
      <c r="LI331" s="4"/>
      <c r="LJ331" s="4"/>
      <c r="LK331" s="4"/>
      <c r="LL331" s="4"/>
      <c r="LM331" s="4"/>
      <c r="LN331" s="4"/>
      <c r="LO331" s="4"/>
      <c r="LP331" s="4"/>
      <c r="LQ331" s="4"/>
      <c r="LR331" s="4"/>
      <c r="LS331" s="4"/>
      <c r="LT331" s="4"/>
      <c r="LU331" s="4"/>
      <c r="LV331" s="4"/>
      <c r="LW331" s="4"/>
      <c r="LX331" s="4"/>
      <c r="LY331" s="4"/>
      <c r="LZ331" s="4"/>
      <c r="MA331" s="4"/>
      <c r="MB331" s="4"/>
      <c r="MC331" s="4"/>
      <c r="MD331" s="4"/>
      <c r="ME331" s="4"/>
      <c r="MF331" s="4"/>
      <c r="MG331" s="4"/>
      <c r="MH331" s="4"/>
      <c r="MI331" s="4"/>
      <c r="MJ331" s="4"/>
      <c r="MK331" s="4"/>
      <c r="ML331" s="4"/>
      <c r="MM331" s="4"/>
      <c r="MN331" s="4"/>
      <c r="MO331" s="4"/>
      <c r="MP331" s="4"/>
      <c r="MQ331" s="4"/>
      <c r="MR331" s="4"/>
      <c r="MS331" s="4"/>
      <c r="MT331" s="4"/>
      <c r="MU331" s="4"/>
      <c r="MV331" s="4"/>
      <c r="MW331" s="4"/>
      <c r="MX331" s="4"/>
      <c r="MY331" s="4"/>
      <c r="MZ331" s="4"/>
      <c r="NA331" s="4"/>
      <c r="NB331" s="4"/>
      <c r="NC331" s="4"/>
      <c r="ND331" s="4"/>
      <c r="NE331" s="4"/>
      <c r="NF331" s="4"/>
      <c r="NG331" s="4"/>
      <c r="NH331" s="4"/>
      <c r="NI331" s="4"/>
      <c r="NJ331" s="4"/>
      <c r="NK331" s="4"/>
      <c r="NL331" s="4"/>
      <c r="NM331" s="4"/>
      <c r="NN331" s="4"/>
      <c r="NO331" s="4"/>
      <c r="NP331" s="4"/>
      <c r="NQ331" s="4"/>
      <c r="NR331" s="4"/>
      <c r="NS331" s="4"/>
      <c r="NT331" s="4"/>
      <c r="NU331" s="4"/>
      <c r="NV331" s="4"/>
      <c r="NW331" s="4"/>
      <c r="NX331" s="4"/>
      <c r="NY331" s="4"/>
      <c r="NZ331" s="4"/>
      <c r="OA331" s="4"/>
      <c r="OB331" s="4"/>
      <c r="OC331" s="4"/>
      <c r="OD331" s="4"/>
      <c r="OE331" s="4"/>
      <c r="OF331" s="4"/>
      <c r="OG331" s="4"/>
      <c r="OH331" s="4"/>
      <c r="OI331" s="4"/>
      <c r="OJ331" s="4"/>
      <c r="OK331" s="4"/>
      <c r="OL331" s="4"/>
      <c r="OM331" s="4"/>
      <c r="ON331" s="4"/>
      <c r="OO331" s="4"/>
      <c r="OP331" s="4"/>
      <c r="OQ331" s="4"/>
      <c r="OR331" s="4"/>
      <c r="OS331" s="4"/>
      <c r="OT331" s="4"/>
      <c r="OU331" s="4"/>
      <c r="OV331" s="4"/>
      <c r="OW331" s="4"/>
      <c r="OX331" s="4"/>
      <c r="OY331" s="4"/>
      <c r="OZ331" s="4"/>
      <c r="PA331" s="4"/>
    </row>
    <row r="332" spans="1:417" s="16" customFormat="1" ht="28.5" customHeight="1" thickBot="1" x14ac:dyDescent="0.3">
      <c r="A332" s="287"/>
      <c r="B332" s="44" t="str">
        <f t="shared" si="227"/>
        <v>ГБУЗ АО АМОКБ</v>
      </c>
      <c r="C332" s="291"/>
      <c r="D332" s="19" t="str">
        <f t="shared" si="252"/>
        <v>ПМСП, не включенная в базовую программу ОМС</v>
      </c>
      <c r="E332" s="274"/>
      <c r="F332" s="44" t="str">
        <f t="shared" si="253"/>
        <v>амбулаторно</v>
      </c>
      <c r="G332" s="274"/>
      <c r="H332" s="44" t="str">
        <f t="shared" si="254"/>
        <v>Первичная медико-санитарная помощь, в части диагностики и лечения</v>
      </c>
      <c r="I332" s="412"/>
      <c r="J332" s="44" t="s">
        <v>294</v>
      </c>
      <c r="K332" s="157" t="s">
        <v>284</v>
      </c>
      <c r="L332" s="158" t="s">
        <v>41</v>
      </c>
      <c r="M332" s="159" t="s">
        <v>42</v>
      </c>
      <c r="N332" s="96">
        <v>9000</v>
      </c>
      <c r="O332" s="98">
        <v>8955</v>
      </c>
      <c r="P332" s="176" t="str">
        <f>IF(AND(N332&lt;&gt;0,M332="Кач."),O332/N332*100,"")</f>
        <v/>
      </c>
      <c r="Q332" s="241">
        <f t="shared" si="255"/>
        <v>99.5</v>
      </c>
      <c r="R332" s="290"/>
      <c r="S332" s="297"/>
      <c r="T332" s="299"/>
      <c r="U332" s="274"/>
      <c r="V332" s="278"/>
      <c r="W332" s="263"/>
      <c r="X332" s="266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  <c r="HL332" s="4"/>
      <c r="HM332" s="4"/>
      <c r="HN332" s="4"/>
      <c r="HO332" s="4"/>
      <c r="HP332" s="4"/>
      <c r="HQ332" s="4"/>
      <c r="HR332" s="4"/>
      <c r="HS332" s="4"/>
      <c r="HT332" s="4"/>
      <c r="HU332" s="4"/>
      <c r="HV332" s="4"/>
      <c r="HW332" s="4"/>
      <c r="HX332" s="4"/>
      <c r="HY332" s="4"/>
      <c r="HZ332" s="4"/>
      <c r="IA332" s="4"/>
      <c r="IB332" s="4"/>
      <c r="IC332" s="4"/>
      <c r="ID332" s="4"/>
      <c r="IE332" s="4"/>
      <c r="IF332" s="4"/>
      <c r="IG332" s="4"/>
      <c r="IH332" s="4"/>
      <c r="II332" s="4"/>
      <c r="IJ332" s="4"/>
      <c r="IK332" s="4"/>
      <c r="IL332" s="4"/>
      <c r="IM332" s="4"/>
      <c r="IN332" s="4"/>
      <c r="IO332" s="4"/>
      <c r="IP332" s="4"/>
      <c r="IQ332" s="4"/>
      <c r="IR332" s="4"/>
      <c r="IS332" s="4"/>
      <c r="IT332" s="4"/>
      <c r="IU332" s="4"/>
      <c r="IV332" s="4"/>
      <c r="IW332" s="4"/>
      <c r="IX332" s="4"/>
      <c r="IY332" s="4"/>
      <c r="IZ332" s="4"/>
      <c r="JA332" s="4"/>
      <c r="JB332" s="4"/>
      <c r="JC332" s="4"/>
      <c r="JD332" s="4"/>
      <c r="JE332" s="4"/>
      <c r="JF332" s="4"/>
      <c r="JG332" s="4"/>
      <c r="JH332" s="4"/>
      <c r="JI332" s="4"/>
      <c r="JJ332" s="4"/>
      <c r="JK332" s="4"/>
      <c r="JL332" s="4"/>
      <c r="JM332" s="4"/>
      <c r="JN332" s="4"/>
      <c r="JO332" s="4"/>
      <c r="JP332" s="4"/>
      <c r="JQ332" s="4"/>
      <c r="JR332" s="4"/>
      <c r="JS332" s="4"/>
      <c r="JT332" s="4"/>
      <c r="JU332" s="4"/>
      <c r="JV332" s="4"/>
      <c r="JW332" s="4"/>
      <c r="JX332" s="4"/>
      <c r="JY332" s="4"/>
      <c r="JZ332" s="4"/>
      <c r="KA332" s="4"/>
      <c r="KB332" s="4"/>
      <c r="KC332" s="4"/>
      <c r="KD332" s="4"/>
      <c r="KE332" s="4"/>
      <c r="KF332" s="4"/>
      <c r="KG332" s="4"/>
      <c r="KH332" s="4"/>
      <c r="KI332" s="4"/>
      <c r="KJ332" s="4"/>
      <c r="KK332" s="4"/>
      <c r="KL332" s="4"/>
      <c r="KM332" s="4"/>
      <c r="KN332" s="4"/>
      <c r="KO332" s="4"/>
      <c r="KP332" s="4"/>
      <c r="KQ332" s="4"/>
      <c r="KR332" s="4"/>
      <c r="KS332" s="4"/>
      <c r="KT332" s="4"/>
      <c r="KU332" s="4"/>
      <c r="KV332" s="4"/>
      <c r="KW332" s="4"/>
      <c r="KX332" s="4"/>
      <c r="KY332" s="4"/>
      <c r="KZ332" s="4"/>
      <c r="LA332" s="4"/>
      <c r="LB332" s="4"/>
      <c r="LC332" s="4"/>
      <c r="LD332" s="4"/>
      <c r="LE332" s="4"/>
      <c r="LF332" s="4"/>
      <c r="LG332" s="4"/>
      <c r="LH332" s="4"/>
      <c r="LI332" s="4"/>
      <c r="LJ332" s="4"/>
      <c r="LK332" s="4"/>
      <c r="LL332" s="4"/>
      <c r="LM332" s="4"/>
      <c r="LN332" s="4"/>
      <c r="LO332" s="4"/>
      <c r="LP332" s="4"/>
      <c r="LQ332" s="4"/>
      <c r="LR332" s="4"/>
      <c r="LS332" s="4"/>
      <c r="LT332" s="4"/>
      <c r="LU332" s="4"/>
      <c r="LV332" s="4"/>
      <c r="LW332" s="4"/>
      <c r="LX332" s="4"/>
      <c r="LY332" s="4"/>
      <c r="LZ332" s="4"/>
      <c r="MA332" s="4"/>
      <c r="MB332" s="4"/>
      <c r="MC332" s="4"/>
      <c r="MD332" s="4"/>
      <c r="ME332" s="4"/>
      <c r="MF332" s="4"/>
      <c r="MG332" s="4"/>
      <c r="MH332" s="4"/>
      <c r="MI332" s="4"/>
      <c r="MJ332" s="4"/>
      <c r="MK332" s="4"/>
      <c r="ML332" s="4"/>
      <c r="MM332" s="4"/>
      <c r="MN332" s="4"/>
      <c r="MO332" s="4"/>
      <c r="MP332" s="4"/>
      <c r="MQ332" s="4"/>
      <c r="MR332" s="4"/>
      <c r="MS332" s="4"/>
      <c r="MT332" s="4"/>
      <c r="MU332" s="4"/>
      <c r="MV332" s="4"/>
      <c r="MW332" s="4"/>
      <c r="MX332" s="4"/>
      <c r="MY332" s="4"/>
      <c r="MZ332" s="4"/>
      <c r="NA332" s="4"/>
      <c r="NB332" s="4"/>
      <c r="NC332" s="4"/>
      <c r="ND332" s="4"/>
      <c r="NE332" s="4"/>
      <c r="NF332" s="4"/>
      <c r="NG332" s="4"/>
      <c r="NH332" s="4"/>
      <c r="NI332" s="4"/>
      <c r="NJ332" s="4"/>
      <c r="NK332" s="4"/>
      <c r="NL332" s="4"/>
      <c r="NM332" s="4"/>
      <c r="NN332" s="4"/>
      <c r="NO332" s="4"/>
      <c r="NP332" s="4"/>
      <c r="NQ332" s="4"/>
      <c r="NR332" s="4"/>
      <c r="NS332" s="4"/>
      <c r="NT332" s="4"/>
      <c r="NU332" s="4"/>
      <c r="NV332" s="4"/>
      <c r="NW332" s="4"/>
      <c r="NX332" s="4"/>
      <c r="NY332" s="4"/>
      <c r="NZ332" s="4"/>
      <c r="OA332" s="4"/>
      <c r="OB332" s="4"/>
      <c r="OC332" s="4"/>
      <c r="OD332" s="4"/>
      <c r="OE332" s="4"/>
      <c r="OF332" s="4"/>
      <c r="OG332" s="4"/>
      <c r="OH332" s="4"/>
      <c r="OI332" s="4"/>
      <c r="OJ332" s="4"/>
      <c r="OK332" s="4"/>
      <c r="OL332" s="4"/>
      <c r="OM332" s="4"/>
      <c r="ON332" s="4"/>
      <c r="OO332" s="4"/>
      <c r="OP332" s="4"/>
      <c r="OQ332" s="4"/>
      <c r="OR332" s="4"/>
      <c r="OS332" s="4"/>
      <c r="OT332" s="4"/>
      <c r="OU332" s="4"/>
      <c r="OV332" s="4"/>
      <c r="OW332" s="4"/>
      <c r="OX332" s="4"/>
      <c r="OY332" s="4"/>
      <c r="OZ332" s="4"/>
      <c r="PA332" s="4"/>
    </row>
    <row r="333" spans="1:417" s="16" customFormat="1" ht="28.5" customHeight="1" thickBot="1" x14ac:dyDescent="0.3">
      <c r="A333" s="287"/>
      <c r="B333" s="44" t="str">
        <f t="shared" si="227"/>
        <v>ГБУЗ АО АМОКБ</v>
      </c>
      <c r="C333" s="268" t="s">
        <v>120</v>
      </c>
      <c r="D333" s="19" t="str">
        <f t="shared" si="252"/>
        <v>ПМСП, включенная в базовую программу ОМС</v>
      </c>
      <c r="E333" s="273" t="s">
        <v>137</v>
      </c>
      <c r="F333" s="44" t="str">
        <f t="shared" si="253"/>
        <v>амбулаторно</v>
      </c>
      <c r="G333" s="273" t="s">
        <v>47</v>
      </c>
      <c r="H333" s="44" t="str">
        <f t="shared" si="254"/>
        <v>Не предусмотрено</v>
      </c>
      <c r="I333" s="273" t="s">
        <v>68</v>
      </c>
      <c r="J333" s="44" t="str">
        <f>IF(I333="",J330,I333)</f>
        <v>генетик</v>
      </c>
      <c r="K333" s="70" t="s">
        <v>128</v>
      </c>
      <c r="L333" s="70" t="s">
        <v>3</v>
      </c>
      <c r="M333" s="70" t="s">
        <v>5</v>
      </c>
      <c r="N333" s="100">
        <v>99</v>
      </c>
      <c r="O333" s="100">
        <v>99</v>
      </c>
      <c r="P333" s="51">
        <f t="shared" ref="P333" si="256">IF(AND(N333&lt;&gt;0,M333="Кач."),O333/N333*100,"")</f>
        <v>100</v>
      </c>
      <c r="Q333" s="241" t="str">
        <f t="shared" si="255"/>
        <v/>
      </c>
      <c r="R333" s="289">
        <f>IFERROR(AVERAGE(P333:P335),"")</f>
        <v>100</v>
      </c>
      <c r="S333" s="296">
        <f>AVERAGE(Q333:Q335)</f>
        <v>55.196969696969688</v>
      </c>
      <c r="T333" s="298">
        <f>IFERROR((R333*0.7+S333*0.3)*2,S333*2)</f>
        <v>173.11818181818182</v>
      </c>
      <c r="U333" s="273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выполнено</v>
      </c>
      <c r="V333" s="273"/>
      <c r="W333" s="263"/>
      <c r="X333" s="266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16" customFormat="1" ht="28.5" customHeight="1" thickBot="1" x14ac:dyDescent="0.3">
      <c r="A334" s="287"/>
      <c r="B334" s="44" t="str">
        <f t="shared" si="227"/>
        <v>ГБУЗ АО АМОКБ</v>
      </c>
      <c r="C334" s="269"/>
      <c r="D334" s="19" t="str">
        <f t="shared" si="252"/>
        <v>ПМСП, включенная в базовую программу ОМС</v>
      </c>
      <c r="E334" s="285"/>
      <c r="F334" s="44" t="str">
        <f t="shared" si="253"/>
        <v>амбулаторно</v>
      </c>
      <c r="G334" s="285"/>
      <c r="H334" s="44" t="str">
        <f t="shared" si="254"/>
        <v>Не предусмотрено</v>
      </c>
      <c r="I334" s="285"/>
      <c r="J334" s="44" t="str">
        <f>IF(I334="",J333,I334)</f>
        <v>генетик</v>
      </c>
      <c r="K334" s="71" t="s">
        <v>40</v>
      </c>
      <c r="L334" s="72" t="s">
        <v>118</v>
      </c>
      <c r="M334" s="78" t="s">
        <v>42</v>
      </c>
      <c r="N334" s="96">
        <v>1100</v>
      </c>
      <c r="O334" s="98">
        <v>481</v>
      </c>
      <c r="P334" s="58"/>
      <c r="Q334" s="241">
        <f t="shared" si="255"/>
        <v>43.727272727272727</v>
      </c>
      <c r="R334" s="300"/>
      <c r="S334" s="301"/>
      <c r="T334" s="308"/>
      <c r="U334" s="285"/>
      <c r="V334" s="285"/>
      <c r="W334" s="263"/>
      <c r="X334" s="266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  <c r="HL334" s="4"/>
      <c r="HM334" s="4"/>
      <c r="HN334" s="4"/>
      <c r="HO334" s="4"/>
      <c r="HP334" s="4"/>
      <c r="HQ334" s="4"/>
      <c r="HR334" s="4"/>
      <c r="HS334" s="4"/>
      <c r="HT334" s="4"/>
      <c r="HU334" s="4"/>
      <c r="HV334" s="4"/>
      <c r="HW334" s="4"/>
      <c r="HX334" s="4"/>
      <c r="HY334" s="4"/>
      <c r="HZ334" s="4"/>
      <c r="IA334" s="4"/>
      <c r="IB334" s="4"/>
      <c r="IC334" s="4"/>
      <c r="ID334" s="4"/>
      <c r="IE334" s="4"/>
      <c r="IF334" s="4"/>
      <c r="IG334" s="4"/>
      <c r="IH334" s="4"/>
      <c r="II334" s="4"/>
      <c r="IJ334" s="4"/>
      <c r="IK334" s="4"/>
      <c r="IL334" s="4"/>
      <c r="IM334" s="4"/>
      <c r="IN334" s="4"/>
      <c r="IO334" s="4"/>
      <c r="IP334" s="4"/>
      <c r="IQ334" s="4"/>
      <c r="IR334" s="4"/>
      <c r="IS334" s="4"/>
      <c r="IT334" s="4"/>
      <c r="IU334" s="4"/>
      <c r="IV334" s="4"/>
      <c r="IW334" s="4"/>
      <c r="IX334" s="4"/>
      <c r="IY334" s="4"/>
      <c r="IZ334" s="4"/>
      <c r="JA334" s="4"/>
      <c r="JB334" s="4"/>
      <c r="JC334" s="4"/>
      <c r="JD334" s="4"/>
      <c r="JE334" s="4"/>
      <c r="JF334" s="4"/>
      <c r="JG334" s="4"/>
      <c r="JH334" s="4"/>
      <c r="JI334" s="4"/>
      <c r="JJ334" s="4"/>
      <c r="JK334" s="4"/>
      <c r="JL334" s="4"/>
      <c r="JM334" s="4"/>
      <c r="JN334" s="4"/>
      <c r="JO334" s="4"/>
      <c r="JP334" s="4"/>
      <c r="JQ334" s="4"/>
      <c r="JR334" s="4"/>
      <c r="JS334" s="4"/>
      <c r="JT334" s="4"/>
      <c r="JU334" s="4"/>
      <c r="JV334" s="4"/>
      <c r="JW334" s="4"/>
      <c r="JX334" s="4"/>
      <c r="JY334" s="4"/>
      <c r="JZ334" s="4"/>
      <c r="KA334" s="4"/>
      <c r="KB334" s="4"/>
      <c r="KC334" s="4"/>
      <c r="KD334" s="4"/>
      <c r="KE334" s="4"/>
      <c r="KF334" s="4"/>
      <c r="KG334" s="4"/>
      <c r="KH334" s="4"/>
      <c r="KI334" s="4"/>
      <c r="KJ334" s="4"/>
      <c r="KK334" s="4"/>
      <c r="KL334" s="4"/>
      <c r="KM334" s="4"/>
      <c r="KN334" s="4"/>
      <c r="KO334" s="4"/>
      <c r="KP334" s="4"/>
      <c r="KQ334" s="4"/>
      <c r="KR334" s="4"/>
      <c r="KS334" s="4"/>
      <c r="KT334" s="4"/>
      <c r="KU334" s="4"/>
      <c r="KV334" s="4"/>
      <c r="KW334" s="4"/>
      <c r="KX334" s="4"/>
      <c r="KY334" s="4"/>
      <c r="KZ334" s="4"/>
      <c r="LA334" s="4"/>
      <c r="LB334" s="4"/>
      <c r="LC334" s="4"/>
      <c r="LD334" s="4"/>
      <c r="LE334" s="4"/>
      <c r="LF334" s="4"/>
      <c r="LG334" s="4"/>
      <c r="LH334" s="4"/>
      <c r="LI334" s="4"/>
      <c r="LJ334" s="4"/>
      <c r="LK334" s="4"/>
      <c r="LL334" s="4"/>
      <c r="LM334" s="4"/>
      <c r="LN334" s="4"/>
      <c r="LO334" s="4"/>
      <c r="LP334" s="4"/>
      <c r="LQ334" s="4"/>
      <c r="LR334" s="4"/>
      <c r="LS334" s="4"/>
      <c r="LT334" s="4"/>
      <c r="LU334" s="4"/>
      <c r="LV334" s="4"/>
      <c r="LW334" s="4"/>
      <c r="LX334" s="4"/>
      <c r="LY334" s="4"/>
      <c r="LZ334" s="4"/>
      <c r="MA334" s="4"/>
      <c r="MB334" s="4"/>
      <c r="MC334" s="4"/>
      <c r="MD334" s="4"/>
      <c r="ME334" s="4"/>
      <c r="MF334" s="4"/>
      <c r="MG334" s="4"/>
      <c r="MH334" s="4"/>
      <c r="MI334" s="4"/>
      <c r="MJ334" s="4"/>
      <c r="MK334" s="4"/>
      <c r="ML334" s="4"/>
      <c r="MM334" s="4"/>
      <c r="MN334" s="4"/>
      <c r="MO334" s="4"/>
      <c r="MP334" s="4"/>
      <c r="MQ334" s="4"/>
      <c r="MR334" s="4"/>
      <c r="MS334" s="4"/>
      <c r="MT334" s="4"/>
      <c r="MU334" s="4"/>
      <c r="MV334" s="4"/>
      <c r="MW334" s="4"/>
      <c r="MX334" s="4"/>
      <c r="MY334" s="4"/>
      <c r="MZ334" s="4"/>
      <c r="NA334" s="4"/>
      <c r="NB334" s="4"/>
      <c r="NC334" s="4"/>
      <c r="ND334" s="4"/>
      <c r="NE334" s="4"/>
      <c r="NF334" s="4"/>
      <c r="NG334" s="4"/>
      <c r="NH334" s="4"/>
      <c r="NI334" s="4"/>
      <c r="NJ334" s="4"/>
      <c r="NK334" s="4"/>
      <c r="NL334" s="4"/>
      <c r="NM334" s="4"/>
      <c r="NN334" s="4"/>
      <c r="NO334" s="4"/>
      <c r="NP334" s="4"/>
      <c r="NQ334" s="4"/>
      <c r="NR334" s="4"/>
      <c r="NS334" s="4"/>
      <c r="NT334" s="4"/>
      <c r="NU334" s="4"/>
      <c r="NV334" s="4"/>
      <c r="NW334" s="4"/>
      <c r="NX334" s="4"/>
      <c r="NY334" s="4"/>
      <c r="NZ334" s="4"/>
      <c r="OA334" s="4"/>
      <c r="OB334" s="4"/>
      <c r="OC334" s="4"/>
      <c r="OD334" s="4"/>
      <c r="OE334" s="4"/>
      <c r="OF334" s="4"/>
      <c r="OG334" s="4"/>
      <c r="OH334" s="4"/>
      <c r="OI334" s="4"/>
      <c r="OJ334" s="4"/>
      <c r="OK334" s="4"/>
      <c r="OL334" s="4"/>
      <c r="OM334" s="4"/>
      <c r="ON334" s="4"/>
      <c r="OO334" s="4"/>
      <c r="OP334" s="4"/>
      <c r="OQ334" s="4"/>
      <c r="OR334" s="4"/>
      <c r="OS334" s="4"/>
      <c r="OT334" s="4"/>
      <c r="OU334" s="4"/>
      <c r="OV334" s="4"/>
      <c r="OW334" s="4"/>
      <c r="OX334" s="4"/>
      <c r="OY334" s="4"/>
      <c r="OZ334" s="4"/>
      <c r="PA334" s="4"/>
    </row>
    <row r="335" spans="1:417" s="16" customFormat="1" ht="28.5" customHeight="1" thickBot="1" x14ac:dyDescent="0.3">
      <c r="A335" s="287"/>
      <c r="B335" s="44" t="str">
        <f t="shared" si="227"/>
        <v>ГБУЗ АО АМОКБ</v>
      </c>
      <c r="C335" s="269"/>
      <c r="D335" s="19" t="str">
        <f t="shared" si="252"/>
        <v>ПМСП, включенная в базовую программу ОМС</v>
      </c>
      <c r="E335" s="285"/>
      <c r="F335" s="44" t="str">
        <f t="shared" si="253"/>
        <v>амбулаторно</v>
      </c>
      <c r="G335" s="285"/>
      <c r="H335" s="44"/>
      <c r="I335" s="274"/>
      <c r="J335" s="44"/>
      <c r="K335" s="71" t="s">
        <v>133</v>
      </c>
      <c r="L335" s="72" t="s">
        <v>118</v>
      </c>
      <c r="M335" s="78" t="s">
        <v>42</v>
      </c>
      <c r="N335" s="96">
        <v>15</v>
      </c>
      <c r="O335" s="98">
        <v>10</v>
      </c>
      <c r="P335" s="167"/>
      <c r="Q335" s="241">
        <f t="shared" si="255"/>
        <v>66.666666666666657</v>
      </c>
      <c r="R335" s="290"/>
      <c r="S335" s="301"/>
      <c r="T335" s="308"/>
      <c r="U335" s="285"/>
      <c r="V335" s="285"/>
      <c r="W335" s="263"/>
      <c r="X335" s="266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287"/>
      <c r="B336" s="44" t="str">
        <f t="shared" si="227"/>
        <v>ГБУЗ АО АМОКБ</v>
      </c>
      <c r="C336" s="269"/>
      <c r="D336" s="19" t="str">
        <f t="shared" si="252"/>
        <v>ПМСП, включенная в базовую программу ОМС</v>
      </c>
      <c r="E336" s="285"/>
      <c r="F336" s="44" t="str">
        <f t="shared" si="253"/>
        <v>амбулаторно</v>
      </c>
      <c r="G336" s="285"/>
      <c r="H336" s="44" t="str">
        <f>IF(G336="",H334,G336)</f>
        <v>Не предусмотрено</v>
      </c>
      <c r="I336" s="273" t="s">
        <v>90</v>
      </c>
      <c r="J336" s="44" t="str">
        <f>IF(I336="",J334,I336)</f>
        <v>офтальмология</v>
      </c>
      <c r="K336" s="70" t="s">
        <v>128</v>
      </c>
      <c r="L336" s="70" t="s">
        <v>3</v>
      </c>
      <c r="M336" s="70" t="s">
        <v>5</v>
      </c>
      <c r="N336" s="100">
        <v>99</v>
      </c>
      <c r="O336" s="100">
        <v>99</v>
      </c>
      <c r="P336" s="51">
        <f>IF(AND(N336&lt;&gt;0,M336="Кач."),O336/N336*100,"")</f>
        <v>100</v>
      </c>
      <c r="Q336" s="241" t="str">
        <f t="shared" si="255"/>
        <v/>
      </c>
      <c r="R336" s="283">
        <f>IFERROR(AVERAGE(P336:P338),"")</f>
        <v>100</v>
      </c>
      <c r="S336" s="301">
        <f>AVERAGE(Q336:Q338)</f>
        <v>104.01435406698565</v>
      </c>
      <c r="T336" s="308">
        <f>IFERROR((R336*0.7+S336*0.3)*2,S336*2)</f>
        <v>202.40861244019138</v>
      </c>
      <c r="U336" s="285" t="str">
        <f>IF(T336&lt;170,"ГЗ по услуге (работе) НЕ выполнено","")&amp;IF(AND(T336&gt;=170,T336&lt;=200),"ГЗ по услуге (работе) выполнено","")&amp;IF(T336&gt;200,"ГЗ по услуге (работе) ПЕРЕвыполнено","")</f>
        <v>ГЗ по услуге (работе) ПЕРЕвыполнено</v>
      </c>
      <c r="V336" s="285"/>
      <c r="W336" s="263"/>
      <c r="X336" s="266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287"/>
      <c r="B337" s="44" t="str">
        <f t="shared" si="227"/>
        <v>ГБУЗ АО АМОКБ</v>
      </c>
      <c r="C337" s="269"/>
      <c r="D337" s="19" t="str">
        <f t="shared" si="252"/>
        <v>ПМСП, включенная в базовую программу ОМС</v>
      </c>
      <c r="E337" s="285"/>
      <c r="F337" s="44" t="str">
        <f t="shared" si="253"/>
        <v>амбулаторно</v>
      </c>
      <c r="G337" s="285"/>
      <c r="H337" s="44" t="str">
        <f>IF(G337="",H336,G337)</f>
        <v>Не предусмотрено</v>
      </c>
      <c r="I337" s="285"/>
      <c r="J337" s="44" t="str">
        <f>IF(I337="",J336,I337)</f>
        <v>офтальмология</v>
      </c>
      <c r="K337" s="71" t="s">
        <v>40</v>
      </c>
      <c r="L337" s="72" t="s">
        <v>118</v>
      </c>
      <c r="M337" s="78" t="s">
        <v>42</v>
      </c>
      <c r="N337" s="97">
        <v>1900</v>
      </c>
      <c r="O337" s="97">
        <v>1980</v>
      </c>
      <c r="P337" s="58"/>
      <c r="Q337" s="241">
        <f t="shared" si="255"/>
        <v>104.21052631578948</v>
      </c>
      <c r="R337" s="283"/>
      <c r="S337" s="301"/>
      <c r="T337" s="308"/>
      <c r="U337" s="285"/>
      <c r="V337" s="285"/>
      <c r="W337" s="263"/>
      <c r="X337" s="266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287"/>
      <c r="B338" s="44" t="str">
        <f t="shared" si="227"/>
        <v>ГБУЗ АО АМОКБ</v>
      </c>
      <c r="C338" s="291"/>
      <c r="D338" s="19" t="str">
        <f t="shared" si="252"/>
        <v>ПМСП, включенная в базовую программу ОМС</v>
      </c>
      <c r="E338" s="274"/>
      <c r="F338" s="44" t="str">
        <f t="shared" si="253"/>
        <v>амбулаторно</v>
      </c>
      <c r="G338" s="274"/>
      <c r="H338" s="44"/>
      <c r="I338" s="274"/>
      <c r="J338" s="44"/>
      <c r="K338" s="71" t="s">
        <v>133</v>
      </c>
      <c r="L338" s="72" t="s">
        <v>42</v>
      </c>
      <c r="M338" s="78" t="s">
        <v>42</v>
      </c>
      <c r="N338" s="97">
        <v>1100</v>
      </c>
      <c r="O338" s="97">
        <v>1142</v>
      </c>
      <c r="P338" s="167"/>
      <c r="Q338" s="241">
        <f t="shared" si="255"/>
        <v>103.81818181818181</v>
      </c>
      <c r="R338" s="283"/>
      <c r="S338" s="297"/>
      <c r="T338" s="299"/>
      <c r="U338" s="274"/>
      <c r="V338" s="274"/>
      <c r="W338" s="263"/>
      <c r="X338" s="266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287"/>
      <c r="B339" s="44" t="str">
        <f t="shared" si="227"/>
        <v>ГБУЗ АО АМОКБ</v>
      </c>
      <c r="C339" s="306" t="s">
        <v>124</v>
      </c>
      <c r="D339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76" t="s">
        <v>138</v>
      </c>
      <c r="F339" s="44" t="str">
        <f t="shared" si="253"/>
        <v>стационар</v>
      </c>
      <c r="G339" s="276" t="s">
        <v>52</v>
      </c>
      <c r="H339" s="44" t="str">
        <f>IF(G339="",H337,G339)</f>
        <v>для беременных и рожениц</v>
      </c>
      <c r="I339" s="276" t="s">
        <v>143</v>
      </c>
      <c r="J339" s="44" t="str">
        <f>IF(I339="",J337,I339)</f>
        <v xml:space="preserve">Не применяется </v>
      </c>
      <c r="K339" s="70" t="s">
        <v>128</v>
      </c>
      <c r="L339" s="70" t="s">
        <v>3</v>
      </c>
      <c r="M339" s="70" t="s">
        <v>5</v>
      </c>
      <c r="N339" s="100">
        <v>99</v>
      </c>
      <c r="O339" s="100">
        <v>99</v>
      </c>
      <c r="P339" s="51">
        <f t="shared" ref="P339" si="257">IF(AND(N339&lt;&gt;0,M339="Кач."),O339/N339*100,"")</f>
        <v>100</v>
      </c>
      <c r="Q339" s="241" t="str">
        <f t="shared" si="255"/>
        <v/>
      </c>
      <c r="R339" s="289">
        <f>IFERROR(AVERAGE(P339:P342),"")</f>
        <v>100</v>
      </c>
      <c r="S339" s="296">
        <f>AVERAGE(Q339:Q342)</f>
        <v>57.5</v>
      </c>
      <c r="T339" s="298">
        <f>IFERROR((R339*0.7+S339*0.3)*2,S339*2)</f>
        <v>174.5</v>
      </c>
      <c r="U339" s="273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выполнено</v>
      </c>
      <c r="V339" s="273"/>
      <c r="W339" s="263"/>
      <c r="X339" s="266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287"/>
      <c r="B340" s="44" t="str">
        <f t="shared" si="227"/>
        <v>ГБУЗ АО АМОКБ</v>
      </c>
      <c r="C340" s="306"/>
      <c r="D340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76"/>
      <c r="F340" s="44" t="str">
        <f t="shared" si="253"/>
        <v>стационар</v>
      </c>
      <c r="G340" s="276"/>
      <c r="H340" s="44" t="str">
        <f t="shared" ref="H340:H365" si="258">IF(G340="",H339,G340)</f>
        <v>для беременных и рожениц</v>
      </c>
      <c r="I340" s="276"/>
      <c r="J340" s="44" t="str">
        <f>IF(I340="",J339,I340)</f>
        <v xml:space="preserve">Не применяется </v>
      </c>
      <c r="K340" s="71" t="s">
        <v>169</v>
      </c>
      <c r="L340" s="72" t="s">
        <v>145</v>
      </c>
      <c r="M340" s="78" t="s">
        <v>42</v>
      </c>
      <c r="N340" s="98">
        <v>45</v>
      </c>
      <c r="O340" s="98">
        <v>9</v>
      </c>
      <c r="P340" s="58"/>
      <c r="Q340" s="241">
        <f t="shared" si="255"/>
        <v>20</v>
      </c>
      <c r="R340" s="300"/>
      <c r="S340" s="301"/>
      <c r="T340" s="308"/>
      <c r="U340" s="285"/>
      <c r="V340" s="285"/>
      <c r="W340" s="263"/>
      <c r="X340" s="266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28.5" customHeight="1" thickBot="1" x14ac:dyDescent="0.3">
      <c r="A341" s="287"/>
      <c r="B341" s="44" t="str">
        <f t="shared" si="227"/>
        <v>ГБУЗ АО АМОКБ</v>
      </c>
      <c r="C341" s="306"/>
      <c r="D341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76" t="s">
        <v>138</v>
      </c>
      <c r="F341" s="44" t="str">
        <f t="shared" si="253"/>
        <v>стационар</v>
      </c>
      <c r="G341" s="276" t="s">
        <v>53</v>
      </c>
      <c r="H341" s="44" t="str">
        <f t="shared" si="258"/>
        <v>патология новорожденных</v>
      </c>
      <c r="I341" s="276" t="s">
        <v>143</v>
      </c>
      <c r="J341" s="44" t="str">
        <f>IF(I341="",J340,I341)</f>
        <v xml:space="preserve">Не применяется </v>
      </c>
      <c r="K341" s="70" t="s">
        <v>128</v>
      </c>
      <c r="L341" s="70" t="s">
        <v>3</v>
      </c>
      <c r="M341" s="70" t="s">
        <v>5</v>
      </c>
      <c r="N341" s="100">
        <v>99</v>
      </c>
      <c r="O341" s="100">
        <v>99</v>
      </c>
      <c r="P341" s="51">
        <f t="shared" ref="P341" si="259">IF(AND(N341&lt;&gt;0,M341="Кач."),O341/N341*100,"")</f>
        <v>100</v>
      </c>
      <c r="Q341" s="241" t="str">
        <f t="shared" si="255"/>
        <v/>
      </c>
      <c r="R341" s="300"/>
      <c r="S341" s="301"/>
      <c r="T341" s="308"/>
      <c r="U341" s="285"/>
      <c r="V341" s="285"/>
      <c r="W341" s="263"/>
      <c r="X341" s="266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28.5" customHeight="1" thickBot="1" x14ac:dyDescent="0.3">
      <c r="A342" s="287"/>
      <c r="B342" s="44" t="str">
        <f t="shared" si="227"/>
        <v>ГБУЗ АО АМОКБ</v>
      </c>
      <c r="C342" s="306"/>
      <c r="D342" s="19" t="str">
        <f t="shared" si="252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76"/>
      <c r="F342" s="44" t="str">
        <f t="shared" si="253"/>
        <v>стационар</v>
      </c>
      <c r="G342" s="276"/>
      <c r="H342" s="44" t="str">
        <f t="shared" si="258"/>
        <v>патология новорожденных</v>
      </c>
      <c r="I342" s="276"/>
      <c r="J342" s="44" t="str">
        <f>IF(I342="",J341,I342)</f>
        <v xml:space="preserve">Не применяется </v>
      </c>
      <c r="K342" s="71" t="s">
        <v>169</v>
      </c>
      <c r="L342" s="72" t="s">
        <v>145</v>
      </c>
      <c r="M342" s="78" t="s">
        <v>42</v>
      </c>
      <c r="N342" s="98">
        <v>20</v>
      </c>
      <c r="O342" s="98">
        <v>19</v>
      </c>
      <c r="P342" s="58"/>
      <c r="Q342" s="241">
        <f t="shared" si="255"/>
        <v>95</v>
      </c>
      <c r="R342" s="300"/>
      <c r="S342" s="301"/>
      <c r="T342" s="308"/>
      <c r="U342" s="285"/>
      <c r="V342" s="285"/>
      <c r="W342" s="263"/>
      <c r="X342" s="266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28.5" customHeight="1" thickBot="1" x14ac:dyDescent="0.3">
      <c r="A343" s="287"/>
      <c r="B343" s="44" t="str">
        <f t="shared" si="227"/>
        <v>ГБУЗ АО АМОКБ</v>
      </c>
      <c r="C343" s="306" t="s">
        <v>115</v>
      </c>
      <c r="D343" s="19" t="str">
        <f t="shared" si="25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3" s="276" t="s">
        <v>50</v>
      </c>
      <c r="F343" s="44" t="str">
        <f t="shared" si="253"/>
        <v>Вне медицинской организации</v>
      </c>
      <c r="G343" s="276" t="s">
        <v>115</v>
      </c>
      <c r="H343" s="44" t="str">
        <f t="shared" si="25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3" s="276" t="s">
        <v>47</v>
      </c>
      <c r="J343" s="44" t="str">
        <f t="shared" ref="J343:J346" si="260">IF(I343="",J342,I343)</f>
        <v>Не предусмотрено</v>
      </c>
      <c r="K343" s="70" t="s">
        <v>128</v>
      </c>
      <c r="L343" s="70" t="s">
        <v>3</v>
      </c>
      <c r="M343" s="70" t="s">
        <v>5</v>
      </c>
      <c r="N343" s="100">
        <v>99</v>
      </c>
      <c r="O343" s="100">
        <v>99</v>
      </c>
      <c r="P343" s="51">
        <f t="shared" ref="P343" si="261">IF(AND(N343&lt;&gt;0,M343="Кач."),O343/N343*100,"")</f>
        <v>100</v>
      </c>
      <c r="Q343" s="241" t="str">
        <f t="shared" si="255"/>
        <v/>
      </c>
      <c r="R343" s="283">
        <f>IFERROR(AVERAGE(P343:P344),"")</f>
        <v>100</v>
      </c>
      <c r="S343" s="275">
        <f>AVERAGE(Q343:Q344)</f>
        <v>92.222222222222229</v>
      </c>
      <c r="T343" s="284">
        <f>IFERROR((R343*0.7+S343*0.3)*2,S343*2)</f>
        <v>195.33333333333334</v>
      </c>
      <c r="U343" s="276" t="str">
        <f>IF(T343&lt;170,"ГЗ по услуге (работе) НЕ выполнено","")&amp;IF(AND(T343&gt;=170,T343&lt;=200),"ГЗ по услуге (работе) выполнено","")&amp;IF(T343&gt;200,"ГЗ по услуге (работе) ПЕРЕвыполнено","")</f>
        <v>ГЗ по услуге (работе) выполнено</v>
      </c>
      <c r="V343" s="276"/>
      <c r="W343" s="263"/>
      <c r="X343" s="266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28.5" customHeight="1" thickBot="1" x14ac:dyDescent="0.3">
      <c r="A344" s="287"/>
      <c r="B344" s="44" t="str">
        <f t="shared" si="227"/>
        <v>ГБУЗ АО АМОКБ</v>
      </c>
      <c r="C344" s="306"/>
      <c r="D344" s="19" t="str">
        <f t="shared" si="25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4" s="276"/>
      <c r="F344" s="44" t="str">
        <f t="shared" si="253"/>
        <v>Вне медицинской организации</v>
      </c>
      <c r="G344" s="276"/>
      <c r="H344" s="44" t="str">
        <f t="shared" si="258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4" s="276"/>
      <c r="J344" s="44" t="str">
        <f t="shared" si="260"/>
        <v>Не предусмотрено</v>
      </c>
      <c r="K344" s="71" t="s">
        <v>149</v>
      </c>
      <c r="L344" s="72" t="s">
        <v>45</v>
      </c>
      <c r="M344" s="78" t="s">
        <v>42</v>
      </c>
      <c r="N344" s="98">
        <v>900</v>
      </c>
      <c r="O344" s="98">
        <v>830</v>
      </c>
      <c r="P344" s="58"/>
      <c r="Q344" s="241">
        <f t="shared" si="255"/>
        <v>92.222222222222229</v>
      </c>
      <c r="R344" s="283"/>
      <c r="S344" s="275"/>
      <c r="T344" s="284"/>
      <c r="U344" s="276"/>
      <c r="V344" s="276"/>
      <c r="W344" s="263"/>
      <c r="X344" s="266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28.5" customHeight="1" thickBot="1" x14ac:dyDescent="0.3">
      <c r="A345" s="287"/>
      <c r="B345" s="44" t="str">
        <f t="shared" si="227"/>
        <v>ГБУЗ АО АМОКБ</v>
      </c>
      <c r="C345" s="306" t="s">
        <v>46</v>
      </c>
      <c r="D345" s="19" t="str">
        <f t="shared" si="252"/>
        <v>Заготовка, хранение, транспортировка и обеспечение безопасности донорской крови и ее компонентов</v>
      </c>
      <c r="E345" s="276" t="s">
        <v>47</v>
      </c>
      <c r="F345" s="44" t="str">
        <f t="shared" ref="F345:F377" si="262">IF(E345="",F344,E345)</f>
        <v>Не предусмотрено</v>
      </c>
      <c r="G345" s="276" t="s">
        <v>46</v>
      </c>
      <c r="H345" s="44" t="str">
        <f t="shared" si="258"/>
        <v>Заготовка, хранение, транспортировка и обеспечение безопасности донорской крови и ее компонентов</v>
      </c>
      <c r="I345" s="276" t="s">
        <v>47</v>
      </c>
      <c r="J345" s="44" t="str">
        <f t="shared" si="260"/>
        <v>Не предусмотрено</v>
      </c>
      <c r="K345" s="70" t="s">
        <v>48</v>
      </c>
      <c r="L345" s="70" t="s">
        <v>3</v>
      </c>
      <c r="M345" s="70" t="s">
        <v>5</v>
      </c>
      <c r="N345" s="100">
        <v>100</v>
      </c>
      <c r="O345" s="100">
        <v>100</v>
      </c>
      <c r="P345" s="51">
        <f t="shared" ref="P345" si="263">IF(AND(N345&lt;&gt;0,M345="Кач."),O345/N345*100,"")</f>
        <v>100</v>
      </c>
      <c r="Q345" s="57"/>
      <c r="R345" s="283">
        <f>IFERROR(AVERAGE(P345:P346),"")</f>
        <v>100</v>
      </c>
      <c r="S345" s="275">
        <f>AVERAGE(Q345:Q346)</f>
        <v>100.15384615384613</v>
      </c>
      <c r="T345" s="284">
        <f>IFERROR((R345*0.7+S345*0.3)*2,S345*2)</f>
        <v>200.09230769230768</v>
      </c>
      <c r="U345" s="276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ПЕРЕвыполнено</v>
      </c>
      <c r="V345" s="276"/>
      <c r="W345" s="263"/>
      <c r="X345" s="266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28.5" customHeight="1" thickBot="1" x14ac:dyDescent="0.3">
      <c r="A346" s="287"/>
      <c r="B346" s="44" t="str">
        <f t="shared" si="227"/>
        <v>ГБУЗ АО АМОКБ</v>
      </c>
      <c r="C346" s="306"/>
      <c r="D346" s="19" t="str">
        <f t="shared" si="252"/>
        <v>Заготовка, хранение, транспортировка и обеспечение безопасности донорской крови и ее компонентов</v>
      </c>
      <c r="E346" s="276"/>
      <c r="F346" s="44" t="str">
        <f t="shared" si="262"/>
        <v>Не предусмотрено</v>
      </c>
      <c r="G346" s="276"/>
      <c r="H346" s="44" t="str">
        <f t="shared" si="258"/>
        <v>Заготовка, хранение, транспортировка и обеспечение безопасности донорской крови и ее компонентов</v>
      </c>
      <c r="I346" s="276"/>
      <c r="J346" s="44" t="str">
        <f t="shared" si="260"/>
        <v>Не предусмотрено</v>
      </c>
      <c r="K346" s="71" t="s">
        <v>49</v>
      </c>
      <c r="L346" s="72" t="s">
        <v>118</v>
      </c>
      <c r="M346" s="78" t="s">
        <v>42</v>
      </c>
      <c r="N346" s="98">
        <v>1300</v>
      </c>
      <c r="O346" s="98">
        <v>1302</v>
      </c>
      <c r="P346" s="58" t="str">
        <f t="shared" ref="P346:P380" si="264">IF(AND(N346&lt;&gt;0,M346="Кач."),O346/N346*100,"")</f>
        <v/>
      </c>
      <c r="Q346" s="59">
        <f t="shared" ref="Q346:Q350" si="265">IF(AND(N346&lt;&gt;0,M346="объем"),(O346/N346*100)/$Y$2*12,"")</f>
        <v>100.15384615384613</v>
      </c>
      <c r="R346" s="283"/>
      <c r="S346" s="275"/>
      <c r="T346" s="284"/>
      <c r="U346" s="276"/>
      <c r="V346" s="276"/>
      <c r="W346" s="263"/>
      <c r="X346" s="266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57.75" customHeight="1" thickBot="1" x14ac:dyDescent="0.3">
      <c r="A347" s="287"/>
      <c r="B347" s="44" t="str">
        <f t="shared" si="227"/>
        <v>ГБУЗ АО АМОКБ</v>
      </c>
      <c r="C347" s="306" t="s">
        <v>227</v>
      </c>
      <c r="D347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7" s="276" t="s">
        <v>281</v>
      </c>
      <c r="F347" s="44" t="str">
        <f t="shared" si="262"/>
        <v>заключение договоров</v>
      </c>
      <c r="G347" s="276" t="s">
        <v>283</v>
      </c>
      <c r="H347" s="44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7" s="273" t="s">
        <v>282</v>
      </c>
      <c r="J347" s="44" t="str">
        <f t="shared" ref="J347:J375" si="266">IF(I347="",J346,I347)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7" s="73" t="s">
        <v>228</v>
      </c>
      <c r="L347" s="72" t="s">
        <v>3</v>
      </c>
      <c r="M347" s="69" t="s">
        <v>5</v>
      </c>
      <c r="N347" s="100">
        <v>100</v>
      </c>
      <c r="O347" s="100">
        <v>100</v>
      </c>
      <c r="P347" s="51">
        <f t="shared" si="264"/>
        <v>100</v>
      </c>
      <c r="Q347" s="57"/>
      <c r="R347" s="283">
        <f>IFERROR(AVERAGE(P347:P348),"")</f>
        <v>100</v>
      </c>
      <c r="S347" s="275">
        <f>AVERAGE(Q347:Q348)</f>
        <v>100</v>
      </c>
      <c r="T347" s="284">
        <f>IFERROR((R347*0.7+S347*0.3)*2,S347*2)</f>
        <v>200</v>
      </c>
      <c r="U347" s="276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76"/>
      <c r="W347" s="263"/>
      <c r="X347" s="266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72.75" customHeight="1" thickBot="1" x14ac:dyDescent="0.3">
      <c r="A348" s="288"/>
      <c r="B348" s="44" t="str">
        <f t="shared" si="227"/>
        <v>ГБУЗ АО АМОКБ</v>
      </c>
      <c r="C348" s="306"/>
      <c r="D348" s="19" t="str">
        <f t="shared" si="22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8" s="276"/>
      <c r="F348" s="44" t="str">
        <f t="shared" si="262"/>
        <v>заключение договоров</v>
      </c>
      <c r="G348" s="276"/>
      <c r="H348" s="44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8" s="274"/>
      <c r="J348" s="44" t="str">
        <f t="shared" si="26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8" s="74" t="s">
        <v>235</v>
      </c>
      <c r="L348" s="72" t="s">
        <v>229</v>
      </c>
      <c r="M348" s="78" t="s">
        <v>42</v>
      </c>
      <c r="N348" s="98">
        <v>67.17</v>
      </c>
      <c r="O348" s="98">
        <v>67.17</v>
      </c>
      <c r="P348" s="58" t="str">
        <f t="shared" ref="P348" si="267">IF(AND(N348&lt;&gt;0,M348="Кач."),O348/N348*100,"")</f>
        <v/>
      </c>
      <c r="Q348" s="55">
        <f>IF(AND(N348&lt;&gt;0,M348="объем"),(O348/N348*100),"")</f>
        <v>100</v>
      </c>
      <c r="R348" s="283"/>
      <c r="S348" s="275"/>
      <c r="T348" s="284"/>
      <c r="U348" s="276"/>
      <c r="V348" s="276"/>
      <c r="W348" s="264"/>
      <c r="X348" s="267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53.25" customHeight="1" thickBot="1" x14ac:dyDescent="0.3">
      <c r="A349" s="414" t="s">
        <v>17</v>
      </c>
      <c r="B349" s="44" t="str">
        <f t="shared" ref="B349:B361" si="268">IF(A349="",B348,A349)</f>
        <v>ГБУЗ АО БСМЭ</v>
      </c>
      <c r="C349" s="306" t="s">
        <v>54</v>
      </c>
      <c r="D349" s="19" t="str">
        <f t="shared" si="223"/>
        <v>Судебно-медицинская экспертиза</v>
      </c>
      <c r="E349" s="276" t="s">
        <v>54</v>
      </c>
      <c r="F349" s="44" t="str">
        <f t="shared" si="262"/>
        <v>Судебно-медицинская экспертиза</v>
      </c>
      <c r="G349" s="276" t="s">
        <v>47</v>
      </c>
      <c r="H349" s="44" t="str">
        <f t="shared" si="258"/>
        <v>Не предусмотрено</v>
      </c>
      <c r="I349" s="276" t="s">
        <v>54</v>
      </c>
      <c r="J349" s="44" t="str">
        <f t="shared" si="266"/>
        <v>Судебно-медицинская экспертиза</v>
      </c>
      <c r="K349" s="70" t="s">
        <v>55</v>
      </c>
      <c r="L349" s="69" t="s">
        <v>3</v>
      </c>
      <c r="M349" s="69" t="s">
        <v>5</v>
      </c>
      <c r="N349" s="100">
        <v>100</v>
      </c>
      <c r="O349" s="100">
        <v>100</v>
      </c>
      <c r="P349" s="51">
        <f>IF(AND(N349&lt;&gt;0,M349="Кач."),O349/N349*100,"")</f>
        <v>100</v>
      </c>
      <c r="Q349" s="51"/>
      <c r="R349" s="289">
        <f>IFERROR(AVERAGE(P349:P352),"")</f>
        <v>100</v>
      </c>
      <c r="S349" s="296">
        <f>AVERAGE(Q349:Q352)</f>
        <v>104.05238828967643</v>
      </c>
      <c r="T349" s="298">
        <f>IFERROR((R349*0.7+S349*0.3)*2,S349*2)</f>
        <v>202.43143297380584</v>
      </c>
      <c r="U349" s="273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ПЕРЕвыполнено</v>
      </c>
      <c r="V349" s="273"/>
      <c r="W349" s="335">
        <f>AVERAGE(T349:T352)</f>
        <v>202.43143297380584</v>
      </c>
      <c r="X349" s="345" t="str">
        <f>IF(W349&lt;170,"ГЗ по учреждению не выполнено","")&amp;IF(AND(W349&gt;=170,W349&lt;=200),"ГЗ по учреждению выполнено","")&amp;IF(W349&gt;200,"ГЗ по учреждению перевыполнено","")</f>
        <v>ГЗ по учреждению перевыполнено</v>
      </c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53.25" customHeight="1" thickBot="1" x14ac:dyDescent="0.3">
      <c r="A350" s="414"/>
      <c r="B350" s="44" t="str">
        <f t="shared" si="268"/>
        <v>ГБУЗ АО БСМЭ</v>
      </c>
      <c r="C350" s="306"/>
      <c r="D350" s="19" t="str">
        <f t="shared" si="223"/>
        <v>Судебно-медицинская экспертиза</v>
      </c>
      <c r="E350" s="276"/>
      <c r="F350" s="44" t="str">
        <f t="shared" si="262"/>
        <v>Судебно-медицинская экспертиза</v>
      </c>
      <c r="G350" s="276"/>
      <c r="H350" s="44" t="str">
        <f t="shared" si="258"/>
        <v>Не предусмотрено</v>
      </c>
      <c r="I350" s="276"/>
      <c r="J350" s="44" t="str">
        <f t="shared" si="266"/>
        <v>Судебно-медицинская экспертиза</v>
      </c>
      <c r="K350" s="71" t="s">
        <v>56</v>
      </c>
      <c r="L350" s="72" t="s">
        <v>118</v>
      </c>
      <c r="M350" s="78" t="s">
        <v>42</v>
      </c>
      <c r="N350" s="98">
        <v>5900</v>
      </c>
      <c r="O350" s="99">
        <v>5815</v>
      </c>
      <c r="P350" s="53" t="str">
        <f t="shared" si="264"/>
        <v/>
      </c>
      <c r="Q350" s="52">
        <f t="shared" si="265"/>
        <v>98.559322033898297</v>
      </c>
      <c r="R350" s="300"/>
      <c r="S350" s="301"/>
      <c r="T350" s="308"/>
      <c r="U350" s="285"/>
      <c r="V350" s="285"/>
      <c r="W350" s="335"/>
      <c r="X350" s="345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54" customHeight="1" thickBot="1" x14ac:dyDescent="0.3">
      <c r="A351" s="414"/>
      <c r="B351" s="44" t="str">
        <f t="shared" si="268"/>
        <v>ГБУЗ АО БСМЭ</v>
      </c>
      <c r="C351" s="306"/>
      <c r="D351" s="19" t="str">
        <f t="shared" si="223"/>
        <v>Судебно-медицинская экспертиза</v>
      </c>
      <c r="E351" s="276"/>
      <c r="F351" s="44" t="str">
        <f t="shared" si="262"/>
        <v>Судебно-медицинская экспертиза</v>
      </c>
      <c r="G351" s="276"/>
      <c r="H351" s="44" t="str">
        <f t="shared" si="258"/>
        <v>Не предусмотрено</v>
      </c>
      <c r="I351" s="276"/>
      <c r="J351" s="44" t="str">
        <f t="shared" si="266"/>
        <v>Судебно-медицинская экспертиза</v>
      </c>
      <c r="K351" s="70" t="s">
        <v>55</v>
      </c>
      <c r="L351" s="69" t="s">
        <v>3</v>
      </c>
      <c r="M351" s="69" t="s">
        <v>5</v>
      </c>
      <c r="N351" s="100">
        <v>100</v>
      </c>
      <c r="O351" s="100">
        <v>100</v>
      </c>
      <c r="P351" s="51">
        <f t="shared" si="264"/>
        <v>100</v>
      </c>
      <c r="Q351" s="51"/>
      <c r="R351" s="300"/>
      <c r="S351" s="301"/>
      <c r="T351" s="308"/>
      <c r="U351" s="285"/>
      <c r="V351" s="285"/>
      <c r="W351" s="335"/>
      <c r="X351" s="345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48" customHeight="1" thickBot="1" x14ac:dyDescent="0.3">
      <c r="A352" s="414"/>
      <c r="B352" s="44" t="str">
        <f t="shared" si="268"/>
        <v>ГБУЗ АО БСМЭ</v>
      </c>
      <c r="C352" s="306"/>
      <c r="D352" s="19" t="str">
        <f t="shared" si="223"/>
        <v>Судебно-медицинская экспертиза</v>
      </c>
      <c r="E352" s="276"/>
      <c r="F352" s="44" t="str">
        <f t="shared" si="262"/>
        <v>Судебно-медицинская экспертиза</v>
      </c>
      <c r="G352" s="276"/>
      <c r="H352" s="44" t="str">
        <f t="shared" si="258"/>
        <v>Не предусмотрено</v>
      </c>
      <c r="I352" s="276"/>
      <c r="J352" s="44" t="str">
        <f t="shared" si="266"/>
        <v>Судебно-медицинская экспертиза</v>
      </c>
      <c r="K352" s="71" t="s">
        <v>89</v>
      </c>
      <c r="L352" s="63" t="s">
        <v>41</v>
      </c>
      <c r="M352" s="78" t="s">
        <v>42</v>
      </c>
      <c r="N352" s="98">
        <v>14300</v>
      </c>
      <c r="O352" s="97">
        <v>15665</v>
      </c>
      <c r="P352" s="53" t="str">
        <f t="shared" si="264"/>
        <v/>
      </c>
      <c r="Q352" s="52">
        <f t="shared" ref="Q352:Q373" si="269">IF(AND(N352&lt;&gt;0,M352="объем"),(O352/N352*100)/$Y$2*12,"")</f>
        <v>109.54545454545455</v>
      </c>
      <c r="R352" s="290"/>
      <c r="S352" s="297"/>
      <c r="T352" s="299"/>
      <c r="U352" s="274"/>
      <c r="V352" s="274"/>
      <c r="W352" s="335"/>
      <c r="X352" s="345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24" s="14" customFormat="1" ht="44.25" customHeight="1" thickBot="1" x14ac:dyDescent="0.3">
      <c r="A353" s="270" t="s">
        <v>171</v>
      </c>
      <c r="B353" s="44" t="str">
        <f t="shared" si="268"/>
        <v>ГБУЗ АО МИАЦ</v>
      </c>
      <c r="C353" s="306" t="s">
        <v>260</v>
      </c>
      <c r="D353" s="19" t="str">
        <f t="shared" si="2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3" s="276" t="s">
        <v>47</v>
      </c>
      <c r="F353" s="44" t="str">
        <f t="shared" si="262"/>
        <v>Не предусмотрено</v>
      </c>
      <c r="G353" s="276" t="s">
        <v>47</v>
      </c>
      <c r="H353" s="44" t="str">
        <f t="shared" si="258"/>
        <v>Не предусмотрено</v>
      </c>
      <c r="I353" s="276" t="s">
        <v>47</v>
      </c>
      <c r="J353" s="44" t="str">
        <f t="shared" si="266"/>
        <v>Не предусмотрено</v>
      </c>
      <c r="K353" s="70" t="s">
        <v>175</v>
      </c>
      <c r="L353" s="70" t="s">
        <v>3</v>
      </c>
      <c r="M353" s="70" t="s">
        <v>5</v>
      </c>
      <c r="N353" s="100">
        <v>99</v>
      </c>
      <c r="O353" s="100">
        <v>99</v>
      </c>
      <c r="P353" s="57">
        <f t="shared" ref="P353:P354" si="270">IF(AND(N353&lt;&gt;0,M353="Кач."),O353/N353*100,"")</f>
        <v>100</v>
      </c>
      <c r="Q353" s="57"/>
      <c r="R353" s="283">
        <f>IFERROR(AVERAGE(P353:P354),"")</f>
        <v>100</v>
      </c>
      <c r="S353" s="275">
        <f>AVERAGE(Q353:Q354)</f>
        <v>100</v>
      </c>
      <c r="T353" s="284">
        <f>IFERROR((R353*0.7+S353*0.3)*2,S353*2)</f>
        <v>200</v>
      </c>
      <c r="U353" s="276" t="str">
        <f>IF(T353&lt;170,"ГЗ по услуге (работе) НЕ выполнено","")&amp;IF(AND(T353&gt;=170,T353&lt;=200),"ГЗ по услуге (работе) выполнено","")&amp;IF(T353&gt;200,"ГЗ по услуге (работе) ПЕРЕвыполнено","")</f>
        <v>ГЗ по услуге (работе) выполнено</v>
      </c>
      <c r="V353" s="276"/>
      <c r="W353" s="262">
        <f>ROUND(AVERAGE(T353:T378),1)</f>
        <v>200</v>
      </c>
      <c r="X353" s="265" t="str">
        <f>IF(W353&lt;170,"ГЗ по учреждению не выполнено","")&amp;IF(AND(W353&gt;=170,W353&lt;=200),"ГЗ по учреждению выполнено","")&amp;IF(W353&gt;200,"ГЗ по учреждению перевыполнено","")</f>
        <v>ГЗ по учреждению выполнено</v>
      </c>
    </row>
    <row r="354" spans="1:24" s="4" customFormat="1" ht="28.5" customHeight="1" thickBot="1" x14ac:dyDescent="0.3">
      <c r="A354" s="271"/>
      <c r="B354" s="44" t="str">
        <f t="shared" si="268"/>
        <v>ГБУЗ АО МИАЦ</v>
      </c>
      <c r="C354" s="306"/>
      <c r="D354" s="19" t="str">
        <f t="shared" si="22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4" s="276"/>
      <c r="F354" s="44" t="str">
        <f t="shared" si="262"/>
        <v>Не предусмотрено</v>
      </c>
      <c r="G354" s="276"/>
      <c r="H354" s="44" t="str">
        <f t="shared" si="258"/>
        <v>Не предусмотрено</v>
      </c>
      <c r="I354" s="276"/>
      <c r="J354" s="44" t="str">
        <f t="shared" si="266"/>
        <v>Не предусмотрено</v>
      </c>
      <c r="K354" s="71" t="s">
        <v>173</v>
      </c>
      <c r="L354" s="83" t="s">
        <v>58</v>
      </c>
      <c r="M354" s="78" t="s">
        <v>42</v>
      </c>
      <c r="N354" s="98">
        <v>74</v>
      </c>
      <c r="O354" s="97">
        <v>74</v>
      </c>
      <c r="P354" s="58" t="str">
        <f t="shared" si="270"/>
        <v/>
      </c>
      <c r="Q354" s="59">
        <f t="shared" ref="Q354" si="271">IF(AND(N354&lt;&gt;0,M354="объем"),(O354/N354*100)/$Y$2*12,"")</f>
        <v>100</v>
      </c>
      <c r="R354" s="283"/>
      <c r="S354" s="275"/>
      <c r="T354" s="284"/>
      <c r="U354" s="276"/>
      <c r="V354" s="276"/>
      <c r="W354" s="263"/>
      <c r="X354" s="266"/>
    </row>
    <row r="355" spans="1:24" s="4" customFormat="1" ht="51.75" customHeight="1" thickBot="1" x14ac:dyDescent="0.3">
      <c r="A355" s="271"/>
      <c r="B355" s="44" t="str">
        <f t="shared" si="268"/>
        <v>ГБУЗ АО МИАЦ</v>
      </c>
      <c r="C355" s="306" t="s">
        <v>259</v>
      </c>
      <c r="D355" s="19" t="str">
        <f t="shared" si="223"/>
        <v>Обеспечение мероприятий, направленных на охрану здоровья граждан</v>
      </c>
      <c r="E355" s="276" t="s">
        <v>47</v>
      </c>
      <c r="F355" s="44" t="str">
        <f t="shared" si="262"/>
        <v>Не предусмотрено</v>
      </c>
      <c r="G355" s="276" t="s">
        <v>47</v>
      </c>
      <c r="H355" s="44" t="str">
        <f t="shared" si="258"/>
        <v>Не предусмотрено</v>
      </c>
      <c r="I355" s="276" t="s">
        <v>47</v>
      </c>
      <c r="J355" s="44" t="str">
        <f t="shared" si="266"/>
        <v>Не предусмотрено</v>
      </c>
      <c r="K355" s="70" t="s">
        <v>174</v>
      </c>
      <c r="L355" s="70" t="s">
        <v>3</v>
      </c>
      <c r="M355" s="70" t="s">
        <v>5</v>
      </c>
      <c r="N355" s="100">
        <v>99</v>
      </c>
      <c r="O355" s="100">
        <v>99</v>
      </c>
      <c r="P355" s="51">
        <f t="shared" ref="P355:P357" si="272">IF(AND(N355&lt;&gt;0,M355="Кач."),O355/N355*100,"")</f>
        <v>100</v>
      </c>
      <c r="Q355" s="57"/>
      <c r="R355" s="283">
        <f>IFERROR(AVERAGE(P355:P357),"")</f>
        <v>100</v>
      </c>
      <c r="S355" s="275">
        <f>AVERAGE(Q355:Q357)</f>
        <v>100</v>
      </c>
      <c r="T355" s="284">
        <f>IFERROR((R355*0.7+S355*0.3)*2,S355*2)</f>
        <v>200</v>
      </c>
      <c r="U355" s="276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79"/>
      <c r="W355" s="263"/>
      <c r="X355" s="266"/>
    </row>
    <row r="356" spans="1:24" s="4" customFormat="1" ht="28.5" customHeight="1" thickBot="1" x14ac:dyDescent="0.3">
      <c r="A356" s="271"/>
      <c r="B356" s="44" t="str">
        <f t="shared" si="268"/>
        <v>ГБУЗ АО МИАЦ</v>
      </c>
      <c r="C356" s="306"/>
      <c r="D356" s="19" t="str">
        <f t="shared" si="223"/>
        <v>Обеспечение мероприятий, направленных на охрану здоровья граждан</v>
      </c>
      <c r="E356" s="276"/>
      <c r="F356" s="44" t="str">
        <f t="shared" si="262"/>
        <v>Не предусмотрено</v>
      </c>
      <c r="G356" s="276"/>
      <c r="H356" s="44" t="str">
        <f t="shared" si="258"/>
        <v>Не предусмотрено</v>
      </c>
      <c r="I356" s="276"/>
      <c r="J356" s="44" t="str">
        <f t="shared" si="266"/>
        <v>Не предусмотрено</v>
      </c>
      <c r="K356" s="71" t="s">
        <v>173</v>
      </c>
      <c r="L356" s="83" t="s">
        <v>58</v>
      </c>
      <c r="M356" s="78" t="s">
        <v>42</v>
      </c>
      <c r="N356" s="98">
        <v>339</v>
      </c>
      <c r="O356" s="98">
        <v>339</v>
      </c>
      <c r="P356" s="58" t="str">
        <f t="shared" si="272"/>
        <v/>
      </c>
      <c r="Q356" s="59">
        <f t="shared" ref="Q356" si="273">IF(AND(N356&lt;&gt;0,M356="объем"),(O356/N356*100)/$Y$2*12,"")</f>
        <v>100</v>
      </c>
      <c r="R356" s="283"/>
      <c r="S356" s="275"/>
      <c r="T356" s="284"/>
      <c r="U356" s="276"/>
      <c r="V356" s="279"/>
      <c r="W356" s="263"/>
      <c r="X356" s="266"/>
    </row>
    <row r="357" spans="1:24" s="14" customFormat="1" ht="51.75" customHeight="1" thickBot="1" x14ac:dyDescent="0.3">
      <c r="A357" s="271"/>
      <c r="B357" s="44" t="str">
        <f t="shared" si="268"/>
        <v>ГБУЗ АО МИАЦ</v>
      </c>
      <c r="C357" s="306"/>
      <c r="D357" s="19" t="str">
        <f t="shared" si="223"/>
        <v>Обеспечение мероприятий, направленных на охрану здоровья граждан</v>
      </c>
      <c r="E357" s="276"/>
      <c r="F357" s="44" t="str">
        <f t="shared" si="262"/>
        <v>Не предусмотрено</v>
      </c>
      <c r="G357" s="276"/>
      <c r="H357" s="44" t="str">
        <f t="shared" si="258"/>
        <v>Не предусмотрено</v>
      </c>
      <c r="I357" s="276"/>
      <c r="J357" s="44" t="str">
        <f t="shared" si="266"/>
        <v>Не предусмотрено</v>
      </c>
      <c r="K357" s="71" t="s">
        <v>176</v>
      </c>
      <c r="L357" s="83" t="s">
        <v>58</v>
      </c>
      <c r="M357" s="78" t="s">
        <v>42</v>
      </c>
      <c r="N357" s="98">
        <v>85</v>
      </c>
      <c r="O357" s="98">
        <v>85</v>
      </c>
      <c r="P357" s="58" t="str">
        <f t="shared" si="272"/>
        <v/>
      </c>
      <c r="Q357" s="59">
        <f t="shared" ref="Q357" si="274">IF(AND(N357&lt;&gt;0,M357="объем"),(O357/N357*100)/$Y$2*12,"")</f>
        <v>100</v>
      </c>
      <c r="R357" s="283"/>
      <c r="S357" s="275"/>
      <c r="T357" s="284"/>
      <c r="U357" s="276"/>
      <c r="V357" s="279"/>
      <c r="W357" s="263"/>
      <c r="X357" s="266"/>
    </row>
    <row r="358" spans="1:24" s="4" customFormat="1" ht="44.25" customHeight="1" thickBot="1" x14ac:dyDescent="0.3">
      <c r="A358" s="271"/>
      <c r="B358" s="44" t="str">
        <f t="shared" si="268"/>
        <v>ГБУЗ АО МИАЦ</v>
      </c>
      <c r="C358" s="306" t="s">
        <v>225</v>
      </c>
      <c r="D358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8" s="276" t="s">
        <v>47</v>
      </c>
      <c r="F358" s="44" t="str">
        <f t="shared" si="262"/>
        <v>Не предусмотрено</v>
      </c>
      <c r="G358" s="276" t="s">
        <v>47</v>
      </c>
      <c r="H358" s="44" t="str">
        <f t="shared" si="258"/>
        <v>Не предусмотрено</v>
      </c>
      <c r="I358" s="276" t="s">
        <v>47</v>
      </c>
      <c r="J358" s="44" t="str">
        <f t="shared" si="266"/>
        <v>Не предусмотрено</v>
      </c>
      <c r="K358" s="70" t="s">
        <v>177</v>
      </c>
      <c r="L358" s="70" t="s">
        <v>3</v>
      </c>
      <c r="M358" s="70" t="s">
        <v>5</v>
      </c>
      <c r="N358" s="100">
        <v>99</v>
      </c>
      <c r="O358" s="100">
        <v>99</v>
      </c>
      <c r="P358" s="57">
        <f t="shared" ref="P358:P360" si="275">IF(AND(N358&lt;&gt;0,M358="Кач."),O358/N358*100,"")</f>
        <v>100</v>
      </c>
      <c r="Q358" s="57"/>
      <c r="R358" s="283">
        <f>IFERROR(AVERAGE(P358:P360),"")</f>
        <v>100</v>
      </c>
      <c r="S358" s="275">
        <f>AVERAGE(Q358:Q360)</f>
        <v>100</v>
      </c>
      <c r="T358" s="284">
        <f>IFERROR((R358*0.7+S358*0.3)*2,S358*2)</f>
        <v>200</v>
      </c>
      <c r="U358" s="276" t="str">
        <f>IF(T358&lt;170,"ГЗ по услуге (работе) НЕ выполнено","")&amp;IF(AND(T358&gt;=170,T358&lt;=200),"ГЗ по услуге (работе) выполнено","")&amp;IF(T358&gt;200,"ГЗ по услуге (работе) ПЕРЕвыполнено","")</f>
        <v>ГЗ по услуге (работе) выполнено</v>
      </c>
      <c r="V358" s="279"/>
      <c r="W358" s="263"/>
      <c r="X358" s="266"/>
    </row>
    <row r="359" spans="1:24" s="4" customFormat="1" ht="45.75" customHeight="1" thickBot="1" x14ac:dyDescent="0.3">
      <c r="A359" s="271"/>
      <c r="B359" s="44" t="str">
        <f t="shared" si="268"/>
        <v>ГБУЗ АО МИАЦ</v>
      </c>
      <c r="C359" s="306"/>
      <c r="D359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59" s="276"/>
      <c r="F359" s="44" t="str">
        <f t="shared" si="262"/>
        <v>Не предусмотрено</v>
      </c>
      <c r="G359" s="276"/>
      <c r="H359" s="44" t="str">
        <f t="shared" si="258"/>
        <v>Не предусмотрено</v>
      </c>
      <c r="I359" s="276"/>
      <c r="J359" s="44" t="str">
        <f t="shared" si="266"/>
        <v>Не предусмотрено</v>
      </c>
      <c r="K359" s="71" t="s">
        <v>176</v>
      </c>
      <c r="L359" s="83" t="s">
        <v>41</v>
      </c>
      <c r="M359" s="78" t="s">
        <v>42</v>
      </c>
      <c r="N359" s="98">
        <v>3497</v>
      </c>
      <c r="O359" s="98">
        <v>3497</v>
      </c>
      <c r="P359" s="58" t="str">
        <f t="shared" si="275"/>
        <v/>
      </c>
      <c r="Q359" s="59">
        <f t="shared" ref="Q359:Q361" si="276">IF(AND(N359&lt;&gt;0,M359="объем"),(O359/N359*100)/$Y$2*12,"")</f>
        <v>100</v>
      </c>
      <c r="R359" s="283"/>
      <c r="S359" s="275"/>
      <c r="T359" s="284"/>
      <c r="U359" s="276"/>
      <c r="V359" s="279"/>
      <c r="W359" s="263"/>
      <c r="X359" s="266"/>
    </row>
    <row r="360" spans="1:24" s="4" customFormat="1" ht="36.75" customHeight="1" thickBot="1" x14ac:dyDescent="0.3">
      <c r="A360" s="271"/>
      <c r="B360" s="44" t="str">
        <f t="shared" si="268"/>
        <v>ГБУЗ АО МИАЦ</v>
      </c>
      <c r="C360" s="306"/>
      <c r="D360" s="19" t="str">
        <f t="shared" si="22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0" s="276"/>
      <c r="F360" s="44" t="str">
        <f t="shared" si="262"/>
        <v>Не предусмотрено</v>
      </c>
      <c r="G360" s="276"/>
      <c r="H360" s="44" t="str">
        <f t="shared" si="258"/>
        <v>Не предусмотрено</v>
      </c>
      <c r="I360" s="276"/>
      <c r="J360" s="44" t="str">
        <f t="shared" si="266"/>
        <v>Не предусмотрено</v>
      </c>
      <c r="K360" s="71" t="s">
        <v>178</v>
      </c>
      <c r="L360" s="83" t="s">
        <v>41</v>
      </c>
      <c r="M360" s="78" t="s">
        <v>42</v>
      </c>
      <c r="N360" s="98">
        <v>200</v>
      </c>
      <c r="O360" s="98">
        <v>200</v>
      </c>
      <c r="P360" s="58" t="str">
        <f t="shared" si="275"/>
        <v/>
      </c>
      <c r="Q360" s="59">
        <f t="shared" si="276"/>
        <v>100</v>
      </c>
      <c r="R360" s="283"/>
      <c r="S360" s="275"/>
      <c r="T360" s="284"/>
      <c r="U360" s="276"/>
      <c r="V360" s="279"/>
      <c r="W360" s="263"/>
      <c r="X360" s="266"/>
    </row>
    <row r="361" spans="1:24" s="4" customFormat="1" ht="27.6" customHeight="1" thickBot="1" x14ac:dyDescent="0.3">
      <c r="A361" s="271"/>
      <c r="B361" s="44" t="str">
        <f t="shared" si="268"/>
        <v>ГБУЗ АО МИАЦ</v>
      </c>
      <c r="C361" s="306" t="s">
        <v>179</v>
      </c>
      <c r="D361" s="19" t="str">
        <f t="shared" si="223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1" s="276" t="s">
        <v>47</v>
      </c>
      <c r="F361" s="44" t="str">
        <f t="shared" si="262"/>
        <v>Не предусмотрено</v>
      </c>
      <c r="G361" s="276" t="s">
        <v>47</v>
      </c>
      <c r="H361" s="44" t="str">
        <f t="shared" si="258"/>
        <v>Не предусмотрено</v>
      </c>
      <c r="I361" s="276" t="s">
        <v>47</v>
      </c>
      <c r="J361" s="44" t="str">
        <f t="shared" si="266"/>
        <v>Не предусмотрено</v>
      </c>
      <c r="K361" s="70" t="s">
        <v>175</v>
      </c>
      <c r="L361" s="70" t="s">
        <v>3</v>
      </c>
      <c r="M361" s="70" t="s">
        <v>5</v>
      </c>
      <c r="N361" s="100">
        <v>99</v>
      </c>
      <c r="O361" s="100">
        <v>99</v>
      </c>
      <c r="P361" s="57">
        <f t="shared" ref="P361:P362" si="277">IF(AND(N361&lt;&gt;0,M361="Кач."),O361/N361*100,"")</f>
        <v>100</v>
      </c>
      <c r="Q361" s="57" t="str">
        <f t="shared" si="276"/>
        <v/>
      </c>
      <c r="R361" s="283">
        <f>IFERROR(AVERAGE(P361:P362),"")</f>
        <v>100</v>
      </c>
      <c r="S361" s="275">
        <f>AVERAGE(Q361:Q362)</f>
        <v>100</v>
      </c>
      <c r="T361" s="298">
        <f t="shared" ref="T361:T377" si="278">IFERROR((R361*0.7+S361*0.3)*2,S361*2)</f>
        <v>200</v>
      </c>
      <c r="U361" s="276" t="str">
        <f>IF(T361&lt;170,"ГЗ по услуге (работе) НЕ выполнено","")&amp;IF(AND(T361&gt;=170,T361&lt;=200),"ГЗ по услуге (работе) выполнено","")&amp;IF(T361&gt;200,"ГЗ по услуге (работе) ПЕРЕвыполнено","")</f>
        <v>ГЗ по услуге (работе) выполнено</v>
      </c>
      <c r="V361" s="276"/>
      <c r="W361" s="263"/>
      <c r="X361" s="266"/>
    </row>
    <row r="362" spans="1:24" s="4" customFormat="1" ht="57" customHeight="1" thickBot="1" x14ac:dyDescent="0.3">
      <c r="A362" s="271"/>
      <c r="B362" s="44" t="str">
        <f t="shared" ref="B362:B433" si="279">IF(A362="",B361,A362)</f>
        <v>ГБУЗ АО МИАЦ</v>
      </c>
      <c r="C362" s="306"/>
      <c r="D362" s="19" t="str">
        <f t="shared" ref="D362:D433" si="280">IF(C362="",D361,C362)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2" s="276"/>
      <c r="F362" s="44" t="str">
        <f t="shared" si="262"/>
        <v>Не предусмотрено</v>
      </c>
      <c r="G362" s="276"/>
      <c r="H362" s="44" t="str">
        <f t="shared" si="258"/>
        <v>Не предусмотрено</v>
      </c>
      <c r="I362" s="276"/>
      <c r="J362" s="44" t="str">
        <f t="shared" si="266"/>
        <v>Не предусмотрено</v>
      </c>
      <c r="K362" s="71" t="s">
        <v>173</v>
      </c>
      <c r="L362" s="83" t="s">
        <v>58</v>
      </c>
      <c r="M362" s="78" t="s">
        <v>42</v>
      </c>
      <c r="N362" s="98">
        <v>126</v>
      </c>
      <c r="O362" s="98">
        <v>126</v>
      </c>
      <c r="P362" s="58" t="str">
        <f t="shared" si="277"/>
        <v/>
      </c>
      <c r="Q362" s="59">
        <f t="shared" ref="Q362:Q363" si="281">IF(AND(N362&lt;&gt;0,M362="объем"),(O362/N362*100)/$Y$2*12,"")</f>
        <v>100</v>
      </c>
      <c r="R362" s="283"/>
      <c r="S362" s="275"/>
      <c r="T362" s="299"/>
      <c r="U362" s="276"/>
      <c r="V362" s="276"/>
      <c r="W362" s="263"/>
      <c r="X362" s="266"/>
    </row>
    <row r="363" spans="1:24" s="4" customFormat="1" ht="27.6" customHeight="1" thickBot="1" x14ac:dyDescent="0.3">
      <c r="A363" s="271"/>
      <c r="B363" s="44" t="str">
        <f t="shared" si="279"/>
        <v>ГБУЗ АО МИАЦ</v>
      </c>
      <c r="C363" s="306" t="s">
        <v>180</v>
      </c>
      <c r="D363" s="19" t="str">
        <f t="shared" si="280"/>
        <v xml:space="preserve">Освещение деятельности органов государственной власти
</v>
      </c>
      <c r="E363" s="276" t="s">
        <v>47</v>
      </c>
      <c r="F363" s="44" t="str">
        <f t="shared" si="262"/>
        <v>Не предусмотрено</v>
      </c>
      <c r="G363" s="276" t="s">
        <v>47</v>
      </c>
      <c r="H363" s="44" t="str">
        <f t="shared" si="258"/>
        <v>Не предусмотрено</v>
      </c>
      <c r="I363" s="276" t="s">
        <v>47</v>
      </c>
      <c r="J363" s="44" t="str">
        <f t="shared" si="266"/>
        <v>Не предусмотрено</v>
      </c>
      <c r="K363" s="70" t="s">
        <v>226</v>
      </c>
      <c r="L363" s="70" t="s">
        <v>3</v>
      </c>
      <c r="M363" s="70" t="s">
        <v>5</v>
      </c>
      <c r="N363" s="100">
        <v>99</v>
      </c>
      <c r="O363" s="100">
        <v>99</v>
      </c>
      <c r="P363" s="51">
        <f t="shared" ref="P363:P364" si="282">IF(AND(N363&lt;&gt;0,M363="Кач."),O363/N363*100,"")</f>
        <v>100</v>
      </c>
      <c r="Q363" s="57" t="str">
        <f t="shared" si="281"/>
        <v/>
      </c>
      <c r="R363" s="283">
        <f>IFERROR(AVERAGE(P363:P364),"")</f>
        <v>100</v>
      </c>
      <c r="S363" s="275">
        <f t="shared" ref="S363" si="283">AVERAGE(Q363:Q364)</f>
        <v>100</v>
      </c>
      <c r="T363" s="298">
        <f t="shared" si="278"/>
        <v>200</v>
      </c>
      <c r="U363" s="276" t="str">
        <f t="shared" ref="U363" si="284"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76"/>
      <c r="W363" s="263"/>
      <c r="X363" s="266"/>
    </row>
    <row r="364" spans="1:24" s="4" customFormat="1" ht="50.25" customHeight="1" thickBot="1" x14ac:dyDescent="0.3">
      <c r="A364" s="271"/>
      <c r="B364" s="44" t="str">
        <f t="shared" si="279"/>
        <v>ГБУЗ АО МИАЦ</v>
      </c>
      <c r="C364" s="306"/>
      <c r="D364" s="19" t="str">
        <f t="shared" si="280"/>
        <v xml:space="preserve">Освещение деятельности органов государственной власти
</v>
      </c>
      <c r="E364" s="276"/>
      <c r="F364" s="44" t="str">
        <f t="shared" si="262"/>
        <v>Не предусмотрено</v>
      </c>
      <c r="G364" s="276"/>
      <c r="H364" s="44" t="str">
        <f t="shared" si="258"/>
        <v>Не предусмотрено</v>
      </c>
      <c r="I364" s="276"/>
      <c r="J364" s="44" t="str">
        <f t="shared" si="266"/>
        <v>Не предусмотрено</v>
      </c>
      <c r="K364" s="71" t="s">
        <v>181</v>
      </c>
      <c r="L364" s="83" t="s">
        <v>41</v>
      </c>
      <c r="M364" s="78" t="s">
        <v>42</v>
      </c>
      <c r="N364" s="98">
        <v>5060</v>
      </c>
      <c r="O364" s="170">
        <v>5060</v>
      </c>
      <c r="P364" s="58" t="str">
        <f t="shared" si="282"/>
        <v/>
      </c>
      <c r="Q364" s="59">
        <f t="shared" ref="Q364:Q372" si="285">IF(AND(N364&lt;&gt;0,M364="объем"),(O364/N364*100)/$Y$2*12,"")</f>
        <v>100</v>
      </c>
      <c r="R364" s="283"/>
      <c r="S364" s="275"/>
      <c r="T364" s="299"/>
      <c r="U364" s="276"/>
      <c r="V364" s="276"/>
      <c r="W364" s="263"/>
      <c r="X364" s="266"/>
    </row>
    <row r="365" spans="1:24" s="4" customFormat="1" ht="63.75" customHeight="1" thickBot="1" x14ac:dyDescent="0.3">
      <c r="A365" s="271"/>
      <c r="B365" s="44" t="str">
        <f t="shared" si="279"/>
        <v>ГБУЗ АО МИАЦ</v>
      </c>
      <c r="C365" s="268" t="s">
        <v>197</v>
      </c>
      <c r="D365" s="19" t="str">
        <f t="shared" si="280"/>
        <v>Создание и развитие(модернизация)  информационных систем и компонентов информационно-телекоммуникационной инфраструктуры</v>
      </c>
      <c r="E365" s="169" t="s">
        <v>287</v>
      </c>
      <c r="F365" s="44" t="str">
        <f t="shared" si="262"/>
        <v>Cоздание и развитие (модернизация) информационных систем и компонентов информационно-телекоммуникационной инфраструктуры</v>
      </c>
      <c r="G365" s="273" t="s">
        <v>47</v>
      </c>
      <c r="H365" s="44" t="str">
        <f t="shared" si="258"/>
        <v>Не предусмотрено</v>
      </c>
      <c r="I365" s="273" t="s">
        <v>47</v>
      </c>
      <c r="J365" s="44" t="str">
        <f t="shared" si="266"/>
        <v>Не предусмотрено</v>
      </c>
      <c r="K365" s="70" t="s">
        <v>196</v>
      </c>
      <c r="L365" s="70" t="s">
        <v>3</v>
      </c>
      <c r="M365" s="70" t="s">
        <v>5</v>
      </c>
      <c r="N365" s="100">
        <v>99</v>
      </c>
      <c r="O365" s="100">
        <v>99</v>
      </c>
      <c r="P365" s="57">
        <f t="shared" si="264"/>
        <v>100</v>
      </c>
      <c r="Q365" s="57" t="str">
        <f t="shared" si="285"/>
        <v/>
      </c>
      <c r="R365" s="283">
        <f t="shared" ref="R365" si="286">IFERROR(AVERAGE(P365:P366),"")</f>
        <v>100</v>
      </c>
      <c r="S365" s="296">
        <f t="shared" ref="S365" si="287">AVERAGE(Q365:Q366)</f>
        <v>100</v>
      </c>
      <c r="T365" s="298">
        <f t="shared" si="278"/>
        <v>200</v>
      </c>
      <c r="U365" s="276" t="str">
        <f t="shared" ref="U365" si="288"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76"/>
      <c r="W365" s="263"/>
      <c r="X365" s="266"/>
    </row>
    <row r="366" spans="1:24" s="4" customFormat="1" ht="42" customHeight="1" thickBot="1" x14ac:dyDescent="0.3">
      <c r="A366" s="271"/>
      <c r="B366" s="44" t="str">
        <f>IF(A366="",B365,A366)</f>
        <v>ГБУЗ АО МИАЦ</v>
      </c>
      <c r="C366" s="269"/>
      <c r="D366" s="19" t="str">
        <f>IF(C366="",D365,C366)</f>
        <v>Создание и развитие(модернизация)  информационных систем и компонентов информационно-телекоммуникационной инфраструктуры</v>
      </c>
      <c r="E366" s="149" t="s">
        <v>59</v>
      </c>
      <c r="F366" s="44" t="str">
        <f>IF(E366="",F365,E366)</f>
        <v>ИС обеспечения специальной деятельности</v>
      </c>
      <c r="G366" s="285"/>
      <c r="H366" s="44" t="str">
        <f>IF(G366="",H365,G366)</f>
        <v>Не предусмотрено</v>
      </c>
      <c r="I366" s="285"/>
      <c r="J366" s="44" t="str">
        <f t="shared" si="266"/>
        <v>Не предусмотрено</v>
      </c>
      <c r="K366" s="71" t="s">
        <v>288</v>
      </c>
      <c r="L366" s="83" t="s">
        <v>41</v>
      </c>
      <c r="M366" s="78" t="s">
        <v>42</v>
      </c>
      <c r="N366" s="97">
        <v>2</v>
      </c>
      <c r="O366" s="98">
        <v>2</v>
      </c>
      <c r="P366" s="58" t="str">
        <f t="shared" si="264"/>
        <v/>
      </c>
      <c r="Q366" s="240">
        <f>IF(AND(N366&lt;&gt;0,M366="объем"),(O366/N366*100),"")</f>
        <v>100</v>
      </c>
      <c r="R366" s="283"/>
      <c r="S366" s="297"/>
      <c r="T366" s="299"/>
      <c r="U366" s="276"/>
      <c r="V366" s="276"/>
      <c r="W366" s="263"/>
      <c r="X366" s="266"/>
    </row>
    <row r="367" spans="1:24" s="4" customFormat="1" ht="53.25" customHeight="1" thickBot="1" x14ac:dyDescent="0.3">
      <c r="A367" s="271"/>
      <c r="B367" s="44" t="str">
        <f>IF(A367="",B366,A367)</f>
        <v>ГБУЗ АО МИАЦ</v>
      </c>
      <c r="C367" s="269" t="s">
        <v>289</v>
      </c>
      <c r="D367" s="19" t="str">
        <f>IF(C367="",D366,C367)</f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67" s="169" t="s">
        <v>59</v>
      </c>
      <c r="F367" s="44" t="str">
        <f>IF(E367="",F366,E367)</f>
        <v>ИС обеспечения специальной деятельности</v>
      </c>
      <c r="G367" s="169" t="s">
        <v>290</v>
      </c>
      <c r="H367" s="44" t="str">
        <f>IF(G367="",H366,G367)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67" s="169" t="s">
        <v>47</v>
      </c>
      <c r="J367" s="44" t="str">
        <f t="shared" si="266"/>
        <v>Не предусмотрено</v>
      </c>
      <c r="K367" s="82" t="s">
        <v>291</v>
      </c>
      <c r="L367" s="70" t="s">
        <v>3</v>
      </c>
      <c r="M367" s="70" t="s">
        <v>5</v>
      </c>
      <c r="N367" s="100">
        <v>99</v>
      </c>
      <c r="O367" s="100">
        <v>99</v>
      </c>
      <c r="P367" s="57">
        <f t="shared" si="264"/>
        <v>100</v>
      </c>
      <c r="Q367" s="222" t="str">
        <f t="shared" si="285"/>
        <v/>
      </c>
      <c r="R367" s="283">
        <f t="shared" ref="R367" si="289">IFERROR(AVERAGE(P367:P368),"")</f>
        <v>100</v>
      </c>
      <c r="S367" s="275">
        <f t="shared" ref="S367" si="290">AVERAGE(Q367:Q368)</f>
        <v>100</v>
      </c>
      <c r="T367" s="298">
        <f t="shared" si="278"/>
        <v>200</v>
      </c>
      <c r="U367" s="285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76"/>
      <c r="W367" s="263"/>
      <c r="X367" s="266"/>
    </row>
    <row r="368" spans="1:24" s="4" customFormat="1" ht="45" customHeight="1" thickBot="1" x14ac:dyDescent="0.3">
      <c r="A368" s="271"/>
      <c r="B368" s="44" t="str">
        <f t="shared" si="279"/>
        <v>ГБУЗ АО МИАЦ</v>
      </c>
      <c r="C368" s="291"/>
      <c r="D368" s="19" t="str">
        <f t="shared" si="280"/>
        <v>Создание и развитие (модернизация) информационных систем и компонентов информационно-телекоммуникационной инфраструктуры, их техническое сопровождение и эксплуатация, вывод из эксплуатации</v>
      </c>
      <c r="E368" s="169" t="s">
        <v>292</v>
      </c>
      <c r="F368" s="44" t="str">
        <f t="shared" si="262"/>
        <v xml:space="preserve">ИС обеспечения специальной деятельности </v>
      </c>
      <c r="G368" s="169" t="s">
        <v>290</v>
      </c>
      <c r="H368" s="44" t="str">
        <f t="shared" ref="H368:H378" si="291">IF(G368="",H367,G368)</f>
        <v>Создание и развитие информационных систем в сфере здравоохранения, а также регионального сегмента ЕГИСЗ и мониторинг их функционирования</v>
      </c>
      <c r="I368" s="169" t="s">
        <v>47</v>
      </c>
      <c r="J368" s="44" t="str">
        <f t="shared" si="266"/>
        <v>Не предусмотрено</v>
      </c>
      <c r="K368" s="71" t="s">
        <v>196</v>
      </c>
      <c r="L368" s="83" t="s">
        <v>3</v>
      </c>
      <c r="M368" s="139" t="s">
        <v>42</v>
      </c>
      <c r="N368" s="97">
        <v>99</v>
      </c>
      <c r="O368" s="97">
        <v>99</v>
      </c>
      <c r="P368" s="58" t="str">
        <f t="shared" si="264"/>
        <v/>
      </c>
      <c r="Q368" s="240">
        <f>IF(AND(N368&lt;&gt;0,M368="объем"),(O368/N368*100),"")</f>
        <v>100</v>
      </c>
      <c r="R368" s="283"/>
      <c r="S368" s="275"/>
      <c r="T368" s="299"/>
      <c r="U368" s="274"/>
      <c r="V368" s="276"/>
      <c r="W368" s="263"/>
      <c r="X368" s="266"/>
    </row>
    <row r="369" spans="1:24" s="4" customFormat="1" ht="28.5" customHeight="1" thickBot="1" x14ac:dyDescent="0.3">
      <c r="A369" s="271"/>
      <c r="B369" s="44" t="str">
        <f t="shared" si="279"/>
        <v>ГБУЗ АО МИАЦ</v>
      </c>
      <c r="C369" s="306" t="s">
        <v>198</v>
      </c>
      <c r="D369" s="19" t="str">
        <f t="shared" si="280"/>
        <v>Ведение информационных ресурсов в сфере здравоохранения и  баз данных</v>
      </c>
      <c r="E369" s="169" t="s">
        <v>47</v>
      </c>
      <c r="F369" s="44" t="str">
        <f t="shared" si="262"/>
        <v>Не предусмотрено</v>
      </c>
      <c r="G369" s="169" t="s">
        <v>47</v>
      </c>
      <c r="H369" s="44" t="str">
        <f t="shared" si="291"/>
        <v>Не предусмотрено</v>
      </c>
      <c r="I369" s="169" t="s">
        <v>47</v>
      </c>
      <c r="J369" s="44" t="str">
        <f t="shared" si="266"/>
        <v>Не предусмотрено</v>
      </c>
      <c r="K369" s="82" t="s">
        <v>57</v>
      </c>
      <c r="L369" s="70"/>
      <c r="M369" s="70"/>
      <c r="N369" s="100"/>
      <c r="O369" s="100"/>
      <c r="P369" s="57" t="str">
        <f>IF(AND(N369&lt;&gt;0,M369="Кач."),O369/N369*100,"")</f>
        <v/>
      </c>
      <c r="Q369" s="242" t="str">
        <f t="shared" ref="Q369:Q370" si="292">IF(AND(N369&lt;&gt;0,M369="объем"),(O369/N369*100),"")</f>
        <v/>
      </c>
      <c r="R369" s="283" t="str">
        <f t="shared" ref="R369" si="293">IFERROR(AVERAGE(P369:P370),"")</f>
        <v/>
      </c>
      <c r="S369" s="275">
        <f t="shared" ref="S369" si="294">AVERAGE(Q369:Q370)</f>
        <v>100</v>
      </c>
      <c r="T369" s="298">
        <f t="shared" si="278"/>
        <v>200</v>
      </c>
      <c r="U369" s="285" t="str">
        <f t="shared" ref="U369" si="295">IF(T369&lt;170,"ГЗ по услуге (работе) НЕ выполнено","")&amp;IF(AND(T369&gt;=170,T369&lt;=200),"ГЗ по услуге (работе) выполнено","")&amp;IF(T369&gt;200,"ГЗ по услуге (работе) ПЕРЕвыполнено","")</f>
        <v>ГЗ по услуге (работе) выполнено</v>
      </c>
      <c r="V369" s="276"/>
      <c r="W369" s="263"/>
      <c r="X369" s="266"/>
    </row>
    <row r="370" spans="1:24" ht="28.5" customHeight="1" thickBot="1" x14ac:dyDescent="0.3">
      <c r="A370" s="271"/>
      <c r="B370" s="44" t="str">
        <f t="shared" si="279"/>
        <v>ГБУЗ АО МИАЦ</v>
      </c>
      <c r="C370" s="306"/>
      <c r="D370" s="19" t="str">
        <f t="shared" si="280"/>
        <v>Ведение информационных ресурсов в сфере здравоохранения и  баз данных</v>
      </c>
      <c r="E370" s="169" t="s">
        <v>47</v>
      </c>
      <c r="F370" s="44" t="str">
        <f t="shared" si="262"/>
        <v>Не предусмотрено</v>
      </c>
      <c r="G370" s="169" t="s">
        <v>47</v>
      </c>
      <c r="H370" s="44" t="str">
        <f t="shared" si="291"/>
        <v>Не предусмотрено</v>
      </c>
      <c r="I370" s="169" t="s">
        <v>47</v>
      </c>
      <c r="J370" s="44" t="str">
        <f t="shared" si="266"/>
        <v>Не предусмотрено</v>
      </c>
      <c r="K370" s="71" t="s">
        <v>60</v>
      </c>
      <c r="L370" s="83" t="s">
        <v>41</v>
      </c>
      <c r="M370" s="78" t="s">
        <v>42</v>
      </c>
      <c r="N370" s="97">
        <v>34</v>
      </c>
      <c r="O370" s="97">
        <v>34</v>
      </c>
      <c r="P370" s="58" t="str">
        <f t="shared" si="264"/>
        <v/>
      </c>
      <c r="Q370" s="242">
        <f t="shared" si="292"/>
        <v>100</v>
      </c>
      <c r="R370" s="283"/>
      <c r="S370" s="275"/>
      <c r="T370" s="299"/>
      <c r="U370" s="274"/>
      <c r="V370" s="276"/>
      <c r="W370" s="263"/>
      <c r="X370" s="266"/>
    </row>
    <row r="371" spans="1:24" ht="28.5" customHeight="1" thickBot="1" x14ac:dyDescent="0.3">
      <c r="A371" s="271"/>
      <c r="B371" s="44" t="str">
        <f t="shared" si="279"/>
        <v>ГБУЗ АО МИАЦ</v>
      </c>
      <c r="C371" s="306" t="s">
        <v>61</v>
      </c>
      <c r="D371" s="19" t="str">
        <f t="shared" si="280"/>
        <v>Обеспечение сохранности и учет архивных документов</v>
      </c>
      <c r="E371" s="276" t="s">
        <v>47</v>
      </c>
      <c r="F371" s="44" t="str">
        <f t="shared" si="262"/>
        <v>Не предусмотрено</v>
      </c>
      <c r="G371" s="276" t="s">
        <v>47</v>
      </c>
      <c r="H371" s="44" t="str">
        <f t="shared" si="291"/>
        <v>Не предусмотрено</v>
      </c>
      <c r="I371" s="276" t="s">
        <v>47</v>
      </c>
      <c r="J371" s="44" t="str">
        <f t="shared" si="266"/>
        <v>Не предусмотрено</v>
      </c>
      <c r="K371" s="70" t="s">
        <v>226</v>
      </c>
      <c r="L371" s="70" t="s">
        <v>3</v>
      </c>
      <c r="M371" s="70" t="s">
        <v>5</v>
      </c>
      <c r="N371" s="100">
        <v>99</v>
      </c>
      <c r="O371" s="100">
        <v>99</v>
      </c>
      <c r="P371" s="57">
        <f t="shared" si="264"/>
        <v>100</v>
      </c>
      <c r="Q371" s="222" t="str">
        <f t="shared" si="285"/>
        <v/>
      </c>
      <c r="R371" s="283">
        <f t="shared" ref="R371" si="296">IFERROR(AVERAGE(P371:P372),"")</f>
        <v>100</v>
      </c>
      <c r="S371" s="275">
        <f t="shared" ref="S371" si="297">AVERAGE(Q371:Q372)</f>
        <v>100</v>
      </c>
      <c r="T371" s="298">
        <f t="shared" si="278"/>
        <v>200</v>
      </c>
      <c r="U371" s="285" t="str">
        <f t="shared" ref="U371" si="298">IF(T371&lt;170,"ГЗ по услуге (работе) НЕ выполнено","")&amp;IF(AND(T371&gt;=170,T371&lt;=200),"ГЗ по услуге (работе) выполнено","")&amp;IF(T371&gt;200,"ГЗ по услуге (работе) ПЕРЕвыполнено","")</f>
        <v>ГЗ по услуге (работе) выполнено</v>
      </c>
      <c r="V371" s="276"/>
      <c r="W371" s="263"/>
      <c r="X371" s="266"/>
    </row>
    <row r="372" spans="1:24" ht="28.5" customHeight="1" thickBot="1" x14ac:dyDescent="0.3">
      <c r="A372" s="271"/>
      <c r="B372" s="44" t="str">
        <f t="shared" si="279"/>
        <v>ГБУЗ АО МИАЦ</v>
      </c>
      <c r="C372" s="306"/>
      <c r="D372" s="19" t="str">
        <f t="shared" si="280"/>
        <v>Обеспечение сохранности и учет архивных документов</v>
      </c>
      <c r="E372" s="276"/>
      <c r="F372" s="44" t="str">
        <f t="shared" si="262"/>
        <v>Не предусмотрено</v>
      </c>
      <c r="G372" s="276"/>
      <c r="H372" s="44" t="str">
        <f t="shared" si="291"/>
        <v>Не предусмотрено</v>
      </c>
      <c r="I372" s="276"/>
      <c r="J372" s="44" t="str">
        <f t="shared" si="266"/>
        <v>Не предусмотрено</v>
      </c>
      <c r="K372" s="71" t="s">
        <v>199</v>
      </c>
      <c r="L372" s="83" t="s">
        <v>41</v>
      </c>
      <c r="M372" s="78" t="s">
        <v>42</v>
      </c>
      <c r="N372" s="97">
        <v>23535</v>
      </c>
      <c r="O372" s="172">
        <v>23535</v>
      </c>
      <c r="P372" s="58" t="str">
        <f t="shared" si="264"/>
        <v/>
      </c>
      <c r="Q372" s="240">
        <f t="shared" si="285"/>
        <v>100</v>
      </c>
      <c r="R372" s="283"/>
      <c r="S372" s="275"/>
      <c r="T372" s="299"/>
      <c r="U372" s="274"/>
      <c r="V372" s="276"/>
      <c r="W372" s="263"/>
      <c r="X372" s="266"/>
    </row>
    <row r="373" spans="1:24" ht="28.5" customHeight="1" thickBot="1" x14ac:dyDescent="0.3">
      <c r="A373" s="271"/>
      <c r="B373" s="44" t="str">
        <f t="shared" si="279"/>
        <v>ГБУЗ АО МИАЦ</v>
      </c>
      <c r="C373" s="306" t="s">
        <v>201</v>
      </c>
      <c r="D373" s="19" t="str">
        <f t="shared" si="280"/>
        <v>Оказание бесплатной юридической помощи и проведение мониторинга правоприменения в сфере здравоохранения</v>
      </c>
      <c r="E373" s="276" t="s">
        <v>47</v>
      </c>
      <c r="F373" s="44" t="str">
        <f t="shared" si="262"/>
        <v>Не предусмотрено</v>
      </c>
      <c r="G373" s="276" t="s">
        <v>47</v>
      </c>
      <c r="H373" s="44" t="str">
        <f t="shared" si="291"/>
        <v>Не предусмотрено</v>
      </c>
      <c r="I373" s="276" t="s">
        <v>47</v>
      </c>
      <c r="J373" s="44" t="str">
        <f t="shared" si="266"/>
        <v>Не предусмотрено</v>
      </c>
      <c r="K373" s="70" t="s">
        <v>200</v>
      </c>
      <c r="L373" s="70" t="s">
        <v>3</v>
      </c>
      <c r="M373" s="70" t="s">
        <v>5</v>
      </c>
      <c r="N373" s="100">
        <v>99</v>
      </c>
      <c r="O373" s="100">
        <v>99</v>
      </c>
      <c r="P373" s="57">
        <f t="shared" si="264"/>
        <v>100</v>
      </c>
      <c r="Q373" s="59" t="str">
        <f t="shared" si="269"/>
        <v/>
      </c>
      <c r="R373" s="283">
        <f>IFERROR(AVERAGE(P373:P374),"")</f>
        <v>100</v>
      </c>
      <c r="S373" s="275">
        <f>AVERAGE(Q373:Q374)</f>
        <v>100</v>
      </c>
      <c r="T373" s="298">
        <f t="shared" si="278"/>
        <v>200</v>
      </c>
      <c r="U373" s="285" t="str">
        <f t="shared" ref="U373" si="299"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76"/>
      <c r="W373" s="263"/>
      <c r="X373" s="266"/>
    </row>
    <row r="374" spans="1:24" ht="45.75" customHeight="1" thickBot="1" x14ac:dyDescent="0.3">
      <c r="A374" s="271"/>
      <c r="B374" s="44" t="str">
        <f t="shared" si="279"/>
        <v>ГБУЗ АО МИАЦ</v>
      </c>
      <c r="C374" s="306"/>
      <c r="D374" s="19" t="str">
        <f t="shared" si="280"/>
        <v>Оказание бесплатной юридической помощи и проведение мониторинга правоприменения в сфере здравоохранения</v>
      </c>
      <c r="E374" s="276"/>
      <c r="F374" s="44" t="str">
        <f t="shared" si="262"/>
        <v>Не предусмотрено</v>
      </c>
      <c r="G374" s="276"/>
      <c r="H374" s="44" t="str">
        <f t="shared" si="291"/>
        <v>Не предусмотрено</v>
      </c>
      <c r="I374" s="276"/>
      <c r="J374" s="44" t="str">
        <f t="shared" si="266"/>
        <v>Не предусмотрено</v>
      </c>
      <c r="K374" s="71" t="s">
        <v>176</v>
      </c>
      <c r="L374" s="83" t="s">
        <v>41</v>
      </c>
      <c r="M374" s="78" t="s">
        <v>42</v>
      </c>
      <c r="N374" s="98">
        <v>14</v>
      </c>
      <c r="O374" s="98">
        <v>14</v>
      </c>
      <c r="P374" s="58" t="str">
        <f t="shared" si="264"/>
        <v/>
      </c>
      <c r="Q374" s="59">
        <f t="shared" ref="Q374:Q378" si="300">IF(AND(N374&lt;&gt;0,M374="объем"),(O374/N374*100)/$Y$2*12,"")</f>
        <v>100</v>
      </c>
      <c r="R374" s="283"/>
      <c r="S374" s="275"/>
      <c r="T374" s="299"/>
      <c r="U374" s="274"/>
      <c r="V374" s="276"/>
      <c r="W374" s="263"/>
      <c r="X374" s="266"/>
    </row>
    <row r="375" spans="1:24" ht="42.75" customHeight="1" thickBot="1" x14ac:dyDescent="0.3">
      <c r="A375" s="271"/>
      <c r="B375" s="44" t="str">
        <f t="shared" si="279"/>
        <v>ГБУЗ АО МИАЦ</v>
      </c>
      <c r="C375" s="306" t="s">
        <v>202</v>
      </c>
      <c r="D375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5" s="276" t="s">
        <v>47</v>
      </c>
      <c r="F375" s="44" t="str">
        <f t="shared" si="262"/>
        <v>Не предусмотрено</v>
      </c>
      <c r="G375" s="276" t="s">
        <v>47</v>
      </c>
      <c r="H375" s="44" t="str">
        <f t="shared" si="291"/>
        <v>Не предусмотрено</v>
      </c>
      <c r="I375" s="276" t="s">
        <v>47</v>
      </c>
      <c r="J375" s="44" t="str">
        <f t="shared" si="266"/>
        <v>Не предусмотрено</v>
      </c>
      <c r="K375" s="70" t="s">
        <v>200</v>
      </c>
      <c r="L375" s="70" t="s">
        <v>3</v>
      </c>
      <c r="M375" s="70" t="s">
        <v>5</v>
      </c>
      <c r="N375" s="100">
        <v>99</v>
      </c>
      <c r="O375" s="100">
        <v>99</v>
      </c>
      <c r="P375" s="57">
        <f t="shared" si="264"/>
        <v>100</v>
      </c>
      <c r="Q375" s="59" t="str">
        <f t="shared" si="300"/>
        <v/>
      </c>
      <c r="R375" s="283">
        <f>IFERROR(AVERAGE(P375:P376),"")</f>
        <v>100</v>
      </c>
      <c r="S375" s="275">
        <f>AVERAGE(Q375:Q376)</f>
        <v>100</v>
      </c>
      <c r="T375" s="298">
        <f t="shared" si="278"/>
        <v>200</v>
      </c>
      <c r="U375" s="285" t="str">
        <f t="shared" ref="U375" si="301"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76"/>
      <c r="W375" s="263"/>
      <c r="X375" s="266"/>
    </row>
    <row r="376" spans="1:24" s="29" customFormat="1" ht="28.5" customHeight="1" thickBot="1" x14ac:dyDescent="0.3">
      <c r="A376" s="271"/>
      <c r="B376" s="44" t="str">
        <f t="shared" si="279"/>
        <v>ГБУЗ АО МИАЦ</v>
      </c>
      <c r="C376" s="306"/>
      <c r="D376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6" s="276"/>
      <c r="F376" s="44" t="str">
        <f t="shared" si="262"/>
        <v>Не предусмотрено</v>
      </c>
      <c r="G376" s="276"/>
      <c r="H376" s="44" t="str">
        <f t="shared" si="291"/>
        <v>Не предусмотрено</v>
      </c>
      <c r="I376" s="276"/>
      <c r="J376" s="44" t="str">
        <f t="shared" ref="J376:J400" si="302">IF(I376="",J375,I376)</f>
        <v>Не предусмотрено</v>
      </c>
      <c r="K376" s="71" t="s">
        <v>176</v>
      </c>
      <c r="L376" s="83" t="s">
        <v>41</v>
      </c>
      <c r="M376" s="78" t="s">
        <v>42</v>
      </c>
      <c r="N376" s="98">
        <v>119</v>
      </c>
      <c r="O376" s="98">
        <v>119</v>
      </c>
      <c r="P376" s="58" t="str">
        <f t="shared" si="264"/>
        <v/>
      </c>
      <c r="Q376" s="59">
        <f t="shared" si="300"/>
        <v>100</v>
      </c>
      <c r="R376" s="283"/>
      <c r="S376" s="275"/>
      <c r="T376" s="299"/>
      <c r="U376" s="274"/>
      <c r="V376" s="276"/>
      <c r="W376" s="263"/>
      <c r="X376" s="266"/>
    </row>
    <row r="377" spans="1:24" ht="49.5" customHeight="1" thickBot="1" x14ac:dyDescent="0.3">
      <c r="A377" s="271"/>
      <c r="B377" s="44" t="str">
        <f t="shared" si="279"/>
        <v>ГБУЗ АО МИАЦ</v>
      </c>
      <c r="C377" s="306" t="s">
        <v>203</v>
      </c>
      <c r="D377" s="19" t="str">
        <f t="shared" si="280"/>
        <v>Информационно-аналитическое обеспечение и методическое сопровождение по вопросам оплпты труда в сфере здравоохранения</v>
      </c>
      <c r="E377" s="276" t="s">
        <v>47</v>
      </c>
      <c r="F377" s="44" t="str">
        <f t="shared" si="262"/>
        <v>Не предусмотрено</v>
      </c>
      <c r="G377" s="276" t="s">
        <v>47</v>
      </c>
      <c r="H377" s="44" t="str">
        <f t="shared" si="291"/>
        <v>Не предусмотрено</v>
      </c>
      <c r="I377" s="276" t="s">
        <v>47</v>
      </c>
      <c r="J377" s="44" t="str">
        <f t="shared" si="302"/>
        <v>Не предусмотрено</v>
      </c>
      <c r="K377" s="70" t="s">
        <v>200</v>
      </c>
      <c r="L377" s="70" t="s">
        <v>3</v>
      </c>
      <c r="M377" s="70" t="s">
        <v>5</v>
      </c>
      <c r="N377" s="100">
        <v>99</v>
      </c>
      <c r="O377" s="100">
        <v>99</v>
      </c>
      <c r="P377" s="57">
        <f t="shared" ref="P377:P399" si="303">IF(AND(N377&lt;&gt;0,M377="Кач."),O377/N377*100,"")</f>
        <v>100</v>
      </c>
      <c r="Q377" s="59" t="str">
        <f t="shared" si="300"/>
        <v/>
      </c>
      <c r="R377" s="283">
        <f>IFERROR(AVERAGE(P377:P378),"")</f>
        <v>100</v>
      </c>
      <c r="S377" s="275">
        <f>AVERAGE(Q377:Q378)</f>
        <v>100</v>
      </c>
      <c r="T377" s="298">
        <f t="shared" si="278"/>
        <v>200</v>
      </c>
      <c r="U377" s="285" t="str">
        <f t="shared" ref="U377" si="304"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выполнено</v>
      </c>
      <c r="V377" s="276"/>
      <c r="W377" s="263"/>
      <c r="X377" s="266"/>
    </row>
    <row r="378" spans="1:24" ht="28.5" customHeight="1" thickBot="1" x14ac:dyDescent="0.3">
      <c r="A378" s="272"/>
      <c r="B378" s="44" t="str">
        <f t="shared" si="279"/>
        <v>ГБУЗ АО МИАЦ</v>
      </c>
      <c r="C378" s="306"/>
      <c r="D378" s="19" t="str">
        <f t="shared" si="280"/>
        <v>Информационно-аналитическое обеспечение и методическое сопровождение по вопросам оплпты труда в сфере здравоохранения</v>
      </c>
      <c r="E378" s="276"/>
      <c r="F378" s="44" t="str">
        <f t="shared" ref="F378" si="305">IF(E378="",F377,E378)</f>
        <v>Не предусмотрено</v>
      </c>
      <c r="G378" s="276"/>
      <c r="H378" s="44" t="str">
        <f t="shared" si="291"/>
        <v>Не предусмотрено</v>
      </c>
      <c r="I378" s="276"/>
      <c r="J378" s="44" t="str">
        <f t="shared" si="302"/>
        <v>Не предусмотрено</v>
      </c>
      <c r="K378" s="71" t="s">
        <v>176</v>
      </c>
      <c r="L378" s="83" t="s">
        <v>41</v>
      </c>
      <c r="M378" s="78" t="s">
        <v>42</v>
      </c>
      <c r="N378" s="98">
        <v>242</v>
      </c>
      <c r="O378" s="98">
        <v>242</v>
      </c>
      <c r="P378" s="58" t="str">
        <f t="shared" si="303"/>
        <v/>
      </c>
      <c r="Q378" s="59">
        <f t="shared" si="300"/>
        <v>100</v>
      </c>
      <c r="R378" s="283"/>
      <c r="S378" s="275"/>
      <c r="T378" s="299"/>
      <c r="U378" s="274"/>
      <c r="V378" s="276"/>
      <c r="W378" s="264"/>
      <c r="X378" s="267"/>
    </row>
    <row r="379" spans="1:24" ht="42.75" customHeight="1" thickBot="1" x14ac:dyDescent="0.3">
      <c r="A379" s="286" t="s">
        <v>99</v>
      </c>
      <c r="B379" s="44" t="str">
        <f t="shared" si="279"/>
        <v>ГБУ ППО Астраханский базовый медицинский колледж</v>
      </c>
      <c r="C379" s="306" t="s">
        <v>63</v>
      </c>
      <c r="D379" s="19" t="str">
        <f t="shared" si="280"/>
        <v>Реализация дополнительных профессиональных программ повышения квалификации</v>
      </c>
      <c r="E379" s="273" t="s">
        <v>69</v>
      </c>
      <c r="F379" s="44" t="str">
        <f t="shared" ref="F379:F453" si="306">IF(E379="",F378,E379)</f>
        <v>очная</v>
      </c>
      <c r="G379" s="143" t="s">
        <v>150</v>
      </c>
      <c r="H379" s="44" t="str">
        <f t="shared" ref="H379:H453" si="307">IF(G379="",H378,G379)</f>
        <v>не указано</v>
      </c>
      <c r="I379" s="143" t="s">
        <v>150</v>
      </c>
      <c r="J379" s="44" t="str">
        <f t="shared" si="302"/>
        <v>не указано</v>
      </c>
      <c r="K379" s="82" t="s">
        <v>57</v>
      </c>
      <c r="L379" s="69" t="s">
        <v>57</v>
      </c>
      <c r="M379" s="70"/>
      <c r="N379" s="100"/>
      <c r="O379" s="100"/>
      <c r="P379" s="57" t="str">
        <f t="shared" si="303"/>
        <v/>
      </c>
      <c r="Q379" s="57"/>
      <c r="R379" s="283" t="str">
        <f>IFERROR(AVERAGE(P379:P380),"")</f>
        <v/>
      </c>
      <c r="S379" s="275">
        <f>AVERAGE(Q379:Q380)</f>
        <v>99.856321839080465</v>
      </c>
      <c r="T379" s="284">
        <f t="shared" ref="T379" si="308">IFERROR((R379*0.7+S379*0.3)*2,S379*2)</f>
        <v>199.71264367816093</v>
      </c>
      <c r="U379" s="276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76"/>
      <c r="W379" s="262">
        <f>AVERAGE(T379:T400)</f>
        <v>200.29836268052605</v>
      </c>
      <c r="X379" s="345" t="str">
        <f>IF(W379&lt;170,"ГЗ по учреждению не выполнено","")&amp;IF(AND(W379&gt;=170,W379&lt;=200),"ГЗ по учреждению выполнено","")&amp;IF(W379&gt;200,"ГЗ по учреждению перевыполнено","")</f>
        <v>ГЗ по учреждению перевыполнено</v>
      </c>
    </row>
    <row r="380" spans="1:24" ht="42.75" customHeight="1" thickBot="1" x14ac:dyDescent="0.3">
      <c r="A380" s="287"/>
      <c r="B380" s="44" t="str">
        <f t="shared" si="279"/>
        <v>ГБУ ППО Астраханский базовый медицинский колледж</v>
      </c>
      <c r="C380" s="306"/>
      <c r="D380" s="19" t="str">
        <f t="shared" si="280"/>
        <v>Реализация дополнительных профессиональных программ повышения квалификации</v>
      </c>
      <c r="E380" s="274"/>
      <c r="F380" s="44" t="str">
        <f t="shared" si="306"/>
        <v>очная</v>
      </c>
      <c r="G380" s="143"/>
      <c r="H380" s="44" t="str">
        <f t="shared" si="307"/>
        <v>не указано</v>
      </c>
      <c r="I380" s="143"/>
      <c r="J380" s="44" t="str">
        <f t="shared" si="302"/>
        <v>не указано</v>
      </c>
      <c r="K380" s="71" t="s">
        <v>151</v>
      </c>
      <c r="L380" s="72" t="s">
        <v>117</v>
      </c>
      <c r="M380" s="78" t="s">
        <v>42</v>
      </c>
      <c r="N380" s="99">
        <v>1392</v>
      </c>
      <c r="O380" s="256">
        <v>1390</v>
      </c>
      <c r="P380" s="58" t="str">
        <f t="shared" si="264"/>
        <v/>
      </c>
      <c r="Q380" s="59">
        <f t="shared" ref="Q380" si="309">IF(AND(N380&lt;&gt;0,M380="объем"),(O380/N380*100)/$Y$2*12,"")</f>
        <v>99.856321839080465</v>
      </c>
      <c r="R380" s="283"/>
      <c r="S380" s="275"/>
      <c r="T380" s="284"/>
      <c r="U380" s="276"/>
      <c r="V380" s="276"/>
      <c r="W380" s="263"/>
      <c r="X380" s="345"/>
    </row>
    <row r="381" spans="1:24" ht="43.5" customHeight="1" thickBot="1" x14ac:dyDescent="0.3">
      <c r="A381" s="287"/>
      <c r="B381" s="44" t="str">
        <f t="shared" si="279"/>
        <v>ГБУ ППО Астраханский базовый медицинский колледж</v>
      </c>
      <c r="C381" s="306" t="s">
        <v>62</v>
      </c>
      <c r="D381" s="19" t="str">
        <f t="shared" si="280"/>
        <v>Реализация дополнительных профессиональных программ профессиональной переподготовки</v>
      </c>
      <c r="E381" s="273" t="s">
        <v>69</v>
      </c>
      <c r="F381" s="44" t="str">
        <f t="shared" si="306"/>
        <v>очная</v>
      </c>
      <c r="G381" s="143" t="s">
        <v>150</v>
      </c>
      <c r="H381" s="44" t="str">
        <f t="shared" si="307"/>
        <v>не указано</v>
      </c>
      <c r="I381" s="143" t="s">
        <v>150</v>
      </c>
      <c r="J381" s="44" t="str">
        <f t="shared" si="302"/>
        <v>не указано</v>
      </c>
      <c r="K381" s="82" t="s">
        <v>57</v>
      </c>
      <c r="L381" s="69" t="s">
        <v>57</v>
      </c>
      <c r="M381" s="70"/>
      <c r="N381" s="100"/>
      <c r="O381" s="100"/>
      <c r="P381" s="57" t="str">
        <f t="shared" si="303"/>
        <v/>
      </c>
      <c r="Q381" s="238" t="str">
        <f t="shared" ref="Q381:Q382" si="310">IF(AND(N381&lt;&gt;0,M381="объем"),(O381/N381*100)/$Y$2*12,"")</f>
        <v/>
      </c>
      <c r="R381" s="283" t="str">
        <f>IFERROR(AVERAGE(P381:P382),"")</f>
        <v/>
      </c>
      <c r="S381" s="275">
        <f>AVERAGE(Q381:Q382)</f>
        <v>95.333333333333343</v>
      </c>
      <c r="T381" s="284">
        <f t="shared" ref="T381" si="311">IFERROR((R381*0.7+S381*0.3)*2,S381*2)</f>
        <v>190.66666666666669</v>
      </c>
      <c r="U381" s="276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76"/>
      <c r="W381" s="263"/>
      <c r="X381" s="345"/>
    </row>
    <row r="382" spans="1:24" ht="28.5" customHeight="1" thickBot="1" x14ac:dyDescent="0.3">
      <c r="A382" s="287"/>
      <c r="B382" s="44" t="str">
        <f t="shared" si="279"/>
        <v>ГБУ ППО Астраханский базовый медицинский колледж</v>
      </c>
      <c r="C382" s="306"/>
      <c r="D382" s="19" t="str">
        <f t="shared" si="280"/>
        <v>Реализация дополнительных профессиональных программ профессиональной переподготовки</v>
      </c>
      <c r="E382" s="274"/>
      <c r="F382" s="44" t="str">
        <f t="shared" si="306"/>
        <v>очная</v>
      </c>
      <c r="G382" s="143"/>
      <c r="H382" s="44" t="str">
        <f t="shared" si="307"/>
        <v>не указано</v>
      </c>
      <c r="I382" s="143"/>
      <c r="J382" s="44" t="str">
        <f t="shared" si="302"/>
        <v>не указано</v>
      </c>
      <c r="K382" s="71" t="s">
        <v>151</v>
      </c>
      <c r="L382" s="72" t="s">
        <v>117</v>
      </c>
      <c r="M382" s="78" t="s">
        <v>42</v>
      </c>
      <c r="N382" s="99">
        <v>150</v>
      </c>
      <c r="O382" s="99">
        <v>143</v>
      </c>
      <c r="P382" s="58"/>
      <c r="Q382" s="238">
        <f t="shared" si="310"/>
        <v>95.333333333333343</v>
      </c>
      <c r="R382" s="283"/>
      <c r="S382" s="275"/>
      <c r="T382" s="284"/>
      <c r="U382" s="276"/>
      <c r="V382" s="276"/>
      <c r="W382" s="263"/>
      <c r="X382" s="345"/>
    </row>
    <row r="383" spans="1:24" s="4" customFormat="1" ht="35.25" customHeight="1" thickBot="1" x14ac:dyDescent="0.3">
      <c r="A383" s="287"/>
      <c r="B383" s="44" t="str">
        <f t="shared" si="279"/>
        <v>ГБУ ППО Астраханский базовый медицинский колледж</v>
      </c>
      <c r="C383" s="268" t="s">
        <v>152</v>
      </c>
      <c r="D383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3" s="273" t="s">
        <v>69</v>
      </c>
      <c r="F383" s="44" t="str">
        <f t="shared" si="306"/>
        <v>очная</v>
      </c>
      <c r="G383" s="273" t="s">
        <v>122</v>
      </c>
      <c r="H383" s="44" t="str">
        <f t="shared" si="307"/>
        <v>31.02.01 Лечебное дело</v>
      </c>
      <c r="I383" s="273" t="s">
        <v>153</v>
      </c>
      <c r="J383" s="44" t="str">
        <f t="shared" si="302"/>
        <v>Среднее общее образование</v>
      </c>
      <c r="K383" s="82" t="s">
        <v>57</v>
      </c>
      <c r="L383" s="69" t="s">
        <v>57</v>
      </c>
      <c r="M383" s="70"/>
      <c r="N383" s="100"/>
      <c r="O383" s="100"/>
      <c r="P383" s="57" t="str">
        <f t="shared" si="303"/>
        <v/>
      </c>
      <c r="Q383" s="240" t="str">
        <f t="shared" ref="Q383:Q400" si="312">IF(AND(N383&lt;&gt;0,M383="объем"),(O383/N383*100),"")</f>
        <v/>
      </c>
      <c r="R383" s="283" t="str">
        <f>IFERROR(AVERAGE(P383:P384),"")</f>
        <v/>
      </c>
      <c r="S383" s="296">
        <f>AVERAGE(Q383:Q384)</f>
        <v>102</v>
      </c>
      <c r="T383" s="284">
        <f t="shared" ref="T383" si="313">IFERROR((R383*0.7+S383*0.3)*2,S383*2)</f>
        <v>204</v>
      </c>
      <c r="U383" s="276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ПЕРЕвыполнено</v>
      </c>
      <c r="V383" s="276"/>
      <c r="W383" s="263"/>
      <c r="X383" s="345"/>
    </row>
    <row r="384" spans="1:24" s="4" customFormat="1" ht="28.5" customHeight="1" thickBot="1" x14ac:dyDescent="0.3">
      <c r="A384" s="287"/>
      <c r="B384" s="44" t="str">
        <f t="shared" si="279"/>
        <v>ГБУ ППО Астраханский базовый медицинский колледж</v>
      </c>
      <c r="C384" s="269"/>
      <c r="D384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4" s="274"/>
      <c r="F384" s="44" t="str">
        <f t="shared" si="306"/>
        <v>очная</v>
      </c>
      <c r="G384" s="274"/>
      <c r="H384" s="44" t="str">
        <f t="shared" si="307"/>
        <v>31.02.01 Лечебное дело</v>
      </c>
      <c r="I384" s="274"/>
      <c r="J384" s="44" t="str">
        <f t="shared" si="302"/>
        <v>Среднее общее образование</v>
      </c>
      <c r="K384" s="71" t="s">
        <v>154</v>
      </c>
      <c r="L384" s="72" t="s">
        <v>45</v>
      </c>
      <c r="M384" s="78" t="s">
        <v>42</v>
      </c>
      <c r="N384" s="99">
        <v>150</v>
      </c>
      <c r="O384" s="99">
        <v>153</v>
      </c>
      <c r="P384" s="58"/>
      <c r="Q384" s="240">
        <f t="shared" si="312"/>
        <v>102</v>
      </c>
      <c r="R384" s="283"/>
      <c r="S384" s="297"/>
      <c r="T384" s="284"/>
      <c r="U384" s="276"/>
      <c r="V384" s="276"/>
      <c r="W384" s="263"/>
      <c r="X384" s="345"/>
    </row>
    <row r="385" spans="1:24" s="4" customFormat="1" ht="28.5" customHeight="1" thickBot="1" x14ac:dyDescent="0.3">
      <c r="A385" s="287"/>
      <c r="B385" s="44" t="str">
        <f t="shared" si="279"/>
        <v>ГБУ ППО Астраханский базовый медицинский колледж</v>
      </c>
      <c r="C385" s="269"/>
      <c r="D385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5" s="273" t="s">
        <v>293</v>
      </c>
      <c r="F385" s="44" t="str">
        <f t="shared" si="306"/>
        <v>очно-заочная</v>
      </c>
      <c r="G385" s="273" t="s">
        <v>122</v>
      </c>
      <c r="H385" s="44" t="str">
        <f t="shared" si="307"/>
        <v>31.02.01 Лечебное дело</v>
      </c>
      <c r="I385" s="273" t="s">
        <v>153</v>
      </c>
      <c r="J385" s="44" t="str">
        <f t="shared" si="302"/>
        <v>Среднее общее образование</v>
      </c>
      <c r="K385" s="82" t="s">
        <v>57</v>
      </c>
      <c r="L385" s="69" t="s">
        <v>57</v>
      </c>
      <c r="M385" s="78"/>
      <c r="N385" s="99"/>
      <c r="O385" s="99"/>
      <c r="P385" s="167"/>
      <c r="Q385" s="240" t="str">
        <f t="shared" si="312"/>
        <v/>
      </c>
      <c r="R385" s="289" t="str">
        <f>IFERROR(AVERAGE(P385:P386),"")</f>
        <v/>
      </c>
      <c r="S385" s="296">
        <f>AVERAGE(Q385:Q386)</f>
        <v>97.142857142857139</v>
      </c>
      <c r="T385" s="284">
        <f t="shared" ref="T385" si="314">IFERROR((R385*0.7+S385*0.3)*2,S385*2)</f>
        <v>194.28571428571428</v>
      </c>
      <c r="U385" s="273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выполнено</v>
      </c>
      <c r="V385" s="276"/>
      <c r="W385" s="263"/>
      <c r="X385" s="345"/>
    </row>
    <row r="386" spans="1:24" s="4" customFormat="1" ht="28.5" customHeight="1" thickBot="1" x14ac:dyDescent="0.3">
      <c r="A386" s="287"/>
      <c r="B386" s="44" t="str">
        <f t="shared" si="279"/>
        <v>ГБУ ППО Астраханский базовый медицинский колледж</v>
      </c>
      <c r="C386" s="269"/>
      <c r="D386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6" s="274"/>
      <c r="F386" s="44" t="str">
        <f t="shared" si="306"/>
        <v>очно-заочная</v>
      </c>
      <c r="G386" s="274"/>
      <c r="H386" s="44" t="str">
        <f t="shared" si="307"/>
        <v>31.02.01 Лечебное дело</v>
      </c>
      <c r="I386" s="274"/>
      <c r="J386" s="44" t="str">
        <f t="shared" si="302"/>
        <v>Среднее общее образование</v>
      </c>
      <c r="K386" s="71" t="s">
        <v>154</v>
      </c>
      <c r="L386" s="72" t="s">
        <v>45</v>
      </c>
      <c r="M386" s="78" t="s">
        <v>42</v>
      </c>
      <c r="N386" s="99">
        <v>35</v>
      </c>
      <c r="O386" s="98">
        <v>34</v>
      </c>
      <c r="P386" s="167"/>
      <c r="Q386" s="240">
        <f t="shared" si="312"/>
        <v>97.142857142857139</v>
      </c>
      <c r="R386" s="290"/>
      <c r="S386" s="297"/>
      <c r="T386" s="284"/>
      <c r="U386" s="274"/>
      <c r="V386" s="276"/>
      <c r="W386" s="263"/>
      <c r="X386" s="345"/>
    </row>
    <row r="387" spans="1:24" s="4" customFormat="1" ht="35.25" customHeight="1" thickBot="1" x14ac:dyDescent="0.3">
      <c r="A387" s="287"/>
      <c r="B387" s="44" t="str">
        <f t="shared" si="279"/>
        <v>ГБУ ППО Астраханский базовый медицинский колледж</v>
      </c>
      <c r="C387" s="269"/>
      <c r="D387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73" t="s">
        <v>69</v>
      </c>
      <c r="F387" s="44" t="str">
        <f t="shared" si="306"/>
        <v>очная</v>
      </c>
      <c r="G387" s="273" t="s">
        <v>262</v>
      </c>
      <c r="H387" s="44" t="str">
        <f t="shared" si="307"/>
        <v>31.02.06 Стоматология профилактическая</v>
      </c>
      <c r="I387" s="273" t="s">
        <v>153</v>
      </c>
      <c r="J387" s="44" t="str">
        <f t="shared" si="302"/>
        <v>Среднее общее образование</v>
      </c>
      <c r="K387" s="82" t="s">
        <v>57</v>
      </c>
      <c r="L387" s="72" t="s">
        <v>57</v>
      </c>
      <c r="M387" s="78"/>
      <c r="N387" s="99"/>
      <c r="O387" s="99"/>
      <c r="P387" s="142"/>
      <c r="Q387" s="240" t="str">
        <f t="shared" si="312"/>
        <v/>
      </c>
      <c r="R387" s="289" t="str">
        <f>IFERROR(AVERAGE(P387:P388),"")</f>
        <v/>
      </c>
      <c r="S387" s="296">
        <f>AVERAGE(Q387:Q388)</f>
        <v>100</v>
      </c>
      <c r="T387" s="284">
        <f t="shared" ref="T387" si="315">IFERROR((R387*0.7+S387*0.3)*2,S387*2)</f>
        <v>200</v>
      </c>
      <c r="U387" s="273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выполнено</v>
      </c>
      <c r="V387" s="276"/>
      <c r="W387" s="263"/>
      <c r="X387" s="345"/>
    </row>
    <row r="388" spans="1:24" s="4" customFormat="1" ht="28.5" customHeight="1" thickBot="1" x14ac:dyDescent="0.3">
      <c r="A388" s="287"/>
      <c r="B388" s="44" t="str">
        <f t="shared" si="279"/>
        <v>ГБУ ППО Астраханский базовый медицинский колледж</v>
      </c>
      <c r="C388" s="269"/>
      <c r="D388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74"/>
      <c r="F388" s="44" t="str">
        <f t="shared" si="306"/>
        <v>очная</v>
      </c>
      <c r="G388" s="274"/>
      <c r="H388" s="44" t="str">
        <f t="shared" si="307"/>
        <v>31.02.06 Стоматология профилактическая</v>
      </c>
      <c r="I388" s="274"/>
      <c r="J388" s="44" t="str">
        <f t="shared" si="302"/>
        <v>Среднее общее образование</v>
      </c>
      <c r="K388" s="71" t="s">
        <v>154</v>
      </c>
      <c r="L388" s="72" t="s">
        <v>45</v>
      </c>
      <c r="M388" s="78" t="s">
        <v>42</v>
      </c>
      <c r="N388" s="99">
        <v>10</v>
      </c>
      <c r="O388" s="99">
        <v>10</v>
      </c>
      <c r="P388" s="142"/>
      <c r="Q388" s="240">
        <f t="shared" si="312"/>
        <v>100</v>
      </c>
      <c r="R388" s="290"/>
      <c r="S388" s="297"/>
      <c r="T388" s="284"/>
      <c r="U388" s="274"/>
      <c r="V388" s="276"/>
      <c r="W388" s="263"/>
      <c r="X388" s="345"/>
    </row>
    <row r="389" spans="1:24" s="4" customFormat="1" ht="28.5" customHeight="1" thickBot="1" x14ac:dyDescent="0.3">
      <c r="A389" s="287"/>
      <c r="B389" s="44" t="str">
        <f t="shared" si="279"/>
        <v>ГБУ ППО Астраханский базовый медицинский колледж</v>
      </c>
      <c r="C389" s="269"/>
      <c r="D389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73" t="s">
        <v>69</v>
      </c>
      <c r="F389" s="44" t="str">
        <f t="shared" si="306"/>
        <v>очная</v>
      </c>
      <c r="G389" s="273" t="s">
        <v>121</v>
      </c>
      <c r="H389" s="44" t="str">
        <f t="shared" si="307"/>
        <v>34.02.01 Сестринское дело</v>
      </c>
      <c r="I389" s="273" t="s">
        <v>153</v>
      </c>
      <c r="J389" s="44" t="str">
        <f t="shared" si="302"/>
        <v>Среднее общее образование</v>
      </c>
      <c r="K389" s="82" t="s">
        <v>57</v>
      </c>
      <c r="L389" s="69" t="s">
        <v>57</v>
      </c>
      <c r="M389" s="70"/>
      <c r="N389" s="100"/>
      <c r="O389" s="100"/>
      <c r="P389" s="57" t="str">
        <f t="shared" si="303"/>
        <v/>
      </c>
      <c r="Q389" s="240" t="str">
        <f t="shared" si="312"/>
        <v/>
      </c>
      <c r="R389" s="283" t="str">
        <f>IFERROR(AVERAGE(P389:P390),"")</f>
        <v/>
      </c>
      <c r="S389" s="275">
        <f>AVERAGE(Q389:Q390)</f>
        <v>109.30232558139534</v>
      </c>
      <c r="T389" s="284">
        <f t="shared" ref="T389" si="316">IFERROR((R389*0.7+S389*0.3)*2,S389*2)</f>
        <v>218.60465116279067</v>
      </c>
      <c r="U389" s="276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ПЕРЕвыполнено</v>
      </c>
      <c r="V389" s="276"/>
      <c r="W389" s="263"/>
      <c r="X389" s="345"/>
    </row>
    <row r="390" spans="1:24" s="4" customFormat="1" ht="28.5" customHeight="1" thickBot="1" x14ac:dyDescent="0.3">
      <c r="A390" s="287"/>
      <c r="B390" s="44" t="str">
        <f t="shared" si="279"/>
        <v>ГБУ ППО Астраханский базовый медицинский колледж</v>
      </c>
      <c r="C390" s="269"/>
      <c r="D390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74"/>
      <c r="F390" s="44" t="str">
        <f t="shared" si="306"/>
        <v>очная</v>
      </c>
      <c r="G390" s="274"/>
      <c r="H390" s="44" t="str">
        <f t="shared" si="307"/>
        <v>34.02.01 Сестринское дело</v>
      </c>
      <c r="I390" s="274"/>
      <c r="J390" s="44" t="str">
        <f t="shared" si="302"/>
        <v>Среднее общее образование</v>
      </c>
      <c r="K390" s="71" t="s">
        <v>154</v>
      </c>
      <c r="L390" s="72" t="s">
        <v>45</v>
      </c>
      <c r="M390" s="78" t="s">
        <v>42</v>
      </c>
      <c r="N390" s="99">
        <v>43</v>
      </c>
      <c r="O390" s="98">
        <v>47</v>
      </c>
      <c r="P390" s="58"/>
      <c r="Q390" s="240">
        <f t="shared" si="312"/>
        <v>109.30232558139534</v>
      </c>
      <c r="R390" s="283"/>
      <c r="S390" s="275"/>
      <c r="T390" s="284"/>
      <c r="U390" s="276"/>
      <c r="V390" s="276"/>
      <c r="W390" s="263"/>
      <c r="X390" s="345"/>
    </row>
    <row r="391" spans="1:24" s="4" customFormat="1" ht="28.5" customHeight="1" thickBot="1" x14ac:dyDescent="0.3">
      <c r="A391" s="287"/>
      <c r="B391" s="44" t="str">
        <f t="shared" si="279"/>
        <v>ГБУ ППО Астраханский базовый медицинский колледж</v>
      </c>
      <c r="C391" s="269"/>
      <c r="D391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73" t="s">
        <v>293</v>
      </c>
      <c r="F391" s="44" t="str">
        <f t="shared" si="306"/>
        <v>очно-заочная</v>
      </c>
      <c r="G391" s="273" t="s">
        <v>121</v>
      </c>
      <c r="H391" s="44" t="str">
        <f t="shared" si="307"/>
        <v>34.02.01 Сестринское дело</v>
      </c>
      <c r="I391" s="273" t="s">
        <v>153</v>
      </c>
      <c r="J391" s="44" t="str">
        <f t="shared" si="302"/>
        <v>Среднее общее образование</v>
      </c>
      <c r="K391" s="82" t="s">
        <v>57</v>
      </c>
      <c r="L391" s="69" t="s">
        <v>57</v>
      </c>
      <c r="M391" s="78"/>
      <c r="N391" s="99"/>
      <c r="O391" s="98"/>
      <c r="P391" s="167"/>
      <c r="Q391" s="240" t="str">
        <f t="shared" si="312"/>
        <v/>
      </c>
      <c r="R391" s="289" t="str">
        <f>IFERROR(AVERAGE(P391:P392),"")</f>
        <v/>
      </c>
      <c r="S391" s="296">
        <f>AVERAGE(Q391:Q392)</f>
        <v>100</v>
      </c>
      <c r="T391" s="284">
        <f t="shared" ref="T391" si="317">IFERROR((R391*0.7+S391*0.3)*2,S391*2)</f>
        <v>200</v>
      </c>
      <c r="U391" s="273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346"/>
      <c r="W391" s="263"/>
      <c r="X391" s="345"/>
    </row>
    <row r="392" spans="1:24" s="4" customFormat="1" ht="28.5" customHeight="1" thickBot="1" x14ac:dyDescent="0.3">
      <c r="A392" s="287"/>
      <c r="B392" s="44" t="str">
        <f t="shared" si="279"/>
        <v>ГБУ ППО Астраханский базовый медицинский колледж</v>
      </c>
      <c r="C392" s="269"/>
      <c r="D392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74"/>
      <c r="F392" s="44" t="str">
        <f t="shared" si="306"/>
        <v>очно-заочная</v>
      </c>
      <c r="G392" s="274"/>
      <c r="H392" s="44" t="str">
        <f t="shared" si="307"/>
        <v>34.02.01 Сестринское дело</v>
      </c>
      <c r="I392" s="274"/>
      <c r="J392" s="44" t="str">
        <f t="shared" si="302"/>
        <v>Среднее общее образование</v>
      </c>
      <c r="K392" s="71" t="s">
        <v>154</v>
      </c>
      <c r="L392" s="72" t="s">
        <v>45</v>
      </c>
      <c r="M392" s="78" t="s">
        <v>42</v>
      </c>
      <c r="N392" s="99">
        <v>60</v>
      </c>
      <c r="O392" s="98">
        <v>60</v>
      </c>
      <c r="P392" s="167"/>
      <c r="Q392" s="240">
        <f t="shared" si="312"/>
        <v>100</v>
      </c>
      <c r="R392" s="290"/>
      <c r="S392" s="297"/>
      <c r="T392" s="284"/>
      <c r="U392" s="274"/>
      <c r="V392" s="347"/>
      <c r="W392" s="263"/>
      <c r="X392" s="345"/>
    </row>
    <row r="393" spans="1:24" s="4" customFormat="1" ht="28.5" customHeight="1" thickBot="1" x14ac:dyDescent="0.3">
      <c r="A393" s="287"/>
      <c r="B393" s="44" t="str">
        <f t="shared" si="279"/>
        <v>ГБУ ППО Астраханский базовый медицинский колледж</v>
      </c>
      <c r="C393" s="269"/>
      <c r="D393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73" t="s">
        <v>69</v>
      </c>
      <c r="F393" s="44" t="str">
        <f t="shared" si="306"/>
        <v>очная</v>
      </c>
      <c r="G393" s="273" t="s">
        <v>122</v>
      </c>
      <c r="H393" s="44" t="str">
        <f t="shared" si="307"/>
        <v>31.02.01 Лечебное дело</v>
      </c>
      <c r="I393" s="273" t="s">
        <v>156</v>
      </c>
      <c r="J393" s="44" t="str">
        <f t="shared" si="302"/>
        <v>Основное общее образование</v>
      </c>
      <c r="K393" s="82" t="s">
        <v>57</v>
      </c>
      <c r="L393" s="69" t="s">
        <v>57</v>
      </c>
      <c r="M393" s="78"/>
      <c r="N393" s="99"/>
      <c r="O393" s="99"/>
      <c r="P393" s="167"/>
      <c r="Q393" s="240" t="str">
        <f t="shared" si="312"/>
        <v/>
      </c>
      <c r="R393" s="289" t="str">
        <f>IFERROR(AVERAGE(P393:P394),"")</f>
        <v/>
      </c>
      <c r="S393" s="296">
        <f>AVERAGE(Q393:Q394)</f>
        <v>98.642533936651589</v>
      </c>
      <c r="T393" s="284">
        <f t="shared" ref="T393" si="318">IFERROR((R393*0.7+S393*0.3)*2,S393*2)</f>
        <v>197.28506787330318</v>
      </c>
      <c r="U393" s="273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выполнено</v>
      </c>
      <c r="V393" s="346"/>
      <c r="W393" s="263"/>
      <c r="X393" s="345"/>
    </row>
    <row r="394" spans="1:24" s="4" customFormat="1" ht="28.5" customHeight="1" thickBot="1" x14ac:dyDescent="0.3">
      <c r="A394" s="287"/>
      <c r="B394" s="44" t="str">
        <f t="shared" si="279"/>
        <v>ГБУ ППО Астраханский базовый медицинский колледж</v>
      </c>
      <c r="C394" s="269"/>
      <c r="D394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74"/>
      <c r="F394" s="44" t="str">
        <f t="shared" si="306"/>
        <v>очная</v>
      </c>
      <c r="G394" s="274"/>
      <c r="H394" s="44" t="str">
        <f t="shared" si="307"/>
        <v>31.02.01 Лечебное дело</v>
      </c>
      <c r="I394" s="274"/>
      <c r="J394" s="44" t="str">
        <f t="shared" si="302"/>
        <v>Основное общее образование</v>
      </c>
      <c r="K394" s="71" t="s">
        <v>154</v>
      </c>
      <c r="L394" s="72" t="s">
        <v>45</v>
      </c>
      <c r="M394" s="78" t="s">
        <v>42</v>
      </c>
      <c r="N394" s="99">
        <v>221</v>
      </c>
      <c r="O394" s="99">
        <v>218</v>
      </c>
      <c r="P394" s="167"/>
      <c r="Q394" s="240">
        <f t="shared" si="312"/>
        <v>98.642533936651589</v>
      </c>
      <c r="R394" s="290"/>
      <c r="S394" s="297"/>
      <c r="T394" s="284"/>
      <c r="U394" s="274"/>
      <c r="V394" s="347"/>
      <c r="W394" s="263"/>
      <c r="X394" s="345"/>
    </row>
    <row r="395" spans="1:24" s="4" customFormat="1" ht="36" customHeight="1" thickBot="1" x14ac:dyDescent="0.3">
      <c r="A395" s="287"/>
      <c r="B395" s="44" t="str">
        <f t="shared" si="279"/>
        <v>ГБУ ППО Астраханский базовый медицинский колледж</v>
      </c>
      <c r="C395" s="269"/>
      <c r="D395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73" t="s">
        <v>69</v>
      </c>
      <c r="F395" s="44" t="str">
        <f t="shared" si="306"/>
        <v>очная</v>
      </c>
      <c r="G395" s="273" t="s">
        <v>155</v>
      </c>
      <c r="H395" s="44" t="str">
        <f t="shared" si="307"/>
        <v>31.02.02 Акушерское дело</v>
      </c>
      <c r="I395" s="273" t="s">
        <v>156</v>
      </c>
      <c r="J395" s="44" t="str">
        <f t="shared" si="302"/>
        <v>Основное общее образование</v>
      </c>
      <c r="K395" s="82" t="s">
        <v>57</v>
      </c>
      <c r="L395" s="69" t="s">
        <v>57</v>
      </c>
      <c r="M395" s="70"/>
      <c r="N395" s="100"/>
      <c r="O395" s="100"/>
      <c r="P395" s="57" t="str">
        <f t="shared" si="303"/>
        <v/>
      </c>
      <c r="Q395" s="240" t="str">
        <f t="shared" si="312"/>
        <v/>
      </c>
      <c r="R395" s="283" t="str">
        <f>IFERROR(AVERAGE(P395:P396),"")</f>
        <v/>
      </c>
      <c r="S395" s="275">
        <f>AVERAGE(Q395:Q396)</f>
        <v>101.72413793103448</v>
      </c>
      <c r="T395" s="284">
        <f t="shared" ref="T395" si="319">IFERROR((R395*0.7+S395*0.3)*2,S395*2)</f>
        <v>203.44827586206895</v>
      </c>
      <c r="U395" s="276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ПЕРЕвыполнено</v>
      </c>
      <c r="V395" s="331"/>
      <c r="W395" s="263"/>
      <c r="X395" s="345"/>
    </row>
    <row r="396" spans="1:24" s="4" customFormat="1" ht="28.5" customHeight="1" thickBot="1" x14ac:dyDescent="0.3">
      <c r="A396" s="287"/>
      <c r="B396" s="44" t="str">
        <f t="shared" si="279"/>
        <v>ГБУ ППО Астраханский базовый медицинский колледж</v>
      </c>
      <c r="C396" s="269"/>
      <c r="D396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74"/>
      <c r="F396" s="44" t="str">
        <f t="shared" si="306"/>
        <v>очная</v>
      </c>
      <c r="G396" s="274"/>
      <c r="H396" s="44" t="str">
        <f t="shared" si="307"/>
        <v>31.02.02 Акушерское дело</v>
      </c>
      <c r="I396" s="274"/>
      <c r="J396" s="44" t="str">
        <f t="shared" si="302"/>
        <v>Основное общее образование</v>
      </c>
      <c r="K396" s="71" t="s">
        <v>154</v>
      </c>
      <c r="L396" s="72" t="s">
        <v>45</v>
      </c>
      <c r="M396" s="78" t="s">
        <v>42</v>
      </c>
      <c r="N396" s="99">
        <v>58</v>
      </c>
      <c r="O396" s="99">
        <v>59</v>
      </c>
      <c r="P396" s="58"/>
      <c r="Q396" s="240">
        <f t="shared" si="312"/>
        <v>101.72413793103448</v>
      </c>
      <c r="R396" s="283"/>
      <c r="S396" s="275"/>
      <c r="T396" s="284"/>
      <c r="U396" s="276"/>
      <c r="V396" s="331"/>
      <c r="W396" s="263"/>
      <c r="X396" s="345"/>
    </row>
    <row r="397" spans="1:24" s="4" customFormat="1" ht="38.25" customHeight="1" thickBot="1" x14ac:dyDescent="0.3">
      <c r="A397" s="287"/>
      <c r="B397" s="44" t="str">
        <f t="shared" si="279"/>
        <v>ГБУ ППО Астраханский базовый медицинский колледж</v>
      </c>
      <c r="C397" s="269"/>
      <c r="D397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73" t="s">
        <v>69</v>
      </c>
      <c r="F397" s="44" t="str">
        <f t="shared" si="306"/>
        <v>очная</v>
      </c>
      <c r="G397" s="273" t="s">
        <v>157</v>
      </c>
      <c r="H397" s="44" t="str">
        <f t="shared" si="307"/>
        <v>31.02.03 Лабораторная диагностика</v>
      </c>
      <c r="I397" s="273" t="s">
        <v>156</v>
      </c>
      <c r="J397" s="44" t="str">
        <f t="shared" si="302"/>
        <v>Основное общее образование</v>
      </c>
      <c r="K397" s="82" t="s">
        <v>57</v>
      </c>
      <c r="L397" s="69" t="s">
        <v>57</v>
      </c>
      <c r="M397" s="70"/>
      <c r="N397" s="100"/>
      <c r="O397" s="100"/>
      <c r="P397" s="57" t="str">
        <f t="shared" si="303"/>
        <v/>
      </c>
      <c r="Q397" s="240" t="str">
        <f t="shared" si="312"/>
        <v/>
      </c>
      <c r="R397" s="283" t="str">
        <f>IFERROR(AVERAGE(P397:P398),"")</f>
        <v/>
      </c>
      <c r="S397" s="275">
        <f>AVERAGE(Q397:Q398)</f>
        <v>100</v>
      </c>
      <c r="T397" s="284">
        <f t="shared" ref="T397" si="320">IFERROR((R397*0.7+S397*0.3)*2,S397*2)</f>
        <v>200</v>
      </c>
      <c r="U397" s="276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331"/>
      <c r="W397" s="263"/>
      <c r="X397" s="345"/>
    </row>
    <row r="398" spans="1:24" s="4" customFormat="1" ht="28.5" customHeight="1" thickBot="1" x14ac:dyDescent="0.3">
      <c r="A398" s="287"/>
      <c r="B398" s="44" t="str">
        <f t="shared" si="279"/>
        <v>ГБУ ППО Астраханский базовый медицинский колледж</v>
      </c>
      <c r="C398" s="269"/>
      <c r="D398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74"/>
      <c r="F398" s="44" t="str">
        <f t="shared" si="306"/>
        <v>очная</v>
      </c>
      <c r="G398" s="274"/>
      <c r="H398" s="44" t="str">
        <f t="shared" si="307"/>
        <v>31.02.03 Лабораторная диагностика</v>
      </c>
      <c r="I398" s="274"/>
      <c r="J398" s="44" t="str">
        <f t="shared" si="302"/>
        <v>Основное общее образование</v>
      </c>
      <c r="K398" s="71" t="s">
        <v>154</v>
      </c>
      <c r="L398" s="72" t="s">
        <v>45</v>
      </c>
      <c r="M398" s="78" t="s">
        <v>42</v>
      </c>
      <c r="N398" s="99">
        <v>41</v>
      </c>
      <c r="O398" s="99">
        <v>41</v>
      </c>
      <c r="P398" s="58"/>
      <c r="Q398" s="240">
        <f t="shared" si="312"/>
        <v>100</v>
      </c>
      <c r="R398" s="283"/>
      <c r="S398" s="275"/>
      <c r="T398" s="284"/>
      <c r="U398" s="276"/>
      <c r="V398" s="331"/>
      <c r="W398" s="263"/>
      <c r="X398" s="345"/>
    </row>
    <row r="399" spans="1:24" s="4" customFormat="1" ht="40.5" customHeight="1" thickBot="1" x14ac:dyDescent="0.3">
      <c r="A399" s="287"/>
      <c r="B399" s="44" t="str">
        <f t="shared" si="279"/>
        <v>ГБУ ППО Астраханский базовый медицинский колледж</v>
      </c>
      <c r="C399" s="269"/>
      <c r="D399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9" s="273" t="s">
        <v>69</v>
      </c>
      <c r="F399" s="44" t="str">
        <f t="shared" si="306"/>
        <v>очная</v>
      </c>
      <c r="G399" s="273" t="s">
        <v>121</v>
      </c>
      <c r="H399" s="44" t="str">
        <f t="shared" si="307"/>
        <v>34.02.01 Сестринское дело</v>
      </c>
      <c r="I399" s="273" t="s">
        <v>156</v>
      </c>
      <c r="J399" s="44" t="str">
        <f t="shared" si="302"/>
        <v>Основное общее образование</v>
      </c>
      <c r="K399" s="82" t="s">
        <v>57</v>
      </c>
      <c r="L399" s="69" t="s">
        <v>57</v>
      </c>
      <c r="M399" s="70"/>
      <c r="N399" s="100"/>
      <c r="O399" s="100"/>
      <c r="P399" s="57" t="str">
        <f t="shared" si="303"/>
        <v/>
      </c>
      <c r="Q399" s="240" t="str">
        <f t="shared" si="312"/>
        <v/>
      </c>
      <c r="R399" s="283" t="str">
        <f>IFERROR(AVERAGE(P399:P400),"")</f>
        <v/>
      </c>
      <c r="S399" s="275">
        <f>AVERAGE(Q399:Q400)</f>
        <v>97.639484978540764</v>
      </c>
      <c r="T399" s="284">
        <f t="shared" ref="T399" si="321">IFERROR((R399*0.7+S399*0.3)*2,S399*2)</f>
        <v>195.27896995708153</v>
      </c>
      <c r="U399" s="276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выполнено</v>
      </c>
      <c r="V399" s="331"/>
      <c r="W399" s="263"/>
      <c r="X399" s="345"/>
    </row>
    <row r="400" spans="1:24" s="4" customFormat="1" ht="28.5" customHeight="1" thickBot="1" x14ac:dyDescent="0.3">
      <c r="A400" s="288"/>
      <c r="B400" s="44" t="str">
        <f t="shared" si="279"/>
        <v>ГБУ ППО Астраханский базовый медицинский колледж</v>
      </c>
      <c r="C400" s="291"/>
      <c r="D400" s="19" t="str">
        <f t="shared" si="280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400" s="274"/>
      <c r="F400" s="44" t="str">
        <f t="shared" si="306"/>
        <v>очная</v>
      </c>
      <c r="G400" s="274"/>
      <c r="H400" s="44" t="str">
        <f t="shared" si="307"/>
        <v>34.02.01 Сестринское дело</v>
      </c>
      <c r="I400" s="274"/>
      <c r="J400" s="44" t="str">
        <f t="shared" si="302"/>
        <v>Основное общее образование</v>
      </c>
      <c r="K400" s="71" t="s">
        <v>154</v>
      </c>
      <c r="L400" s="72" t="s">
        <v>45</v>
      </c>
      <c r="M400" s="78" t="s">
        <v>42</v>
      </c>
      <c r="N400" s="99">
        <v>932</v>
      </c>
      <c r="O400" s="98">
        <v>910</v>
      </c>
      <c r="P400" s="58"/>
      <c r="Q400" s="240">
        <f t="shared" si="312"/>
        <v>97.639484978540764</v>
      </c>
      <c r="R400" s="283"/>
      <c r="S400" s="275"/>
      <c r="T400" s="284"/>
      <c r="U400" s="276"/>
      <c r="V400" s="331"/>
      <c r="W400" s="264"/>
      <c r="X400" s="345"/>
    </row>
    <row r="401" spans="1:24" s="4" customFormat="1" ht="42.75" customHeight="1" thickBot="1" x14ac:dyDescent="0.3">
      <c r="A401" s="303" t="s">
        <v>7</v>
      </c>
      <c r="B401" s="44" t="str">
        <f t="shared" si="279"/>
        <v>ГБУЗ АО Областная детская клиническая больница им. Н.Н. Силищевой</v>
      </c>
      <c r="C401" s="372" t="s">
        <v>119</v>
      </c>
      <c r="D401" s="19" t="str">
        <f t="shared" si="280"/>
        <v>ПМСП, не включенная в базовую программу ОМС</v>
      </c>
      <c r="E401" s="273" t="s">
        <v>137</v>
      </c>
      <c r="F401" s="44" t="str">
        <f t="shared" si="306"/>
        <v>амбулаторно</v>
      </c>
      <c r="G401" s="397" t="s">
        <v>159</v>
      </c>
      <c r="H401" s="44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1" s="276" t="s">
        <v>271</v>
      </c>
      <c r="J401" s="44" t="str">
        <f t="shared" ref="J401:J429" si="322">IF(I401="",J400,I401)</f>
        <v>по профилю психиатрия</v>
      </c>
      <c r="K401" s="69" t="s">
        <v>128</v>
      </c>
      <c r="L401" s="70" t="s">
        <v>3</v>
      </c>
      <c r="M401" s="70" t="s">
        <v>5</v>
      </c>
      <c r="N401" s="100">
        <v>99</v>
      </c>
      <c r="O401" s="100">
        <v>99</v>
      </c>
      <c r="P401" s="51">
        <f>IF(AND(N401&lt;&gt;0,M401="Кач."),O401/N401*100,"")</f>
        <v>100</v>
      </c>
      <c r="Q401" s="51"/>
      <c r="R401" s="283">
        <f>IFERROR(AVERAGE(P401:P402),"")</f>
        <v>100</v>
      </c>
      <c r="S401" s="275">
        <f>AVERAGE(Q401:Q402)</f>
        <v>102.51597444089458</v>
      </c>
      <c r="T401" s="284">
        <f>IFERROR((R401*0.7+S401*0.3)*2,S401*2)</f>
        <v>201.50958466453676</v>
      </c>
      <c r="U401" s="276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ПЕРЕвыполнено</v>
      </c>
      <c r="V401" s="279"/>
      <c r="W401" s="262">
        <f>AVERAGE(T401:T424)</f>
        <v>204.79692337942529</v>
      </c>
      <c r="X401" s="265" t="str">
        <f>IF(W401&lt;170,"ГЗ по учреждению не выполнено","")&amp;IF(AND(W401&gt;=170,W401&lt;=200),"ГЗ по учреждению выполнено","")&amp;IF(W401&gt;200,"ГЗ по учреждению перевыполнено","")</f>
        <v>ГЗ по учреждению перевыполнено</v>
      </c>
    </row>
    <row r="402" spans="1:24" s="4" customFormat="1" ht="28.5" customHeight="1" thickBot="1" x14ac:dyDescent="0.3">
      <c r="A402" s="304"/>
      <c r="B402" s="44" t="str">
        <f t="shared" si="279"/>
        <v>ГБУЗ АО Областная детская клиническая больница им. Н.Н. Силищевой</v>
      </c>
      <c r="C402" s="373"/>
      <c r="D402" s="19" t="str">
        <f t="shared" si="280"/>
        <v>ПМСП, не включенная в базовую программу ОМС</v>
      </c>
      <c r="E402" s="285"/>
      <c r="F402" s="44" t="str">
        <f t="shared" si="306"/>
        <v>амбулаторно</v>
      </c>
      <c r="G402" s="397"/>
      <c r="H402" s="44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2" s="276"/>
      <c r="J402" s="44" t="str">
        <f t="shared" si="322"/>
        <v>по профилю психиатрия</v>
      </c>
      <c r="K402" s="71" t="s">
        <v>40</v>
      </c>
      <c r="L402" s="67" t="s">
        <v>118</v>
      </c>
      <c r="M402" s="68" t="s">
        <v>42</v>
      </c>
      <c r="N402" s="170">
        <v>2504</v>
      </c>
      <c r="O402" s="144">
        <v>2567</v>
      </c>
      <c r="P402" s="53" t="str">
        <f t="shared" ref="P402:P494" si="323">IF(AND(N402&lt;&gt;0,M402="Кач."),O402/N402*100,"")</f>
        <v/>
      </c>
      <c r="Q402" s="52">
        <f t="shared" ref="Q402:Q436" si="324">IF(AND(N402&lt;&gt;0,M402="объем"),(O402/N402*100)/$Y$2*12,"")</f>
        <v>102.51597444089458</v>
      </c>
      <c r="R402" s="283"/>
      <c r="S402" s="275"/>
      <c r="T402" s="284"/>
      <c r="U402" s="276"/>
      <c r="V402" s="279"/>
      <c r="W402" s="263"/>
      <c r="X402" s="266"/>
    </row>
    <row r="403" spans="1:24" s="4" customFormat="1" ht="46.5" customHeight="1" thickBot="1" x14ac:dyDescent="0.3">
      <c r="A403" s="304"/>
      <c r="B403" s="44" t="str">
        <f t="shared" si="279"/>
        <v>ГБУЗ АО Областная детская клиническая больница им. Н.Н. Силищевой</v>
      </c>
      <c r="C403" s="373"/>
      <c r="D403" s="19" t="str">
        <f t="shared" si="280"/>
        <v>ПМСП, не включенная в базовую программу ОМС</v>
      </c>
      <c r="E403" s="285"/>
      <c r="F403" s="44" t="str">
        <f t="shared" si="306"/>
        <v>амбулаторно</v>
      </c>
      <c r="G403" s="405" t="s">
        <v>39</v>
      </c>
      <c r="H403" s="44" t="str">
        <f t="shared" si="307"/>
        <v>Первичная медико-санитарная помощь, в части диагностики и лечения</v>
      </c>
      <c r="I403" s="273" t="s">
        <v>243</v>
      </c>
      <c r="J403" s="44" t="str">
        <f t="shared" si="322"/>
        <v>Вакцинация</v>
      </c>
      <c r="K403" s="69" t="s">
        <v>128</v>
      </c>
      <c r="L403" s="70" t="s">
        <v>3</v>
      </c>
      <c r="M403" s="70" t="s">
        <v>5</v>
      </c>
      <c r="N403" s="100">
        <v>99</v>
      </c>
      <c r="O403" s="100">
        <v>99</v>
      </c>
      <c r="P403" s="118">
        <f>IF(AND(N403&lt;&gt;0,M403="Кач."),O403/N403*100,"")</f>
        <v>100</v>
      </c>
      <c r="Q403" s="118"/>
      <c r="R403" s="283">
        <f>IFERROR(AVERAGE(P403:P404),"")</f>
        <v>100</v>
      </c>
      <c r="S403" s="275">
        <f>AVERAGE(Q403:Q404)</f>
        <v>176</v>
      </c>
      <c r="T403" s="284">
        <f>IFERROR((R403*0.7+S403*0.3)*2,S403*2)</f>
        <v>245.6</v>
      </c>
      <c r="U403" s="276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ПЕРЕвыполнено</v>
      </c>
      <c r="V403" s="279"/>
      <c r="W403" s="263"/>
      <c r="X403" s="266"/>
    </row>
    <row r="404" spans="1:24" s="4" customFormat="1" ht="28.5" customHeight="1" thickBot="1" x14ac:dyDescent="0.3">
      <c r="A404" s="304"/>
      <c r="B404" s="44" t="str">
        <f t="shared" si="279"/>
        <v>ГБУЗ АО Областная детская клиническая больница им. Н.Н. Силищевой</v>
      </c>
      <c r="C404" s="374"/>
      <c r="D404" s="19" t="str">
        <f t="shared" si="280"/>
        <v>ПМСП, не включенная в базовую программу ОМС</v>
      </c>
      <c r="E404" s="274"/>
      <c r="F404" s="44" t="str">
        <f t="shared" si="306"/>
        <v>амбулаторно</v>
      </c>
      <c r="G404" s="406"/>
      <c r="H404" s="44" t="str">
        <f t="shared" si="307"/>
        <v>Первичная медико-санитарная помощь, в части диагностики и лечения</v>
      </c>
      <c r="I404" s="274"/>
      <c r="J404" s="44" t="str">
        <f t="shared" si="322"/>
        <v>Вакцинация</v>
      </c>
      <c r="K404" s="71" t="s">
        <v>40</v>
      </c>
      <c r="L404" s="67" t="s">
        <v>118</v>
      </c>
      <c r="M404" s="68" t="s">
        <v>42</v>
      </c>
      <c r="N404" s="98">
        <v>50</v>
      </c>
      <c r="O404" s="99">
        <v>88</v>
      </c>
      <c r="P404" s="53" t="str">
        <f t="shared" ref="P404" si="325">IF(AND(N404&lt;&gt;0,M404="Кач."),O404/N404*100,"")</f>
        <v/>
      </c>
      <c r="Q404" s="117">
        <f t="shared" si="324"/>
        <v>176</v>
      </c>
      <c r="R404" s="283"/>
      <c r="S404" s="275"/>
      <c r="T404" s="284"/>
      <c r="U404" s="276"/>
      <c r="V404" s="279"/>
      <c r="W404" s="263"/>
      <c r="X404" s="266"/>
    </row>
    <row r="405" spans="1:24" s="4" customFormat="1" ht="28.5" customHeight="1" thickBot="1" x14ac:dyDescent="0.3">
      <c r="A405" s="304"/>
      <c r="B405" s="44" t="str">
        <f>IF(A405="",B403,A405)</f>
        <v>ГБУЗ АО Областная детская клиническая больница им. Н.Н. Силищевой</v>
      </c>
      <c r="C405" s="372" t="s">
        <v>120</v>
      </c>
      <c r="D405" s="19" t="str">
        <f>IF(C405="",D403,C405)</f>
        <v>ПМСП, включенная в базовую программу ОМС</v>
      </c>
      <c r="E405" s="257" t="s">
        <v>137</v>
      </c>
      <c r="F405" s="44" t="s">
        <v>137</v>
      </c>
      <c r="G405" s="258" t="s">
        <v>331</v>
      </c>
      <c r="H405" s="44" t="str">
        <f>IF(G405="",H403,G405)</f>
        <v>Не применяется</v>
      </c>
      <c r="I405" s="273" t="s">
        <v>332</v>
      </c>
      <c r="J405" s="44" t="s">
        <v>70</v>
      </c>
      <c r="K405" s="82" t="s">
        <v>333</v>
      </c>
      <c r="L405" s="70" t="s">
        <v>3</v>
      </c>
      <c r="M405" s="70" t="s">
        <v>5</v>
      </c>
      <c r="N405" s="100">
        <v>99</v>
      </c>
      <c r="O405" s="100">
        <v>99</v>
      </c>
      <c r="P405" s="259">
        <f>IF(AND(N405&lt;&gt;0,M405="Кач."),O405/N405*100,"")</f>
        <v>100</v>
      </c>
      <c r="Q405" s="260"/>
      <c r="R405" s="289">
        <f>IFERROR(AVERAGE(P405:P406),"")</f>
        <v>100</v>
      </c>
      <c r="S405" s="296">
        <f>AVERAGE(Q405:Q406)</f>
        <v>97.142857142857139</v>
      </c>
      <c r="T405" s="298">
        <f>IFERROR((R405*0.7+S405*0.3)*2,S405*2)</f>
        <v>198.28571428571428</v>
      </c>
      <c r="U405" s="273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выполнено</v>
      </c>
      <c r="V405" s="277"/>
      <c r="W405" s="263"/>
      <c r="X405" s="266"/>
    </row>
    <row r="406" spans="1:24" s="4" customFormat="1" ht="28.5" customHeight="1" thickBot="1" x14ac:dyDescent="0.3">
      <c r="A406" s="304"/>
      <c r="B406" s="44" t="str">
        <f>IF(A406="",B404,A406)</f>
        <v>ГБУЗ АО Областная детская клиническая больница им. Н.Н. Силищевой</v>
      </c>
      <c r="C406" s="374"/>
      <c r="D406" s="19" t="str">
        <f>IF(C406="",D404,C406)</f>
        <v>ПМСП, не включенная в базовую программу ОМС</v>
      </c>
      <c r="E406" s="257" t="s">
        <v>137</v>
      </c>
      <c r="F406" s="44" t="s">
        <v>137</v>
      </c>
      <c r="G406" s="258" t="s">
        <v>331</v>
      </c>
      <c r="H406" s="44" t="str">
        <f>IF(G406="",H404,G406)</f>
        <v>Не применяется</v>
      </c>
      <c r="I406" s="274"/>
      <c r="J406" s="44" t="s">
        <v>70</v>
      </c>
      <c r="K406" s="71" t="s">
        <v>40</v>
      </c>
      <c r="L406" s="67" t="s">
        <v>118</v>
      </c>
      <c r="M406" s="68" t="s">
        <v>42</v>
      </c>
      <c r="N406" s="98">
        <v>70</v>
      </c>
      <c r="O406" s="98">
        <v>68</v>
      </c>
      <c r="P406" s="53"/>
      <c r="Q406" s="260">
        <f t="shared" si="324"/>
        <v>97.142857142857139</v>
      </c>
      <c r="R406" s="290"/>
      <c r="S406" s="297"/>
      <c r="T406" s="299"/>
      <c r="U406" s="274"/>
      <c r="V406" s="278"/>
      <c r="W406" s="263"/>
      <c r="X406" s="266"/>
    </row>
    <row r="407" spans="1:24" s="4" customFormat="1" ht="28.5" customHeight="1" thickBot="1" x14ac:dyDescent="0.3">
      <c r="A407" s="304"/>
      <c r="B407" s="44" t="str">
        <f>IF(A407="",B404,A407)</f>
        <v>ГБУЗ АО Областная детская клиническая больница им. Н.Н. Силищевой</v>
      </c>
      <c r="C407" s="372" t="s">
        <v>136</v>
      </c>
      <c r="D407" s="19" t="str">
        <f>IF(C407="",D404,C407)</f>
        <v>Медицинская помощь в экстренной форме незастрахованным гражданам в системе обязательного медицинского страхования</v>
      </c>
      <c r="E407" s="276" t="s">
        <v>137</v>
      </c>
      <c r="F407" s="44" t="str">
        <f>IF(E407="",F404,E407)</f>
        <v>амбулаторно</v>
      </c>
      <c r="G407" s="279" t="s">
        <v>136</v>
      </c>
      <c r="H407" s="44" t="str">
        <f>IF(G407="",H404,G407)</f>
        <v>Медицинская помощь в экстренной форме незастрахованным гражданам в системе обязательного медицинского страхования</v>
      </c>
      <c r="I407" s="276" t="s">
        <v>143</v>
      </c>
      <c r="J407" s="44" t="str">
        <f>IF(I407="",J404,I407)</f>
        <v xml:space="preserve">Не применяется </v>
      </c>
      <c r="K407" s="69" t="s">
        <v>128</v>
      </c>
      <c r="L407" s="69" t="s">
        <v>3</v>
      </c>
      <c r="M407" s="69" t="s">
        <v>5</v>
      </c>
      <c r="N407" s="100">
        <v>99</v>
      </c>
      <c r="O407" s="100">
        <v>99</v>
      </c>
      <c r="P407" s="51">
        <f t="shared" si="323"/>
        <v>100</v>
      </c>
      <c r="Q407" s="51"/>
      <c r="R407" s="289">
        <f>IFERROR(AVERAGE(P407:P408),"")</f>
        <v>100</v>
      </c>
      <c r="S407" s="296">
        <f>AVERAGE(Q407:Q408)</f>
        <v>100.44999999999999</v>
      </c>
      <c r="T407" s="298">
        <f>IFERROR((R407*0.7+S407*0.3)*2,S407*2)</f>
        <v>200.26999999999998</v>
      </c>
      <c r="U407" s="273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ПЕРЕвыполнено</v>
      </c>
      <c r="V407" s="277"/>
      <c r="W407" s="263"/>
      <c r="X407" s="266"/>
    </row>
    <row r="408" spans="1:24" s="4" customFormat="1" ht="28.5" customHeight="1" thickBot="1" x14ac:dyDescent="0.3">
      <c r="A408" s="304"/>
      <c r="B408" s="44" t="str">
        <f t="shared" si="279"/>
        <v>ГБУЗ АО Областная детская клиническая больница им. Н.Н. Силищевой</v>
      </c>
      <c r="C408" s="374"/>
      <c r="D408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08" s="276"/>
      <c r="F408" s="44" t="str">
        <f t="shared" si="306"/>
        <v>амбулаторно</v>
      </c>
      <c r="G408" s="279"/>
      <c r="H408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08" s="276"/>
      <c r="J408" s="44" t="str">
        <f t="shared" si="322"/>
        <v xml:space="preserve">Не применяется </v>
      </c>
      <c r="K408" s="66" t="s">
        <v>40</v>
      </c>
      <c r="L408" s="67" t="s">
        <v>118</v>
      </c>
      <c r="M408" s="68" t="s">
        <v>42</v>
      </c>
      <c r="N408" s="171">
        <v>4000</v>
      </c>
      <c r="O408" s="103">
        <v>4018</v>
      </c>
      <c r="P408" s="53" t="str">
        <f t="shared" si="323"/>
        <v/>
      </c>
      <c r="Q408" s="52">
        <f t="shared" si="324"/>
        <v>100.44999999999999</v>
      </c>
      <c r="R408" s="290"/>
      <c r="S408" s="297"/>
      <c r="T408" s="299"/>
      <c r="U408" s="274"/>
      <c r="V408" s="278"/>
      <c r="W408" s="263"/>
      <c r="X408" s="266"/>
    </row>
    <row r="409" spans="1:24" s="4" customFormat="1" ht="28.5" customHeight="1" thickBot="1" x14ac:dyDescent="0.3">
      <c r="A409" s="304"/>
      <c r="B409" s="44" t="str">
        <f t="shared" si="279"/>
        <v>ГБУЗ АО Областная детская клиническая больница им. Н.Н. Силищевой</v>
      </c>
      <c r="C409" s="372" t="s">
        <v>71</v>
      </c>
      <c r="D409" s="19" t="str">
        <f t="shared" si="280"/>
        <v>Паллиативная медицинская помощь</v>
      </c>
      <c r="E409" s="273" t="s">
        <v>244</v>
      </c>
      <c r="F409" s="44" t="str">
        <f t="shared" si="306"/>
        <v>амбулаторно на дому выездными патронажными бригадами</v>
      </c>
      <c r="G409" s="273" t="s">
        <v>43</v>
      </c>
      <c r="H409" s="44" t="str">
        <f t="shared" si="307"/>
        <v>паллиативная медицинская помощь</v>
      </c>
      <c r="I409" s="273" t="s">
        <v>143</v>
      </c>
      <c r="J409" s="44" t="str">
        <f t="shared" si="322"/>
        <v xml:space="preserve">Не применяется </v>
      </c>
      <c r="K409" s="69" t="s">
        <v>128</v>
      </c>
      <c r="L409" s="69" t="s">
        <v>3</v>
      </c>
      <c r="M409" s="69" t="s">
        <v>5</v>
      </c>
      <c r="N409" s="100">
        <v>99</v>
      </c>
      <c r="O409" s="100">
        <v>99</v>
      </c>
      <c r="P409" s="118">
        <f t="shared" ref="P409:P410" si="326">IF(AND(N409&lt;&gt;0,M409="Кач."),O409/N409*100,"")</f>
        <v>100</v>
      </c>
      <c r="Q409" s="118"/>
      <c r="R409" s="283">
        <f>IFERROR(AVERAGE(P409:P410),"")</f>
        <v>100</v>
      </c>
      <c r="S409" s="275">
        <f>AVERAGE(Q409:Q410)</f>
        <v>100.79365079365078</v>
      </c>
      <c r="T409" s="284">
        <f>IFERROR((R409*0.7+S409*0.3)*2,S409*2)</f>
        <v>200.47619047619048</v>
      </c>
      <c r="U409" s="276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ПЕРЕвыполнено</v>
      </c>
      <c r="V409" s="279"/>
      <c r="W409" s="263"/>
      <c r="X409" s="266"/>
    </row>
    <row r="410" spans="1:24" s="4" customFormat="1" ht="28.5" customHeight="1" thickBot="1" x14ac:dyDescent="0.3">
      <c r="A410" s="304"/>
      <c r="B410" s="44" t="str">
        <f t="shared" si="279"/>
        <v>ГБУЗ АО Областная детская клиническая больница им. Н.Н. Силищевой</v>
      </c>
      <c r="C410" s="373"/>
      <c r="D410" s="19" t="str">
        <f t="shared" si="280"/>
        <v>Паллиативная медицинская помощь</v>
      </c>
      <c r="E410" s="274"/>
      <c r="F410" s="44" t="str">
        <f t="shared" si="306"/>
        <v>амбулаторно на дому выездными патронажными бригадами</v>
      </c>
      <c r="G410" s="285"/>
      <c r="H410" s="44" t="str">
        <f t="shared" si="307"/>
        <v>паллиативная медицинская помощь</v>
      </c>
      <c r="I410" s="285"/>
      <c r="J410" s="44" t="str">
        <f t="shared" si="322"/>
        <v xml:space="preserve">Не применяется </v>
      </c>
      <c r="K410" s="66" t="s">
        <v>40</v>
      </c>
      <c r="L410" s="67" t="s">
        <v>118</v>
      </c>
      <c r="M410" s="68" t="s">
        <v>42</v>
      </c>
      <c r="N410" s="99">
        <v>252</v>
      </c>
      <c r="O410" s="99">
        <v>254</v>
      </c>
      <c r="P410" s="53" t="str">
        <f t="shared" si="326"/>
        <v/>
      </c>
      <c r="Q410" s="117">
        <f t="shared" ref="Q410" si="327">IF(AND(N410&lt;&gt;0,M410="объем"),(O410/N410*100)/$Y$2*12,"")</f>
        <v>100.79365079365078</v>
      </c>
      <c r="R410" s="283"/>
      <c r="S410" s="275"/>
      <c r="T410" s="284"/>
      <c r="U410" s="276"/>
      <c r="V410" s="279"/>
      <c r="W410" s="263"/>
      <c r="X410" s="266"/>
    </row>
    <row r="411" spans="1:24" s="4" customFormat="1" ht="28.5" customHeight="1" thickBot="1" x14ac:dyDescent="0.3">
      <c r="A411" s="304"/>
      <c r="B411" s="44" t="str">
        <f t="shared" si="279"/>
        <v>ГБУЗ АО Областная детская клиническая больница им. Н.Н. Силищевой</v>
      </c>
      <c r="C411" s="373"/>
      <c r="D411" s="19" t="str">
        <f t="shared" si="280"/>
        <v>Паллиативная медицинская помощь</v>
      </c>
      <c r="E411" s="276" t="s">
        <v>138</v>
      </c>
      <c r="F411" s="44" t="str">
        <f t="shared" si="306"/>
        <v>стационар</v>
      </c>
      <c r="G411" s="285"/>
      <c r="H411" s="44" t="str">
        <f t="shared" si="307"/>
        <v>паллиативная медицинская помощь</v>
      </c>
      <c r="I411" s="285"/>
      <c r="J411" s="44" t="str">
        <f t="shared" si="322"/>
        <v xml:space="preserve">Не применяется </v>
      </c>
      <c r="K411" s="69" t="s">
        <v>128</v>
      </c>
      <c r="L411" s="69" t="s">
        <v>3</v>
      </c>
      <c r="M411" s="69" t="s">
        <v>5</v>
      </c>
      <c r="N411" s="100">
        <v>99</v>
      </c>
      <c r="O411" s="100">
        <v>99</v>
      </c>
      <c r="P411" s="51">
        <f t="shared" si="323"/>
        <v>100</v>
      </c>
      <c r="Q411" s="51"/>
      <c r="R411" s="283">
        <f>IFERROR(AVERAGE(P411:P412),"")</f>
        <v>100</v>
      </c>
      <c r="S411" s="275">
        <f>AVERAGE(Q411:Q412)</f>
        <v>100.11405759908752</v>
      </c>
      <c r="T411" s="284">
        <f>IFERROR((R411*0.7+S411*0.3)*2,S411*2)</f>
        <v>200.0684345594525</v>
      </c>
      <c r="U411" s="276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ПЕРЕвыполнено</v>
      </c>
      <c r="V411" s="279"/>
      <c r="W411" s="263"/>
      <c r="X411" s="266"/>
    </row>
    <row r="412" spans="1:24" s="4" customFormat="1" ht="45.75" customHeight="1" thickBot="1" x14ac:dyDescent="0.3">
      <c r="A412" s="304"/>
      <c r="B412" s="44" t="str">
        <f t="shared" si="279"/>
        <v>ГБУЗ АО Областная детская клиническая больница им. Н.Н. Силищевой</v>
      </c>
      <c r="C412" s="374"/>
      <c r="D412" s="19" t="str">
        <f t="shared" si="280"/>
        <v>Паллиативная медицинская помощь</v>
      </c>
      <c r="E412" s="276"/>
      <c r="F412" s="44" t="str">
        <f t="shared" si="306"/>
        <v>стационар</v>
      </c>
      <c r="G412" s="274"/>
      <c r="H412" s="44" t="str">
        <f t="shared" si="307"/>
        <v>паллиативная медицинская помощь</v>
      </c>
      <c r="I412" s="274"/>
      <c r="J412" s="44" t="str">
        <f t="shared" si="322"/>
        <v xml:space="preserve">Не применяется </v>
      </c>
      <c r="K412" s="66" t="s">
        <v>134</v>
      </c>
      <c r="L412" s="67" t="s">
        <v>135</v>
      </c>
      <c r="M412" s="68" t="s">
        <v>42</v>
      </c>
      <c r="N412" s="99">
        <v>3507</v>
      </c>
      <c r="O412" s="144">
        <v>3511</v>
      </c>
      <c r="P412" s="53" t="str">
        <f t="shared" si="323"/>
        <v/>
      </c>
      <c r="Q412" s="52">
        <f t="shared" si="324"/>
        <v>100.11405759908752</v>
      </c>
      <c r="R412" s="283"/>
      <c r="S412" s="275"/>
      <c r="T412" s="284"/>
      <c r="U412" s="276"/>
      <c r="V412" s="279"/>
      <c r="W412" s="263"/>
      <c r="X412" s="266"/>
    </row>
    <row r="413" spans="1:24" s="4" customFormat="1" ht="45.75" customHeight="1" thickBot="1" x14ac:dyDescent="0.3">
      <c r="A413" s="304"/>
      <c r="B413" s="44" t="str">
        <f t="shared" si="279"/>
        <v>ГБУЗ АО Областная детская клиническая больница им. Н.Н. Силищевой</v>
      </c>
      <c r="C413" s="398" t="s">
        <v>124</v>
      </c>
      <c r="D413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3" s="276" t="s">
        <v>158</v>
      </c>
      <c r="F413" s="44" t="str">
        <f t="shared" si="306"/>
        <v xml:space="preserve"> стационар</v>
      </c>
      <c r="G413" s="276" t="s">
        <v>47</v>
      </c>
      <c r="H413" s="44" t="str">
        <f t="shared" si="307"/>
        <v>Не предусмотрено</v>
      </c>
      <c r="I413" s="276" t="s">
        <v>100</v>
      </c>
      <c r="J413" s="44" t="str">
        <f t="shared" si="322"/>
        <v>Патология новорожденных</v>
      </c>
      <c r="K413" s="69" t="s">
        <v>128</v>
      </c>
      <c r="L413" s="70" t="s">
        <v>3</v>
      </c>
      <c r="M413" s="70" t="s">
        <v>5</v>
      </c>
      <c r="N413" s="100">
        <v>99</v>
      </c>
      <c r="O413" s="100">
        <v>99</v>
      </c>
      <c r="P413" s="51">
        <f t="shared" ref="P413" si="328">IF(AND(N413&lt;&gt;0,M413="Кач."),O413/N413*100,"")</f>
        <v>100</v>
      </c>
      <c r="Q413" s="51"/>
      <c r="R413" s="289">
        <f>IFERROR(AVERAGE(P413:P418),"")</f>
        <v>100</v>
      </c>
      <c r="S413" s="296">
        <f>AVERAGE(Q413:Q418)</f>
        <v>98.932183013931123</v>
      </c>
      <c r="T413" s="298">
        <f>IFERROR((R413*0.7+S413*0.3)*2,S413*2)</f>
        <v>199.35930980835866</v>
      </c>
      <c r="U413" s="273" t="str">
        <f>IF(T413&lt;170,"ГЗ по услуге (работе) НЕ выполнено","")&amp;IF(AND(T413&gt;=170,T413&lt;=200),"ГЗ по услуге (работе) выполнено","")&amp;IF(T413&gt;200,"ГЗ по услуге (работе) ПЕРЕвыполнено","")</f>
        <v>ГЗ по услуге (работе) выполнено</v>
      </c>
      <c r="V413" s="277"/>
      <c r="W413" s="263"/>
      <c r="X413" s="266"/>
    </row>
    <row r="414" spans="1:24" s="4" customFormat="1" ht="45.75" customHeight="1" thickBot="1" x14ac:dyDescent="0.3">
      <c r="A414" s="304"/>
      <c r="B414" s="44" t="str">
        <f t="shared" si="279"/>
        <v>ГБУЗ АО Областная детская клиническая больница им. Н.Н. Силищевой</v>
      </c>
      <c r="C414" s="398"/>
      <c r="D414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4" s="276"/>
      <c r="F414" s="44" t="str">
        <f t="shared" si="306"/>
        <v xml:space="preserve"> стационар</v>
      </c>
      <c r="G414" s="276"/>
      <c r="H414" s="44" t="str">
        <f t="shared" si="307"/>
        <v>Не предусмотрено</v>
      </c>
      <c r="I414" s="276"/>
      <c r="J414" s="44" t="str">
        <f t="shared" si="322"/>
        <v>Патология новорожденных</v>
      </c>
      <c r="K414" s="71" t="s">
        <v>169</v>
      </c>
      <c r="L414" s="72" t="s">
        <v>145</v>
      </c>
      <c r="M414" s="68" t="s">
        <v>42</v>
      </c>
      <c r="N414" s="98">
        <v>79</v>
      </c>
      <c r="O414" s="99">
        <v>80</v>
      </c>
      <c r="P414" s="53" t="str">
        <f t="shared" si="323"/>
        <v/>
      </c>
      <c r="Q414" s="52">
        <f t="shared" si="324"/>
        <v>101.26582278481013</v>
      </c>
      <c r="R414" s="300"/>
      <c r="S414" s="301"/>
      <c r="T414" s="308"/>
      <c r="U414" s="285"/>
      <c r="V414" s="295"/>
      <c r="W414" s="263"/>
      <c r="X414" s="266"/>
    </row>
    <row r="415" spans="1:24" s="4" customFormat="1" ht="28.5" customHeight="1" thickBot="1" x14ac:dyDescent="0.3">
      <c r="A415" s="304"/>
      <c r="B415" s="44" t="str">
        <f t="shared" si="279"/>
        <v>ГБУЗ АО Областная детская клиническая больница им. Н.Н. Силищевой</v>
      </c>
      <c r="C415" s="398"/>
      <c r="D415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5" s="276" t="s">
        <v>158</v>
      </c>
      <c r="F415" s="44" t="str">
        <f t="shared" si="306"/>
        <v xml:space="preserve"> стационар</v>
      </c>
      <c r="G415" s="276" t="s">
        <v>47</v>
      </c>
      <c r="H415" s="44" t="str">
        <f t="shared" si="307"/>
        <v>Не предусмотрено</v>
      </c>
      <c r="I415" s="276" t="s">
        <v>70</v>
      </c>
      <c r="J415" s="44" t="str">
        <f t="shared" si="322"/>
        <v>Педиатрия</v>
      </c>
      <c r="K415" s="69" t="s">
        <v>128</v>
      </c>
      <c r="L415" s="70" t="s">
        <v>3</v>
      </c>
      <c r="M415" s="70" t="s">
        <v>5</v>
      </c>
      <c r="N415" s="100">
        <v>99</v>
      </c>
      <c r="O415" s="100">
        <v>99</v>
      </c>
      <c r="P415" s="51">
        <f t="shared" si="323"/>
        <v>100</v>
      </c>
      <c r="Q415" s="51"/>
      <c r="R415" s="300"/>
      <c r="S415" s="301"/>
      <c r="T415" s="308"/>
      <c r="U415" s="285"/>
      <c r="V415" s="295"/>
      <c r="W415" s="263"/>
      <c r="X415" s="266"/>
    </row>
    <row r="416" spans="1:24" s="4" customFormat="1" ht="28.5" customHeight="1" thickBot="1" x14ac:dyDescent="0.3">
      <c r="A416" s="304"/>
      <c r="B416" s="44" t="str">
        <f t="shared" si="279"/>
        <v>ГБУЗ АО Областная детская клиническая больница им. Н.Н. Силищевой</v>
      </c>
      <c r="C416" s="398"/>
      <c r="D416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6" s="276"/>
      <c r="F416" s="44" t="str">
        <f t="shared" si="306"/>
        <v xml:space="preserve"> стационар</v>
      </c>
      <c r="G416" s="276"/>
      <c r="H416" s="44" t="str">
        <f t="shared" si="307"/>
        <v>Не предусмотрено</v>
      </c>
      <c r="I416" s="276"/>
      <c r="J416" s="44" t="str">
        <f t="shared" si="322"/>
        <v>Педиатрия</v>
      </c>
      <c r="K416" s="71" t="s">
        <v>169</v>
      </c>
      <c r="L416" s="72" t="s">
        <v>145</v>
      </c>
      <c r="M416" s="68" t="s">
        <v>42</v>
      </c>
      <c r="N416" s="98">
        <v>179</v>
      </c>
      <c r="O416" s="99">
        <v>171</v>
      </c>
      <c r="P416" s="53" t="str">
        <f t="shared" si="323"/>
        <v/>
      </c>
      <c r="Q416" s="52">
        <f t="shared" si="324"/>
        <v>95.530726256983243</v>
      </c>
      <c r="R416" s="300"/>
      <c r="S416" s="301"/>
      <c r="T416" s="308"/>
      <c r="U416" s="285"/>
      <c r="V416" s="295"/>
      <c r="W416" s="263"/>
      <c r="X416" s="266"/>
    </row>
    <row r="417" spans="1:24" s="4" customFormat="1" ht="28.5" customHeight="1" thickBot="1" x14ac:dyDescent="0.3">
      <c r="A417" s="304"/>
      <c r="B417" s="44" t="str">
        <f t="shared" si="279"/>
        <v>ГБУЗ АО Областная детская клиническая больница им. Н.Н. Силищевой</v>
      </c>
      <c r="C417" s="398"/>
      <c r="D417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7" s="276" t="s">
        <v>158</v>
      </c>
      <c r="F417" s="44" t="str">
        <f t="shared" si="306"/>
        <v xml:space="preserve"> стационар</v>
      </c>
      <c r="G417" s="276" t="s">
        <v>47</v>
      </c>
      <c r="H417" s="44" t="str">
        <f t="shared" si="307"/>
        <v>Не предусмотрено</v>
      </c>
      <c r="I417" s="276" t="s">
        <v>72</v>
      </c>
      <c r="J417" s="44" t="str">
        <f t="shared" si="322"/>
        <v>неврология</v>
      </c>
      <c r="K417" s="69" t="s">
        <v>128</v>
      </c>
      <c r="L417" s="70" t="s">
        <v>3</v>
      </c>
      <c r="M417" s="70" t="s">
        <v>5</v>
      </c>
      <c r="N417" s="100">
        <v>99</v>
      </c>
      <c r="O417" s="100">
        <v>99</v>
      </c>
      <c r="P417" s="51">
        <f t="shared" si="323"/>
        <v>100</v>
      </c>
      <c r="Q417" s="51"/>
      <c r="R417" s="300"/>
      <c r="S417" s="301"/>
      <c r="T417" s="308"/>
      <c r="U417" s="285"/>
      <c r="V417" s="295"/>
      <c r="W417" s="263"/>
      <c r="X417" s="266"/>
    </row>
    <row r="418" spans="1:24" s="4" customFormat="1" ht="28.5" customHeight="1" thickBot="1" x14ac:dyDescent="0.3">
      <c r="A418" s="304"/>
      <c r="B418" s="44" t="str">
        <f t="shared" si="279"/>
        <v>ГБУЗ АО Областная детская клиническая больница им. Н.Н. Силищевой</v>
      </c>
      <c r="C418" s="398"/>
      <c r="D418" s="19" t="str">
        <f t="shared" si="28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8" s="276"/>
      <c r="F418" s="44" t="str">
        <f t="shared" si="306"/>
        <v xml:space="preserve"> стационар</v>
      </c>
      <c r="G418" s="276"/>
      <c r="H418" s="44" t="str">
        <f t="shared" si="307"/>
        <v>Не предусмотрено</v>
      </c>
      <c r="I418" s="276"/>
      <c r="J418" s="44" t="str">
        <f t="shared" si="322"/>
        <v>неврология</v>
      </c>
      <c r="K418" s="71" t="s">
        <v>169</v>
      </c>
      <c r="L418" s="72" t="s">
        <v>145</v>
      </c>
      <c r="M418" s="68" t="s">
        <v>42</v>
      </c>
      <c r="N418" s="98">
        <v>55</v>
      </c>
      <c r="O418" s="99">
        <v>55</v>
      </c>
      <c r="P418" s="53" t="str">
        <f t="shared" ref="P418:P423" si="329">IF(AND(N418&lt;&gt;0,M418="Кач."),O418/N418*100,"")</f>
        <v/>
      </c>
      <c r="Q418" s="52">
        <f t="shared" si="324"/>
        <v>100</v>
      </c>
      <c r="R418" s="290"/>
      <c r="S418" s="297"/>
      <c r="T418" s="299"/>
      <c r="U418" s="274"/>
      <c r="V418" s="278"/>
      <c r="W418" s="263"/>
      <c r="X418" s="266"/>
    </row>
    <row r="419" spans="1:24" s="4" customFormat="1" ht="28.5" customHeight="1" thickBot="1" x14ac:dyDescent="0.3">
      <c r="A419" s="304"/>
      <c r="B419" s="44" t="str">
        <f t="shared" si="279"/>
        <v>ГБУЗ АО Областная детская клиническая больница им. Н.Н. Силищевой</v>
      </c>
      <c r="C419" s="372" t="s">
        <v>202</v>
      </c>
      <c r="D419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19" s="276" t="s">
        <v>47</v>
      </c>
      <c r="F419" s="44" t="str">
        <f t="shared" si="306"/>
        <v>Не предусмотрено</v>
      </c>
      <c r="G419" s="276" t="s">
        <v>47</v>
      </c>
      <c r="H419" s="44" t="str">
        <f t="shared" si="307"/>
        <v>Не предусмотрено</v>
      </c>
      <c r="I419" s="276" t="s">
        <v>47</v>
      </c>
      <c r="J419" s="44" t="str">
        <f t="shared" si="322"/>
        <v>Не предусмотрено</v>
      </c>
      <c r="K419" s="70" t="s">
        <v>200</v>
      </c>
      <c r="L419" s="70" t="s">
        <v>3</v>
      </c>
      <c r="M419" s="70" t="s">
        <v>5</v>
      </c>
      <c r="N419" s="100">
        <v>99</v>
      </c>
      <c r="O419" s="100">
        <v>99</v>
      </c>
      <c r="P419" s="259">
        <f t="shared" si="323"/>
        <v>100</v>
      </c>
      <c r="Q419" s="260"/>
      <c r="R419" s="289">
        <f>IFERROR(AVERAGE(P419:P420),"")</f>
        <v>100</v>
      </c>
      <c r="S419" s="296">
        <f>AVERAGE(Q419:Q420)</f>
        <v>104</v>
      </c>
      <c r="T419" s="298">
        <f>IFERROR((R419*0.7+S419*0.3)*2,S419*2)</f>
        <v>202.4</v>
      </c>
      <c r="U419" s="273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277"/>
      <c r="W419" s="263"/>
      <c r="X419" s="266"/>
    </row>
    <row r="420" spans="1:24" s="4" customFormat="1" ht="28.5" customHeight="1" thickBot="1" x14ac:dyDescent="0.3">
      <c r="A420" s="304"/>
      <c r="B420" s="44" t="str">
        <f t="shared" si="279"/>
        <v>ГБУЗ АО Областная детская клиническая больница им. Н.Н. Силищевой</v>
      </c>
      <c r="C420" s="374"/>
      <c r="D420" s="19" t="str">
        <f t="shared" si="280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420" s="276"/>
      <c r="F420" s="44" t="str">
        <f t="shared" si="306"/>
        <v>Не предусмотрено</v>
      </c>
      <c r="G420" s="276"/>
      <c r="H420" s="44" t="str">
        <f t="shared" si="307"/>
        <v>Не предусмотрено</v>
      </c>
      <c r="I420" s="276"/>
      <c r="J420" s="44" t="str">
        <f t="shared" si="322"/>
        <v>Не предусмотрено</v>
      </c>
      <c r="K420" s="71" t="s">
        <v>176</v>
      </c>
      <c r="L420" s="72" t="s">
        <v>145</v>
      </c>
      <c r="M420" s="68" t="s">
        <v>42</v>
      </c>
      <c r="N420" s="98">
        <v>25</v>
      </c>
      <c r="O420" s="99">
        <v>26</v>
      </c>
      <c r="P420" s="53"/>
      <c r="Q420" s="260">
        <f t="shared" si="324"/>
        <v>104</v>
      </c>
      <c r="R420" s="290"/>
      <c r="S420" s="297"/>
      <c r="T420" s="299"/>
      <c r="U420" s="274"/>
      <c r="V420" s="278"/>
      <c r="W420" s="263"/>
      <c r="X420" s="266"/>
    </row>
    <row r="421" spans="1:24" s="4" customFormat="1" ht="28.5" customHeight="1" thickBot="1" x14ac:dyDescent="0.3">
      <c r="A421" s="304"/>
      <c r="B421" s="44" t="str">
        <f t="shared" si="279"/>
        <v>ГБУЗ АО Областная детская клиническая больница им. Н.Н. Силищевой</v>
      </c>
      <c r="C421" s="372" t="s">
        <v>260</v>
      </c>
      <c r="D421" s="19" t="str">
        <f t="shared" si="280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21" s="276" t="s">
        <v>47</v>
      </c>
      <c r="F421" s="44" t="str">
        <f t="shared" si="306"/>
        <v>Не предусмотрено</v>
      </c>
      <c r="G421" s="276" t="s">
        <v>47</v>
      </c>
      <c r="H421" s="44" t="str">
        <f t="shared" si="307"/>
        <v>Не предусмотрено</v>
      </c>
      <c r="I421" s="276" t="s">
        <v>47</v>
      </c>
      <c r="J421" s="44" t="str">
        <f t="shared" si="322"/>
        <v>Не предусмотрено</v>
      </c>
      <c r="K421" s="70" t="s">
        <v>175</v>
      </c>
      <c r="L421" s="70" t="s">
        <v>3</v>
      </c>
      <c r="M421" s="70" t="s">
        <v>5</v>
      </c>
      <c r="N421" s="100">
        <v>99</v>
      </c>
      <c r="O421" s="100">
        <v>99</v>
      </c>
      <c r="P421" s="259">
        <f t="shared" si="323"/>
        <v>100</v>
      </c>
      <c r="Q421" s="260"/>
      <c r="R421" s="289">
        <f>IFERROR(AVERAGE(P421:P422),"")</f>
        <v>100</v>
      </c>
      <c r="S421" s="296">
        <f>AVERAGE(Q421:Q422)</f>
        <v>100</v>
      </c>
      <c r="T421" s="298">
        <f>IFERROR((R421*0.7+S421*0.3)*2,S421*2)</f>
        <v>200</v>
      </c>
      <c r="U421" s="273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77"/>
      <c r="W421" s="263"/>
      <c r="X421" s="266"/>
    </row>
    <row r="422" spans="1:24" s="4" customFormat="1" ht="28.5" customHeight="1" thickBot="1" x14ac:dyDescent="0.3">
      <c r="A422" s="304"/>
      <c r="B422" s="44" t="str">
        <f t="shared" si="279"/>
        <v>ГБУЗ АО Областная детская клиническая больница им. Н.Н. Силищевой</v>
      </c>
      <c r="C422" s="374"/>
      <c r="D422" s="19" t="str">
        <f t="shared" si="280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422" s="276"/>
      <c r="F422" s="44" t="str">
        <f t="shared" si="306"/>
        <v>Не предусмотрено</v>
      </c>
      <c r="G422" s="276"/>
      <c r="H422" s="44" t="str">
        <f t="shared" si="307"/>
        <v>Не предусмотрено</v>
      </c>
      <c r="I422" s="276"/>
      <c r="J422" s="44" t="str">
        <f t="shared" si="322"/>
        <v>Не предусмотрено</v>
      </c>
      <c r="K422" s="71" t="s">
        <v>173</v>
      </c>
      <c r="L422" s="72" t="s">
        <v>58</v>
      </c>
      <c r="M422" s="68" t="s">
        <v>42</v>
      </c>
      <c r="N422" s="98">
        <v>50</v>
      </c>
      <c r="O422" s="99">
        <v>50</v>
      </c>
      <c r="P422" s="53"/>
      <c r="Q422" s="260">
        <f t="shared" si="324"/>
        <v>100</v>
      </c>
      <c r="R422" s="290"/>
      <c r="S422" s="297"/>
      <c r="T422" s="299"/>
      <c r="U422" s="274"/>
      <c r="V422" s="278"/>
      <c r="W422" s="263"/>
      <c r="X422" s="266"/>
    </row>
    <row r="423" spans="1:24" s="4" customFormat="1" ht="28.5" customHeight="1" thickBot="1" x14ac:dyDescent="0.3">
      <c r="A423" s="304"/>
      <c r="B423" s="44" t="str">
        <f t="shared" si="279"/>
        <v>ГБУЗ АО Областная детская клиническая больница им. Н.Н. Силищевой</v>
      </c>
      <c r="C423" s="268" t="s">
        <v>227</v>
      </c>
      <c r="D423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3" s="276" t="s">
        <v>281</v>
      </c>
      <c r="F423" s="44" t="str">
        <f t="shared" si="306"/>
        <v>заключение договоров</v>
      </c>
      <c r="G423" s="276" t="s">
        <v>283</v>
      </c>
      <c r="H423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3" s="273" t="s">
        <v>282</v>
      </c>
      <c r="J423" s="44" t="str">
        <f t="shared" si="3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3" s="73" t="s">
        <v>228</v>
      </c>
      <c r="L423" s="72" t="s">
        <v>3</v>
      </c>
      <c r="M423" s="70" t="s">
        <v>5</v>
      </c>
      <c r="N423" s="100">
        <v>100</v>
      </c>
      <c r="O423" s="100">
        <v>100</v>
      </c>
      <c r="P423" s="51">
        <f t="shared" si="329"/>
        <v>100</v>
      </c>
      <c r="Q423" s="51"/>
      <c r="R423" s="283">
        <f>IFERROR(AVERAGE(P423:P424),"")</f>
        <v>100</v>
      </c>
      <c r="S423" s="275">
        <f>AVERAGE(Q423:Q424)</f>
        <v>100</v>
      </c>
      <c r="T423" s="284">
        <f>IFERROR((R423*0.7+S423*0.3)*2,S423*2)</f>
        <v>200</v>
      </c>
      <c r="U423" s="276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выполнено</v>
      </c>
      <c r="V423" s="279"/>
      <c r="W423" s="263"/>
      <c r="X423" s="266"/>
    </row>
    <row r="424" spans="1:24" s="4" customFormat="1" ht="28.5" customHeight="1" thickBot="1" x14ac:dyDescent="0.3">
      <c r="A424" s="305"/>
      <c r="B424" s="44" t="str">
        <f t="shared" si="279"/>
        <v>ГБУЗ АО Областная детская клиническая больница им. Н.Н. Силищевой</v>
      </c>
      <c r="C424" s="291"/>
      <c r="D424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4" s="276"/>
      <c r="F424" s="44" t="str">
        <f t="shared" si="306"/>
        <v>заключение договоров</v>
      </c>
      <c r="G424" s="276"/>
      <c r="H424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4" s="274"/>
      <c r="J424" s="44" t="str">
        <f t="shared" si="32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4" s="74" t="s">
        <v>235</v>
      </c>
      <c r="L424" s="72" t="s">
        <v>229</v>
      </c>
      <c r="M424" s="78" t="s">
        <v>42</v>
      </c>
      <c r="N424" s="98">
        <v>129.13</v>
      </c>
      <c r="O424" s="98">
        <v>129.13</v>
      </c>
      <c r="P424" s="53" t="str">
        <f t="shared" ref="P424" si="330">IF(AND(N424&lt;&gt;0,M424="Кач."),O424/N424*100,"")</f>
        <v/>
      </c>
      <c r="Q424" s="55">
        <f>IF(AND(N424&lt;&gt;0,M424="объем"),(O424/N424*100),"")</f>
        <v>100</v>
      </c>
      <c r="R424" s="283"/>
      <c r="S424" s="275"/>
      <c r="T424" s="284"/>
      <c r="U424" s="276"/>
      <c r="V424" s="279"/>
      <c r="W424" s="264"/>
      <c r="X424" s="267"/>
    </row>
    <row r="425" spans="1:24" s="4" customFormat="1" ht="28.5" customHeight="1" thickBot="1" x14ac:dyDescent="0.3">
      <c r="A425" s="354" t="s">
        <v>277</v>
      </c>
      <c r="B425" s="44" t="str">
        <f>IF(A425="",B424,A425)</f>
        <v>ГБУЗ АО Городская клиническая больница №2 им. братьев Губиных</v>
      </c>
      <c r="C425" s="268" t="s">
        <v>71</v>
      </c>
      <c r="D425" s="19" t="str">
        <f t="shared" si="280"/>
        <v>Паллиативная медицинская помощь</v>
      </c>
      <c r="E425" s="276" t="s">
        <v>138</v>
      </c>
      <c r="F425" s="44" t="str">
        <f t="shared" si="306"/>
        <v>стационар</v>
      </c>
      <c r="G425" s="276" t="s">
        <v>43</v>
      </c>
      <c r="H425" s="44" t="str">
        <f t="shared" si="307"/>
        <v>паллиативная медицинская помощь</v>
      </c>
      <c r="I425" s="276" t="s">
        <v>143</v>
      </c>
      <c r="J425" s="44" t="str">
        <f t="shared" si="322"/>
        <v xml:space="preserve">Не применяется </v>
      </c>
      <c r="K425" s="69" t="s">
        <v>128</v>
      </c>
      <c r="L425" s="69" t="s">
        <v>3</v>
      </c>
      <c r="M425" s="69" t="s">
        <v>5</v>
      </c>
      <c r="N425" s="100">
        <v>99</v>
      </c>
      <c r="O425" s="100">
        <v>99</v>
      </c>
      <c r="P425" s="51">
        <f>IF(AND(N425&lt;&gt;0,M425="Кач."),O425/N425*100,"")</f>
        <v>100</v>
      </c>
      <c r="Q425" s="51"/>
      <c r="R425" s="283">
        <f>IFERROR(AVERAGE(P425:P426),"")</f>
        <v>100</v>
      </c>
      <c r="S425" s="275">
        <f>AVERAGE(Q425:Q426)</f>
        <v>96.375541824218388</v>
      </c>
      <c r="T425" s="284">
        <f>IFERROR((R425*0.7+S425*0.3)*2,S425*2)</f>
        <v>197.82532509453102</v>
      </c>
      <c r="U425" s="276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выполнено</v>
      </c>
      <c r="V425" s="279"/>
      <c r="W425" s="262">
        <f>AVERAGE(T425:T434)</f>
        <v>199.56506501890621</v>
      </c>
      <c r="X425" s="265" t="str">
        <f>IF(W425&lt;170,"ГЗ по учреждению не выполнено","")&amp;IF(AND(W425&gt;=170,W425&lt;=200),"ГЗ по учреждению выполнено","")&amp;IF(W425&gt;200,"ГЗ по учреждению перевыполнено","")</f>
        <v>ГЗ по учреждению выполнено</v>
      </c>
    </row>
    <row r="426" spans="1:24" s="15" customFormat="1" ht="28.5" customHeight="1" thickBot="1" x14ac:dyDescent="0.3">
      <c r="A426" s="354"/>
      <c r="B426" s="44" t="str">
        <f t="shared" si="279"/>
        <v>ГБУЗ АО Городская клиническая больница №2 им. братьев Губиных</v>
      </c>
      <c r="C426" s="269"/>
      <c r="D426" s="19" t="str">
        <f t="shared" si="280"/>
        <v>Паллиативная медицинская помощь</v>
      </c>
      <c r="E426" s="276"/>
      <c r="F426" s="44" t="str">
        <f t="shared" si="306"/>
        <v>стационар</v>
      </c>
      <c r="G426" s="276"/>
      <c r="H426" s="44" t="str">
        <f t="shared" si="307"/>
        <v>паллиативная медицинская помощь</v>
      </c>
      <c r="I426" s="276"/>
      <c r="J426" s="44" t="str">
        <f t="shared" si="322"/>
        <v xml:space="preserve">Не применяется </v>
      </c>
      <c r="K426" s="66" t="s">
        <v>134</v>
      </c>
      <c r="L426" s="67" t="s">
        <v>135</v>
      </c>
      <c r="M426" s="68" t="s">
        <v>42</v>
      </c>
      <c r="N426" s="97">
        <v>32529</v>
      </c>
      <c r="O426" s="97">
        <v>31350</v>
      </c>
      <c r="P426" s="53" t="str">
        <f t="shared" si="323"/>
        <v/>
      </c>
      <c r="Q426" s="52">
        <f t="shared" si="324"/>
        <v>96.375541824218388</v>
      </c>
      <c r="R426" s="283"/>
      <c r="S426" s="275"/>
      <c r="T426" s="284"/>
      <c r="U426" s="276"/>
      <c r="V426" s="279"/>
      <c r="W426" s="263"/>
      <c r="X426" s="266"/>
    </row>
    <row r="427" spans="1:24" s="4" customFormat="1" ht="81.75" customHeight="1" thickBot="1" x14ac:dyDescent="0.3">
      <c r="A427" s="354"/>
      <c r="B427" s="44" t="str">
        <f t="shared" si="279"/>
        <v>ГБУЗ АО Городская клиническая больница №2 им. братьев Губиных</v>
      </c>
      <c r="C427" s="269"/>
      <c r="D427" s="19" t="str">
        <f t="shared" si="280"/>
        <v>Паллиативная медицинская помощь</v>
      </c>
      <c r="E427" s="276" t="s">
        <v>244</v>
      </c>
      <c r="F427" s="44" t="str">
        <f t="shared" si="306"/>
        <v>амбулаторно на дому выездными патронажными бригадами</v>
      </c>
      <c r="G427" s="276" t="s">
        <v>43</v>
      </c>
      <c r="H427" s="44" t="str">
        <f t="shared" si="307"/>
        <v>паллиативная медицинская помощь</v>
      </c>
      <c r="I427" s="276" t="s">
        <v>137</v>
      </c>
      <c r="J427" s="44" t="str">
        <f t="shared" si="322"/>
        <v>амбулаторно</v>
      </c>
      <c r="K427" s="69" t="s">
        <v>128</v>
      </c>
      <c r="L427" s="70" t="s">
        <v>3</v>
      </c>
      <c r="M427" s="70" t="s">
        <v>5</v>
      </c>
      <c r="N427" s="100">
        <v>99</v>
      </c>
      <c r="O427" s="100">
        <v>99</v>
      </c>
      <c r="P427" s="51">
        <f>IF(AND(N427&lt;&gt;0,M427="Кач."),O427/N427*100,"")</f>
        <v>100</v>
      </c>
      <c r="Q427" s="51"/>
      <c r="R427" s="283">
        <f>IFERROR(AVERAGE(P427:P428),"")</f>
        <v>100</v>
      </c>
      <c r="S427" s="275">
        <f>AVERAGE(Q427:Q428)</f>
        <v>100</v>
      </c>
      <c r="T427" s="284">
        <f>IFERROR((R427*0.7+S427*0.3)*2,S427*2)</f>
        <v>200</v>
      </c>
      <c r="U427" s="276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79"/>
      <c r="W427" s="263"/>
      <c r="X427" s="266"/>
    </row>
    <row r="428" spans="1:24" s="4" customFormat="1" ht="40.5" customHeight="1" thickBot="1" x14ac:dyDescent="0.3">
      <c r="A428" s="354"/>
      <c r="B428" s="44" t="str">
        <f t="shared" si="279"/>
        <v>ГБУЗ АО Городская клиническая больница №2 им. братьев Губиных</v>
      </c>
      <c r="C428" s="291"/>
      <c r="D428" s="19" t="str">
        <f t="shared" si="280"/>
        <v>Паллиативная медицинская помощь</v>
      </c>
      <c r="E428" s="276"/>
      <c r="F428" s="44" t="str">
        <f t="shared" si="306"/>
        <v>амбулаторно на дому выездными патронажными бригадами</v>
      </c>
      <c r="G428" s="276"/>
      <c r="H428" s="44" t="str">
        <f t="shared" si="307"/>
        <v>паллиативная медицинская помощь</v>
      </c>
      <c r="I428" s="276"/>
      <c r="J428" s="44" t="str">
        <f t="shared" si="322"/>
        <v>амбулаторно</v>
      </c>
      <c r="K428" s="71" t="s">
        <v>40</v>
      </c>
      <c r="L428" s="67" t="s">
        <v>118</v>
      </c>
      <c r="M428" s="68" t="s">
        <v>42</v>
      </c>
      <c r="N428" s="98">
        <v>1200</v>
      </c>
      <c r="O428" s="97">
        <v>1200</v>
      </c>
      <c r="P428" s="53" t="str">
        <f t="shared" ref="P428" si="331">IF(AND(N428&lt;&gt;0,M428="Кач."),O428/N428*100,"")</f>
        <v/>
      </c>
      <c r="Q428" s="52">
        <f t="shared" ref="Q428" si="332">IF(AND(N428&lt;&gt;0,M428="объем"),(O428/N428*100)/$Y$2*12,"")</f>
        <v>100</v>
      </c>
      <c r="R428" s="283"/>
      <c r="S428" s="275"/>
      <c r="T428" s="284"/>
      <c r="U428" s="276"/>
      <c r="V428" s="279"/>
      <c r="W428" s="263"/>
      <c r="X428" s="266"/>
    </row>
    <row r="429" spans="1:24" s="4" customFormat="1" ht="39" customHeight="1" thickBot="1" x14ac:dyDescent="0.3">
      <c r="A429" s="354"/>
      <c r="B429" s="44" t="str">
        <f t="shared" si="279"/>
        <v>ГБУЗ АО Городская клиническая больница №2 им. братьев Губиных</v>
      </c>
      <c r="C429" s="280" t="s">
        <v>119</v>
      </c>
      <c r="D429" s="19" t="str">
        <f t="shared" si="280"/>
        <v>ПМСП, не включенная в базовую программу ОМС</v>
      </c>
      <c r="E429" s="273" t="s">
        <v>137</v>
      </c>
      <c r="F429" s="44" t="str">
        <f t="shared" si="306"/>
        <v>амбулаторно</v>
      </c>
      <c r="G429" s="273" t="s">
        <v>248</v>
      </c>
      <c r="H429" s="44" t="str">
        <f t="shared" si="307"/>
        <v>вакцинация</v>
      </c>
      <c r="I429" s="273" t="s">
        <v>243</v>
      </c>
      <c r="J429" s="44" t="str">
        <f t="shared" si="322"/>
        <v>Вакцинация</v>
      </c>
      <c r="K429" s="69" t="s">
        <v>128</v>
      </c>
      <c r="L429" s="70" t="s">
        <v>3</v>
      </c>
      <c r="M429" s="70" t="s">
        <v>5</v>
      </c>
      <c r="N429" s="100">
        <v>99</v>
      </c>
      <c r="O429" s="100">
        <v>99</v>
      </c>
      <c r="P429" s="121">
        <f>IF(AND(N429&lt;&gt;0,M429="Кач."),O429/N429*100,"")</f>
        <v>100</v>
      </c>
      <c r="Q429" s="121"/>
      <c r="R429" s="283">
        <f>IFERROR(AVERAGE(P429:P430),"")</f>
        <v>100</v>
      </c>
      <c r="S429" s="275">
        <f>AVERAGE(Q429:Q430)</f>
        <v>100</v>
      </c>
      <c r="T429" s="284">
        <f>IFERROR((R429*0.7+S429*0.3)*2,S429*2)</f>
        <v>200</v>
      </c>
      <c r="U429" s="344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79"/>
      <c r="W429" s="263"/>
      <c r="X429" s="266"/>
    </row>
    <row r="430" spans="1:24" s="4" customFormat="1" ht="33" customHeight="1" thickBot="1" x14ac:dyDescent="0.3">
      <c r="A430" s="354"/>
      <c r="B430" s="44" t="str">
        <f t="shared" si="279"/>
        <v>ГБУЗ АО Городская клиническая больница №2 им. братьев Губиных</v>
      </c>
      <c r="C430" s="282"/>
      <c r="D430" s="19" t="str">
        <f t="shared" si="280"/>
        <v>ПМСП, не включенная в базовую программу ОМС</v>
      </c>
      <c r="E430" s="274"/>
      <c r="F430" s="44" t="str">
        <f t="shared" si="306"/>
        <v>амбулаторно</v>
      </c>
      <c r="G430" s="274"/>
      <c r="H430" s="44" t="str">
        <f t="shared" si="307"/>
        <v>вакцинация</v>
      </c>
      <c r="I430" s="274"/>
      <c r="J430" s="44" t="str">
        <f t="shared" ref="J430:J450" si="333">IF(I430="",J429,I430)</f>
        <v>Вакцинация</v>
      </c>
      <c r="K430" s="71" t="s">
        <v>40</v>
      </c>
      <c r="L430" s="67" t="s">
        <v>118</v>
      </c>
      <c r="M430" s="68" t="s">
        <v>42</v>
      </c>
      <c r="N430" s="98">
        <v>350</v>
      </c>
      <c r="O430" s="97">
        <v>350</v>
      </c>
      <c r="P430" s="53" t="str">
        <f t="shared" ref="P430" si="334">IF(AND(N430&lt;&gt;0,M430="Кач."),O430/N430*100,"")</f>
        <v/>
      </c>
      <c r="Q430" s="122">
        <f t="shared" ref="Q430" si="335">IF(AND(N430&lt;&gt;0,M430="объем"),(O430/N430*100)/$Y$2*12,"")</f>
        <v>100</v>
      </c>
      <c r="R430" s="283"/>
      <c r="S430" s="275"/>
      <c r="T430" s="284"/>
      <c r="U430" s="344"/>
      <c r="V430" s="279"/>
      <c r="W430" s="263"/>
      <c r="X430" s="266"/>
    </row>
    <row r="431" spans="1:24" s="4" customFormat="1" ht="28.5" customHeight="1" thickBot="1" x14ac:dyDescent="0.3">
      <c r="A431" s="354"/>
      <c r="B431" s="44" t="str">
        <f t="shared" si="279"/>
        <v>ГБУЗ АО Городская клиническая больница №2 им. братьев Губиных</v>
      </c>
      <c r="C431" s="355" t="s">
        <v>136</v>
      </c>
      <c r="D431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31" s="276" t="s">
        <v>137</v>
      </c>
      <c r="F431" s="44" t="str">
        <f t="shared" si="306"/>
        <v>амбулаторно</v>
      </c>
      <c r="G431" s="276" t="s">
        <v>136</v>
      </c>
      <c r="H431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31" s="276" t="s">
        <v>143</v>
      </c>
      <c r="J431" s="44" t="str">
        <f t="shared" si="333"/>
        <v xml:space="preserve">Не применяется </v>
      </c>
      <c r="K431" s="69" t="s">
        <v>128</v>
      </c>
      <c r="L431" s="69" t="s">
        <v>3</v>
      </c>
      <c r="M431" s="69" t="s">
        <v>5</v>
      </c>
      <c r="N431" s="100">
        <v>99</v>
      </c>
      <c r="O431" s="100">
        <v>99</v>
      </c>
      <c r="P431" s="51">
        <f t="shared" si="323"/>
        <v>100</v>
      </c>
      <c r="Q431" s="51"/>
      <c r="R431" s="283">
        <f>IFERROR(AVERAGE(P431:P432),"")</f>
        <v>100</v>
      </c>
      <c r="S431" s="275">
        <f>AVERAGE(Q431:Q432)</f>
        <v>100</v>
      </c>
      <c r="T431" s="284">
        <f>IFERROR((R431*0.7+S431*0.3)*2,S431*2)</f>
        <v>200</v>
      </c>
      <c r="U431" s="276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79"/>
      <c r="W431" s="263"/>
      <c r="X431" s="266"/>
    </row>
    <row r="432" spans="1:24" s="4" customFormat="1" ht="50.25" customHeight="1" thickBot="1" x14ac:dyDescent="0.3">
      <c r="A432" s="354"/>
      <c r="B432" s="44" t="str">
        <f t="shared" si="279"/>
        <v>ГБУЗ АО Городская клиническая больница №2 им. братьев Губиных</v>
      </c>
      <c r="C432" s="355"/>
      <c r="D432" s="19" t="str">
        <f t="shared" si="280"/>
        <v>Медицинская помощь в экстренной форме незастрахованным гражданам в системе обязательного медицинского страхования</v>
      </c>
      <c r="E432" s="276"/>
      <c r="F432" s="44" t="str">
        <f t="shared" si="306"/>
        <v>амбулаторно</v>
      </c>
      <c r="G432" s="276"/>
      <c r="H432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32" s="276"/>
      <c r="J432" s="44" t="str">
        <f t="shared" si="333"/>
        <v xml:space="preserve">Не применяется </v>
      </c>
      <c r="K432" s="66" t="s">
        <v>40</v>
      </c>
      <c r="L432" s="67" t="s">
        <v>118</v>
      </c>
      <c r="M432" s="68" t="s">
        <v>42</v>
      </c>
      <c r="N432" s="96">
        <v>13500</v>
      </c>
      <c r="O432" s="97">
        <v>13500</v>
      </c>
      <c r="P432" s="53" t="str">
        <f t="shared" si="323"/>
        <v/>
      </c>
      <c r="Q432" s="52">
        <f t="shared" si="324"/>
        <v>100</v>
      </c>
      <c r="R432" s="283"/>
      <c r="S432" s="275"/>
      <c r="T432" s="284"/>
      <c r="U432" s="276"/>
      <c r="V432" s="279"/>
      <c r="W432" s="263"/>
      <c r="X432" s="266"/>
    </row>
    <row r="433" spans="1:24" s="4" customFormat="1" ht="50.25" customHeight="1" thickBot="1" x14ac:dyDescent="0.3">
      <c r="A433" s="354"/>
      <c r="B433" s="44" t="str">
        <f t="shared" si="279"/>
        <v>ГБУЗ АО Городская клиническая больница №2 им. братьев Губиных</v>
      </c>
      <c r="C433" s="306" t="s">
        <v>227</v>
      </c>
      <c r="D433" s="19" t="str">
        <f t="shared" si="28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3" s="276" t="s">
        <v>281</v>
      </c>
      <c r="F433" s="44" t="str">
        <f t="shared" si="306"/>
        <v>заключение договоров</v>
      </c>
      <c r="G433" s="276" t="s">
        <v>283</v>
      </c>
      <c r="H433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3" s="273" t="s">
        <v>282</v>
      </c>
      <c r="J433" s="44" t="str">
        <f t="shared" si="33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3" s="73" t="s">
        <v>228</v>
      </c>
      <c r="L433" s="72" t="s">
        <v>3</v>
      </c>
      <c r="M433" s="70" t="s">
        <v>5</v>
      </c>
      <c r="N433" s="100">
        <v>100</v>
      </c>
      <c r="O433" s="100">
        <v>100</v>
      </c>
      <c r="P433" s="51">
        <f>IF(AND(N433&lt;&gt;0,M433="Кач."),O433/N433*100,"")</f>
        <v>100</v>
      </c>
      <c r="Q433" s="51"/>
      <c r="R433" s="283">
        <f>IFERROR(AVERAGE(P433:P434),"")</f>
        <v>100</v>
      </c>
      <c r="S433" s="275">
        <f>AVERAGE(Q433:Q434)</f>
        <v>100</v>
      </c>
      <c r="T433" s="284">
        <f>IFERROR((R433*0.7+S433*0.3)*2,S433*2)</f>
        <v>200</v>
      </c>
      <c r="U433" s="276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выполнено</v>
      </c>
      <c r="V433" s="279"/>
      <c r="W433" s="263"/>
      <c r="X433" s="266"/>
    </row>
    <row r="434" spans="1:24" s="4" customFormat="1" ht="50.25" customHeight="1" thickBot="1" x14ac:dyDescent="0.3">
      <c r="A434" s="354"/>
      <c r="B434" s="44" t="str">
        <f t="shared" ref="B434" si="336">IF(A434="",B433,A434)</f>
        <v>ГБУЗ АО Городская клиническая больница №2 им. братьев Губиных</v>
      </c>
      <c r="C434" s="306"/>
      <c r="D434" s="19" t="str">
        <f t="shared" ref="D434:D435" si="337">IF(C434="",D433,C434)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4" s="276"/>
      <c r="F434" s="44" t="str">
        <f t="shared" si="306"/>
        <v>заключение договоров</v>
      </c>
      <c r="G434" s="276"/>
      <c r="H434" s="44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4" s="274"/>
      <c r="J434" s="44" t="str">
        <f t="shared" si="33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4" s="74" t="s">
        <v>235</v>
      </c>
      <c r="L434" s="72" t="s">
        <v>229</v>
      </c>
      <c r="M434" s="78" t="s">
        <v>42</v>
      </c>
      <c r="N434" s="96">
        <v>12.83</v>
      </c>
      <c r="O434" s="96">
        <v>12.83</v>
      </c>
      <c r="P434" s="53" t="str">
        <f t="shared" ref="P434" si="338">IF(AND(N434&lt;&gt;0,M434="Кач."),O434/N434*100,"")</f>
        <v/>
      </c>
      <c r="Q434" s="55">
        <f>IF(AND(N434&lt;&gt;0,M434="объем"),(O434/N434*100),"")</f>
        <v>100</v>
      </c>
      <c r="R434" s="283"/>
      <c r="S434" s="275"/>
      <c r="T434" s="284"/>
      <c r="U434" s="276"/>
      <c r="V434" s="279"/>
      <c r="W434" s="264"/>
      <c r="X434" s="267"/>
    </row>
    <row r="435" spans="1:24" s="4" customFormat="1" ht="28.5" customHeight="1" thickBot="1" x14ac:dyDescent="0.3">
      <c r="A435" s="286" t="s">
        <v>18</v>
      </c>
      <c r="B435" s="44" t="str">
        <f t="shared" ref="B435:B490" si="339">IF(A435="",B434,A435)</f>
        <v>ГБУЗ АО Городская киническая больница №3 им. С.М. Кирова</v>
      </c>
      <c r="C435" s="355" t="s">
        <v>136</v>
      </c>
      <c r="D435" s="19" t="str">
        <f t="shared" si="337"/>
        <v>Медицинская помощь в экстренной форме незастрахованным гражданам в системе обязательного медицинского страхования</v>
      </c>
      <c r="E435" s="276" t="s">
        <v>137</v>
      </c>
      <c r="F435" s="44" t="str">
        <f t="shared" si="306"/>
        <v>амбулаторно</v>
      </c>
      <c r="G435" s="276" t="s">
        <v>136</v>
      </c>
      <c r="H435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35" s="276" t="s">
        <v>143</v>
      </c>
      <c r="J435" s="44" t="str">
        <f t="shared" si="333"/>
        <v xml:space="preserve">Не применяется </v>
      </c>
      <c r="K435" s="69" t="s">
        <v>128</v>
      </c>
      <c r="L435" s="69" t="s">
        <v>3</v>
      </c>
      <c r="M435" s="69" t="s">
        <v>5</v>
      </c>
      <c r="N435" s="100">
        <v>99</v>
      </c>
      <c r="O435" s="100">
        <v>99</v>
      </c>
      <c r="P435" s="57">
        <f t="shared" ref="P435:P436" si="340">IF(AND(N435&lt;&gt;0,M435="Кач."),O435/N435*100,"")</f>
        <v>100</v>
      </c>
      <c r="Q435" s="51"/>
      <c r="R435" s="283">
        <f>IFERROR(AVERAGE(P435:P436),"")</f>
        <v>100</v>
      </c>
      <c r="S435" s="275">
        <f>AVERAGE(Q435:Q436)</f>
        <v>99.744680851063833</v>
      </c>
      <c r="T435" s="284">
        <f>IFERROR((R435*0.7+S435*0.3)*2,S435*2)</f>
        <v>199.84680851063831</v>
      </c>
      <c r="U435" s="276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79"/>
      <c r="W435" s="262">
        <f>AVERAGE(T435:T456)</f>
        <v>194.64857500180022</v>
      </c>
      <c r="X435" s="265" t="str">
        <f>IF(W435&lt;170,"ГЗ по учреждению не выполнено","")&amp;IF(AND(W435&gt;=170,W435&lt;=200),"ГЗ по учреждению выполнено","")&amp;IF(W435&gt;200,"ГЗ по учреждению перевыполнено","")</f>
        <v>ГЗ по учреждению выполнено</v>
      </c>
    </row>
    <row r="436" spans="1:24" s="4" customFormat="1" ht="51.6" customHeight="1" thickBot="1" x14ac:dyDescent="0.3">
      <c r="A436" s="287"/>
      <c r="B436" s="44" t="str">
        <f t="shared" si="339"/>
        <v>ГБУЗ АО Городская киническая больница №3 им. С.М. Кирова</v>
      </c>
      <c r="C436" s="355"/>
      <c r="D436" s="19" t="str">
        <f t="shared" ref="D436:D447" si="341">IF(C436="",D435,C436)</f>
        <v>Медицинская помощь в экстренной форме незастрахованным гражданам в системе обязательного медицинского страхования</v>
      </c>
      <c r="E436" s="276"/>
      <c r="F436" s="44" t="str">
        <f t="shared" si="306"/>
        <v>амбулаторно</v>
      </c>
      <c r="G436" s="276"/>
      <c r="H436" s="44" t="str">
        <f t="shared" si="307"/>
        <v>Медицинская помощь в экстренной форме незастрахованным гражданам в системе обязательного медицинского страхования</v>
      </c>
      <c r="I436" s="276"/>
      <c r="J436" s="44" t="str">
        <f t="shared" si="333"/>
        <v xml:space="preserve">Не применяется </v>
      </c>
      <c r="K436" s="66" t="s">
        <v>40</v>
      </c>
      <c r="L436" s="67" t="s">
        <v>118</v>
      </c>
      <c r="M436" s="68" t="s">
        <v>42</v>
      </c>
      <c r="N436" s="96">
        <v>2350</v>
      </c>
      <c r="O436" s="96">
        <v>2344</v>
      </c>
      <c r="P436" s="53" t="str">
        <f t="shared" si="340"/>
        <v/>
      </c>
      <c r="Q436" s="52">
        <f t="shared" si="324"/>
        <v>99.744680851063833</v>
      </c>
      <c r="R436" s="283"/>
      <c r="S436" s="275"/>
      <c r="T436" s="284"/>
      <c r="U436" s="276"/>
      <c r="V436" s="279"/>
      <c r="W436" s="263"/>
      <c r="X436" s="266"/>
    </row>
    <row r="437" spans="1:24" s="4" customFormat="1" ht="73.5" customHeight="1" thickBot="1" x14ac:dyDescent="0.3">
      <c r="A437" s="287"/>
      <c r="B437" s="44" t="str">
        <f t="shared" si="339"/>
        <v>ГБУЗ АО Городская киническая больница №3 им. С.М. Кирова</v>
      </c>
      <c r="C437" s="280" t="s">
        <v>119</v>
      </c>
      <c r="D437" s="19" t="str">
        <f t="shared" si="341"/>
        <v>ПМСП, не включенная в базовую программу ОМС</v>
      </c>
      <c r="E437" s="273" t="s">
        <v>137</v>
      </c>
      <c r="F437" s="44" t="str">
        <f t="shared" si="306"/>
        <v>амбулаторно</v>
      </c>
      <c r="G437" s="273" t="s">
        <v>39</v>
      </c>
      <c r="H437" s="44" t="str">
        <f t="shared" si="307"/>
        <v>Первичная медико-санитарная помощь, в части диагностики и лечения</v>
      </c>
      <c r="I437" s="273" t="s">
        <v>243</v>
      </c>
      <c r="J437" s="44" t="str">
        <f t="shared" si="333"/>
        <v>Вакцинация</v>
      </c>
      <c r="K437" s="70" t="s">
        <v>128</v>
      </c>
      <c r="L437" s="70" t="s">
        <v>3</v>
      </c>
      <c r="M437" s="70" t="s">
        <v>5</v>
      </c>
      <c r="N437" s="100">
        <v>99</v>
      </c>
      <c r="O437" s="100">
        <v>99</v>
      </c>
      <c r="P437" s="113">
        <f>IF(AND(N437&lt;&gt;0,M437="Кач."),O437/N437*100,"")</f>
        <v>100</v>
      </c>
      <c r="Q437" s="110"/>
      <c r="R437" s="283">
        <f>IFERROR(AVERAGE(P437:P438),"")</f>
        <v>100</v>
      </c>
      <c r="S437" s="275">
        <f>AVERAGE(Q437:Q438)</f>
        <v>99.444444444444429</v>
      </c>
      <c r="T437" s="284">
        <f>IFERROR((R437*0.7+S437*0.3)*2,S437*2)</f>
        <v>199.66666666666666</v>
      </c>
      <c r="U437" s="276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79"/>
      <c r="W437" s="263"/>
      <c r="X437" s="266"/>
    </row>
    <row r="438" spans="1:24" s="4" customFormat="1" ht="58.5" customHeight="1" thickBot="1" x14ac:dyDescent="0.3">
      <c r="A438" s="287"/>
      <c r="B438" s="44" t="str">
        <f t="shared" si="339"/>
        <v>ГБУЗ АО Городская киническая больница №3 им. С.М. Кирова</v>
      </c>
      <c r="C438" s="282"/>
      <c r="D438" s="19" t="str">
        <f t="shared" si="341"/>
        <v>ПМСП, не включенная в базовую программу ОМС</v>
      </c>
      <c r="E438" s="274"/>
      <c r="F438" s="44" t="str">
        <f t="shared" si="306"/>
        <v>амбулаторно</v>
      </c>
      <c r="G438" s="274"/>
      <c r="H438" s="44" t="str">
        <f t="shared" si="307"/>
        <v>Первичная медико-санитарная помощь, в части диагностики и лечения</v>
      </c>
      <c r="I438" s="274"/>
      <c r="J438" s="44" t="str">
        <f t="shared" si="333"/>
        <v>Вакцинация</v>
      </c>
      <c r="K438" s="71" t="s">
        <v>40</v>
      </c>
      <c r="L438" s="72" t="s">
        <v>118</v>
      </c>
      <c r="M438" s="78" t="s">
        <v>42</v>
      </c>
      <c r="N438" s="96">
        <v>180</v>
      </c>
      <c r="O438" s="98">
        <v>179</v>
      </c>
      <c r="P438" s="115" t="str">
        <f>IF(AND(N438&lt;&gt;0,M438="Кач."),O438/N438*100,"")</f>
        <v/>
      </c>
      <c r="Q438" s="111">
        <f t="shared" ref="Q438" si="342">IF(AND(N438&lt;&gt;0,M438="объем"),(O438/N438*100)/$Y$2*12,"")</f>
        <v>99.444444444444429</v>
      </c>
      <c r="R438" s="283"/>
      <c r="S438" s="275"/>
      <c r="T438" s="284"/>
      <c r="U438" s="276"/>
      <c r="V438" s="279"/>
      <c r="W438" s="263"/>
      <c r="X438" s="266"/>
    </row>
    <row r="439" spans="1:24" s="4" customFormat="1" ht="28.5" customHeight="1" thickBot="1" x14ac:dyDescent="0.3">
      <c r="A439" s="287"/>
      <c r="B439" s="44" t="str">
        <f t="shared" si="339"/>
        <v>ГБУЗ АО Городская киническая больница №3 им. С.М. Кирова</v>
      </c>
      <c r="C439" s="306" t="s">
        <v>71</v>
      </c>
      <c r="D439" s="19" t="str">
        <f t="shared" si="341"/>
        <v>Паллиативная медицинская помощь</v>
      </c>
      <c r="E439" s="276" t="s">
        <v>138</v>
      </c>
      <c r="F439" s="44" t="str">
        <f t="shared" si="306"/>
        <v>стационар</v>
      </c>
      <c r="G439" s="276" t="s">
        <v>43</v>
      </c>
      <c r="H439" s="44" t="str">
        <f t="shared" si="307"/>
        <v>паллиативная медицинская помощь</v>
      </c>
      <c r="I439" s="276" t="s">
        <v>143</v>
      </c>
      <c r="J439" s="44" t="str">
        <f t="shared" si="333"/>
        <v xml:space="preserve">Не применяется </v>
      </c>
      <c r="K439" s="69" t="s">
        <v>128</v>
      </c>
      <c r="L439" s="69" t="s">
        <v>3</v>
      </c>
      <c r="M439" s="69" t="s">
        <v>5</v>
      </c>
      <c r="N439" s="100">
        <v>99</v>
      </c>
      <c r="O439" s="100">
        <v>99</v>
      </c>
      <c r="P439" s="51">
        <f t="shared" ref="P439:P451" si="343">IF(AND(N439&lt;&gt;0,M439="Кач."),O439/N439*100,"")</f>
        <v>100</v>
      </c>
      <c r="Q439" s="51"/>
      <c r="R439" s="283">
        <f>IFERROR(AVERAGE(P439:P440),"")</f>
        <v>100</v>
      </c>
      <c r="S439" s="275">
        <f>AVERAGE(Q439:Q440)</f>
        <v>100.0438885231512</v>
      </c>
      <c r="T439" s="284">
        <f>IFERROR((R439*0.7+S439*0.3)*2,S439*2)</f>
        <v>200.0263331138907</v>
      </c>
      <c r="U439" s="276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ПЕРЕвыполнено</v>
      </c>
      <c r="V439" s="279"/>
      <c r="W439" s="263"/>
      <c r="X439" s="266"/>
    </row>
    <row r="440" spans="1:24" s="4" customFormat="1" ht="45" customHeight="1" thickBot="1" x14ac:dyDescent="0.3">
      <c r="A440" s="287"/>
      <c r="B440" s="44" t="str">
        <f t="shared" si="339"/>
        <v>ГБУЗ АО Городская киническая больница №3 им. С.М. Кирова</v>
      </c>
      <c r="C440" s="306"/>
      <c r="D440" s="19" t="str">
        <f t="shared" si="341"/>
        <v>Паллиативная медицинская помощь</v>
      </c>
      <c r="E440" s="276"/>
      <c r="F440" s="44" t="str">
        <f t="shared" si="306"/>
        <v>стационар</v>
      </c>
      <c r="G440" s="276"/>
      <c r="H440" s="44" t="str">
        <f t="shared" si="307"/>
        <v>паллиативная медицинская помощь</v>
      </c>
      <c r="I440" s="276"/>
      <c r="J440" s="44" t="str">
        <f t="shared" si="333"/>
        <v xml:space="preserve">Не применяется </v>
      </c>
      <c r="K440" s="66" t="s">
        <v>134</v>
      </c>
      <c r="L440" s="67" t="s">
        <v>135</v>
      </c>
      <c r="M440" s="68" t="s">
        <v>42</v>
      </c>
      <c r="N440" s="99">
        <v>4557</v>
      </c>
      <c r="O440" s="99">
        <v>4559</v>
      </c>
      <c r="P440" s="184" t="str">
        <f t="shared" si="343"/>
        <v/>
      </c>
      <c r="Q440" s="52">
        <f t="shared" ref="Q440:Q468" si="344">IF(AND(N440&lt;&gt;0,M440="объем"),(O440/N440*100)/$Y$2*12,"")</f>
        <v>100.0438885231512</v>
      </c>
      <c r="R440" s="283"/>
      <c r="S440" s="275"/>
      <c r="T440" s="284"/>
      <c r="U440" s="276"/>
      <c r="V440" s="279"/>
      <c r="W440" s="263"/>
      <c r="X440" s="266"/>
    </row>
    <row r="441" spans="1:24" s="4" customFormat="1" ht="45" customHeight="1" thickBot="1" x14ac:dyDescent="0.3">
      <c r="A441" s="287"/>
      <c r="B441" s="44" t="str">
        <f t="shared" si="339"/>
        <v>ГБУЗ АО Городская киническая больница №3 им. С.М. Кирова</v>
      </c>
      <c r="C441" s="268" t="s">
        <v>124</v>
      </c>
      <c r="D441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1" s="273" t="s">
        <v>138</v>
      </c>
      <c r="F441" s="44" t="str">
        <f t="shared" si="306"/>
        <v>стационар</v>
      </c>
      <c r="G441" s="273" t="s">
        <v>249</v>
      </c>
      <c r="H441" s="44" t="str">
        <f t="shared" si="307"/>
        <v>Инфекционные болезни (COVID-19)</v>
      </c>
      <c r="I441" s="273" t="s">
        <v>143</v>
      </c>
      <c r="J441" s="44" t="str">
        <f t="shared" si="333"/>
        <v xml:space="preserve">Не применяется </v>
      </c>
      <c r="K441" s="69" t="s">
        <v>128</v>
      </c>
      <c r="L441" s="70" t="s">
        <v>3</v>
      </c>
      <c r="M441" s="69" t="s">
        <v>5</v>
      </c>
      <c r="N441" s="100">
        <v>99</v>
      </c>
      <c r="O441" s="100">
        <v>99</v>
      </c>
      <c r="P441" s="184">
        <f t="shared" si="343"/>
        <v>100</v>
      </c>
      <c r="Q441" s="136"/>
      <c r="R441" s="289">
        <f>IFERROR(AVERAGE(P441:P442),"")</f>
        <v>100</v>
      </c>
      <c r="S441" s="296">
        <f>AVERAGE(Q441:Q442)</f>
        <v>100</v>
      </c>
      <c r="T441" s="298">
        <f>IFERROR((R441*0.7+S441*0.3)*2,S441*2)</f>
        <v>200</v>
      </c>
      <c r="U441" s="273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выполнено</v>
      </c>
      <c r="V441" s="277"/>
      <c r="W441" s="263"/>
      <c r="X441" s="266"/>
    </row>
    <row r="442" spans="1:24" s="4" customFormat="1" ht="45" customHeight="1" thickBot="1" x14ac:dyDescent="0.3">
      <c r="A442" s="287"/>
      <c r="B442" s="44" t="str">
        <f t="shared" si="339"/>
        <v>ГБУЗ АО Городская киническая больница №3 им. С.М. Кирова</v>
      </c>
      <c r="C442" s="269"/>
      <c r="D442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2" s="285"/>
      <c r="F442" s="44" t="str">
        <f t="shared" si="306"/>
        <v>стационар</v>
      </c>
      <c r="G442" s="274"/>
      <c r="H442" s="44" t="str">
        <f t="shared" si="307"/>
        <v>Инфекционные болезни (COVID-19)</v>
      </c>
      <c r="I442" s="285"/>
      <c r="J442" s="44" t="str">
        <f t="shared" si="333"/>
        <v xml:space="preserve">Не применяется </v>
      </c>
      <c r="K442" s="71" t="s">
        <v>169</v>
      </c>
      <c r="L442" s="72" t="s">
        <v>118</v>
      </c>
      <c r="M442" s="68" t="s">
        <v>42</v>
      </c>
      <c r="N442" s="99">
        <v>20</v>
      </c>
      <c r="O442" s="99">
        <v>20</v>
      </c>
      <c r="P442" s="184" t="str">
        <f t="shared" si="343"/>
        <v/>
      </c>
      <c r="Q442" s="136">
        <f t="shared" si="344"/>
        <v>100</v>
      </c>
      <c r="R442" s="290"/>
      <c r="S442" s="297"/>
      <c r="T442" s="299"/>
      <c r="U442" s="274"/>
      <c r="V442" s="278"/>
      <c r="W442" s="263"/>
      <c r="X442" s="266"/>
    </row>
    <row r="443" spans="1:24" s="4" customFormat="1" ht="28.5" customHeight="1" thickBot="1" x14ac:dyDescent="0.3">
      <c r="A443" s="287"/>
      <c r="B443" s="44" t="str">
        <f t="shared" si="339"/>
        <v>ГБУЗ АО Городская киническая больница №3 им. С.М. Кирова</v>
      </c>
      <c r="C443" s="269"/>
      <c r="D443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3" s="285"/>
      <c r="F443" s="44" t="str">
        <f t="shared" si="306"/>
        <v>стационар</v>
      </c>
      <c r="G443" s="273" t="s">
        <v>72</v>
      </c>
      <c r="H443" s="44" t="str">
        <f t="shared" si="307"/>
        <v>неврология</v>
      </c>
      <c r="I443" s="285"/>
      <c r="J443" s="44" t="str">
        <f t="shared" si="333"/>
        <v xml:space="preserve">Не применяется </v>
      </c>
      <c r="K443" s="69" t="s">
        <v>128</v>
      </c>
      <c r="L443" s="69" t="s">
        <v>3</v>
      </c>
      <c r="M443" s="69" t="s">
        <v>5</v>
      </c>
      <c r="N443" s="100">
        <v>99</v>
      </c>
      <c r="O443" s="100">
        <v>99</v>
      </c>
      <c r="P443" s="184">
        <f t="shared" si="343"/>
        <v>100</v>
      </c>
      <c r="Q443" s="136"/>
      <c r="R443" s="289">
        <f>IFERROR(AVERAGE(P443:P444),"")</f>
        <v>100</v>
      </c>
      <c r="S443" s="296">
        <f>AVERAGE(Q443:Q444)</f>
        <v>100</v>
      </c>
      <c r="T443" s="298">
        <f>IFERROR((R443*0.7+S443*0.3)*2,S443*2)</f>
        <v>200</v>
      </c>
      <c r="U443" s="273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выполнено</v>
      </c>
      <c r="V443" s="277"/>
      <c r="W443" s="263"/>
      <c r="X443" s="266"/>
    </row>
    <row r="444" spans="1:24" s="4" customFormat="1" ht="28.5" customHeight="1" thickBot="1" x14ac:dyDescent="0.3">
      <c r="A444" s="287"/>
      <c r="B444" s="44" t="str">
        <f t="shared" si="339"/>
        <v>ГБУЗ АО Городская киническая больница №3 им. С.М. Кирова</v>
      </c>
      <c r="C444" s="269"/>
      <c r="D444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4" s="285"/>
      <c r="F444" s="44" t="str">
        <f t="shared" si="306"/>
        <v>стационар</v>
      </c>
      <c r="G444" s="274"/>
      <c r="H444" s="44" t="str">
        <f t="shared" si="307"/>
        <v>неврология</v>
      </c>
      <c r="I444" s="285"/>
      <c r="J444" s="44" t="str">
        <f t="shared" si="333"/>
        <v xml:space="preserve">Не применяется </v>
      </c>
      <c r="K444" s="71" t="s">
        <v>169</v>
      </c>
      <c r="L444" s="72" t="s">
        <v>118</v>
      </c>
      <c r="M444" s="68" t="s">
        <v>42</v>
      </c>
      <c r="N444" s="99">
        <v>28</v>
      </c>
      <c r="O444" s="99">
        <v>28</v>
      </c>
      <c r="P444" s="184" t="str">
        <f t="shared" si="343"/>
        <v/>
      </c>
      <c r="Q444" s="136">
        <f t="shared" si="344"/>
        <v>100</v>
      </c>
      <c r="R444" s="290"/>
      <c r="S444" s="297"/>
      <c r="T444" s="299"/>
      <c r="U444" s="274"/>
      <c r="V444" s="278"/>
      <c r="W444" s="263"/>
      <c r="X444" s="266"/>
    </row>
    <row r="445" spans="1:24" s="4" customFormat="1" ht="28.5" customHeight="1" thickBot="1" x14ac:dyDescent="0.3">
      <c r="A445" s="287"/>
      <c r="B445" s="44" t="str">
        <f t="shared" si="339"/>
        <v>ГБУЗ АО Городская киническая больница №3 им. С.М. Кирова</v>
      </c>
      <c r="C445" s="269"/>
      <c r="D445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5" s="285"/>
      <c r="F445" s="44" t="str">
        <f t="shared" si="306"/>
        <v>стационар</v>
      </c>
      <c r="G445" s="273" t="s">
        <v>51</v>
      </c>
      <c r="H445" s="44" t="str">
        <f t="shared" si="307"/>
        <v>терапия</v>
      </c>
      <c r="I445" s="285"/>
      <c r="J445" s="44" t="str">
        <f t="shared" si="333"/>
        <v xml:space="preserve">Не применяется </v>
      </c>
      <c r="K445" s="69" t="s">
        <v>128</v>
      </c>
      <c r="L445" s="69" t="s">
        <v>3</v>
      </c>
      <c r="M445" s="69" t="s">
        <v>5</v>
      </c>
      <c r="N445" s="100">
        <v>99</v>
      </c>
      <c r="O445" s="100">
        <v>99</v>
      </c>
      <c r="P445" s="184">
        <f t="shared" si="343"/>
        <v>100</v>
      </c>
      <c r="Q445" s="136"/>
      <c r="R445" s="289">
        <f>IFERROR(AVERAGE(P445:P446),"")</f>
        <v>100</v>
      </c>
      <c r="S445" s="296">
        <f>AVERAGE(Q445:Q446)</f>
        <v>96.946564885496173</v>
      </c>
      <c r="T445" s="298">
        <f>IFERROR((R445*0.7+S445*0.3)*2,S445*2)</f>
        <v>198.1679389312977</v>
      </c>
      <c r="U445" s="273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выполнено</v>
      </c>
      <c r="V445" s="277"/>
      <c r="W445" s="263"/>
      <c r="X445" s="266"/>
    </row>
    <row r="446" spans="1:24" s="4" customFormat="1" ht="28.5" customHeight="1" thickBot="1" x14ac:dyDescent="0.3">
      <c r="A446" s="287"/>
      <c r="B446" s="44" t="str">
        <f t="shared" si="339"/>
        <v>ГБУЗ АО Городская киническая больница №3 им. С.М. Кирова</v>
      </c>
      <c r="C446" s="269"/>
      <c r="D446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6" s="285"/>
      <c r="F446" s="44" t="str">
        <f t="shared" si="306"/>
        <v>стационар</v>
      </c>
      <c r="G446" s="274"/>
      <c r="H446" s="44" t="str">
        <f t="shared" si="307"/>
        <v>терапия</v>
      </c>
      <c r="I446" s="285"/>
      <c r="J446" s="44" t="str">
        <f t="shared" si="333"/>
        <v xml:space="preserve">Не применяется </v>
      </c>
      <c r="K446" s="71" t="s">
        <v>169</v>
      </c>
      <c r="L446" s="72" t="s">
        <v>118</v>
      </c>
      <c r="M446" s="68" t="s">
        <v>42</v>
      </c>
      <c r="N446" s="99">
        <v>131</v>
      </c>
      <c r="O446" s="99">
        <v>127</v>
      </c>
      <c r="P446" s="184" t="str">
        <f t="shared" si="343"/>
        <v/>
      </c>
      <c r="Q446" s="136">
        <f t="shared" si="344"/>
        <v>96.946564885496173</v>
      </c>
      <c r="R446" s="290"/>
      <c r="S446" s="297"/>
      <c r="T446" s="299"/>
      <c r="U446" s="274"/>
      <c r="V446" s="278"/>
      <c r="W446" s="263"/>
      <c r="X446" s="266"/>
    </row>
    <row r="447" spans="1:24" s="4" customFormat="1" ht="28.5" customHeight="1" thickBot="1" x14ac:dyDescent="0.3">
      <c r="A447" s="287"/>
      <c r="B447" s="44" t="str">
        <f t="shared" si="339"/>
        <v>ГБУЗ АО Городская киническая больница №3 им. С.М. Кирова</v>
      </c>
      <c r="C447" s="269"/>
      <c r="D447" s="19" t="str">
        <f t="shared" si="341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7" s="285"/>
      <c r="F447" s="44" t="str">
        <f t="shared" si="306"/>
        <v>стационар</v>
      </c>
      <c r="G447" s="273" t="s">
        <v>148</v>
      </c>
      <c r="H447" s="44" t="str">
        <f t="shared" si="307"/>
        <v>хирургия</v>
      </c>
      <c r="I447" s="285"/>
      <c r="J447" s="44" t="str">
        <f t="shared" si="333"/>
        <v xml:space="preserve">Не применяется </v>
      </c>
      <c r="K447" s="69" t="s">
        <v>128</v>
      </c>
      <c r="L447" s="69" t="s">
        <v>3</v>
      </c>
      <c r="M447" s="69" t="s">
        <v>5</v>
      </c>
      <c r="N447" s="100">
        <v>99</v>
      </c>
      <c r="O447" s="100">
        <v>99</v>
      </c>
      <c r="P447" s="184">
        <f t="shared" si="343"/>
        <v>100</v>
      </c>
      <c r="Q447" s="136"/>
      <c r="R447" s="289">
        <f>IFERROR(AVERAGE(P447:P448),"")</f>
        <v>100</v>
      </c>
      <c r="S447" s="296">
        <f>AVERAGE(Q447:Q448)</f>
        <v>99.099099099099078</v>
      </c>
      <c r="T447" s="298">
        <f>IFERROR((R447*0.7+S447*0.3)*2,S447*2)</f>
        <v>199.45945945945945</v>
      </c>
      <c r="U447" s="273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77"/>
      <c r="W447" s="263"/>
      <c r="X447" s="266"/>
    </row>
    <row r="448" spans="1:24" s="4" customFormat="1" ht="28.5" customHeight="1" thickBot="1" x14ac:dyDescent="0.3">
      <c r="A448" s="287"/>
      <c r="B448" s="44" t="str">
        <f t="shared" si="339"/>
        <v>ГБУЗ АО Городская киническая больница №3 им. С.М. Кирова</v>
      </c>
      <c r="C448" s="269"/>
      <c r="D448" s="19" t="str">
        <f>IF(C448="",D447,C448)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8" s="285"/>
      <c r="F448" s="44" t="str">
        <f t="shared" si="306"/>
        <v>стационар</v>
      </c>
      <c r="G448" s="274"/>
      <c r="H448" s="44" t="str">
        <f t="shared" si="307"/>
        <v>хирургия</v>
      </c>
      <c r="I448" s="285"/>
      <c r="J448" s="44" t="str">
        <f t="shared" si="333"/>
        <v xml:space="preserve">Не применяется </v>
      </c>
      <c r="K448" s="71" t="s">
        <v>169</v>
      </c>
      <c r="L448" s="72" t="s">
        <v>118</v>
      </c>
      <c r="M448" s="68" t="s">
        <v>42</v>
      </c>
      <c r="N448" s="99">
        <v>111</v>
      </c>
      <c r="O448" s="99">
        <v>110</v>
      </c>
      <c r="P448" s="184" t="str">
        <f t="shared" si="343"/>
        <v/>
      </c>
      <c r="Q448" s="136">
        <f t="shared" si="344"/>
        <v>99.099099099099078</v>
      </c>
      <c r="R448" s="290"/>
      <c r="S448" s="297"/>
      <c r="T448" s="299"/>
      <c r="U448" s="274"/>
      <c r="V448" s="278"/>
      <c r="W448" s="263"/>
      <c r="X448" s="266"/>
    </row>
    <row r="449" spans="1:24" s="4" customFormat="1" ht="28.5" customHeight="1" thickBot="1" x14ac:dyDescent="0.3">
      <c r="A449" s="287"/>
      <c r="B449" s="44" t="str">
        <f t="shared" si="339"/>
        <v>ГБУЗ АО Городская киническая больница №3 им. С.М. Кирова</v>
      </c>
      <c r="C449" s="269"/>
      <c r="D449" s="19" t="str">
        <f>IF(C449="",D448,C449)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9" s="285"/>
      <c r="F449" s="44" t="str">
        <f t="shared" si="306"/>
        <v>стационар</v>
      </c>
      <c r="G449" s="273" t="s">
        <v>302</v>
      </c>
      <c r="H449" s="44" t="s">
        <v>303</v>
      </c>
      <c r="I449" s="285"/>
      <c r="J449" s="44" t="str">
        <f t="shared" si="333"/>
        <v xml:space="preserve">Не применяется </v>
      </c>
      <c r="K449" s="69" t="s">
        <v>128</v>
      </c>
      <c r="L449" s="72" t="s">
        <v>3</v>
      </c>
      <c r="M449" s="69" t="s">
        <v>5</v>
      </c>
      <c r="N449" s="100">
        <v>99</v>
      </c>
      <c r="O449" s="100">
        <v>99</v>
      </c>
      <c r="P449" s="184">
        <f t="shared" si="343"/>
        <v>100</v>
      </c>
      <c r="Q449" s="185" t="str">
        <f t="shared" si="344"/>
        <v/>
      </c>
      <c r="R449" s="289">
        <f>IFERROR(AVERAGE(P449:P450),"")</f>
        <v>100</v>
      </c>
      <c r="S449" s="296">
        <f>AVERAGE(Q449:Q450)</f>
        <v>2.4390243902439024</v>
      </c>
      <c r="T449" s="298">
        <f>IFERROR((R449*0.7+S449*0.3)*2,S449*2)</f>
        <v>141.46341463414635</v>
      </c>
      <c r="U449" s="273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НЕ выполнено</v>
      </c>
      <c r="V449" s="277"/>
      <c r="W449" s="263"/>
      <c r="X449" s="266"/>
    </row>
    <row r="450" spans="1:24" s="4" customFormat="1" ht="28.5" customHeight="1" thickBot="1" x14ac:dyDescent="0.3">
      <c r="A450" s="287"/>
      <c r="B450" s="44" t="str">
        <f t="shared" si="339"/>
        <v>ГБУЗ АО Городская киническая больница №3 им. С.М. Кирова</v>
      </c>
      <c r="C450" s="291"/>
      <c r="D450" s="19" t="str">
        <f>IF(C450="",D449,C450)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0" s="274"/>
      <c r="F450" s="44" t="str">
        <f t="shared" si="306"/>
        <v>стационар</v>
      </c>
      <c r="G450" s="274"/>
      <c r="H450" s="44" t="s">
        <v>303</v>
      </c>
      <c r="I450" s="274"/>
      <c r="J450" s="44" t="str">
        <f t="shared" si="333"/>
        <v xml:space="preserve">Не применяется </v>
      </c>
      <c r="K450" s="71" t="s">
        <v>169</v>
      </c>
      <c r="L450" s="72" t="s">
        <v>118</v>
      </c>
      <c r="M450" s="68" t="s">
        <v>42</v>
      </c>
      <c r="N450" s="99">
        <v>205</v>
      </c>
      <c r="O450" s="99">
        <v>5</v>
      </c>
      <c r="P450" s="184" t="str">
        <f t="shared" si="343"/>
        <v/>
      </c>
      <c r="Q450" s="185">
        <f t="shared" si="344"/>
        <v>2.4390243902439024</v>
      </c>
      <c r="R450" s="290"/>
      <c r="S450" s="297"/>
      <c r="T450" s="299"/>
      <c r="U450" s="274"/>
      <c r="V450" s="278"/>
      <c r="W450" s="263"/>
      <c r="X450" s="266"/>
    </row>
    <row r="451" spans="1:24" s="4" customFormat="1" ht="28.5" customHeight="1" thickBot="1" x14ac:dyDescent="0.3">
      <c r="A451" s="287"/>
      <c r="B451" s="44" t="str">
        <f>IF(A451="",B450,A451)</f>
        <v>ГБУЗ АО Городская киническая больница №3 им. С.М. Кирова</v>
      </c>
      <c r="C451" s="306" t="s">
        <v>46</v>
      </c>
      <c r="D451" s="19" t="str">
        <f>IF(C451="",D450,C451)</f>
        <v>Заготовка, хранение, транспортировка и обеспечение безопасности донорской крови и ее компонентов</v>
      </c>
      <c r="E451" s="276" t="s">
        <v>47</v>
      </c>
      <c r="F451" s="44" t="str">
        <f t="shared" si="306"/>
        <v>Не предусмотрено</v>
      </c>
      <c r="G451" s="276" t="s">
        <v>47</v>
      </c>
      <c r="H451" s="44" t="str">
        <f>IF(G451="",H448,G451)</f>
        <v>Не предусмотрено</v>
      </c>
      <c r="I451" s="276" t="s">
        <v>143</v>
      </c>
      <c r="J451" s="44" t="str">
        <f>IF(I451="",J450,I451)</f>
        <v xml:space="preserve">Не применяется </v>
      </c>
      <c r="K451" s="69" t="s">
        <v>48</v>
      </c>
      <c r="L451" s="69" t="s">
        <v>3</v>
      </c>
      <c r="M451" s="69" t="s">
        <v>5</v>
      </c>
      <c r="N451" s="100">
        <v>100</v>
      </c>
      <c r="O451" s="100">
        <v>100</v>
      </c>
      <c r="P451" s="184">
        <f t="shared" si="343"/>
        <v>100</v>
      </c>
      <c r="Q451" s="51" t="str">
        <f t="shared" si="344"/>
        <v/>
      </c>
      <c r="R451" s="283">
        <f>IFERROR(AVERAGE(P451:P452),"")</f>
        <v>100</v>
      </c>
      <c r="S451" s="275">
        <f>AVERAGE(Q451:Q452)</f>
        <v>104.17283950617286</v>
      </c>
      <c r="T451" s="284">
        <f>IFERROR((R451*0.7+S451*0.3)*2,S451*2)</f>
        <v>202.50370370370371</v>
      </c>
      <c r="U451" s="276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ПЕРЕвыполнено</v>
      </c>
      <c r="V451" s="279"/>
      <c r="W451" s="263"/>
      <c r="X451" s="266"/>
    </row>
    <row r="452" spans="1:24" s="4" customFormat="1" ht="28.5" customHeight="1" thickBot="1" x14ac:dyDescent="0.3">
      <c r="A452" s="287"/>
      <c r="B452" s="44" t="str">
        <f t="shared" si="339"/>
        <v>ГБУЗ АО Городская киническая больница №3 им. С.М. Кирова</v>
      </c>
      <c r="C452" s="306"/>
      <c r="D452" s="19" t="str">
        <f t="shared" ref="D452:D486" si="345">IF(C452="",D451,C452)</f>
        <v>Заготовка, хранение, транспортировка и обеспечение безопасности донорской крови и ее компонентов</v>
      </c>
      <c r="E452" s="276"/>
      <c r="F452" s="44" t="str">
        <f t="shared" si="306"/>
        <v>Не предусмотрено</v>
      </c>
      <c r="G452" s="276"/>
      <c r="H452" s="44" t="str">
        <f t="shared" si="307"/>
        <v>Не предусмотрено</v>
      </c>
      <c r="I452" s="276"/>
      <c r="J452" s="44" t="str">
        <f t="shared" ref="J452:J488" si="346">IF(I452="",J451,I452)</f>
        <v xml:space="preserve">Не применяется </v>
      </c>
      <c r="K452" s="66" t="s">
        <v>49</v>
      </c>
      <c r="L452" s="67" t="s">
        <v>118</v>
      </c>
      <c r="M452" s="68" t="s">
        <v>42</v>
      </c>
      <c r="N452" s="98">
        <v>810</v>
      </c>
      <c r="O452" s="98">
        <v>843.8</v>
      </c>
      <c r="P452" s="53" t="str">
        <f t="shared" si="323"/>
        <v/>
      </c>
      <c r="Q452" s="52">
        <f t="shared" si="344"/>
        <v>104.17283950617286</v>
      </c>
      <c r="R452" s="283"/>
      <c r="S452" s="275"/>
      <c r="T452" s="284"/>
      <c r="U452" s="276"/>
      <c r="V452" s="279"/>
      <c r="W452" s="263"/>
      <c r="X452" s="266"/>
    </row>
    <row r="453" spans="1:24" s="4" customFormat="1" ht="28.5" customHeight="1" thickBot="1" x14ac:dyDescent="0.3">
      <c r="A453" s="287"/>
      <c r="B453" s="44" t="str">
        <f t="shared" si="339"/>
        <v>ГБУЗ АО Городская киническая больница №3 им. С.М. Кирова</v>
      </c>
      <c r="C453" s="268" t="s">
        <v>259</v>
      </c>
      <c r="D453" s="19" t="str">
        <f t="shared" si="345"/>
        <v>Обеспечение мероприятий, направленных на охрану здоровья граждан</v>
      </c>
      <c r="E453" s="273" t="s">
        <v>164</v>
      </c>
      <c r="F453" s="44" t="str">
        <f t="shared" si="306"/>
        <v>не предусмотрено</v>
      </c>
      <c r="G453" s="273" t="s">
        <v>47</v>
      </c>
      <c r="H453" s="44" t="str">
        <f t="shared" si="307"/>
        <v>Не предусмотрено</v>
      </c>
      <c r="I453" s="273" t="s">
        <v>143</v>
      </c>
      <c r="J453" s="44" t="str">
        <f t="shared" si="346"/>
        <v xml:space="preserve">Не применяется </v>
      </c>
      <c r="K453" s="70" t="s">
        <v>174</v>
      </c>
      <c r="L453" s="70" t="s">
        <v>3</v>
      </c>
      <c r="M453" s="70" t="s">
        <v>5</v>
      </c>
      <c r="N453" s="100">
        <v>100</v>
      </c>
      <c r="O453" s="100">
        <v>100</v>
      </c>
      <c r="P453" s="113">
        <f t="shared" si="323"/>
        <v>100</v>
      </c>
      <c r="Q453" s="110" t="str">
        <f t="shared" si="344"/>
        <v/>
      </c>
      <c r="R453" s="283">
        <f>IFERROR(AVERAGE(P453:P454),"")</f>
        <v>100</v>
      </c>
      <c r="S453" s="275">
        <f>AVERAGE(Q453:Q454)</f>
        <v>100</v>
      </c>
      <c r="T453" s="284">
        <f>IFERROR((R453*0.7+S453*0.3)*2,S453*2)</f>
        <v>200</v>
      </c>
      <c r="U453" s="276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выполнено</v>
      </c>
      <c r="V453" s="279"/>
      <c r="W453" s="263"/>
      <c r="X453" s="266"/>
    </row>
    <row r="454" spans="1:24" s="4" customFormat="1" ht="28.5" customHeight="1" thickBot="1" x14ac:dyDescent="0.3">
      <c r="A454" s="287"/>
      <c r="B454" s="44" t="str">
        <f t="shared" si="339"/>
        <v>ГБУЗ АО Городская киническая больница №3 им. С.М. Кирова</v>
      </c>
      <c r="C454" s="291"/>
      <c r="D454" s="19" t="str">
        <f t="shared" si="345"/>
        <v>Обеспечение мероприятий, направленных на охрану здоровья граждан</v>
      </c>
      <c r="E454" s="274"/>
      <c r="F454" s="44" t="str">
        <f t="shared" ref="F454:F494" si="347">IF(E454="",F453,E454)</f>
        <v>не предусмотрено</v>
      </c>
      <c r="G454" s="274"/>
      <c r="H454" s="44" t="str">
        <f t="shared" ref="H454:H494" si="348">IF(G454="",H453,G454)</f>
        <v>Не предусмотрено</v>
      </c>
      <c r="I454" s="274"/>
      <c r="J454" s="44" t="str">
        <f t="shared" si="346"/>
        <v xml:space="preserve">Не применяется </v>
      </c>
      <c r="K454" s="71" t="s">
        <v>173</v>
      </c>
      <c r="L454" s="112" t="s">
        <v>58</v>
      </c>
      <c r="M454" s="78" t="s">
        <v>42</v>
      </c>
      <c r="N454" s="98">
        <v>124</v>
      </c>
      <c r="O454" s="98">
        <v>124</v>
      </c>
      <c r="P454" s="115" t="str">
        <f t="shared" si="323"/>
        <v/>
      </c>
      <c r="Q454" s="111">
        <f t="shared" ref="Q454" si="349">IF(AND(N454&lt;&gt;0,M454="объем"),(O454/N454*100)/$Y$2*12,"")</f>
        <v>100</v>
      </c>
      <c r="R454" s="283"/>
      <c r="S454" s="275"/>
      <c r="T454" s="284"/>
      <c r="U454" s="276"/>
      <c r="V454" s="279"/>
      <c r="W454" s="263"/>
      <c r="X454" s="266"/>
    </row>
    <row r="455" spans="1:24" s="4" customFormat="1" ht="80.25" customHeight="1" thickBot="1" x14ac:dyDescent="0.3">
      <c r="A455" s="287"/>
      <c r="B455" s="44" t="str">
        <f t="shared" si="339"/>
        <v>ГБУЗ АО Городская киническая больница №3 им. С.М. Кирова</v>
      </c>
      <c r="C455" s="306" t="s">
        <v>227</v>
      </c>
      <c r="D455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5" s="276" t="s">
        <v>281</v>
      </c>
      <c r="F455" s="44" t="str">
        <f t="shared" si="347"/>
        <v>заключение договоров</v>
      </c>
      <c r="G455" s="276" t="s">
        <v>283</v>
      </c>
      <c r="H455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5" s="273" t="s">
        <v>282</v>
      </c>
      <c r="J455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5" s="73" t="s">
        <v>228</v>
      </c>
      <c r="L455" s="72" t="s">
        <v>3</v>
      </c>
      <c r="M455" s="70" t="s">
        <v>5</v>
      </c>
      <c r="N455" s="100">
        <v>100</v>
      </c>
      <c r="O455" s="100">
        <v>100</v>
      </c>
      <c r="P455" s="51">
        <f t="shared" si="323"/>
        <v>100</v>
      </c>
      <c r="Q455" s="51"/>
      <c r="R455" s="283">
        <f>IFERROR(AVERAGE(P455:P456),"")</f>
        <v>100</v>
      </c>
      <c r="S455" s="275">
        <f>AVERAGE(Q455:Q456)</f>
        <v>100</v>
      </c>
      <c r="T455" s="284">
        <f>IFERROR((R455*0.7+S455*0.3)*2,S455*2)</f>
        <v>200</v>
      </c>
      <c r="U455" s="276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79"/>
      <c r="W455" s="263"/>
      <c r="X455" s="266"/>
    </row>
    <row r="456" spans="1:24" s="4" customFormat="1" ht="57" customHeight="1" thickBot="1" x14ac:dyDescent="0.3">
      <c r="A456" s="288"/>
      <c r="B456" s="44" t="str">
        <f t="shared" si="339"/>
        <v>ГБУЗ АО Городская киническая больница №3 им. С.М. Кирова</v>
      </c>
      <c r="C456" s="306"/>
      <c r="D456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6" s="276"/>
      <c r="F456" s="44" t="str">
        <f t="shared" si="347"/>
        <v>заключение договоров</v>
      </c>
      <c r="G456" s="276"/>
      <c r="H456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6" s="274"/>
      <c r="J456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6" s="74" t="s">
        <v>235</v>
      </c>
      <c r="L456" s="72" t="s">
        <v>229</v>
      </c>
      <c r="M456" s="78" t="s">
        <v>42</v>
      </c>
      <c r="N456" s="98">
        <v>216.2</v>
      </c>
      <c r="O456" s="98">
        <v>216.2</v>
      </c>
      <c r="P456" s="53" t="str">
        <f t="shared" ref="P456" si="350">IF(AND(N456&lt;&gt;0,M456="Кач."),O456/N456*100,"")</f>
        <v/>
      </c>
      <c r="Q456" s="55">
        <f>IF(AND(N456&lt;&gt;0,M456="объем"),(O456/N456*100),"")</f>
        <v>100</v>
      </c>
      <c r="R456" s="283"/>
      <c r="S456" s="275"/>
      <c r="T456" s="284"/>
      <c r="U456" s="276"/>
      <c r="V456" s="279"/>
      <c r="W456" s="264"/>
      <c r="X456" s="267"/>
    </row>
    <row r="457" spans="1:24" s="4" customFormat="1" ht="91.5" customHeight="1" thickBot="1" x14ac:dyDescent="0.3">
      <c r="A457" s="307" t="s">
        <v>75</v>
      </c>
      <c r="B457" s="44" t="str">
        <f t="shared" si="339"/>
        <v xml:space="preserve">ГБУЗ АО Областная инфекционная киническая больница </v>
      </c>
      <c r="C457" s="306" t="s">
        <v>71</v>
      </c>
      <c r="D457" s="19" t="str">
        <f t="shared" si="345"/>
        <v>Паллиативная медицинская помощь</v>
      </c>
      <c r="E457" s="276" t="s">
        <v>138</v>
      </c>
      <c r="F457" s="44" t="str">
        <f t="shared" si="347"/>
        <v>стационар</v>
      </c>
      <c r="G457" s="276" t="s">
        <v>43</v>
      </c>
      <c r="H457" s="44" t="str">
        <f t="shared" si="348"/>
        <v>паллиативная медицинская помощь</v>
      </c>
      <c r="I457" s="276" t="s">
        <v>143</v>
      </c>
      <c r="J457" s="44" t="str">
        <f t="shared" si="346"/>
        <v xml:space="preserve">Не применяется </v>
      </c>
      <c r="K457" s="69" t="s">
        <v>128</v>
      </c>
      <c r="L457" s="69" t="s">
        <v>3</v>
      </c>
      <c r="M457" s="69" t="s">
        <v>5</v>
      </c>
      <c r="N457" s="100">
        <v>99</v>
      </c>
      <c r="O457" s="100">
        <v>99</v>
      </c>
      <c r="P457" s="51">
        <f>IF(AND(N457&lt;&gt;0,M457="Кач."),O457/N457*100,"")</f>
        <v>100</v>
      </c>
      <c r="Q457" s="51"/>
      <c r="R457" s="283">
        <f>IFERROR(AVERAGE(P457:P458),"")</f>
        <v>100</v>
      </c>
      <c r="S457" s="275">
        <f>AVERAGE(Q457:Q458)</f>
        <v>99.278499278499282</v>
      </c>
      <c r="T457" s="284">
        <f>IFERROR((R457*0.7+S457*0.3)*2,S457*2)</f>
        <v>199.56709956709958</v>
      </c>
      <c r="U457" s="276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выполнено</v>
      </c>
      <c r="V457" s="279"/>
      <c r="W457" s="262">
        <f>AVERAGE(T457:T466)</f>
        <v>202.38541991341992</v>
      </c>
      <c r="X457" s="265" t="str">
        <f>IF(W457&lt;170,"ГЗ по учреждению не выполнено","")&amp;IF(AND(W457&gt;=170,W457&lt;=200),"ГЗ по учреждению выполнено","")&amp;IF(W457&gt;200,"ГЗ по учреждению перевыполнено","")</f>
        <v>ГЗ по учреждению перевыполнено</v>
      </c>
    </row>
    <row r="458" spans="1:24" s="4" customFormat="1" ht="57" customHeight="1" thickBot="1" x14ac:dyDescent="0.3">
      <c r="A458" s="307"/>
      <c r="B458" s="44" t="str">
        <f t="shared" si="339"/>
        <v xml:space="preserve">ГБУЗ АО Областная инфекционная киническая больница </v>
      </c>
      <c r="C458" s="306"/>
      <c r="D458" s="19" t="str">
        <f t="shared" si="345"/>
        <v>Паллиативная медицинская помощь</v>
      </c>
      <c r="E458" s="276"/>
      <c r="F458" s="44" t="str">
        <f t="shared" si="347"/>
        <v>стационар</v>
      </c>
      <c r="G458" s="276"/>
      <c r="H458" s="44" t="str">
        <f t="shared" si="348"/>
        <v>паллиативная медицинская помощь</v>
      </c>
      <c r="I458" s="276"/>
      <c r="J458" s="44" t="str">
        <f t="shared" si="346"/>
        <v xml:space="preserve">Не применяется </v>
      </c>
      <c r="K458" s="66" t="s">
        <v>134</v>
      </c>
      <c r="L458" s="67" t="s">
        <v>135</v>
      </c>
      <c r="M458" s="68" t="s">
        <v>42</v>
      </c>
      <c r="N458" s="99">
        <v>693</v>
      </c>
      <c r="O458" s="99">
        <v>688</v>
      </c>
      <c r="P458" s="53" t="str">
        <f t="shared" si="323"/>
        <v/>
      </c>
      <c r="Q458" s="52">
        <f t="shared" si="344"/>
        <v>99.278499278499282</v>
      </c>
      <c r="R458" s="283"/>
      <c r="S458" s="275"/>
      <c r="T458" s="284"/>
      <c r="U458" s="276"/>
      <c r="V458" s="279"/>
      <c r="W458" s="263"/>
      <c r="X458" s="266"/>
    </row>
    <row r="459" spans="1:24" s="4" customFormat="1" ht="81" customHeight="1" thickBot="1" x14ac:dyDescent="0.3">
      <c r="A459" s="307"/>
      <c r="B459" s="44" t="str">
        <f t="shared" si="339"/>
        <v xml:space="preserve">ГБУЗ АО Областная инфекционная киническая больница </v>
      </c>
      <c r="C459" s="355" t="s">
        <v>124</v>
      </c>
      <c r="D459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9" s="276" t="s">
        <v>138</v>
      </c>
      <c r="F459" s="44" t="str">
        <f t="shared" si="347"/>
        <v>стационар</v>
      </c>
      <c r="G459" s="276" t="s">
        <v>74</v>
      </c>
      <c r="H459" s="44" t="str">
        <f t="shared" si="348"/>
        <v>инфекционные болезни</v>
      </c>
      <c r="I459" s="276" t="s">
        <v>143</v>
      </c>
      <c r="J459" s="44" t="str">
        <f t="shared" si="346"/>
        <v xml:space="preserve">Не применяется </v>
      </c>
      <c r="K459" s="69" t="s">
        <v>128</v>
      </c>
      <c r="L459" s="69" t="s">
        <v>3</v>
      </c>
      <c r="M459" s="69" t="s">
        <v>5</v>
      </c>
      <c r="N459" s="100">
        <v>99</v>
      </c>
      <c r="O459" s="100">
        <v>99</v>
      </c>
      <c r="P459" s="51">
        <f>IF(AND(N459&lt;&gt;0,M459="Кач."),O459/N459*100,"")</f>
        <v>100</v>
      </c>
      <c r="Q459" s="51"/>
      <c r="R459" s="283">
        <f>IFERROR(AVERAGE(P459:P460),"")</f>
        <v>100</v>
      </c>
      <c r="S459" s="275">
        <f>AVERAGE(Q459:Q460)</f>
        <v>105</v>
      </c>
      <c r="T459" s="284">
        <f>IFERROR((R459*0.7+S459*0.3)*2,S459*2)</f>
        <v>203</v>
      </c>
      <c r="U459" s="276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ПЕРЕвыполнено</v>
      </c>
      <c r="V459" s="279"/>
      <c r="W459" s="263"/>
      <c r="X459" s="266"/>
    </row>
    <row r="460" spans="1:24" s="4" customFormat="1" ht="28.5" customHeight="1" thickBot="1" x14ac:dyDescent="0.3">
      <c r="A460" s="307"/>
      <c r="B460" s="44" t="str">
        <f t="shared" si="339"/>
        <v xml:space="preserve">ГБУЗ АО Областная инфекционная киническая больница </v>
      </c>
      <c r="C460" s="355"/>
      <c r="D460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60" s="276"/>
      <c r="F460" s="44" t="str">
        <f t="shared" si="347"/>
        <v>стационар</v>
      </c>
      <c r="G460" s="276"/>
      <c r="H460" s="44" t="str">
        <f t="shared" si="348"/>
        <v>инфекционные болезни</v>
      </c>
      <c r="I460" s="276"/>
      <c r="J460" s="44" t="str">
        <f t="shared" si="346"/>
        <v xml:space="preserve">Не применяется </v>
      </c>
      <c r="K460" s="71" t="s">
        <v>169</v>
      </c>
      <c r="L460" s="72" t="s">
        <v>145</v>
      </c>
      <c r="M460" s="68" t="s">
        <v>42</v>
      </c>
      <c r="N460" s="98">
        <v>300</v>
      </c>
      <c r="O460" s="99">
        <v>315</v>
      </c>
      <c r="P460" s="53" t="str">
        <f t="shared" ref="P460" si="351">IF(AND(N460&lt;&gt;0,M460="Кач."),O460/N460*100,"")</f>
        <v/>
      </c>
      <c r="Q460" s="52">
        <f t="shared" ref="Q460:Q464" si="352">IF(AND(N460&lt;&gt;0,M460="объем"),(O460/N460*100)/$Y$2*12,"")</f>
        <v>105</v>
      </c>
      <c r="R460" s="283"/>
      <c r="S460" s="275"/>
      <c r="T460" s="284"/>
      <c r="U460" s="276"/>
      <c r="V460" s="279"/>
      <c r="W460" s="263"/>
      <c r="X460" s="266"/>
    </row>
    <row r="461" spans="1:24" s="14" customFormat="1" ht="28.5" customHeight="1" thickBot="1" x14ac:dyDescent="0.3">
      <c r="A461" s="307"/>
      <c r="B461" s="44" t="str">
        <f t="shared" si="339"/>
        <v xml:space="preserve">ГБУЗ АО Областная инфекционная киническая больница </v>
      </c>
      <c r="C461" s="355" t="s">
        <v>123</v>
      </c>
      <c r="D461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1" s="279" t="s">
        <v>47</v>
      </c>
      <c r="F461" s="44" t="str">
        <f t="shared" si="347"/>
        <v>Не предусмотрено</v>
      </c>
      <c r="G461" s="279" t="s">
        <v>47</v>
      </c>
      <c r="H461" s="44" t="str">
        <f t="shared" si="348"/>
        <v>Не предусмотрено</v>
      </c>
      <c r="I461" s="279" t="s">
        <v>76</v>
      </c>
      <c r="J461" s="44" t="str">
        <f t="shared" si="346"/>
        <v>Обработка площади очагов</v>
      </c>
      <c r="K461" s="70" t="s">
        <v>77</v>
      </c>
      <c r="L461" s="70" t="s">
        <v>3</v>
      </c>
      <c r="M461" s="70" t="s">
        <v>5</v>
      </c>
      <c r="N461" s="100">
        <v>100</v>
      </c>
      <c r="O461" s="100">
        <v>100</v>
      </c>
      <c r="P461" s="51">
        <f>IF(AND(N461&lt;&gt;0,M461="Кач."),O461/N461*100,"")</f>
        <v>100</v>
      </c>
      <c r="Q461" s="51"/>
      <c r="R461" s="283">
        <f>IFERROR(AVERAGE(P461:P462),"")</f>
        <v>100</v>
      </c>
      <c r="S461" s="275">
        <f>AVERAGE(Q461:Q462)</f>
        <v>100</v>
      </c>
      <c r="T461" s="284">
        <f>IFERROR((R461*0.7+S461*0.3)*2,S461*2)</f>
        <v>200</v>
      </c>
      <c r="U461" s="276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выполнено</v>
      </c>
      <c r="V461" s="279"/>
      <c r="W461" s="263"/>
      <c r="X461" s="266"/>
    </row>
    <row r="462" spans="1:24" s="4" customFormat="1" ht="28.5" customHeight="1" thickBot="1" x14ac:dyDescent="0.3">
      <c r="A462" s="307"/>
      <c r="B462" s="44" t="str">
        <f t="shared" si="339"/>
        <v xml:space="preserve">ГБУЗ АО Областная инфекционная киническая больница </v>
      </c>
      <c r="C462" s="355"/>
      <c r="D462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2" s="279"/>
      <c r="F462" s="44" t="str">
        <f t="shared" si="347"/>
        <v>Не предусмотрено</v>
      </c>
      <c r="G462" s="279"/>
      <c r="H462" s="44" t="str">
        <f t="shared" si="348"/>
        <v>Не предусмотрено</v>
      </c>
      <c r="I462" s="279"/>
      <c r="J462" s="44" t="str">
        <f t="shared" si="346"/>
        <v>Обработка площади очагов</v>
      </c>
      <c r="K462" s="71" t="s">
        <v>79</v>
      </c>
      <c r="L462" s="72" t="s">
        <v>80</v>
      </c>
      <c r="M462" s="68" t="s">
        <v>42</v>
      </c>
      <c r="N462" s="97">
        <v>200</v>
      </c>
      <c r="O462" s="99">
        <v>200</v>
      </c>
      <c r="P462" s="53" t="str">
        <f t="shared" ref="P462" si="353">IF(AND(N462&lt;&gt;0,M462="Кач."),O462/N462*100,"")</f>
        <v/>
      </c>
      <c r="Q462" s="52">
        <f t="shared" si="352"/>
        <v>100</v>
      </c>
      <c r="R462" s="283"/>
      <c r="S462" s="275"/>
      <c r="T462" s="284"/>
      <c r="U462" s="276"/>
      <c r="V462" s="279"/>
      <c r="W462" s="263"/>
      <c r="X462" s="266"/>
    </row>
    <row r="463" spans="1:24" s="4" customFormat="1" ht="28.5" customHeight="1" thickBot="1" x14ac:dyDescent="0.3">
      <c r="A463" s="307"/>
      <c r="B463" s="44" t="str">
        <f t="shared" si="339"/>
        <v xml:space="preserve">ГБУЗ АО Областная инфекционная киническая больница </v>
      </c>
      <c r="C463" s="355"/>
      <c r="D463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3" s="279" t="s">
        <v>47</v>
      </c>
      <c r="F463" s="44" t="str">
        <f t="shared" si="347"/>
        <v>Не предусмотрено</v>
      </c>
      <c r="G463" s="279" t="s">
        <v>47</v>
      </c>
      <c r="H463" s="44" t="str">
        <f t="shared" si="348"/>
        <v>Не предусмотрено</v>
      </c>
      <c r="I463" s="279" t="s">
        <v>116</v>
      </c>
      <c r="J463" s="44" t="str">
        <f t="shared" si="346"/>
        <v>Обработка вещей из  очагов</v>
      </c>
      <c r="K463" s="70" t="s">
        <v>78</v>
      </c>
      <c r="L463" s="70" t="s">
        <v>3</v>
      </c>
      <c r="M463" s="70" t="s">
        <v>5</v>
      </c>
      <c r="N463" s="100">
        <v>99</v>
      </c>
      <c r="O463" s="100">
        <v>99</v>
      </c>
      <c r="P463" s="51">
        <f>IF(AND(N463&lt;&gt;0,M463="Кач."),O463/N463*100,"")</f>
        <v>100</v>
      </c>
      <c r="Q463" s="51"/>
      <c r="R463" s="283">
        <f>IFERROR(AVERAGE(P463:P464),"")</f>
        <v>100</v>
      </c>
      <c r="S463" s="275">
        <f>AVERAGE(Q463:Q464)</f>
        <v>115.6</v>
      </c>
      <c r="T463" s="284">
        <f>IFERROR((R463*0.7+S463*0.3)*2,S463*2)</f>
        <v>209.36</v>
      </c>
      <c r="U463" s="276" t="str">
        <f>IF(T463&lt;170,"ГЗ по услуге (работе) НЕ выполнено","")&amp;IF(AND(T463&gt;=170,T463&lt;=200),"ГЗ по услуге (работе) выполнено","")&amp;IF(T463&gt;200,"ГЗ по услуге (работе) ПЕРЕвыполнено","")</f>
        <v>ГЗ по услуге (работе) ПЕРЕвыполнено</v>
      </c>
      <c r="V463" s="279"/>
      <c r="W463" s="263"/>
      <c r="X463" s="266"/>
    </row>
    <row r="464" spans="1:24" s="4" customFormat="1" ht="53.25" customHeight="1" thickBot="1" x14ac:dyDescent="0.3">
      <c r="A464" s="307"/>
      <c r="B464" s="44" t="str">
        <f t="shared" si="339"/>
        <v xml:space="preserve">ГБУЗ АО Областная инфекционная киническая больница </v>
      </c>
      <c r="C464" s="355"/>
      <c r="D464" s="19" t="str">
        <f t="shared" si="345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64" s="279"/>
      <c r="F464" s="44" t="str">
        <f t="shared" si="347"/>
        <v>Не предусмотрено</v>
      </c>
      <c r="G464" s="279"/>
      <c r="H464" s="44" t="str">
        <f t="shared" si="348"/>
        <v>Не предусмотрено</v>
      </c>
      <c r="I464" s="279"/>
      <c r="J464" s="44" t="str">
        <f t="shared" si="346"/>
        <v>Обработка вещей из  очагов</v>
      </c>
      <c r="K464" s="71" t="s">
        <v>81</v>
      </c>
      <c r="L464" s="72" t="s">
        <v>82</v>
      </c>
      <c r="M464" s="68" t="s">
        <v>42</v>
      </c>
      <c r="N464" s="97">
        <v>1000</v>
      </c>
      <c r="O464" s="99">
        <v>1156</v>
      </c>
      <c r="P464" s="53" t="str">
        <f t="shared" ref="P464" si="354">IF(AND(N464&lt;&gt;0,M464="Кач."),O464/N464*100,"")</f>
        <v/>
      </c>
      <c r="Q464" s="52">
        <f t="shared" si="352"/>
        <v>115.6</v>
      </c>
      <c r="R464" s="283"/>
      <c r="S464" s="275"/>
      <c r="T464" s="284"/>
      <c r="U464" s="276"/>
      <c r="V464" s="279"/>
      <c r="W464" s="263"/>
      <c r="X464" s="266"/>
    </row>
    <row r="465" spans="1:24" s="4" customFormat="1" ht="66.75" customHeight="1" thickBot="1" x14ac:dyDescent="0.3">
      <c r="A465" s="307"/>
      <c r="B465" s="44" t="str">
        <f t="shared" si="339"/>
        <v xml:space="preserve">ГБУЗ АО Областная инфекционная киническая больница </v>
      </c>
      <c r="C465" s="306" t="s">
        <v>227</v>
      </c>
      <c r="D465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5" s="276" t="s">
        <v>281</v>
      </c>
      <c r="F465" s="44" t="str">
        <f t="shared" si="347"/>
        <v>заключение договоров</v>
      </c>
      <c r="G465" s="276" t="s">
        <v>283</v>
      </c>
      <c r="H465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5" s="273" t="s">
        <v>282</v>
      </c>
      <c r="J465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5" s="73" t="s">
        <v>228</v>
      </c>
      <c r="L465" s="72" t="s">
        <v>3</v>
      </c>
      <c r="M465" s="70" t="s">
        <v>5</v>
      </c>
      <c r="N465" s="100">
        <v>100</v>
      </c>
      <c r="O465" s="100">
        <v>100</v>
      </c>
      <c r="P465" s="51">
        <f>IF(AND(N465&lt;&gt;0,M465="Кач."),O465/N465*100,"")</f>
        <v>100</v>
      </c>
      <c r="Q465" s="51"/>
      <c r="R465" s="283">
        <f>IFERROR(AVERAGE(P465:P466),"")</f>
        <v>100</v>
      </c>
      <c r="S465" s="275">
        <f>AVERAGE(Q465:Q466)</f>
        <v>100</v>
      </c>
      <c r="T465" s="284">
        <f>IFERROR((R465*0.7+S465*0.3)*2,S465*2)</f>
        <v>200</v>
      </c>
      <c r="U465" s="276" t="str">
        <f>IF(T465&lt;170,"ГЗ по услуге (работе) НЕ выполнено","")&amp;IF(AND(T465&gt;=170,T465&lt;=200),"ГЗ по услуге (работе) выполнено","")&amp;IF(T465&gt;200,"ГЗ по услуге (работе) ПЕРЕвыполнено","")</f>
        <v>ГЗ по услуге (работе) выполнено</v>
      </c>
      <c r="V465" s="279"/>
      <c r="W465" s="263"/>
      <c r="X465" s="266"/>
    </row>
    <row r="466" spans="1:24" s="4" customFormat="1" ht="28.5" customHeight="1" thickBot="1" x14ac:dyDescent="0.3">
      <c r="A466" s="307"/>
      <c r="B466" s="44" t="str">
        <f t="shared" si="339"/>
        <v xml:space="preserve">ГБУЗ АО Областная инфекционная киническая больница </v>
      </c>
      <c r="C466" s="306"/>
      <c r="D466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6" s="276"/>
      <c r="F466" s="44" t="str">
        <f t="shared" si="347"/>
        <v>заключение договоров</v>
      </c>
      <c r="G466" s="276"/>
      <c r="H466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6" s="274"/>
      <c r="J466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6" s="74" t="s">
        <v>235</v>
      </c>
      <c r="L466" s="72" t="s">
        <v>229</v>
      </c>
      <c r="M466" s="78" t="s">
        <v>42</v>
      </c>
      <c r="N466" s="97">
        <v>20.190000000000001</v>
      </c>
      <c r="O466" s="97">
        <v>20.190000000000001</v>
      </c>
      <c r="P466" s="53" t="str">
        <f t="shared" ref="P466" si="355">IF(AND(N466&lt;&gt;0,M466="Кач."),O466/N466*100,"")</f>
        <v/>
      </c>
      <c r="Q466" s="55">
        <f>IF(AND(N466&lt;&gt;0,M466="объем"),(O466/N466*100),"")</f>
        <v>100</v>
      </c>
      <c r="R466" s="283"/>
      <c r="S466" s="275"/>
      <c r="T466" s="284"/>
      <c r="U466" s="276"/>
      <c r="V466" s="279"/>
      <c r="W466" s="264"/>
      <c r="X466" s="267"/>
    </row>
    <row r="467" spans="1:24" s="4" customFormat="1" ht="28.5" customHeight="1" thickBot="1" x14ac:dyDescent="0.3">
      <c r="A467" s="270" t="s">
        <v>8</v>
      </c>
      <c r="B467" s="44" t="str">
        <f t="shared" si="339"/>
        <v>ГБУЗ АО Областной кардиологический диспансер</v>
      </c>
      <c r="C467" s="355" t="s">
        <v>120</v>
      </c>
      <c r="D467" s="19" t="str">
        <f t="shared" si="345"/>
        <v>ПМСП, включенная в базовую программу ОМС</v>
      </c>
      <c r="E467" s="279" t="s">
        <v>137</v>
      </c>
      <c r="F467" s="44" t="str">
        <f t="shared" si="347"/>
        <v>амбулаторно</v>
      </c>
      <c r="G467" s="279" t="s">
        <v>47</v>
      </c>
      <c r="H467" s="44" t="str">
        <f t="shared" si="348"/>
        <v>Не предусмотрено</v>
      </c>
      <c r="I467" s="279" t="s">
        <v>83</v>
      </c>
      <c r="J467" s="44" t="str">
        <f t="shared" si="346"/>
        <v>кардиология</v>
      </c>
      <c r="K467" s="69" t="s">
        <v>128</v>
      </c>
      <c r="L467" s="70" t="s">
        <v>3</v>
      </c>
      <c r="M467" s="70" t="s">
        <v>5</v>
      </c>
      <c r="N467" s="100">
        <v>99</v>
      </c>
      <c r="O467" s="100">
        <v>99</v>
      </c>
      <c r="P467" s="51">
        <f t="shared" si="323"/>
        <v>100</v>
      </c>
      <c r="Q467" s="51"/>
      <c r="R467" s="289">
        <f>IFERROR(AVERAGE(P467:P468),"")</f>
        <v>100</v>
      </c>
      <c r="S467" s="296">
        <f>AVERAGE(Q467:Q468)</f>
        <v>100.50721810378462</v>
      </c>
      <c r="T467" s="298">
        <f>IFERROR((R467*0.7+S467*0.3)*2,S467*2)</f>
        <v>200.30433086227077</v>
      </c>
      <c r="U467" s="276" t="str">
        <f>IF(T467&lt;170,"ГЗ по услуге (работе) НЕ выполнено","")&amp;IF(AND(T467&gt;=170,T467&lt;=200),"ГЗ по услуге (работе) выполнено","")&amp;IF(T467&gt;200,"ГЗ по услуге (работе) ПЕРЕвыполнено","")</f>
        <v>ГЗ по услуге (работе) ПЕРЕвыполнено</v>
      </c>
      <c r="V467" s="279"/>
      <c r="W467" s="262">
        <f>AVERAGE(T467:T472)</f>
        <v>200.03584936806286</v>
      </c>
      <c r="X467" s="266" t="s">
        <v>30</v>
      </c>
    </row>
    <row r="468" spans="1:24" s="4" customFormat="1" ht="28.5" customHeight="1" thickBot="1" x14ac:dyDescent="0.3">
      <c r="A468" s="271"/>
      <c r="B468" s="44" t="str">
        <f t="shared" si="339"/>
        <v>ГБУЗ АО Областной кардиологический диспансер</v>
      </c>
      <c r="C468" s="355"/>
      <c r="D468" s="19" t="str">
        <f t="shared" si="345"/>
        <v>ПМСП, включенная в базовую программу ОМС</v>
      </c>
      <c r="E468" s="279"/>
      <c r="F468" s="44" t="str">
        <f t="shared" si="347"/>
        <v>амбулаторно</v>
      </c>
      <c r="G468" s="279"/>
      <c r="H468" s="44" t="str">
        <f t="shared" si="348"/>
        <v>Не предусмотрено</v>
      </c>
      <c r="I468" s="279"/>
      <c r="J468" s="44" t="str">
        <f t="shared" si="346"/>
        <v>кардиология</v>
      </c>
      <c r="K468" s="71" t="s">
        <v>40</v>
      </c>
      <c r="L468" s="72" t="s">
        <v>118</v>
      </c>
      <c r="M468" s="68" t="s">
        <v>42</v>
      </c>
      <c r="N468" s="98">
        <v>2563</v>
      </c>
      <c r="O468" s="97">
        <v>2576</v>
      </c>
      <c r="P468" s="53" t="str">
        <f t="shared" si="323"/>
        <v/>
      </c>
      <c r="Q468" s="52">
        <f t="shared" si="344"/>
        <v>100.50721810378462</v>
      </c>
      <c r="R468" s="290"/>
      <c r="S468" s="297"/>
      <c r="T468" s="299"/>
      <c r="U468" s="276"/>
      <c r="V468" s="279"/>
      <c r="W468" s="263"/>
      <c r="X468" s="266"/>
    </row>
    <row r="469" spans="1:24" s="4" customFormat="1" ht="28.5" customHeight="1" thickBot="1" x14ac:dyDescent="0.3">
      <c r="A469" s="271"/>
      <c r="B469" s="44" t="str">
        <f t="shared" si="339"/>
        <v>ГБУЗ АО Областной кардиологический диспансер</v>
      </c>
      <c r="C469" s="306" t="s">
        <v>253</v>
      </c>
      <c r="D469" s="19" t="str">
        <f t="shared" si="345"/>
        <v xml:space="preserve">Обеспечение мероприятий, направленных на охрану здоровья граждан </v>
      </c>
      <c r="E469" s="276" t="s">
        <v>47</v>
      </c>
      <c r="F469" s="44" t="str">
        <f t="shared" si="347"/>
        <v>Не предусмотрено</v>
      </c>
      <c r="G469" s="276" t="s">
        <v>47</v>
      </c>
      <c r="H469" s="44" t="str">
        <f t="shared" si="348"/>
        <v>Не предусмотрено</v>
      </c>
      <c r="I469" s="276" t="s">
        <v>47</v>
      </c>
      <c r="J469" s="44" t="str">
        <f t="shared" si="346"/>
        <v>Не предусмотрено</v>
      </c>
      <c r="K469" s="70" t="s">
        <v>174</v>
      </c>
      <c r="L469" s="70" t="s">
        <v>3</v>
      </c>
      <c r="M469" s="70" t="s">
        <v>5</v>
      </c>
      <c r="N469" s="100">
        <v>99</v>
      </c>
      <c r="O469" s="100">
        <v>99</v>
      </c>
      <c r="P469" s="57">
        <f t="shared" ref="P469:P470" si="356">IF(AND(N469&lt;&gt;0,M469="Кач."),O469/N469*100,"")</f>
        <v>100</v>
      </c>
      <c r="Q469" s="57"/>
      <c r="R469" s="289">
        <f>IFERROR(AVERAGE(P469:P470),"")</f>
        <v>100</v>
      </c>
      <c r="S469" s="296">
        <f>AVERAGE(Q469:Q470)</f>
        <v>99.672028736529754</v>
      </c>
      <c r="T469" s="298">
        <f>IFERROR((R469*0.7+S469*0.3)*2,S469*2)</f>
        <v>199.80321724191785</v>
      </c>
      <c r="U469" s="276" t="str">
        <f>IF(T469&lt;170,"ГЗ по услуге (работе) НЕ выполнено","")&amp;IF(AND(T469&gt;=170,T469&lt;=200),"ГЗ по услуге (работе) выполнено","")&amp;IF(T469&gt;200,"ГЗ по услуге (работе) ПЕРЕвыполнено","")</f>
        <v>ГЗ по услуге (работе) выполнено</v>
      </c>
      <c r="V469" s="279"/>
      <c r="W469" s="263"/>
      <c r="X469" s="266"/>
    </row>
    <row r="470" spans="1:24" s="4" customFormat="1" ht="25.15" customHeight="1" thickBot="1" x14ac:dyDescent="0.3">
      <c r="A470" s="271"/>
      <c r="B470" s="44" t="str">
        <f t="shared" si="339"/>
        <v>ГБУЗ АО Областной кардиологический диспансер</v>
      </c>
      <c r="C470" s="306"/>
      <c r="D470" s="19" t="str">
        <f t="shared" si="345"/>
        <v xml:space="preserve">Обеспечение мероприятий, направленных на охрану здоровья граждан </v>
      </c>
      <c r="E470" s="276"/>
      <c r="F470" s="44" t="str">
        <f t="shared" si="347"/>
        <v>Не предусмотрено</v>
      </c>
      <c r="G470" s="276"/>
      <c r="H470" s="44" t="str">
        <f t="shared" si="348"/>
        <v>Не предусмотрено</v>
      </c>
      <c r="I470" s="276"/>
      <c r="J470" s="44" t="str">
        <f t="shared" si="346"/>
        <v>Не предусмотрено</v>
      </c>
      <c r="K470" s="71" t="s">
        <v>173</v>
      </c>
      <c r="L470" s="83" t="s">
        <v>58</v>
      </c>
      <c r="M470" s="78" t="s">
        <v>42</v>
      </c>
      <c r="N470" s="98">
        <v>6403</v>
      </c>
      <c r="O470" s="97">
        <v>6382</v>
      </c>
      <c r="P470" s="58" t="str">
        <f t="shared" si="356"/>
        <v/>
      </c>
      <c r="Q470" s="59">
        <f t="shared" ref="Q470" si="357">IF(AND(N470&lt;&gt;0,M470="объем"),(O470/N470*100)/$Y$2*12,"")</f>
        <v>99.672028736529754</v>
      </c>
      <c r="R470" s="290"/>
      <c r="S470" s="297"/>
      <c r="T470" s="299"/>
      <c r="U470" s="276"/>
      <c r="V470" s="279"/>
      <c r="W470" s="263"/>
      <c r="X470" s="266"/>
    </row>
    <row r="471" spans="1:24" s="4" customFormat="1" ht="46.5" customHeight="1" thickBot="1" x14ac:dyDescent="0.3">
      <c r="A471" s="271"/>
      <c r="B471" s="44" t="str">
        <f t="shared" si="339"/>
        <v>ГБУЗ АО Областной кардиологический диспансер</v>
      </c>
      <c r="C471" s="306" t="s">
        <v>227</v>
      </c>
      <c r="D471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1" s="276" t="s">
        <v>281</v>
      </c>
      <c r="F471" s="44" t="str">
        <f t="shared" si="347"/>
        <v>заключение договоров</v>
      </c>
      <c r="G471" s="276" t="s">
        <v>283</v>
      </c>
      <c r="H471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71" s="276" t="s">
        <v>282</v>
      </c>
      <c r="J471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1" s="73" t="s">
        <v>228</v>
      </c>
      <c r="L471" s="72" t="s">
        <v>3</v>
      </c>
      <c r="M471" s="70" t="s">
        <v>5</v>
      </c>
      <c r="N471" s="100">
        <v>100</v>
      </c>
      <c r="O471" s="100">
        <v>100</v>
      </c>
      <c r="P471" s="57">
        <f t="shared" ref="P471" si="358">IF(AND(N471&lt;&gt;0,M471="Кач."),O471/N471*100,"")</f>
        <v>100</v>
      </c>
      <c r="Q471" s="57"/>
      <c r="R471" s="289">
        <f>IFERROR(AVERAGE(P471:P472),"")</f>
        <v>100</v>
      </c>
      <c r="S471" s="296">
        <f t="shared" ref="S471" si="359">AVERAGE(Q471:Q472)</f>
        <v>100</v>
      </c>
      <c r="T471" s="298">
        <f>IFERROR((R471*0.7+S471*0.3)*2,S471*2)</f>
        <v>200</v>
      </c>
      <c r="U471" s="273" t="s">
        <v>320</v>
      </c>
      <c r="V471" s="279"/>
      <c r="W471" s="263"/>
      <c r="X471" s="266"/>
    </row>
    <row r="472" spans="1:24" s="4" customFormat="1" ht="34.5" customHeight="1" thickBot="1" x14ac:dyDescent="0.3">
      <c r="A472" s="272"/>
      <c r="B472" s="44" t="str">
        <f t="shared" si="339"/>
        <v>ГБУЗ АО Областной кардиологический диспансер</v>
      </c>
      <c r="C472" s="306"/>
      <c r="D472" s="19" t="str">
        <f t="shared" si="34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72" s="276"/>
      <c r="F472" s="44" t="str">
        <f t="shared" si="347"/>
        <v>заключение договоров</v>
      </c>
      <c r="G472" s="276"/>
      <c r="H472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72" s="276"/>
      <c r="J472" s="44" t="str">
        <f t="shared" si="34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72" s="74" t="s">
        <v>235</v>
      </c>
      <c r="L472" s="72" t="s">
        <v>229</v>
      </c>
      <c r="M472" s="78" t="s">
        <v>42</v>
      </c>
      <c r="N472" s="98">
        <v>14.7</v>
      </c>
      <c r="O472" s="98">
        <v>14.7</v>
      </c>
      <c r="P472" s="58"/>
      <c r="Q472" s="55">
        <f>IF(AND(N472&lt;&gt;0,M472="объем"),(O472/N472*100),"")</f>
        <v>100</v>
      </c>
      <c r="R472" s="290"/>
      <c r="S472" s="297"/>
      <c r="T472" s="299"/>
      <c r="U472" s="274"/>
      <c r="V472" s="279"/>
      <c r="W472" s="264"/>
      <c r="X472" s="267"/>
    </row>
    <row r="473" spans="1:24" s="15" customFormat="1" ht="42.75" customHeight="1" thickBot="1" x14ac:dyDescent="0.3">
      <c r="A473" s="211" t="s">
        <v>19</v>
      </c>
      <c r="B473" s="44" t="str">
        <f t="shared" si="339"/>
        <v>ГБУЗ АО Областной врачебно-физкультурный диспансер</v>
      </c>
      <c r="C473" s="280" t="s">
        <v>120</v>
      </c>
      <c r="D473" s="19" t="str">
        <f t="shared" si="345"/>
        <v>ПМСП, включенная в базовую программу ОМС</v>
      </c>
      <c r="E473" s="277" t="s">
        <v>137</v>
      </c>
      <c r="F473" s="44" t="str">
        <f t="shared" si="347"/>
        <v>амбулаторно</v>
      </c>
      <c r="G473" s="277" t="s">
        <v>47</v>
      </c>
      <c r="H473" s="44" t="str">
        <f t="shared" si="348"/>
        <v>Не предусмотрено</v>
      </c>
      <c r="I473" s="277" t="s">
        <v>84</v>
      </c>
      <c r="J473" s="44" t="str">
        <f t="shared" si="346"/>
        <v>спортивная медицина</v>
      </c>
      <c r="K473" s="69" t="s">
        <v>128</v>
      </c>
      <c r="L473" s="70" t="s">
        <v>3</v>
      </c>
      <c r="M473" s="70" t="s">
        <v>5</v>
      </c>
      <c r="N473" s="100">
        <v>99</v>
      </c>
      <c r="O473" s="100">
        <v>99</v>
      </c>
      <c r="P473" s="51">
        <f t="shared" si="323"/>
        <v>100</v>
      </c>
      <c r="Q473" s="51"/>
      <c r="R473" s="289">
        <f>IFERROR(AVERAGE(P473:P474),"")</f>
        <v>100</v>
      </c>
      <c r="S473" s="296">
        <f t="shared" ref="S473" si="360">AVERAGE(Q473:Q474)</f>
        <v>100</v>
      </c>
      <c r="T473" s="298">
        <f>IFERROR((R473*0.7+S473*0.3)*2,S473*2)</f>
        <v>200</v>
      </c>
      <c r="U473" s="273" t="str">
        <f>IF(T473&lt;170,"ГЗ по услуге (работе) НЕ выполнено","")&amp;IF(AND(T473&gt;=170,T473&lt;=200),"ГЗ по услуге (работе) выполнено","")&amp;IF(T473&gt;200,"ГЗ по услуге (работе) ПЕРЕвыполнено","")</f>
        <v>ГЗ по услуге (работе) выполнено</v>
      </c>
      <c r="V473" s="277"/>
      <c r="W473" s="262">
        <f>AVERAGE(T473:T490)</f>
        <v>199.76430976430979</v>
      </c>
      <c r="X473" s="265" t="str">
        <f>IF(W473&lt;170,"ГЗ по учреждению не выполнено","")&amp;IF(AND(W473&gt;=170,W473&lt;=200),"ГЗ по учреждению выполнено","")&amp;IF(W473&gt;200,"ГЗ по учреждению перевыполнено","")</f>
        <v>ГЗ по учреждению выполнено</v>
      </c>
    </row>
    <row r="474" spans="1:24" s="4" customFormat="1" ht="34.5" customHeight="1" thickBot="1" x14ac:dyDescent="0.3">
      <c r="A474" s="212"/>
      <c r="B474" s="44" t="str">
        <f t="shared" si="339"/>
        <v>ГБУЗ АО Областной врачебно-физкультурный диспансер</v>
      </c>
      <c r="C474" s="281"/>
      <c r="D474" s="19" t="str">
        <f t="shared" si="345"/>
        <v>ПМСП, включенная в базовую программу ОМС</v>
      </c>
      <c r="E474" s="278"/>
      <c r="F474" s="44" t="str">
        <f t="shared" si="347"/>
        <v>амбулаторно</v>
      </c>
      <c r="G474" s="278"/>
      <c r="H474" s="44" t="str">
        <f t="shared" si="348"/>
        <v>Не предусмотрено</v>
      </c>
      <c r="I474" s="278"/>
      <c r="J474" s="44" t="str">
        <f t="shared" si="346"/>
        <v>спортивная медицина</v>
      </c>
      <c r="K474" s="71" t="s">
        <v>40</v>
      </c>
      <c r="L474" s="72" t="s">
        <v>118</v>
      </c>
      <c r="M474" s="68" t="s">
        <v>42</v>
      </c>
      <c r="N474" s="98">
        <v>80000</v>
      </c>
      <c r="O474" s="97">
        <v>80000</v>
      </c>
      <c r="P474" s="53" t="str">
        <f t="shared" ref="P474" si="361">IF(AND(N474&lt;&gt;0,M474="Кач."),O474/N474*100,"")</f>
        <v/>
      </c>
      <c r="Q474" s="117">
        <f t="shared" ref="Q474" si="362">IF(AND(N474&lt;&gt;0,M474="объем"),(O474/N474*100)/$Y$2*12,"")</f>
        <v>100</v>
      </c>
      <c r="R474" s="300"/>
      <c r="S474" s="297"/>
      <c r="T474" s="308"/>
      <c r="U474" s="285"/>
      <c r="V474" s="295"/>
      <c r="W474" s="263"/>
      <c r="X474" s="266"/>
    </row>
    <row r="475" spans="1:24" s="4" customFormat="1" ht="44.25" customHeight="1" thickBot="1" x14ac:dyDescent="0.3">
      <c r="A475" s="212"/>
      <c r="B475" s="44" t="str">
        <f t="shared" si="339"/>
        <v>ГБУЗ АО Областной врачебно-физкультурный диспансер</v>
      </c>
      <c r="C475" s="281" t="s">
        <v>308</v>
      </c>
      <c r="D475" s="19" t="str">
        <f t="shared" si="345"/>
        <v>Первичная медико-санитарная помощь</v>
      </c>
      <c r="E475" s="277" t="s">
        <v>137</v>
      </c>
      <c r="F475" s="44" t="str">
        <f t="shared" si="347"/>
        <v>амбулаторно</v>
      </c>
      <c r="G475" s="277" t="s">
        <v>309</v>
      </c>
      <c r="H475" s="44" t="str">
        <f t="shared" si="348"/>
        <v>Проведение углубленных медицинских обследований спортсменов субъекта Российской федерации</v>
      </c>
      <c r="I475" s="277" t="s">
        <v>47</v>
      </c>
      <c r="J475" s="44" t="str">
        <f t="shared" si="346"/>
        <v>Не предусмотрено</v>
      </c>
      <c r="K475" s="69" t="s">
        <v>128</v>
      </c>
      <c r="L475" s="70" t="s">
        <v>3</v>
      </c>
      <c r="M475" s="70" t="s">
        <v>5</v>
      </c>
      <c r="N475" s="100">
        <v>99</v>
      </c>
      <c r="O475" s="100">
        <v>99</v>
      </c>
      <c r="P475" s="51">
        <f t="shared" ref="P475:P476" si="363">IF(AND(N475&lt;&gt;0,M475="Кач."),O475/N475*100,"")</f>
        <v>100</v>
      </c>
      <c r="Q475" s="51"/>
      <c r="R475" s="300">
        <f>IFERROR(AVERAGE(P475:P476),"")</f>
        <v>100</v>
      </c>
      <c r="S475" s="301">
        <f>AVERAGE(Q475:Q476)</f>
        <v>100.4071661237785</v>
      </c>
      <c r="T475" s="308"/>
      <c r="U475" s="285"/>
      <c r="V475" s="295"/>
      <c r="W475" s="263"/>
      <c r="X475" s="266"/>
    </row>
    <row r="476" spans="1:24" s="4" customFormat="1" ht="33.75" customHeight="1" thickBot="1" x14ac:dyDescent="0.3">
      <c r="A476" s="212"/>
      <c r="B476" s="44" t="str">
        <f t="shared" si="339"/>
        <v>ГБУЗ АО Областной врачебно-физкультурный диспансер</v>
      </c>
      <c r="C476" s="281"/>
      <c r="D476" s="19" t="str">
        <f t="shared" si="345"/>
        <v>Первичная медико-санитарная помощь</v>
      </c>
      <c r="E476" s="278"/>
      <c r="F476" s="44" t="str">
        <f t="shared" si="347"/>
        <v>амбулаторно</v>
      </c>
      <c r="G476" s="278"/>
      <c r="H476" s="44" t="str">
        <f t="shared" si="348"/>
        <v>Проведение углубленных медицинских обследований спортсменов субъекта Российской федерации</v>
      </c>
      <c r="I476" s="278"/>
      <c r="J476" s="44" t="str">
        <f t="shared" si="346"/>
        <v>Не предусмотрено</v>
      </c>
      <c r="K476" s="71" t="s">
        <v>310</v>
      </c>
      <c r="L476" s="72" t="s">
        <v>45</v>
      </c>
      <c r="M476" s="68" t="s">
        <v>42</v>
      </c>
      <c r="N476" s="98">
        <v>2456</v>
      </c>
      <c r="O476" s="97">
        <v>2466</v>
      </c>
      <c r="P476" s="53" t="str">
        <f t="shared" si="363"/>
        <v/>
      </c>
      <c r="Q476" s="117">
        <f t="shared" ref="Q476" si="364">IF(AND(N476&lt;&gt;0,M476="объем"),(O476/N476*100)/$Y$2*12,"")</f>
        <v>100.4071661237785</v>
      </c>
      <c r="R476" s="300"/>
      <c r="S476" s="301"/>
      <c r="T476" s="308"/>
      <c r="U476" s="285"/>
      <c r="V476" s="295"/>
      <c r="W476" s="263"/>
      <c r="X476" s="266"/>
    </row>
    <row r="477" spans="1:24" s="4" customFormat="1" ht="37.5" customHeight="1" thickBot="1" x14ac:dyDescent="0.3">
      <c r="A477" s="212"/>
      <c r="B477" s="44" t="str">
        <f t="shared" si="339"/>
        <v>ГБУЗ АО Областной врачебно-физкультурный диспансер</v>
      </c>
      <c r="C477" s="281"/>
      <c r="D477" s="19" t="str">
        <f t="shared" si="345"/>
        <v>Первичная медико-санитарная помощь</v>
      </c>
      <c r="E477" s="277" t="s">
        <v>137</v>
      </c>
      <c r="F477" s="44" t="str">
        <f t="shared" si="347"/>
        <v>амбулаторно</v>
      </c>
      <c r="G477" s="277" t="s">
        <v>309</v>
      </c>
      <c r="H477" s="44" t="str">
        <f t="shared" si="348"/>
        <v>Проведение углубленных медицинских обследований спортсменов субъекта Российской федерации</v>
      </c>
      <c r="I477" s="277" t="s">
        <v>47</v>
      </c>
      <c r="J477" s="44" t="str">
        <f t="shared" si="346"/>
        <v>Не предусмотрено</v>
      </c>
      <c r="K477" s="69" t="s">
        <v>128</v>
      </c>
      <c r="L477" s="70" t="s">
        <v>3</v>
      </c>
      <c r="M477" s="70" t="s">
        <v>5</v>
      </c>
      <c r="N477" s="100">
        <v>99</v>
      </c>
      <c r="O477" s="100">
        <v>99</v>
      </c>
      <c r="P477" s="51">
        <f t="shared" ref="P477:P478" si="365">IF(AND(N477&lt;&gt;0,M477="Кач."),O477/N477*100,"")</f>
        <v>100</v>
      </c>
      <c r="Q477" s="51"/>
      <c r="R477" s="300">
        <f>IFERROR(AVERAGE(P477:P478),"")</f>
        <v>100</v>
      </c>
      <c r="S477" s="301">
        <f>AVERAGE(Q477:Q478)</f>
        <v>101.25786163522014</v>
      </c>
      <c r="T477" s="308"/>
      <c r="U477" s="285"/>
      <c r="V477" s="295"/>
      <c r="W477" s="263"/>
      <c r="X477" s="266"/>
    </row>
    <row r="478" spans="1:24" s="4" customFormat="1" ht="55.5" customHeight="1" thickBot="1" x14ac:dyDescent="0.3">
      <c r="A478" s="212"/>
      <c r="B478" s="44" t="str">
        <f t="shared" si="339"/>
        <v>ГБУЗ АО Областной врачебно-физкультурный диспансер</v>
      </c>
      <c r="C478" s="281"/>
      <c r="D478" s="19" t="str">
        <f t="shared" si="345"/>
        <v>Первичная медико-санитарная помощь</v>
      </c>
      <c r="E478" s="278"/>
      <c r="F478" s="44" t="str">
        <f t="shared" si="347"/>
        <v>амбулаторно</v>
      </c>
      <c r="G478" s="278"/>
      <c r="H478" s="44" t="str">
        <f t="shared" si="348"/>
        <v>Проведение углубленных медицинских обследований спортсменов субъекта Российской федерации</v>
      </c>
      <c r="I478" s="278"/>
      <c r="J478" s="44" t="str">
        <f t="shared" si="346"/>
        <v>Не предусмотрено</v>
      </c>
      <c r="K478" s="71" t="s">
        <v>311</v>
      </c>
      <c r="L478" s="72" t="s">
        <v>45</v>
      </c>
      <c r="M478" s="68" t="s">
        <v>42</v>
      </c>
      <c r="N478" s="98">
        <v>636</v>
      </c>
      <c r="O478" s="97">
        <v>644</v>
      </c>
      <c r="P478" s="53" t="str">
        <f t="shared" si="365"/>
        <v/>
      </c>
      <c r="Q478" s="117">
        <f t="shared" ref="Q478" si="366">IF(AND(N478&lt;&gt;0,M478="объем"),(O478/N478*100)/$Y$2*12,"")</f>
        <v>101.25786163522014</v>
      </c>
      <c r="R478" s="300"/>
      <c r="S478" s="301"/>
      <c r="T478" s="308"/>
      <c r="U478" s="285"/>
      <c r="V478" s="295"/>
      <c r="W478" s="263"/>
      <c r="X478" s="266"/>
    </row>
    <row r="479" spans="1:24" s="4" customFormat="1" ht="42" customHeight="1" thickBot="1" x14ac:dyDescent="0.3">
      <c r="A479" s="212"/>
      <c r="B479" s="44" t="str">
        <f t="shared" si="339"/>
        <v>ГБУЗ АО Областной врачебно-физкультурный диспансер</v>
      </c>
      <c r="C479" s="281"/>
      <c r="D479" s="19" t="str">
        <f t="shared" si="345"/>
        <v>Первичная медико-санитарная помощь</v>
      </c>
      <c r="E479" s="277" t="s">
        <v>137</v>
      </c>
      <c r="F479" s="44" t="str">
        <f t="shared" si="347"/>
        <v>амбулаторно</v>
      </c>
      <c r="G479" s="277" t="s">
        <v>309</v>
      </c>
      <c r="H479" s="44" t="str">
        <f t="shared" si="348"/>
        <v>Проведение углубленных медицинских обследований спортсменов субъекта Российской федерации</v>
      </c>
      <c r="I479" s="277" t="s">
        <v>47</v>
      </c>
      <c r="J479" s="44" t="str">
        <f t="shared" si="346"/>
        <v>Не предусмотрено</v>
      </c>
      <c r="K479" s="69" t="s">
        <v>128</v>
      </c>
      <c r="L479" s="70" t="s">
        <v>3</v>
      </c>
      <c r="M479" s="70" t="s">
        <v>5</v>
      </c>
      <c r="N479" s="100">
        <v>99</v>
      </c>
      <c r="O479" s="100">
        <v>99</v>
      </c>
      <c r="P479" s="51">
        <f t="shared" ref="P479:P480" si="367">IF(AND(N479&lt;&gt;0,M479="Кач."),O479/N479*100,"")</f>
        <v>100</v>
      </c>
      <c r="Q479" s="51"/>
      <c r="R479" s="300">
        <f>IFERROR(AVERAGE(P479:P480),"")</f>
        <v>100</v>
      </c>
      <c r="S479" s="301">
        <f>AVERAGE(Q479:Q480)</f>
        <v>100.06191183754333</v>
      </c>
      <c r="T479" s="308"/>
      <c r="U479" s="285"/>
      <c r="V479" s="295"/>
      <c r="W479" s="263"/>
      <c r="X479" s="266"/>
    </row>
    <row r="480" spans="1:24" s="4" customFormat="1" ht="48" customHeight="1" thickBot="1" x14ac:dyDescent="0.3">
      <c r="A480" s="212"/>
      <c r="B480" s="44" t="str">
        <f t="shared" si="339"/>
        <v>ГБУЗ АО Областной врачебно-физкультурный диспансер</v>
      </c>
      <c r="C480" s="281"/>
      <c r="D480" s="19" t="str">
        <f t="shared" si="345"/>
        <v>Первичная медико-санитарная помощь</v>
      </c>
      <c r="E480" s="295"/>
      <c r="F480" s="44" t="str">
        <f t="shared" si="347"/>
        <v>амбулаторно</v>
      </c>
      <c r="G480" s="295"/>
      <c r="H480" s="44" t="str">
        <f t="shared" si="348"/>
        <v>Проведение углубленных медицинских обследований спортсменов субъекта Российской федерации</v>
      </c>
      <c r="I480" s="278"/>
      <c r="J480" s="44" t="str">
        <f t="shared" si="346"/>
        <v>Не предусмотрено</v>
      </c>
      <c r="K480" s="71" t="s">
        <v>312</v>
      </c>
      <c r="L480" s="72" t="s">
        <v>45</v>
      </c>
      <c r="M480" s="68" t="s">
        <v>42</v>
      </c>
      <c r="N480" s="98">
        <v>8076</v>
      </c>
      <c r="O480" s="97">
        <v>8081</v>
      </c>
      <c r="P480" s="53" t="str">
        <f t="shared" si="367"/>
        <v/>
      </c>
      <c r="Q480" s="117">
        <f t="shared" ref="Q480" si="368">IF(AND(N480&lt;&gt;0,M480="объем"),(O480/N480*100)/$Y$2*12,"")</f>
        <v>100.06191183754333</v>
      </c>
      <c r="R480" s="300"/>
      <c r="S480" s="301"/>
      <c r="T480" s="308"/>
      <c r="U480" s="285"/>
      <c r="V480" s="295"/>
      <c r="W480" s="263"/>
      <c r="X480" s="266"/>
    </row>
    <row r="481" spans="1:24" s="4" customFormat="1" ht="21.75" customHeight="1" thickBot="1" x14ac:dyDescent="0.3">
      <c r="A481" s="212"/>
      <c r="B481" s="44" t="str">
        <f t="shared" si="339"/>
        <v>ГБУЗ АО Областной врачебно-физкультурный диспансер</v>
      </c>
      <c r="C481" s="369" t="s">
        <v>124</v>
      </c>
      <c r="D481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1" s="277" t="s">
        <v>247</v>
      </c>
      <c r="F481" s="44" t="str">
        <f t="shared" si="347"/>
        <v>дневной стационар</v>
      </c>
      <c r="G481" s="277" t="s">
        <v>204</v>
      </c>
      <c r="H481" s="44" t="str">
        <f t="shared" si="348"/>
        <v>спортсмены спортивных сборных команд</v>
      </c>
      <c r="I481" s="277" t="s">
        <v>72</v>
      </c>
      <c r="J481" s="44" t="str">
        <f t="shared" si="346"/>
        <v>неврология</v>
      </c>
      <c r="K481" s="69" t="s">
        <v>128</v>
      </c>
      <c r="L481" s="70" t="s">
        <v>3</v>
      </c>
      <c r="M481" s="70" t="s">
        <v>5</v>
      </c>
      <c r="N481" s="100">
        <v>99</v>
      </c>
      <c r="O481" s="100">
        <v>99</v>
      </c>
      <c r="P481" s="148">
        <f t="shared" ref="P481:P486" si="369">IF(AND(N481&lt;&gt;0,M481="Кач."),O481/N481*100,"")</f>
        <v>100</v>
      </c>
      <c r="Q481" s="147"/>
      <c r="R481" s="300">
        <f>IFERROR(AVERAGE(P481:P482),"")</f>
        <v>100</v>
      </c>
      <c r="S481" s="301">
        <f>AVERAGE(Q481:Q482)</f>
        <v>100</v>
      </c>
      <c r="T481" s="298">
        <f>IFERROR((R481*0.7+S481*0.3)*2,S481*2)</f>
        <v>200</v>
      </c>
      <c r="U481" s="285" t="str">
        <f t="shared" ref="U481" si="370">IF(T481&lt;170,"ГЗ по услуге (работе) НЕ выполнено","")&amp;IF(AND(T481&gt;=170,T481&lt;=200),"ГЗ по услуге (работе) выполнено","")&amp;IF(T481&gt;200,"ГЗ по услуге (работе) ПЕРЕвыполнено","")</f>
        <v>ГЗ по услуге (работе) выполнено</v>
      </c>
      <c r="V481" s="295"/>
      <c r="W481" s="263"/>
      <c r="X481" s="266"/>
    </row>
    <row r="482" spans="1:24" s="4" customFormat="1" ht="23.25" customHeight="1" thickBot="1" x14ac:dyDescent="0.3">
      <c r="A482" s="212"/>
      <c r="B482" s="44" t="str">
        <f t="shared" si="339"/>
        <v>ГБУЗ АО Областной врачебно-физкультурный диспансер</v>
      </c>
      <c r="C482" s="370"/>
      <c r="D482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2" s="295"/>
      <c r="F482" s="44" t="str">
        <f t="shared" si="347"/>
        <v>дневной стационар</v>
      </c>
      <c r="G482" s="278"/>
      <c r="H482" s="44" t="str">
        <f t="shared" si="348"/>
        <v>спортсмены спортивных сборных команд</v>
      </c>
      <c r="I482" s="278"/>
      <c r="J482" s="44" t="str">
        <f t="shared" si="346"/>
        <v>неврология</v>
      </c>
      <c r="K482" s="71" t="s">
        <v>268</v>
      </c>
      <c r="L482" s="72" t="s">
        <v>118</v>
      </c>
      <c r="M482" s="68" t="s">
        <v>42</v>
      </c>
      <c r="N482" s="98">
        <v>77</v>
      </c>
      <c r="O482" s="97">
        <v>77</v>
      </c>
      <c r="P482" s="53" t="str">
        <f t="shared" si="369"/>
        <v/>
      </c>
      <c r="Q482" s="147">
        <f t="shared" ref="Q482:Q486" si="371">IF(AND(N482&lt;&gt;0,M482="объем"),(O482/N482*100)/$Y$2*12,"")</f>
        <v>100</v>
      </c>
      <c r="R482" s="300"/>
      <c r="S482" s="301"/>
      <c r="T482" s="308"/>
      <c r="U482" s="285"/>
      <c r="V482" s="295"/>
      <c r="W482" s="263"/>
      <c r="X482" s="266"/>
    </row>
    <row r="483" spans="1:24" s="4" customFormat="1" ht="20.25" customHeight="1" thickBot="1" x14ac:dyDescent="0.3">
      <c r="A483" s="212"/>
      <c r="B483" s="44" t="str">
        <f t="shared" si="339"/>
        <v>ГБУЗ АО Областной врачебно-физкультурный диспансер</v>
      </c>
      <c r="C483" s="370"/>
      <c r="D483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3" s="295"/>
      <c r="F483" s="44" t="str">
        <f t="shared" si="347"/>
        <v>дневной стационар</v>
      </c>
      <c r="G483" s="277" t="s">
        <v>204</v>
      </c>
      <c r="H483" s="44" t="str">
        <f t="shared" si="348"/>
        <v>спортсмены спортивных сборных команд</v>
      </c>
      <c r="I483" s="277" t="s">
        <v>51</v>
      </c>
      <c r="J483" s="44" t="str">
        <f t="shared" si="346"/>
        <v>терапия</v>
      </c>
      <c r="K483" s="69" t="s">
        <v>128</v>
      </c>
      <c r="L483" s="70" t="s">
        <v>3</v>
      </c>
      <c r="M483" s="70" t="s">
        <v>5</v>
      </c>
      <c r="N483" s="100">
        <v>99</v>
      </c>
      <c r="O483" s="100">
        <v>99</v>
      </c>
      <c r="P483" s="148">
        <f t="shared" si="369"/>
        <v>100</v>
      </c>
      <c r="Q483" s="147"/>
      <c r="R483" s="300">
        <f>IFERROR(AVERAGE(P483:P484),"")</f>
        <v>100</v>
      </c>
      <c r="S483" s="301">
        <f>AVERAGE(Q483:Q484)</f>
        <v>100</v>
      </c>
      <c r="T483" s="308">
        <f t="shared" ref="T483" si="372">IFERROR((R483*0.7+S483*0.3)*2,S483*2)</f>
        <v>200</v>
      </c>
      <c r="U483" s="285" t="str">
        <f t="shared" ref="U483" si="373">IF(T483&lt;170,"ГЗ по услуге (работе) НЕ выполнено","")&amp;IF(AND(T483&gt;=170,T483&lt;=200),"ГЗ по услуге (работе) выполнено","")&amp;IF(T483&gt;200,"ГЗ по услуге (работе) ПЕРЕвыполнено","")</f>
        <v>ГЗ по услуге (работе) выполнено</v>
      </c>
      <c r="V483" s="295"/>
      <c r="W483" s="263"/>
      <c r="X483" s="266"/>
    </row>
    <row r="484" spans="1:24" s="4" customFormat="1" ht="21.75" customHeight="1" thickBot="1" x14ac:dyDescent="0.3">
      <c r="A484" s="212"/>
      <c r="B484" s="44" t="str">
        <f t="shared" si="339"/>
        <v>ГБУЗ АО Областной врачебно-физкультурный диспансер</v>
      </c>
      <c r="C484" s="370"/>
      <c r="D484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4" s="295"/>
      <c r="F484" s="44" t="str">
        <f t="shared" si="347"/>
        <v>дневной стационар</v>
      </c>
      <c r="G484" s="278"/>
      <c r="H484" s="44" t="str">
        <f t="shared" si="348"/>
        <v>спортсмены спортивных сборных команд</v>
      </c>
      <c r="I484" s="278"/>
      <c r="J484" s="44" t="str">
        <f t="shared" si="346"/>
        <v>терапия</v>
      </c>
      <c r="K484" s="71" t="s">
        <v>268</v>
      </c>
      <c r="L484" s="72" t="s">
        <v>118</v>
      </c>
      <c r="M484" s="68" t="s">
        <v>42</v>
      </c>
      <c r="N484" s="98">
        <v>52</v>
      </c>
      <c r="O484" s="97">
        <v>52</v>
      </c>
      <c r="P484" s="53" t="str">
        <f t="shared" si="369"/>
        <v/>
      </c>
      <c r="Q484" s="147">
        <f t="shared" si="371"/>
        <v>100</v>
      </c>
      <c r="R484" s="300"/>
      <c r="S484" s="301"/>
      <c r="T484" s="308"/>
      <c r="U484" s="285"/>
      <c r="V484" s="295"/>
      <c r="W484" s="263"/>
      <c r="X484" s="266"/>
    </row>
    <row r="485" spans="1:24" s="4" customFormat="1" ht="22.5" customHeight="1" thickBot="1" x14ac:dyDescent="0.3">
      <c r="A485" s="212"/>
      <c r="B485" s="44" t="str">
        <f t="shared" si="339"/>
        <v>ГБУЗ АО Областной врачебно-физкультурный диспансер</v>
      </c>
      <c r="C485" s="370"/>
      <c r="D485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5" s="295"/>
      <c r="F485" s="44" t="str">
        <f t="shared" si="347"/>
        <v>дневной стационар</v>
      </c>
      <c r="G485" s="277" t="s">
        <v>204</v>
      </c>
      <c r="H485" s="44" t="str">
        <f t="shared" si="348"/>
        <v>спортсмены спортивных сборных команд</v>
      </c>
      <c r="I485" s="277" t="s">
        <v>269</v>
      </c>
      <c r="J485" s="44" t="str">
        <f t="shared" si="346"/>
        <v>травматология</v>
      </c>
      <c r="K485" s="69" t="s">
        <v>128</v>
      </c>
      <c r="L485" s="70" t="s">
        <v>3</v>
      </c>
      <c r="M485" s="70" t="s">
        <v>5</v>
      </c>
      <c r="N485" s="100">
        <v>99</v>
      </c>
      <c r="O485" s="100">
        <v>99</v>
      </c>
      <c r="P485" s="148">
        <f t="shared" si="369"/>
        <v>100</v>
      </c>
      <c r="Q485" s="147"/>
      <c r="R485" s="300">
        <f>IFERROR(AVERAGE(P485:P486),"")</f>
        <v>100</v>
      </c>
      <c r="S485" s="301">
        <f>AVERAGE(Q485:Q486)</f>
        <v>100</v>
      </c>
      <c r="T485" s="308">
        <f t="shared" ref="T485" si="374">IFERROR((R485*0.7+S485*0.3)*2,S485*2)</f>
        <v>200</v>
      </c>
      <c r="U485" s="285" t="str">
        <f t="shared" ref="U485" si="375">IF(T485&lt;170,"ГЗ по услуге (работе) НЕ выполнено","")&amp;IF(AND(T485&gt;=170,T485&lt;=200),"ГЗ по услуге (работе) выполнено","")&amp;IF(T485&gt;200,"ГЗ по услуге (работе) ПЕРЕвыполнено","")</f>
        <v>ГЗ по услуге (работе) выполнено</v>
      </c>
      <c r="V485" s="295"/>
      <c r="W485" s="263"/>
      <c r="X485" s="266"/>
    </row>
    <row r="486" spans="1:24" s="4" customFormat="1" ht="23.25" customHeight="1" thickBot="1" x14ac:dyDescent="0.3">
      <c r="A486" s="212"/>
      <c r="B486" s="44" t="str">
        <f t="shared" si="339"/>
        <v>ГБУЗ АО Областной врачебно-физкультурный диспансер</v>
      </c>
      <c r="C486" s="371"/>
      <c r="D486" s="19" t="str">
        <f t="shared" si="34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86" s="278"/>
      <c r="F486" s="44" t="str">
        <f t="shared" si="347"/>
        <v>дневной стационар</v>
      </c>
      <c r="G486" s="278"/>
      <c r="H486" s="44" t="str">
        <f t="shared" si="348"/>
        <v>спортсмены спортивных сборных команд</v>
      </c>
      <c r="I486" s="278"/>
      <c r="J486" s="44" t="str">
        <f t="shared" si="346"/>
        <v>травматология</v>
      </c>
      <c r="K486" s="71" t="s">
        <v>268</v>
      </c>
      <c r="L486" s="72" t="s">
        <v>118</v>
      </c>
      <c r="M486" s="68" t="s">
        <v>42</v>
      </c>
      <c r="N486" s="98">
        <v>77</v>
      </c>
      <c r="O486" s="97">
        <v>77</v>
      </c>
      <c r="P486" s="53" t="str">
        <f t="shared" si="369"/>
        <v/>
      </c>
      <c r="Q486" s="147">
        <f t="shared" si="371"/>
        <v>100</v>
      </c>
      <c r="R486" s="290"/>
      <c r="S486" s="297"/>
      <c r="T486" s="308"/>
      <c r="U486" s="274"/>
      <c r="V486" s="278"/>
      <c r="W486" s="263"/>
      <c r="X486" s="266"/>
    </row>
    <row r="487" spans="1:24" s="4" customFormat="1" ht="17.45" customHeight="1" thickBot="1" x14ac:dyDescent="0.3">
      <c r="A487" s="212"/>
      <c r="B487" s="44" t="str">
        <f t="shared" si="339"/>
        <v>ГБУЗ АО Областной врачебно-физкультурный диспансер</v>
      </c>
      <c r="C487" s="306" t="s">
        <v>253</v>
      </c>
      <c r="D487" s="19" t="str">
        <f t="shared" ref="D487:D504" si="376">IF(C487="",D486,C487)</f>
        <v xml:space="preserve">Обеспечение мероприятий, направленных на охрану здоровья граждан </v>
      </c>
      <c r="E487" s="273" t="s">
        <v>47</v>
      </c>
      <c r="F487" s="44" t="str">
        <f t="shared" si="347"/>
        <v>Не предусмотрено</v>
      </c>
      <c r="G487" s="273" t="s">
        <v>47</v>
      </c>
      <c r="H487" s="44" t="str">
        <f t="shared" si="348"/>
        <v>Не предусмотрено</v>
      </c>
      <c r="I487" s="273" t="s">
        <v>47</v>
      </c>
      <c r="J487" s="44" t="str">
        <f t="shared" si="346"/>
        <v>Не предусмотрено</v>
      </c>
      <c r="K487" s="70" t="s">
        <v>174</v>
      </c>
      <c r="L487" s="70" t="s">
        <v>3</v>
      </c>
      <c r="M487" s="70" t="s">
        <v>5</v>
      </c>
      <c r="N487" s="100">
        <v>99</v>
      </c>
      <c r="O487" s="100">
        <v>98</v>
      </c>
      <c r="P487" s="57">
        <f t="shared" si="323"/>
        <v>98.98989898989899</v>
      </c>
      <c r="Q487" s="57"/>
      <c r="R487" s="289">
        <f>IFERROR(AVERAGE(P487:P488),"")</f>
        <v>98.98989898989899</v>
      </c>
      <c r="S487" s="296">
        <f>AVERAGE(Q487:Q488)</f>
        <v>100</v>
      </c>
      <c r="T487" s="298">
        <f>IFERROR((R487*0.7+S487*0.3)*2,S487*2)</f>
        <v>198.58585858585857</v>
      </c>
      <c r="U487" s="276" t="str">
        <f>IF(T487&lt;170,"ГЗ по услуге (работе) НЕ выполнено","")&amp;IF(AND(T487&gt;=170,T487&lt;=200),"ГЗ по услуге (работе) выполнено","")&amp;IF(T487&gt;200,"ГЗ по услуге (работе) ПЕРЕвыполнено","")</f>
        <v>ГЗ по услуге (работе) выполнено</v>
      </c>
      <c r="V487" s="279"/>
      <c r="W487" s="263"/>
      <c r="X487" s="266"/>
    </row>
    <row r="488" spans="1:24" s="4" customFormat="1" ht="29.25" customHeight="1" thickBot="1" x14ac:dyDescent="0.3">
      <c r="A488" s="212"/>
      <c r="B488" s="44" t="str">
        <f t="shared" si="339"/>
        <v>ГБУЗ АО Областной врачебно-физкультурный диспансер</v>
      </c>
      <c r="C488" s="306"/>
      <c r="D488" s="19" t="str">
        <f t="shared" si="376"/>
        <v xml:space="preserve">Обеспечение мероприятий, направленных на охрану здоровья граждан </v>
      </c>
      <c r="E488" s="274"/>
      <c r="F488" s="44" t="str">
        <f t="shared" si="347"/>
        <v>Не предусмотрено</v>
      </c>
      <c r="G488" s="274"/>
      <c r="H488" s="44" t="str">
        <f t="shared" si="348"/>
        <v>Не предусмотрено</v>
      </c>
      <c r="I488" s="274"/>
      <c r="J488" s="44" t="str">
        <f t="shared" si="346"/>
        <v>Не предусмотрено</v>
      </c>
      <c r="K488" s="71" t="s">
        <v>173</v>
      </c>
      <c r="L488" s="83" t="s">
        <v>58</v>
      </c>
      <c r="M488" s="78" t="s">
        <v>42</v>
      </c>
      <c r="N488" s="98">
        <v>27180</v>
      </c>
      <c r="O488" s="97">
        <v>27180</v>
      </c>
      <c r="P488" s="58" t="str">
        <f t="shared" si="323"/>
        <v/>
      </c>
      <c r="Q488" s="59">
        <f t="shared" ref="Q488" si="377">IF(AND(N488&lt;&gt;0,M488="объем"),(O488/N488*100)/$Y$2*12,"")</f>
        <v>100</v>
      </c>
      <c r="R488" s="290"/>
      <c r="S488" s="297"/>
      <c r="T488" s="299"/>
      <c r="U488" s="276"/>
      <c r="V488" s="279"/>
      <c r="W488" s="263"/>
      <c r="X488" s="266"/>
    </row>
    <row r="489" spans="1:24" s="4" customFormat="1" ht="32.25" customHeight="1" thickBot="1" x14ac:dyDescent="0.3">
      <c r="A489" s="212"/>
      <c r="B489" s="44" t="str">
        <f t="shared" si="339"/>
        <v>ГБУЗ АО Областной врачебно-физкультурный диспансер</v>
      </c>
      <c r="C489" s="306" t="s">
        <v>227</v>
      </c>
      <c r="D489" s="19" t="str">
        <f t="shared" si="37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89" s="276" t="s">
        <v>281</v>
      </c>
      <c r="F489" s="44" t="str">
        <f t="shared" si="347"/>
        <v>заключение договоров</v>
      </c>
      <c r="G489" s="276" t="s">
        <v>283</v>
      </c>
      <c r="H489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89" s="276" t="s">
        <v>282</v>
      </c>
      <c r="J489" s="44" t="str">
        <f t="shared" ref="J489:J504" si="378">IF(I489="",J488,I489)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89" s="73" t="s">
        <v>228</v>
      </c>
      <c r="L489" s="72" t="s">
        <v>3</v>
      </c>
      <c r="M489" s="70" t="s">
        <v>5</v>
      </c>
      <c r="N489" s="100">
        <v>100</v>
      </c>
      <c r="O489" s="100">
        <v>100</v>
      </c>
      <c r="P489" s="57">
        <f t="shared" ref="P489:P490" si="379">IF(AND(N489&lt;&gt;0,M489="Кач."),O489/N489*100,"")</f>
        <v>100</v>
      </c>
      <c r="Q489" s="57"/>
      <c r="R489" s="289">
        <f>IFERROR(AVERAGE(P489:P490),"")</f>
        <v>100</v>
      </c>
      <c r="S489" s="296">
        <f>AVERAGE(Q489:Q490)</f>
        <v>100</v>
      </c>
      <c r="T489" s="298">
        <f>IFERROR((R489*0.7+S489*0.3)*2,S489*2)</f>
        <v>200</v>
      </c>
      <c r="U489" s="276" t="str">
        <f>IF(T489&lt;170,"ГЗ по услуге (работе) НЕ выполнено","")&amp;IF(AND(T489&gt;=170,T489&lt;=200),"ГЗ по услуге (работе) выполнено","")&amp;IF(T489&gt;200,"ГЗ по услуге (работе) ПЕРЕвыполнено","")</f>
        <v>ГЗ по услуге (работе) выполнено</v>
      </c>
      <c r="V489" s="277"/>
      <c r="W489" s="263"/>
      <c r="X489" s="266"/>
    </row>
    <row r="490" spans="1:24" s="4" customFormat="1" ht="42" customHeight="1" thickBot="1" x14ac:dyDescent="0.3">
      <c r="A490" s="213"/>
      <c r="B490" s="44" t="str">
        <f t="shared" si="339"/>
        <v>ГБУЗ АО Областной врачебно-физкультурный диспансер</v>
      </c>
      <c r="C490" s="306"/>
      <c r="D490" s="19" t="str">
        <f t="shared" si="376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90" s="276"/>
      <c r="F490" s="44" t="str">
        <f t="shared" si="347"/>
        <v>заключение договоров</v>
      </c>
      <c r="G490" s="276"/>
      <c r="H490" s="44" t="str">
        <f t="shared" si="34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90" s="276"/>
      <c r="J490" s="44" t="str">
        <f t="shared" si="37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90" s="74" t="s">
        <v>235</v>
      </c>
      <c r="L490" s="72" t="s">
        <v>229</v>
      </c>
      <c r="M490" s="78" t="s">
        <v>42</v>
      </c>
      <c r="N490" s="98">
        <v>0.93</v>
      </c>
      <c r="O490" s="98">
        <v>0.93</v>
      </c>
      <c r="P490" s="58" t="str">
        <f t="shared" si="379"/>
        <v/>
      </c>
      <c r="Q490" s="55">
        <f>IF(AND(N490&lt;&gt;0,M490="объем"),(O490/N490*100),"")</f>
        <v>100</v>
      </c>
      <c r="R490" s="290"/>
      <c r="S490" s="297"/>
      <c r="T490" s="299"/>
      <c r="U490" s="276"/>
      <c r="V490" s="278"/>
      <c r="W490" s="264"/>
      <c r="X490" s="267"/>
    </row>
    <row r="491" spans="1:24" s="4" customFormat="1" ht="59.25" customHeight="1" thickBot="1" x14ac:dyDescent="0.3">
      <c r="A491" s="303" t="s">
        <v>34</v>
      </c>
      <c r="B491" s="44" t="str">
        <f t="shared" ref="B491:B546" si="380">IF(A491="",B490,A491)</f>
        <v xml:space="preserve">ГБУЗ АО Областной центр по профилактике и борьбе со СПИД </v>
      </c>
      <c r="C491" s="280" t="s">
        <v>119</v>
      </c>
      <c r="D491" s="19" t="str">
        <f t="shared" si="376"/>
        <v>ПМСП, не включенная в базовую программу ОМС</v>
      </c>
      <c r="E491" s="279" t="s">
        <v>137</v>
      </c>
      <c r="F491" s="44" t="str">
        <f t="shared" si="347"/>
        <v>амбулаторно</v>
      </c>
      <c r="G491" s="279" t="s">
        <v>165</v>
      </c>
      <c r="H491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1" s="279" t="s">
        <v>162</v>
      </c>
      <c r="J491" s="44" t="str">
        <f t="shared" si="378"/>
        <v>по профилю дерматовенерология (в части венерологии)</v>
      </c>
      <c r="K491" s="69" t="s">
        <v>128</v>
      </c>
      <c r="L491" s="70" t="s">
        <v>3</v>
      </c>
      <c r="M491" s="70" t="s">
        <v>5</v>
      </c>
      <c r="N491" s="100">
        <v>99</v>
      </c>
      <c r="O491" s="100">
        <v>99</v>
      </c>
      <c r="P491" s="51">
        <f t="shared" si="323"/>
        <v>100</v>
      </c>
      <c r="Q491" s="51"/>
      <c r="R491" s="283">
        <f>IFERROR(AVERAGE(P491:P493),"")</f>
        <v>100</v>
      </c>
      <c r="S491" s="275">
        <f>AVERAGE(Q491:Q493)</f>
        <v>100</v>
      </c>
      <c r="T491" s="284">
        <f>IFERROR((R491*0.7+S491*0.3)*2,S491*2)</f>
        <v>200</v>
      </c>
      <c r="U491" s="276" t="str">
        <f>IF(T491&lt;170,"ГЗ по услуге (работе) НЕ выполнено","")&amp;IF(AND(T491&gt;=170,T491&lt;=200),"ГЗ по услуге (работе) выполнено","")&amp;IF(T491&gt;200,"ГЗ по услуге (работе) ПЕРЕвыполнено","")</f>
        <v>ГЗ по услуге (работе) выполнено</v>
      </c>
      <c r="V491" s="279"/>
      <c r="W491" s="335">
        <f>AVERAGE(T491:T526)</f>
        <v>201.54417810826234</v>
      </c>
      <c r="X491" s="345" t="str">
        <f>IF(W491&lt;170,"ГЗ по учреждению не выполнено","")&amp;IF(AND(W491&gt;=170,W491&lt;=200),"ГЗ по учреждению выполнено","")&amp;IF(W491&gt;200,"ГЗ по учреждению перевыполнено","")</f>
        <v>ГЗ по учреждению перевыполнено</v>
      </c>
    </row>
    <row r="492" spans="1:24" s="4" customFormat="1" ht="18" customHeight="1" thickBot="1" x14ac:dyDescent="0.3">
      <c r="A492" s="304"/>
      <c r="B492" s="44" t="str">
        <f t="shared" si="380"/>
        <v xml:space="preserve">ГБУЗ АО Областной центр по профилактике и борьбе со СПИД </v>
      </c>
      <c r="C492" s="281"/>
      <c r="D492" s="19" t="str">
        <f t="shared" si="376"/>
        <v>ПМСП, не включенная в базовую программу ОМС</v>
      </c>
      <c r="E492" s="279"/>
      <c r="F492" s="44" t="str">
        <f t="shared" si="347"/>
        <v>амбулаторно</v>
      </c>
      <c r="G492" s="279"/>
      <c r="H492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2" s="279"/>
      <c r="J492" s="44" t="str">
        <f t="shared" si="378"/>
        <v>по профилю дерматовенерология (в части венерологии)</v>
      </c>
      <c r="K492" s="71" t="s">
        <v>40</v>
      </c>
      <c r="L492" s="72" t="s">
        <v>118</v>
      </c>
      <c r="M492" s="68" t="s">
        <v>42</v>
      </c>
      <c r="N492" s="98">
        <v>664</v>
      </c>
      <c r="O492" s="97">
        <v>664</v>
      </c>
      <c r="P492" s="53" t="str">
        <f t="shared" si="323"/>
        <v/>
      </c>
      <c r="Q492" s="243">
        <f t="shared" ref="Q492" si="381">IF(AND(N492&lt;&gt;0,M492="объем"),(O492/N492*100)/$Y$2*12,"")</f>
        <v>100</v>
      </c>
      <c r="R492" s="283"/>
      <c r="S492" s="275"/>
      <c r="T492" s="284"/>
      <c r="U492" s="276"/>
      <c r="V492" s="279"/>
      <c r="W492" s="335"/>
      <c r="X492" s="345"/>
    </row>
    <row r="493" spans="1:24" s="4" customFormat="1" ht="78" customHeight="1" thickBot="1" x14ac:dyDescent="0.3">
      <c r="A493" s="304"/>
      <c r="B493" s="44" t="str">
        <f t="shared" si="380"/>
        <v xml:space="preserve">ГБУЗ АО Областной центр по профилактике и борьбе со СПИД </v>
      </c>
      <c r="C493" s="281"/>
      <c r="D493" s="19" t="str">
        <f t="shared" si="376"/>
        <v>ПМСП, не включенная в базовую программу ОМС</v>
      </c>
      <c r="E493" s="279"/>
      <c r="F493" s="44" t="str">
        <f t="shared" si="347"/>
        <v>амбулаторно</v>
      </c>
      <c r="G493" s="279"/>
      <c r="H493" s="44" t="str">
        <f t="shared" si="34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93" s="279"/>
      <c r="J493" s="44" t="str">
        <f t="shared" si="378"/>
        <v>по профилю дерматовенерология (в части венерологии)</v>
      </c>
      <c r="K493" s="66" t="s">
        <v>133</v>
      </c>
      <c r="L493" s="67" t="s">
        <v>118</v>
      </c>
      <c r="M493" s="68" t="s">
        <v>42</v>
      </c>
      <c r="N493" s="98">
        <v>20</v>
      </c>
      <c r="O493" s="98">
        <v>20</v>
      </c>
      <c r="P493" s="53"/>
      <c r="Q493" s="52">
        <f t="shared" ref="Q493:Q496" si="382">IF(AND(N493&lt;&gt;0,M493="объем"),(O493/N493*100)/$Y$2*12,"")</f>
        <v>100</v>
      </c>
      <c r="R493" s="283"/>
      <c r="S493" s="275"/>
      <c r="T493" s="284"/>
      <c r="U493" s="276"/>
      <c r="V493" s="279"/>
      <c r="W493" s="335"/>
      <c r="X493" s="345"/>
    </row>
    <row r="494" spans="1:24" s="4" customFormat="1" ht="40.5" customHeight="1" thickBot="1" x14ac:dyDescent="0.3">
      <c r="A494" s="304"/>
      <c r="B494" s="44" t="str">
        <f t="shared" si="380"/>
        <v xml:space="preserve">ГБУЗ АО Областной центр по профилактике и борьбе со СПИД </v>
      </c>
      <c r="C494" s="281"/>
      <c r="D494" s="19" t="str">
        <f t="shared" si="376"/>
        <v>ПМСП, не включенная в базовую программу ОМС</v>
      </c>
      <c r="E494" s="279" t="s">
        <v>137</v>
      </c>
      <c r="F494" s="44" t="str">
        <f t="shared" si="347"/>
        <v>амбулаторно</v>
      </c>
      <c r="G494" s="279" t="s">
        <v>140</v>
      </c>
      <c r="H494" s="44" t="str">
        <f t="shared" si="34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4" s="279" t="s">
        <v>139</v>
      </c>
      <c r="J494" s="44" t="str">
        <f t="shared" si="378"/>
        <v>по профилю Фтизиатрия</v>
      </c>
      <c r="K494" s="69" t="s">
        <v>128</v>
      </c>
      <c r="L494" s="69" t="s">
        <v>3</v>
      </c>
      <c r="M494" s="69" t="s">
        <v>5</v>
      </c>
      <c r="N494" s="100">
        <v>99</v>
      </c>
      <c r="O494" s="100">
        <v>99</v>
      </c>
      <c r="P494" s="51">
        <f t="shared" si="323"/>
        <v>100</v>
      </c>
      <c r="Q494" s="51"/>
      <c r="R494" s="283">
        <f>IFERROR(AVERAGE(P494:P496),"")</f>
        <v>100</v>
      </c>
      <c r="S494" s="275">
        <f>AVERAGE(Q494:Q496)</f>
        <v>100.17858294633645</v>
      </c>
      <c r="T494" s="284">
        <f>IFERROR((R494*0.7+S494*0.3)*2,S494*2)</f>
        <v>200.10714976780187</v>
      </c>
      <c r="U494" s="276" t="str">
        <f>IF(T494&lt;170,"ГЗ по услуге (работе) НЕ выполнено","")&amp;IF(AND(T494&gt;=170,T494&lt;=200),"ГЗ по услуге (работе) выполнено","")&amp;IF(T494&gt;200,"ГЗ по услуге (работе) ПЕРЕвыполнено","")</f>
        <v>ГЗ по услуге (работе) ПЕРЕвыполнено</v>
      </c>
      <c r="V494" s="279"/>
      <c r="W494" s="335"/>
      <c r="X494" s="345"/>
    </row>
    <row r="495" spans="1:24" s="4" customFormat="1" ht="25.15" customHeight="1" thickBot="1" x14ac:dyDescent="0.3">
      <c r="A495" s="304"/>
      <c r="B495" s="44" t="str">
        <f t="shared" si="380"/>
        <v xml:space="preserve">ГБУЗ АО Областной центр по профилактике и борьбе со СПИД </v>
      </c>
      <c r="C495" s="281"/>
      <c r="D495" s="19" t="str">
        <f t="shared" si="376"/>
        <v>ПМСП, не включенная в базовую программу ОМС</v>
      </c>
      <c r="E495" s="279"/>
      <c r="F495" s="44" t="str">
        <f t="shared" ref="F495:F568" si="383">IF(E495="",F494,E495)</f>
        <v>амбулаторно</v>
      </c>
      <c r="G495" s="279"/>
      <c r="H495" s="44" t="str">
        <f t="shared" ref="H495:H568" si="384">IF(G495="",H494,G495)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5" s="279"/>
      <c r="J495" s="44" t="str">
        <f t="shared" si="378"/>
        <v>по профилю Фтизиатрия</v>
      </c>
      <c r="K495" s="66" t="s">
        <v>40</v>
      </c>
      <c r="L495" s="67" t="s">
        <v>118</v>
      </c>
      <c r="M495" s="68" t="s">
        <v>42</v>
      </c>
      <c r="N495" s="103">
        <v>2176</v>
      </c>
      <c r="O495" s="99">
        <v>2179</v>
      </c>
      <c r="P495" s="53"/>
      <c r="Q495" s="52">
        <f t="shared" si="382"/>
        <v>100.13786764705884</v>
      </c>
      <c r="R495" s="283"/>
      <c r="S495" s="275"/>
      <c r="T495" s="284"/>
      <c r="U495" s="276"/>
      <c r="V495" s="279"/>
      <c r="W495" s="335"/>
      <c r="X495" s="345"/>
    </row>
    <row r="496" spans="1:24" s="4" customFormat="1" ht="43.5" customHeight="1" thickBot="1" x14ac:dyDescent="0.3">
      <c r="A496" s="304"/>
      <c r="B496" s="44" t="str">
        <f t="shared" si="380"/>
        <v xml:space="preserve">ГБУЗ АО Областной центр по профилактике и борьбе со СПИД </v>
      </c>
      <c r="C496" s="281"/>
      <c r="D496" s="19" t="str">
        <f t="shared" si="376"/>
        <v>ПМСП, не включенная в базовую программу ОМС</v>
      </c>
      <c r="E496" s="279"/>
      <c r="F496" s="44" t="str">
        <f t="shared" si="383"/>
        <v>амбулаторно</v>
      </c>
      <c r="G496" s="279"/>
      <c r="H496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496" s="279"/>
      <c r="J496" s="44" t="str">
        <f t="shared" si="378"/>
        <v>по профилю Фтизиатрия</v>
      </c>
      <c r="K496" s="66" t="s">
        <v>133</v>
      </c>
      <c r="L496" s="67" t="s">
        <v>118</v>
      </c>
      <c r="M496" s="68" t="s">
        <v>42</v>
      </c>
      <c r="N496" s="98">
        <v>456</v>
      </c>
      <c r="O496" s="98">
        <v>457</v>
      </c>
      <c r="P496" s="53"/>
      <c r="Q496" s="52">
        <f t="shared" si="382"/>
        <v>100.21929824561406</v>
      </c>
      <c r="R496" s="283"/>
      <c r="S496" s="275"/>
      <c r="T496" s="284"/>
      <c r="U496" s="276"/>
      <c r="V496" s="279"/>
      <c r="W496" s="335"/>
      <c r="X496" s="345"/>
    </row>
    <row r="497" spans="1:24" s="4" customFormat="1" ht="60.75" customHeight="1" thickBot="1" x14ac:dyDescent="0.3">
      <c r="A497" s="304"/>
      <c r="B497" s="44" t="str">
        <f t="shared" si="380"/>
        <v xml:space="preserve">ГБУЗ АО Областной центр по профилактике и борьбе со СПИД </v>
      </c>
      <c r="C497" s="281"/>
      <c r="D497" s="19" t="str">
        <f t="shared" si="376"/>
        <v>ПМСП, не включенная в базовую программу ОМС</v>
      </c>
      <c r="E497" s="279" t="s">
        <v>137</v>
      </c>
      <c r="F497" s="44" t="str">
        <f t="shared" si="383"/>
        <v>амбулаторно</v>
      </c>
      <c r="G497" s="279" t="s">
        <v>161</v>
      </c>
      <c r="H497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7" s="279" t="s">
        <v>270</v>
      </c>
      <c r="J497" s="44" t="str">
        <f t="shared" si="378"/>
        <v>по профилю психиатрия-наркология</v>
      </c>
      <c r="K497" s="69" t="s">
        <v>128</v>
      </c>
      <c r="L497" s="69" t="s">
        <v>3</v>
      </c>
      <c r="M497" s="69" t="s">
        <v>5</v>
      </c>
      <c r="N497" s="100">
        <v>99</v>
      </c>
      <c r="O497" s="100">
        <v>99</v>
      </c>
      <c r="P497" s="51">
        <f t="shared" ref="P497" si="385">IF(AND(N497&lt;&gt;0,M497="Кач."),O497/N497*100,"")</f>
        <v>100</v>
      </c>
      <c r="Q497" s="51"/>
      <c r="R497" s="283">
        <f>IFERROR(AVERAGE(P497:P499),"")</f>
        <v>100</v>
      </c>
      <c r="S497" s="275">
        <f>AVERAGE(Q497:Q499)</f>
        <v>100.06983240223464</v>
      </c>
      <c r="T497" s="284">
        <f>IFERROR((R497*0.7+S497*0.3)*2,S497*2)</f>
        <v>200.04189944134077</v>
      </c>
      <c r="U497" s="276" t="str">
        <f>IF(T497&lt;170,"ГЗ по услуге (работе) НЕ выполнено","")&amp;IF(AND(T497&gt;=170,T497&lt;=200),"ГЗ по услуге (работе) выполнено","")&amp;IF(T497&gt;200,"ГЗ по услуге (работе) ПЕРЕвыполнено","")</f>
        <v>ГЗ по услуге (работе) ПЕРЕвыполнено</v>
      </c>
      <c r="V497" s="279"/>
      <c r="W497" s="335"/>
      <c r="X497" s="345"/>
    </row>
    <row r="498" spans="1:24" s="4" customFormat="1" ht="25.9" customHeight="1" thickBot="1" x14ac:dyDescent="0.3">
      <c r="A498" s="304"/>
      <c r="B498" s="44" t="str">
        <f t="shared" si="380"/>
        <v xml:space="preserve">ГБУЗ АО Областной центр по профилактике и борьбе со СПИД </v>
      </c>
      <c r="C498" s="281"/>
      <c r="D498" s="19" t="str">
        <f t="shared" si="376"/>
        <v>ПМСП, не включенная в базовую программу ОМС</v>
      </c>
      <c r="E498" s="279"/>
      <c r="F498" s="44" t="str">
        <f t="shared" si="383"/>
        <v>амбулаторно</v>
      </c>
      <c r="G498" s="279"/>
      <c r="H498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8" s="279"/>
      <c r="J498" s="44" t="str">
        <f t="shared" si="378"/>
        <v>по профилю психиатрия-наркология</v>
      </c>
      <c r="K498" s="66" t="s">
        <v>40</v>
      </c>
      <c r="L498" s="67" t="s">
        <v>118</v>
      </c>
      <c r="M498" s="68" t="s">
        <v>42</v>
      </c>
      <c r="N498" s="103">
        <v>2864</v>
      </c>
      <c r="O498" s="103">
        <v>2868</v>
      </c>
      <c r="P498" s="53"/>
      <c r="Q498" s="52">
        <f>IF(AND(N498&lt;&gt;0,M498="объем"),(O498/N498*100)/$Y$2*12,"")</f>
        <v>100.13966480446928</v>
      </c>
      <c r="R498" s="283"/>
      <c r="S498" s="275"/>
      <c r="T498" s="284"/>
      <c r="U498" s="276"/>
      <c r="V498" s="279"/>
      <c r="W498" s="335"/>
      <c r="X498" s="345"/>
    </row>
    <row r="499" spans="1:24" s="4" customFormat="1" ht="39" customHeight="1" thickBot="1" x14ac:dyDescent="0.3">
      <c r="A499" s="304"/>
      <c r="B499" s="44" t="str">
        <f t="shared" si="380"/>
        <v xml:space="preserve">ГБУЗ АО Областной центр по профилактике и борьбе со СПИД </v>
      </c>
      <c r="C499" s="281"/>
      <c r="D499" s="19" t="str">
        <f t="shared" si="376"/>
        <v>ПМСП, не включенная в базовую программу ОМС</v>
      </c>
      <c r="E499" s="279"/>
      <c r="F499" s="44" t="str">
        <f t="shared" si="383"/>
        <v>амбулаторно</v>
      </c>
      <c r="G499" s="279"/>
      <c r="H499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99" s="279"/>
      <c r="J499" s="44" t="str">
        <f t="shared" si="378"/>
        <v>по профилю психиатрия-наркология</v>
      </c>
      <c r="K499" s="66" t="s">
        <v>133</v>
      </c>
      <c r="L499" s="67" t="s">
        <v>118</v>
      </c>
      <c r="M499" s="68" t="s">
        <v>42</v>
      </c>
      <c r="N499" s="98">
        <v>180</v>
      </c>
      <c r="O499" s="103">
        <v>180</v>
      </c>
      <c r="P499" s="53"/>
      <c r="Q499" s="52">
        <f>IF(AND(N499&lt;&gt;0,M499="объем"),(O499/N499*100)/$Y$2*12,"")</f>
        <v>100</v>
      </c>
      <c r="R499" s="283"/>
      <c r="S499" s="275"/>
      <c r="T499" s="284"/>
      <c r="U499" s="276"/>
      <c r="V499" s="279"/>
      <c r="W499" s="335"/>
      <c r="X499" s="345"/>
    </row>
    <row r="500" spans="1:24" s="4" customFormat="1" ht="51.75" customHeight="1" thickBot="1" x14ac:dyDescent="0.3">
      <c r="A500" s="304"/>
      <c r="B500" s="44" t="str">
        <f t="shared" si="380"/>
        <v xml:space="preserve">ГБУЗ АО Областной центр по профилактике и борьбе со СПИД </v>
      </c>
      <c r="C500" s="281"/>
      <c r="D500" s="19" t="str">
        <f t="shared" si="376"/>
        <v>ПМСП, не включенная в базовую программу ОМС</v>
      </c>
      <c r="E500" s="279" t="s">
        <v>137</v>
      </c>
      <c r="F500" s="44" t="str">
        <f t="shared" si="383"/>
        <v>амбулаторно</v>
      </c>
      <c r="G500" s="279" t="s">
        <v>166</v>
      </c>
      <c r="H500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0" s="279" t="s">
        <v>167</v>
      </c>
      <c r="J500" s="44" t="str">
        <f t="shared" si="378"/>
        <v xml:space="preserve"> по профилю ВИЧ-инфекции</v>
      </c>
      <c r="K500" s="69" t="s">
        <v>128</v>
      </c>
      <c r="L500" s="69" t="s">
        <v>3</v>
      </c>
      <c r="M500" s="69" t="s">
        <v>5</v>
      </c>
      <c r="N500" s="100">
        <v>99</v>
      </c>
      <c r="O500" s="100">
        <v>99</v>
      </c>
      <c r="P500" s="51">
        <f t="shared" ref="P500" si="386">IF(AND(N500&lt;&gt;0,M500="Кач."),O500/N500*100,"")</f>
        <v>100</v>
      </c>
      <c r="Q500" s="51"/>
      <c r="R500" s="283">
        <f>IFERROR(AVERAGE(P500:P502),"")</f>
        <v>100</v>
      </c>
      <c r="S500" s="275">
        <f>AVERAGE(Q500:Q502)</f>
        <v>102.4291368743616</v>
      </c>
      <c r="T500" s="284">
        <f>IFERROR((R500*0.7+S500*0.3)*2,S500*2)</f>
        <v>201.45748212461694</v>
      </c>
      <c r="U500" s="276" t="str">
        <f>IF(T500&lt;170,"ГЗ по услуге (работе) НЕ выполнено","")&amp;IF(AND(T500&gt;=170,T500&lt;=200),"ГЗ по услуге (работе) выполнено","")&amp;IF(T500&gt;200,"ГЗ по услуге (работе) ПЕРЕвыполнено","")</f>
        <v>ГЗ по услуге (работе) ПЕРЕвыполнено</v>
      </c>
      <c r="V500" s="279"/>
      <c r="W500" s="335"/>
      <c r="X500" s="345"/>
    </row>
    <row r="501" spans="1:24" s="4" customFormat="1" ht="21.6" customHeight="1" thickBot="1" x14ac:dyDescent="0.3">
      <c r="A501" s="304"/>
      <c r="B501" s="44" t="str">
        <f t="shared" si="380"/>
        <v xml:space="preserve">ГБУЗ АО Областной центр по профилактике и борьбе со СПИД </v>
      </c>
      <c r="C501" s="281"/>
      <c r="D501" s="19" t="str">
        <f t="shared" si="376"/>
        <v>ПМСП, не включенная в базовую программу ОМС</v>
      </c>
      <c r="E501" s="279"/>
      <c r="F501" s="44" t="str">
        <f t="shared" si="383"/>
        <v>амбулаторно</v>
      </c>
      <c r="G501" s="279"/>
      <c r="H501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1" s="279"/>
      <c r="J501" s="44" t="str">
        <f t="shared" si="378"/>
        <v xml:space="preserve"> по профилю ВИЧ-инфекции</v>
      </c>
      <c r="K501" s="66" t="s">
        <v>40</v>
      </c>
      <c r="L501" s="67" t="s">
        <v>118</v>
      </c>
      <c r="M501" s="68" t="s">
        <v>42</v>
      </c>
      <c r="N501" s="98">
        <v>7120</v>
      </c>
      <c r="O501" s="103">
        <v>7296</v>
      </c>
      <c r="P501" s="53"/>
      <c r="Q501" s="52">
        <f>IF(AND(N501&lt;&gt;0,M501="объем"),(O501/N501*100)/$Y$2*12,"")</f>
        <v>102.47191011235955</v>
      </c>
      <c r="R501" s="283"/>
      <c r="S501" s="275"/>
      <c r="T501" s="284"/>
      <c r="U501" s="276"/>
      <c r="V501" s="279"/>
      <c r="W501" s="335"/>
      <c r="X501" s="345"/>
    </row>
    <row r="502" spans="1:24" s="4" customFormat="1" ht="28.5" customHeight="1" thickBot="1" x14ac:dyDescent="0.3">
      <c r="A502" s="304"/>
      <c r="B502" s="44" t="str">
        <f t="shared" si="380"/>
        <v xml:space="preserve">ГБУЗ АО Областной центр по профилактике и борьбе со СПИД </v>
      </c>
      <c r="C502" s="281"/>
      <c r="D502" s="19" t="str">
        <f t="shared" si="376"/>
        <v>ПМСП, не включенная в базовую программу ОМС</v>
      </c>
      <c r="E502" s="279"/>
      <c r="F502" s="44" t="str">
        <f t="shared" si="383"/>
        <v>амбулаторно</v>
      </c>
      <c r="G502" s="279"/>
      <c r="H502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02" s="279"/>
      <c r="J502" s="44" t="str">
        <f t="shared" si="378"/>
        <v xml:space="preserve"> по профилю ВИЧ-инфекции</v>
      </c>
      <c r="K502" s="66" t="s">
        <v>133</v>
      </c>
      <c r="L502" s="67" t="s">
        <v>118</v>
      </c>
      <c r="M502" s="68" t="s">
        <v>42</v>
      </c>
      <c r="N502" s="103">
        <v>880</v>
      </c>
      <c r="O502" s="103">
        <v>901</v>
      </c>
      <c r="P502" s="53"/>
      <c r="Q502" s="52">
        <f>IF(AND(N502&lt;&gt;0,M502="объем"),(O502/N502*100)/$Y$2*12,"")</f>
        <v>102.38636363636365</v>
      </c>
      <c r="R502" s="283"/>
      <c r="S502" s="275"/>
      <c r="T502" s="284"/>
      <c r="U502" s="276"/>
      <c r="V502" s="279"/>
      <c r="W502" s="335"/>
      <c r="X502" s="345"/>
    </row>
    <row r="503" spans="1:24" s="4" customFormat="1" ht="22.15" customHeight="1" thickBot="1" x14ac:dyDescent="0.3">
      <c r="A503" s="304"/>
      <c r="B503" s="44" t="str">
        <f t="shared" si="380"/>
        <v xml:space="preserve">ГБУЗ АО Областной центр по профилактике и борьбе со СПИД </v>
      </c>
      <c r="C503" s="281"/>
      <c r="D503" s="19" t="str">
        <f t="shared" si="376"/>
        <v>ПМСП, не включенная в базовую программу ОМС</v>
      </c>
      <c r="E503" s="277" t="s">
        <v>137</v>
      </c>
      <c r="F503" s="44" t="str">
        <f t="shared" si="383"/>
        <v>амбулаторно</v>
      </c>
      <c r="G503" s="277" t="s">
        <v>39</v>
      </c>
      <c r="H503" s="44" t="str">
        <f t="shared" si="384"/>
        <v>Первичная медико-санитарная помощь, в части диагностики и лечения</v>
      </c>
      <c r="I503" s="277" t="s">
        <v>65</v>
      </c>
      <c r="J503" s="44" t="str">
        <f t="shared" si="378"/>
        <v>психотерапия</v>
      </c>
      <c r="K503" s="69" t="s">
        <v>128</v>
      </c>
      <c r="L503" s="69" t="s">
        <v>3</v>
      </c>
      <c r="M503" s="69" t="s">
        <v>5</v>
      </c>
      <c r="N503" s="100">
        <v>99</v>
      </c>
      <c r="O503" s="100">
        <v>99</v>
      </c>
      <c r="P503" s="51">
        <f t="shared" ref="P503" si="387">IF(AND(N503&lt;&gt;0,M503="Кач."),O503/N503*100,"")</f>
        <v>100</v>
      </c>
      <c r="Q503" s="51" t="str">
        <f>IF(AND(N503&lt;&gt;0,M503="объем"),(O503/N503*100)/$Y$2*12,"")</f>
        <v/>
      </c>
      <c r="R503" s="289">
        <f>IFERROR(AVERAGE(P503:P505),"")</f>
        <v>100</v>
      </c>
      <c r="S503" s="296">
        <f>AVERAGE(Q503:Q505)</f>
        <v>100.80000000000001</v>
      </c>
      <c r="T503" s="298">
        <f>IFERROR((R503*0.7+S503*0.3)*2,S503*2)</f>
        <v>200.48000000000002</v>
      </c>
      <c r="U503" s="273" t="str">
        <f>IF(T503&lt;170,"ГЗ по услуге (работе) НЕ выполнено","")&amp;IF(AND(T503&gt;=170,T503&lt;=200),"ГЗ по услуге (работе) выполнено","")&amp;IF(T503&gt;200,"ГЗ по услуге (работе) ПЕРЕвыполнено","")</f>
        <v>ГЗ по услуге (работе) ПЕРЕвыполнено</v>
      </c>
      <c r="V503" s="277"/>
      <c r="W503" s="335"/>
      <c r="X503" s="345"/>
    </row>
    <row r="504" spans="1:24" s="4" customFormat="1" ht="36.75" customHeight="1" thickBot="1" x14ac:dyDescent="0.3">
      <c r="A504" s="304"/>
      <c r="B504" s="44" t="str">
        <f t="shared" si="380"/>
        <v xml:space="preserve">ГБУЗ АО Областной центр по профилактике и борьбе со СПИД </v>
      </c>
      <c r="C504" s="281"/>
      <c r="D504" s="19" t="str">
        <f t="shared" si="376"/>
        <v>ПМСП, не включенная в базовую программу ОМС</v>
      </c>
      <c r="E504" s="295"/>
      <c r="F504" s="44" t="str">
        <f t="shared" si="383"/>
        <v>амбулаторно</v>
      </c>
      <c r="G504" s="295"/>
      <c r="H504" s="44" t="str">
        <f t="shared" si="384"/>
        <v>Первичная медико-санитарная помощь, в части диагностики и лечения</v>
      </c>
      <c r="I504" s="295"/>
      <c r="J504" s="44" t="str">
        <f t="shared" si="378"/>
        <v>психотерапия</v>
      </c>
      <c r="K504" s="66" t="s">
        <v>40</v>
      </c>
      <c r="L504" s="67" t="s">
        <v>118</v>
      </c>
      <c r="M504" s="68" t="s">
        <v>42</v>
      </c>
      <c r="N504" s="103">
        <v>1000</v>
      </c>
      <c r="O504" s="103">
        <v>1008</v>
      </c>
      <c r="P504" s="53"/>
      <c r="Q504" s="52">
        <f t="shared" ref="Q504:Q512" si="388">IF(AND(N504&lt;&gt;0,M504="объем"),(O504/N504*100)/$Y$2*12,"")</f>
        <v>100.80000000000001</v>
      </c>
      <c r="R504" s="300"/>
      <c r="S504" s="301"/>
      <c r="T504" s="308"/>
      <c r="U504" s="285"/>
      <c r="V504" s="295"/>
      <c r="W504" s="335"/>
      <c r="X504" s="345"/>
    </row>
    <row r="505" spans="1:24" s="4" customFormat="1" ht="36.75" customHeight="1" thickBot="1" x14ac:dyDescent="0.3">
      <c r="A505" s="304"/>
      <c r="B505" s="44"/>
      <c r="C505" s="282"/>
      <c r="D505" s="19"/>
      <c r="E505" s="278"/>
      <c r="F505" s="44"/>
      <c r="G505" s="278"/>
      <c r="H505" s="44"/>
      <c r="I505" s="278"/>
      <c r="J505" s="44"/>
      <c r="K505" s="66" t="s">
        <v>133</v>
      </c>
      <c r="L505" s="67" t="s">
        <v>118</v>
      </c>
      <c r="M505" s="68" t="s">
        <v>42</v>
      </c>
      <c r="N505" s="103">
        <v>0</v>
      </c>
      <c r="O505" s="103">
        <v>0</v>
      </c>
      <c r="P505" s="53"/>
      <c r="Q505" s="168" t="str">
        <f t="shared" si="388"/>
        <v/>
      </c>
      <c r="R505" s="290"/>
      <c r="S505" s="297"/>
      <c r="T505" s="299"/>
      <c r="U505" s="274"/>
      <c r="V505" s="278"/>
      <c r="W505" s="335"/>
      <c r="X505" s="345"/>
    </row>
    <row r="506" spans="1:24" s="4" customFormat="1" ht="43.5" customHeight="1" thickBot="1" x14ac:dyDescent="0.3">
      <c r="A506" s="304"/>
      <c r="B506" s="44" t="str">
        <f>IF(A506="",B504,A506)</f>
        <v xml:space="preserve">ГБУЗ АО Областной центр по профилактике и борьбе со СПИД </v>
      </c>
      <c r="C506" s="306" t="s">
        <v>120</v>
      </c>
      <c r="D506" s="19" t="str">
        <f>IF(C506="",D504,C506)</f>
        <v>ПМСП, включенная в базовую программу ОМС</v>
      </c>
      <c r="E506" s="279" t="s">
        <v>137</v>
      </c>
      <c r="F506" s="44" t="str">
        <f>IF(E506="",F504,E506)</f>
        <v>амбулаторно</v>
      </c>
      <c r="G506" s="279" t="s">
        <v>47</v>
      </c>
      <c r="H506" s="44" t="str">
        <f>IF(G506="",H504,G506)</f>
        <v>Не предусмотрено</v>
      </c>
      <c r="I506" s="279" t="s">
        <v>66</v>
      </c>
      <c r="J506" s="44" t="str">
        <f>IF(I506="",J504,I506)</f>
        <v>дерматология</v>
      </c>
      <c r="K506" s="69" t="s">
        <v>128</v>
      </c>
      <c r="L506" s="69" t="s">
        <v>3</v>
      </c>
      <c r="M506" s="69" t="s">
        <v>5</v>
      </c>
      <c r="N506" s="100">
        <v>99</v>
      </c>
      <c r="O506" s="100">
        <v>99</v>
      </c>
      <c r="P506" s="51">
        <f t="shared" ref="P506" si="389">IF(AND(N506&lt;&gt;0,M506="Кач."),O506/N506*100,"")</f>
        <v>100</v>
      </c>
      <c r="Q506" s="51" t="str">
        <f t="shared" si="388"/>
        <v/>
      </c>
      <c r="R506" s="289">
        <f>IFERROR(AVERAGE(P506:P520),"")</f>
        <v>100</v>
      </c>
      <c r="S506" s="296">
        <f>AVERAGE(Q506:Q520)</f>
        <v>101.04679485610312</v>
      </c>
      <c r="T506" s="298">
        <f>IFERROR((R506*0.7+S506*0.3)*2,S506*2)</f>
        <v>200.62807691366186</v>
      </c>
      <c r="U506" s="273" t="str">
        <f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ПЕРЕвыполнено</v>
      </c>
      <c r="V506" s="277"/>
      <c r="W506" s="335"/>
      <c r="X506" s="345"/>
    </row>
    <row r="507" spans="1:24" s="4" customFormat="1" ht="65.25" customHeight="1" thickBot="1" x14ac:dyDescent="0.3">
      <c r="A507" s="304"/>
      <c r="B507" s="44" t="str">
        <f t="shared" si="380"/>
        <v xml:space="preserve">ГБУЗ АО Областной центр по профилактике и борьбе со СПИД </v>
      </c>
      <c r="C507" s="306"/>
      <c r="D507" s="19" t="str">
        <f t="shared" ref="D507:D531" si="390">IF(C507="",D506,C507)</f>
        <v>ПМСП, включенная в базовую программу ОМС</v>
      </c>
      <c r="E507" s="279"/>
      <c r="F507" s="44" t="str">
        <f t="shared" si="383"/>
        <v>амбулаторно</v>
      </c>
      <c r="G507" s="279"/>
      <c r="H507" s="44" t="str">
        <f t="shared" si="384"/>
        <v>Не предусмотрено</v>
      </c>
      <c r="I507" s="279"/>
      <c r="J507" s="44" t="str">
        <f t="shared" ref="J507:J531" si="391">IF(I507="",J506,I507)</f>
        <v>дерматология</v>
      </c>
      <c r="K507" s="66" t="s">
        <v>40</v>
      </c>
      <c r="L507" s="67" t="s">
        <v>118</v>
      </c>
      <c r="M507" s="68" t="s">
        <v>42</v>
      </c>
      <c r="N507" s="103">
        <v>644</v>
      </c>
      <c r="O507" s="103">
        <v>644</v>
      </c>
      <c r="P507" s="53"/>
      <c r="Q507" s="52">
        <f t="shared" si="388"/>
        <v>100</v>
      </c>
      <c r="R507" s="300"/>
      <c r="S507" s="301"/>
      <c r="T507" s="308"/>
      <c r="U507" s="285"/>
      <c r="V507" s="295"/>
      <c r="W507" s="335"/>
      <c r="X507" s="345"/>
    </row>
    <row r="508" spans="1:24" s="4" customFormat="1" ht="24.75" customHeight="1" thickBot="1" x14ac:dyDescent="0.3">
      <c r="A508" s="304"/>
      <c r="B508" s="44" t="str">
        <f t="shared" si="380"/>
        <v xml:space="preserve">ГБУЗ АО Областной центр по профилактике и борьбе со СПИД </v>
      </c>
      <c r="C508" s="306"/>
      <c r="D508" s="19" t="str">
        <f t="shared" si="390"/>
        <v>ПМСП, включенная в базовую программу ОМС</v>
      </c>
      <c r="E508" s="279"/>
      <c r="F508" s="44" t="str">
        <f t="shared" si="383"/>
        <v>амбулаторно</v>
      </c>
      <c r="G508" s="279"/>
      <c r="H508" s="44" t="str">
        <f t="shared" si="384"/>
        <v>Не предусмотрено</v>
      </c>
      <c r="I508" s="279"/>
      <c r="J508" s="44" t="str">
        <f t="shared" si="391"/>
        <v>дерматология</v>
      </c>
      <c r="K508" s="66" t="s">
        <v>133</v>
      </c>
      <c r="L508" s="67" t="s">
        <v>118</v>
      </c>
      <c r="M508" s="68" t="s">
        <v>42</v>
      </c>
      <c r="N508" s="98">
        <v>20</v>
      </c>
      <c r="O508" s="103">
        <v>20</v>
      </c>
      <c r="P508" s="53"/>
      <c r="Q508" s="52">
        <f t="shared" si="388"/>
        <v>100</v>
      </c>
      <c r="R508" s="300"/>
      <c r="S508" s="301"/>
      <c r="T508" s="308"/>
      <c r="U508" s="285"/>
      <c r="V508" s="295"/>
      <c r="W508" s="335"/>
      <c r="X508" s="345"/>
    </row>
    <row r="509" spans="1:24" s="4" customFormat="1" ht="17.45" customHeight="1" thickBot="1" x14ac:dyDescent="0.3">
      <c r="A509" s="304"/>
      <c r="B509" s="44" t="str">
        <f t="shared" si="380"/>
        <v xml:space="preserve">ГБУЗ АО Областной центр по профилактике и борьбе со СПИД </v>
      </c>
      <c r="C509" s="306"/>
      <c r="D509" s="19" t="str">
        <f t="shared" si="390"/>
        <v>ПМСП, включенная в базовую программу ОМС</v>
      </c>
      <c r="E509" s="279"/>
      <c r="F509" s="44" t="str">
        <f t="shared" si="383"/>
        <v>амбулаторно</v>
      </c>
      <c r="G509" s="279"/>
      <c r="H509" s="44" t="str">
        <f t="shared" si="384"/>
        <v>Не предусмотрено</v>
      </c>
      <c r="I509" s="279" t="s">
        <v>85</v>
      </c>
      <c r="J509" s="44" t="str">
        <f t="shared" si="391"/>
        <v>акушерство-гинекология</v>
      </c>
      <c r="K509" s="69" t="s">
        <v>128</v>
      </c>
      <c r="L509" s="69" t="s">
        <v>3</v>
      </c>
      <c r="M509" s="69" t="s">
        <v>5</v>
      </c>
      <c r="N509" s="100">
        <v>99</v>
      </c>
      <c r="O509" s="100">
        <v>99</v>
      </c>
      <c r="P509" s="51">
        <f t="shared" ref="P509" si="392">IF(AND(N509&lt;&gt;0,M509="Кач."),O509/N509*100,"")</f>
        <v>100</v>
      </c>
      <c r="Q509" s="51" t="str">
        <f t="shared" si="388"/>
        <v/>
      </c>
      <c r="R509" s="300"/>
      <c r="S509" s="301"/>
      <c r="T509" s="308"/>
      <c r="U509" s="285"/>
      <c r="V509" s="295"/>
      <c r="W509" s="335"/>
      <c r="X509" s="345"/>
    </row>
    <row r="510" spans="1:24" s="4" customFormat="1" ht="31.5" customHeight="1" thickBot="1" x14ac:dyDescent="0.3">
      <c r="A510" s="304"/>
      <c r="B510" s="44" t="str">
        <f t="shared" si="380"/>
        <v xml:space="preserve">ГБУЗ АО Областной центр по профилактике и борьбе со СПИД </v>
      </c>
      <c r="C510" s="306"/>
      <c r="D510" s="19" t="str">
        <f t="shared" si="390"/>
        <v>ПМСП, включенная в базовую программу ОМС</v>
      </c>
      <c r="E510" s="279"/>
      <c r="F510" s="44" t="str">
        <f t="shared" si="383"/>
        <v>амбулаторно</v>
      </c>
      <c r="G510" s="279"/>
      <c r="H510" s="44" t="str">
        <f t="shared" si="384"/>
        <v>Не предусмотрено</v>
      </c>
      <c r="I510" s="279"/>
      <c r="J510" s="44" t="str">
        <f t="shared" si="391"/>
        <v>акушерство-гинекология</v>
      </c>
      <c r="K510" s="66" t="s">
        <v>40</v>
      </c>
      <c r="L510" s="67" t="s">
        <v>118</v>
      </c>
      <c r="M510" s="68" t="s">
        <v>42</v>
      </c>
      <c r="N510" s="103">
        <v>434</v>
      </c>
      <c r="O510" s="103">
        <v>443</v>
      </c>
      <c r="P510" s="53"/>
      <c r="Q510" s="52">
        <f t="shared" si="388"/>
        <v>102.07373271889402</v>
      </c>
      <c r="R510" s="300"/>
      <c r="S510" s="301"/>
      <c r="T510" s="308"/>
      <c r="U510" s="285"/>
      <c r="V510" s="295"/>
      <c r="W510" s="335"/>
      <c r="X510" s="345"/>
    </row>
    <row r="511" spans="1:24" s="4" customFormat="1" ht="21" customHeight="1" thickBot="1" x14ac:dyDescent="0.3">
      <c r="A511" s="304"/>
      <c r="B511" s="44" t="str">
        <f t="shared" si="380"/>
        <v xml:space="preserve">ГБУЗ АО Областной центр по профилактике и борьбе со СПИД </v>
      </c>
      <c r="C511" s="306"/>
      <c r="D511" s="19" t="str">
        <f t="shared" si="390"/>
        <v>ПМСП, включенная в базовую программу ОМС</v>
      </c>
      <c r="E511" s="279"/>
      <c r="F511" s="44" t="str">
        <f t="shared" si="383"/>
        <v>амбулаторно</v>
      </c>
      <c r="G511" s="279"/>
      <c r="H511" s="44" t="str">
        <f t="shared" si="384"/>
        <v>Не предусмотрено</v>
      </c>
      <c r="I511" s="279"/>
      <c r="J511" s="44" t="str">
        <f t="shared" si="391"/>
        <v>акушерство-гинекология</v>
      </c>
      <c r="K511" s="66" t="s">
        <v>133</v>
      </c>
      <c r="L511" s="67" t="s">
        <v>118</v>
      </c>
      <c r="M511" s="68" t="s">
        <v>42</v>
      </c>
      <c r="N511" s="98">
        <v>412</v>
      </c>
      <c r="O511" s="103">
        <v>414</v>
      </c>
      <c r="P511" s="53"/>
      <c r="Q511" s="52">
        <f t="shared" si="388"/>
        <v>100.48543689320388</v>
      </c>
      <c r="R511" s="300"/>
      <c r="S511" s="301"/>
      <c r="T511" s="308"/>
      <c r="U511" s="285"/>
      <c r="V511" s="295"/>
      <c r="W511" s="335"/>
      <c r="X511" s="345"/>
    </row>
    <row r="512" spans="1:24" s="4" customFormat="1" ht="18" customHeight="1" thickBot="1" x14ac:dyDescent="0.3">
      <c r="A512" s="304"/>
      <c r="B512" s="44" t="str">
        <f t="shared" si="380"/>
        <v xml:space="preserve">ГБУЗ АО Областной центр по профилактике и борьбе со СПИД </v>
      </c>
      <c r="C512" s="306"/>
      <c r="D512" s="19" t="str">
        <f t="shared" si="390"/>
        <v>ПМСП, включенная в базовую программу ОМС</v>
      </c>
      <c r="E512" s="279" t="s">
        <v>137</v>
      </c>
      <c r="F512" s="44" t="str">
        <f t="shared" si="383"/>
        <v>амбулаторно</v>
      </c>
      <c r="G512" s="279" t="s">
        <v>47</v>
      </c>
      <c r="H512" s="44" t="str">
        <f t="shared" si="384"/>
        <v>Не предусмотрено</v>
      </c>
      <c r="I512" s="279" t="s">
        <v>72</v>
      </c>
      <c r="J512" s="44" t="str">
        <f t="shared" si="391"/>
        <v>неврология</v>
      </c>
      <c r="K512" s="69" t="s">
        <v>128</v>
      </c>
      <c r="L512" s="69" t="s">
        <v>3</v>
      </c>
      <c r="M512" s="69" t="s">
        <v>5</v>
      </c>
      <c r="N512" s="100">
        <v>99</v>
      </c>
      <c r="O512" s="100">
        <v>99</v>
      </c>
      <c r="P512" s="51">
        <f t="shared" ref="P512" si="393">IF(AND(N512&lt;&gt;0,M512="Кач."),O512/N512*100,"")</f>
        <v>100</v>
      </c>
      <c r="Q512" s="51" t="str">
        <f t="shared" si="388"/>
        <v/>
      </c>
      <c r="R512" s="300"/>
      <c r="S512" s="301"/>
      <c r="T512" s="308"/>
      <c r="U512" s="285"/>
      <c r="V512" s="295"/>
      <c r="W512" s="335"/>
      <c r="X512" s="345"/>
    </row>
    <row r="513" spans="1:24" s="4" customFormat="1" ht="30" customHeight="1" thickBot="1" x14ac:dyDescent="0.3">
      <c r="A513" s="304"/>
      <c r="B513" s="44" t="str">
        <f t="shared" si="380"/>
        <v xml:space="preserve">ГБУЗ АО Областной центр по профилактике и борьбе со СПИД </v>
      </c>
      <c r="C513" s="306"/>
      <c r="D513" s="19" t="str">
        <f t="shared" si="390"/>
        <v>ПМСП, включенная в базовую программу ОМС</v>
      </c>
      <c r="E513" s="279"/>
      <c r="F513" s="44" t="str">
        <f t="shared" si="383"/>
        <v>амбулаторно</v>
      </c>
      <c r="G513" s="279"/>
      <c r="H513" s="44" t="str">
        <f t="shared" si="384"/>
        <v>Не предусмотрено</v>
      </c>
      <c r="I513" s="279"/>
      <c r="J513" s="44" t="str">
        <f t="shared" si="391"/>
        <v>неврология</v>
      </c>
      <c r="K513" s="66" t="s">
        <v>40</v>
      </c>
      <c r="L513" s="67" t="s">
        <v>118</v>
      </c>
      <c r="M513" s="68" t="s">
        <v>42</v>
      </c>
      <c r="N513" s="103">
        <v>436</v>
      </c>
      <c r="O513" s="103">
        <v>444</v>
      </c>
      <c r="P513" s="53"/>
      <c r="Q513" s="52">
        <f t="shared" ref="Q513:Q520" si="394">IF(AND(N513&lt;&gt;0,M513="объем"),(O513/N513*100)/$Y$2*12,"")</f>
        <v>101.83486238532109</v>
      </c>
      <c r="R513" s="300"/>
      <c r="S513" s="301"/>
      <c r="T513" s="308"/>
      <c r="U513" s="285"/>
      <c r="V513" s="295"/>
      <c r="W513" s="335"/>
      <c r="X513" s="345"/>
    </row>
    <row r="514" spans="1:24" s="4" customFormat="1" ht="20.45" customHeight="1" thickBot="1" x14ac:dyDescent="0.3">
      <c r="A514" s="304"/>
      <c r="B514" s="44" t="str">
        <f t="shared" si="380"/>
        <v xml:space="preserve">ГБУЗ АО Областной центр по профилактике и борьбе со СПИД </v>
      </c>
      <c r="C514" s="306"/>
      <c r="D514" s="19" t="str">
        <f t="shared" si="390"/>
        <v>ПМСП, включенная в базовую программу ОМС</v>
      </c>
      <c r="E514" s="279"/>
      <c r="F514" s="44" t="str">
        <f t="shared" si="383"/>
        <v>амбулаторно</v>
      </c>
      <c r="G514" s="279"/>
      <c r="H514" s="44" t="str">
        <f t="shared" si="384"/>
        <v>Не предусмотрено</v>
      </c>
      <c r="I514" s="279"/>
      <c r="J514" s="44" t="str">
        <f t="shared" si="391"/>
        <v>неврология</v>
      </c>
      <c r="K514" s="66" t="s">
        <v>133</v>
      </c>
      <c r="L514" s="67" t="s">
        <v>118</v>
      </c>
      <c r="M514" s="68" t="s">
        <v>42</v>
      </c>
      <c r="N514" s="98">
        <v>215</v>
      </c>
      <c r="O514" s="103">
        <v>220</v>
      </c>
      <c r="P514" s="53"/>
      <c r="Q514" s="52">
        <f t="shared" si="394"/>
        <v>102.32558139534885</v>
      </c>
      <c r="R514" s="300"/>
      <c r="S514" s="301"/>
      <c r="T514" s="308"/>
      <c r="U514" s="285"/>
      <c r="V514" s="295"/>
      <c r="W514" s="335"/>
      <c r="X514" s="345"/>
    </row>
    <row r="515" spans="1:24" s="4" customFormat="1" ht="21" customHeight="1" thickBot="1" x14ac:dyDescent="0.3">
      <c r="A515" s="304"/>
      <c r="B515" s="44" t="str">
        <f t="shared" si="380"/>
        <v xml:space="preserve">ГБУЗ АО Областной центр по профилактике и борьбе со СПИД </v>
      </c>
      <c r="C515" s="306"/>
      <c r="D515" s="19" t="str">
        <f t="shared" si="390"/>
        <v>ПМСП, включенная в базовую программу ОМС</v>
      </c>
      <c r="E515" s="279" t="s">
        <v>137</v>
      </c>
      <c r="F515" s="44" t="str">
        <f t="shared" si="383"/>
        <v>амбулаторно</v>
      </c>
      <c r="G515" s="279" t="s">
        <v>47</v>
      </c>
      <c r="H515" s="44" t="str">
        <f t="shared" si="384"/>
        <v>Не предусмотрено</v>
      </c>
      <c r="I515" s="279" t="s">
        <v>70</v>
      </c>
      <c r="J515" s="44" t="str">
        <f t="shared" si="391"/>
        <v>Педиатрия</v>
      </c>
      <c r="K515" s="69" t="s">
        <v>128</v>
      </c>
      <c r="L515" s="69" t="s">
        <v>3</v>
      </c>
      <c r="M515" s="69" t="s">
        <v>5</v>
      </c>
      <c r="N515" s="100">
        <v>99</v>
      </c>
      <c r="O515" s="100">
        <v>99</v>
      </c>
      <c r="P515" s="51">
        <f t="shared" ref="P515" si="395">IF(AND(N515&lt;&gt;0,M515="Кач."),O515/N515*100,"")</f>
        <v>100</v>
      </c>
      <c r="Q515" s="51" t="str">
        <f t="shared" si="394"/>
        <v/>
      </c>
      <c r="R515" s="300"/>
      <c r="S515" s="301"/>
      <c r="T515" s="308"/>
      <c r="U515" s="285"/>
      <c r="V515" s="295"/>
      <c r="W515" s="335"/>
      <c r="X515" s="345"/>
    </row>
    <row r="516" spans="1:24" s="4" customFormat="1" ht="35.25" customHeight="1" thickBot="1" x14ac:dyDescent="0.3">
      <c r="A516" s="304"/>
      <c r="B516" s="44" t="str">
        <f t="shared" si="380"/>
        <v xml:space="preserve">ГБУЗ АО Областной центр по профилактике и борьбе со СПИД </v>
      </c>
      <c r="C516" s="306"/>
      <c r="D516" s="19" t="str">
        <f t="shared" si="390"/>
        <v>ПМСП, включенная в базовую программу ОМС</v>
      </c>
      <c r="E516" s="279"/>
      <c r="F516" s="44" t="str">
        <f t="shared" si="383"/>
        <v>амбулаторно</v>
      </c>
      <c r="G516" s="279"/>
      <c r="H516" s="44" t="str">
        <f t="shared" si="384"/>
        <v>Не предусмотрено</v>
      </c>
      <c r="I516" s="279"/>
      <c r="J516" s="44" t="str">
        <f t="shared" si="391"/>
        <v>Педиатрия</v>
      </c>
      <c r="K516" s="66" t="s">
        <v>40</v>
      </c>
      <c r="L516" s="67" t="s">
        <v>118</v>
      </c>
      <c r="M516" s="68" t="s">
        <v>42</v>
      </c>
      <c r="N516" s="103">
        <v>1533</v>
      </c>
      <c r="O516" s="103">
        <v>1556</v>
      </c>
      <c r="P516" s="53"/>
      <c r="Q516" s="52">
        <f t="shared" si="394"/>
        <v>101.5003261578604</v>
      </c>
      <c r="R516" s="300"/>
      <c r="S516" s="301"/>
      <c r="T516" s="308"/>
      <c r="U516" s="285"/>
      <c r="V516" s="295"/>
      <c r="W516" s="335"/>
      <c r="X516" s="345"/>
    </row>
    <row r="517" spans="1:24" s="4" customFormat="1" ht="21.6" customHeight="1" thickBot="1" x14ac:dyDescent="0.3">
      <c r="A517" s="304"/>
      <c r="B517" s="44" t="str">
        <f t="shared" si="380"/>
        <v xml:space="preserve">ГБУЗ АО Областной центр по профилактике и борьбе со СПИД </v>
      </c>
      <c r="C517" s="306"/>
      <c r="D517" s="19" t="str">
        <f t="shared" si="390"/>
        <v>ПМСП, включенная в базовую программу ОМС</v>
      </c>
      <c r="E517" s="279"/>
      <c r="F517" s="44" t="str">
        <f t="shared" si="383"/>
        <v>амбулаторно</v>
      </c>
      <c r="G517" s="279"/>
      <c r="H517" s="44" t="str">
        <f t="shared" si="384"/>
        <v>Не предусмотрено</v>
      </c>
      <c r="I517" s="279"/>
      <c r="J517" s="44" t="str">
        <f t="shared" si="391"/>
        <v>Педиатрия</v>
      </c>
      <c r="K517" s="66" t="s">
        <v>133</v>
      </c>
      <c r="L517" s="67" t="s">
        <v>118</v>
      </c>
      <c r="M517" s="68" t="s">
        <v>42</v>
      </c>
      <c r="N517" s="98">
        <v>147</v>
      </c>
      <c r="O517" s="103">
        <v>148</v>
      </c>
      <c r="P517" s="53"/>
      <c r="Q517" s="52">
        <f t="shared" si="394"/>
        <v>100.68027210884354</v>
      </c>
      <c r="R517" s="300"/>
      <c r="S517" s="301"/>
      <c r="T517" s="308"/>
      <c r="U517" s="285"/>
      <c r="V517" s="295"/>
      <c r="W517" s="335"/>
      <c r="X517" s="345"/>
    </row>
    <row r="518" spans="1:24" s="4" customFormat="1" ht="18" customHeight="1" thickBot="1" x14ac:dyDescent="0.3">
      <c r="A518" s="304"/>
      <c r="B518" s="44" t="str">
        <f t="shared" si="380"/>
        <v xml:space="preserve">ГБУЗ АО Областной центр по профилактике и борьбе со СПИД </v>
      </c>
      <c r="C518" s="306"/>
      <c r="D518" s="19" t="str">
        <f t="shared" si="390"/>
        <v>ПМСП, включенная в базовую программу ОМС</v>
      </c>
      <c r="E518" s="279" t="s">
        <v>137</v>
      </c>
      <c r="F518" s="44" t="str">
        <f t="shared" si="383"/>
        <v>амбулаторно</v>
      </c>
      <c r="G518" s="279" t="s">
        <v>47</v>
      </c>
      <c r="H518" s="44" t="str">
        <f t="shared" si="384"/>
        <v>Не предусмотрено</v>
      </c>
      <c r="I518" s="279" t="s">
        <v>51</v>
      </c>
      <c r="J518" s="44" t="str">
        <f t="shared" si="391"/>
        <v>терапия</v>
      </c>
      <c r="K518" s="69" t="s">
        <v>128</v>
      </c>
      <c r="L518" s="69" t="s">
        <v>3</v>
      </c>
      <c r="M518" s="69" t="s">
        <v>5</v>
      </c>
      <c r="N518" s="100">
        <v>99</v>
      </c>
      <c r="O518" s="100">
        <v>99</v>
      </c>
      <c r="P518" s="51">
        <f t="shared" ref="P518" si="396">IF(AND(N518&lt;&gt;0,M518="Кач."),O518/N518*100,"")</f>
        <v>100</v>
      </c>
      <c r="Q518" s="51" t="str">
        <f t="shared" si="394"/>
        <v/>
      </c>
      <c r="R518" s="300"/>
      <c r="S518" s="301"/>
      <c r="T518" s="308"/>
      <c r="U518" s="285"/>
      <c r="V518" s="295"/>
      <c r="W518" s="335"/>
      <c r="X518" s="345"/>
    </row>
    <row r="519" spans="1:24" s="4" customFormat="1" ht="31.5" customHeight="1" thickBot="1" x14ac:dyDescent="0.3">
      <c r="A519" s="304"/>
      <c r="B519" s="44" t="str">
        <f t="shared" si="380"/>
        <v xml:space="preserve">ГБУЗ АО Областной центр по профилактике и борьбе со СПИД </v>
      </c>
      <c r="C519" s="306"/>
      <c r="D519" s="19" t="str">
        <f t="shared" si="390"/>
        <v>ПМСП, включенная в базовую программу ОМС</v>
      </c>
      <c r="E519" s="279"/>
      <c r="F519" s="44" t="str">
        <f t="shared" si="383"/>
        <v>амбулаторно</v>
      </c>
      <c r="G519" s="279"/>
      <c r="H519" s="44" t="str">
        <f t="shared" si="384"/>
        <v>Не предусмотрено</v>
      </c>
      <c r="I519" s="279"/>
      <c r="J519" s="44" t="str">
        <f t="shared" si="391"/>
        <v>терапия</v>
      </c>
      <c r="K519" s="66" t="s">
        <v>40</v>
      </c>
      <c r="L519" s="67" t="s">
        <v>118</v>
      </c>
      <c r="M519" s="68" t="s">
        <v>42</v>
      </c>
      <c r="N519" s="103">
        <v>2961</v>
      </c>
      <c r="O519" s="103">
        <v>2987</v>
      </c>
      <c r="P519" s="53"/>
      <c r="Q519" s="52">
        <f t="shared" si="394"/>
        <v>100.87808172914555</v>
      </c>
      <c r="R519" s="300"/>
      <c r="S519" s="301"/>
      <c r="T519" s="308"/>
      <c r="U519" s="285"/>
      <c r="V519" s="295"/>
      <c r="W519" s="335"/>
      <c r="X519" s="345"/>
    </row>
    <row r="520" spans="1:24" s="4" customFormat="1" ht="22.9" customHeight="1" thickBot="1" x14ac:dyDescent="0.3">
      <c r="A520" s="304"/>
      <c r="B520" s="44" t="str">
        <f t="shared" si="380"/>
        <v xml:space="preserve">ГБУЗ АО Областной центр по профилактике и борьбе со СПИД </v>
      </c>
      <c r="C520" s="306"/>
      <c r="D520" s="19" t="str">
        <f t="shared" si="390"/>
        <v>ПМСП, включенная в базовую программу ОМС</v>
      </c>
      <c r="E520" s="279"/>
      <c r="F520" s="44" t="str">
        <f t="shared" si="383"/>
        <v>амбулаторно</v>
      </c>
      <c r="G520" s="279"/>
      <c r="H520" s="44" t="str">
        <f t="shared" si="384"/>
        <v>Не предусмотрено</v>
      </c>
      <c r="I520" s="279"/>
      <c r="J520" s="44" t="str">
        <f t="shared" si="391"/>
        <v>терапия</v>
      </c>
      <c r="K520" s="66" t="s">
        <v>133</v>
      </c>
      <c r="L520" s="67" t="s">
        <v>118</v>
      </c>
      <c r="M520" s="68" t="s">
        <v>42</v>
      </c>
      <c r="N520" s="98">
        <v>725</v>
      </c>
      <c r="O520" s="103">
        <v>730</v>
      </c>
      <c r="P520" s="53"/>
      <c r="Q520" s="52">
        <f t="shared" si="394"/>
        <v>100.68965517241381</v>
      </c>
      <c r="R520" s="290"/>
      <c r="S520" s="297"/>
      <c r="T520" s="299"/>
      <c r="U520" s="274"/>
      <c r="V520" s="278"/>
      <c r="W520" s="335"/>
      <c r="X520" s="345"/>
    </row>
    <row r="521" spans="1:24" s="4" customFormat="1" ht="22.9" customHeight="1" thickBot="1" x14ac:dyDescent="0.3">
      <c r="A521" s="304"/>
      <c r="B521" s="44" t="str">
        <f t="shared" si="380"/>
        <v xml:space="preserve">ГБУЗ АО Областной центр по профилактике и борьбе со СПИД </v>
      </c>
      <c r="C521" s="306" t="s">
        <v>86</v>
      </c>
      <c r="D521" s="19" t="str">
        <f t="shared" si="39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1" s="279" t="s">
        <v>137</v>
      </c>
      <c r="F521" s="44" t="str">
        <f t="shared" si="383"/>
        <v>амбулаторно</v>
      </c>
      <c r="G521" s="279" t="s">
        <v>47</v>
      </c>
      <c r="H521" s="44" t="str">
        <f t="shared" si="384"/>
        <v>Не предусмотрено</v>
      </c>
      <c r="I521" s="279" t="s">
        <v>47</v>
      </c>
      <c r="J521" s="44" t="str">
        <f t="shared" si="391"/>
        <v>Не предусмотрено</v>
      </c>
      <c r="K521" s="70" t="s">
        <v>87</v>
      </c>
      <c r="L521" s="70" t="s">
        <v>3</v>
      </c>
      <c r="M521" s="70" t="s">
        <v>5</v>
      </c>
      <c r="N521" s="100">
        <v>100</v>
      </c>
      <c r="O521" s="100">
        <v>100</v>
      </c>
      <c r="P521" s="51">
        <f t="shared" ref="P521:P552" si="397">IF(AND(N521&lt;&gt;0,M521="Кач."),O521/N521*100,"")</f>
        <v>100</v>
      </c>
      <c r="Q521" s="51" t="str">
        <f>IF(AND(N521&lt;&gt;0,M521="объем"),(O521/N521*100)/$Y$2*12,"")</f>
        <v/>
      </c>
      <c r="R521" s="283">
        <f>IFERROR(AVERAGE(P521:P522),"")</f>
        <v>100</v>
      </c>
      <c r="S521" s="275">
        <f>AVERAGE(Q521:Q522)</f>
        <v>107.31517509727627</v>
      </c>
      <c r="T521" s="284">
        <f>IFERROR((R521*0.7+S521*0.3)*2,S521*2)</f>
        <v>204.38910505836577</v>
      </c>
      <c r="U521" s="276" t="str">
        <f>IF(T521&lt;170,"ГЗ по услуге (работе) НЕ выполнено","")&amp;IF(AND(T521&gt;=170,T521&lt;=200),"ГЗ по услуге (работе) выполнено","")&amp;IF(T521&gt;200,"ГЗ по услуге (работе) ПЕРЕвыполнено","")</f>
        <v>ГЗ по услуге (работе) ПЕРЕвыполнено</v>
      </c>
      <c r="V521" s="279"/>
      <c r="W521" s="335"/>
      <c r="X521" s="345"/>
    </row>
    <row r="522" spans="1:24" s="4" customFormat="1" ht="23.45" customHeight="1" thickBot="1" x14ac:dyDescent="0.3">
      <c r="A522" s="304"/>
      <c r="B522" s="44" t="str">
        <f t="shared" si="380"/>
        <v xml:space="preserve">ГБУЗ АО Областной центр по профилактике и борьбе со СПИД </v>
      </c>
      <c r="C522" s="306"/>
      <c r="D522" s="19" t="str">
        <f t="shared" si="390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22" s="279"/>
      <c r="F522" s="44" t="str">
        <f t="shared" si="383"/>
        <v>амбулаторно</v>
      </c>
      <c r="G522" s="279"/>
      <c r="H522" s="44" t="str">
        <f t="shared" si="384"/>
        <v>Не предусмотрено</v>
      </c>
      <c r="I522" s="279"/>
      <c r="J522" s="44" t="str">
        <f t="shared" si="391"/>
        <v>Не предусмотрено</v>
      </c>
      <c r="K522" s="71" t="s">
        <v>44</v>
      </c>
      <c r="L522" s="67" t="s">
        <v>45</v>
      </c>
      <c r="M522" s="68" t="s">
        <v>42</v>
      </c>
      <c r="N522" s="96">
        <v>1285</v>
      </c>
      <c r="O522" s="103">
        <v>1379</v>
      </c>
      <c r="P522" s="53" t="str">
        <f t="shared" si="397"/>
        <v/>
      </c>
      <c r="Q522" s="52">
        <f t="shared" ref="Q522" si="398">IF(AND(N522&lt;&gt;0,M522="объем"),(O522/N522*100)/$Y$2*12,"")</f>
        <v>107.31517509727627</v>
      </c>
      <c r="R522" s="283"/>
      <c r="S522" s="275"/>
      <c r="T522" s="284"/>
      <c r="U522" s="276"/>
      <c r="V522" s="279"/>
      <c r="W522" s="335"/>
      <c r="X522" s="345"/>
    </row>
    <row r="523" spans="1:24" s="4" customFormat="1" ht="23.45" customHeight="1" thickBot="1" x14ac:dyDescent="0.3">
      <c r="A523" s="304"/>
      <c r="B523" s="44" t="str">
        <f t="shared" si="380"/>
        <v xml:space="preserve">ГБУЗ АО Областной центр по профилактике и борьбе со СПИД </v>
      </c>
      <c r="C523" s="306" t="s">
        <v>183</v>
      </c>
      <c r="D523" s="19" t="str">
        <f t="shared" si="390"/>
        <v>Диспансерное наблюдение</v>
      </c>
      <c r="E523" s="279" t="s">
        <v>137</v>
      </c>
      <c r="F523" s="44" t="str">
        <f t="shared" si="383"/>
        <v>амбулаторно</v>
      </c>
      <c r="G523" s="279" t="s">
        <v>47</v>
      </c>
      <c r="H523" s="44" t="str">
        <f t="shared" si="384"/>
        <v>Не предусмотрено</v>
      </c>
      <c r="I523" s="279" t="s">
        <v>47</v>
      </c>
      <c r="J523" s="44" t="str">
        <f t="shared" si="391"/>
        <v>Не предусмотрено</v>
      </c>
      <c r="K523" s="70" t="s">
        <v>184</v>
      </c>
      <c r="L523" s="70" t="s">
        <v>3</v>
      </c>
      <c r="M523" s="70" t="s">
        <v>5</v>
      </c>
      <c r="N523" s="100">
        <v>99</v>
      </c>
      <c r="O523" s="100">
        <v>99</v>
      </c>
      <c r="P523" s="51">
        <f t="shared" si="397"/>
        <v>100</v>
      </c>
      <c r="Q523" s="51" t="str">
        <f t="shared" ref="Q523:Q529" si="399">IF(AND(N523&lt;&gt;0,M523="объем"),(O523/N523*100)/$Y$2*12,"")</f>
        <v/>
      </c>
      <c r="R523" s="283">
        <f>IFERROR(AVERAGE(P523:P524),"")</f>
        <v>100</v>
      </c>
      <c r="S523" s="275">
        <f>AVERAGE(Q523:Q524)</f>
        <v>101.12994350282486</v>
      </c>
      <c r="T523" s="284">
        <f>IFERROR((R523*0.7+S523*0.3)*2,S523*2)</f>
        <v>200.67796610169492</v>
      </c>
      <c r="U523" s="276" t="str">
        <f>IF(T523&lt;170,"ГЗ по услуге (работе) НЕ выполнено","")&amp;IF(AND(T523&gt;=170,T523&lt;=200),"ГЗ по услуге (работе) выполнено","")&amp;IF(T523&gt;200,"ГЗ по услуге (работе) ПЕРЕвыполнено","")</f>
        <v>ГЗ по услуге (работе) ПЕРЕвыполнено</v>
      </c>
      <c r="V523" s="279"/>
      <c r="W523" s="335"/>
      <c r="X523" s="345"/>
    </row>
    <row r="524" spans="1:24" s="4" customFormat="1" ht="23.45" customHeight="1" thickBot="1" x14ac:dyDescent="0.3">
      <c r="A524" s="304"/>
      <c r="B524" s="44" t="str">
        <f t="shared" si="380"/>
        <v xml:space="preserve">ГБУЗ АО Областной центр по профилактике и борьбе со СПИД </v>
      </c>
      <c r="C524" s="306"/>
      <c r="D524" s="19" t="str">
        <f t="shared" si="390"/>
        <v>Диспансерное наблюдение</v>
      </c>
      <c r="E524" s="279"/>
      <c r="F524" s="44" t="str">
        <f t="shared" si="383"/>
        <v>амбулаторно</v>
      </c>
      <c r="G524" s="279"/>
      <c r="H524" s="44" t="str">
        <f t="shared" si="384"/>
        <v>Не предусмотрено</v>
      </c>
      <c r="I524" s="279"/>
      <c r="J524" s="44" t="str">
        <f t="shared" si="391"/>
        <v>Не предусмотрено</v>
      </c>
      <c r="K524" s="71" t="s">
        <v>168</v>
      </c>
      <c r="L524" s="67" t="s">
        <v>45</v>
      </c>
      <c r="M524" s="68" t="s">
        <v>42</v>
      </c>
      <c r="N524" s="96">
        <v>1416</v>
      </c>
      <c r="O524" s="103">
        <v>1432</v>
      </c>
      <c r="P524" s="53" t="str">
        <f t="shared" si="397"/>
        <v/>
      </c>
      <c r="Q524" s="52">
        <f t="shared" si="399"/>
        <v>101.12994350282486</v>
      </c>
      <c r="R524" s="283"/>
      <c r="S524" s="275"/>
      <c r="T524" s="284"/>
      <c r="U524" s="276"/>
      <c r="V524" s="279"/>
      <c r="W524" s="335"/>
      <c r="X524" s="345"/>
    </row>
    <row r="525" spans="1:24" s="4" customFormat="1" ht="23.45" customHeight="1" thickBot="1" x14ac:dyDescent="0.3">
      <c r="A525" s="304"/>
      <c r="B525" s="44" t="str">
        <f t="shared" si="380"/>
        <v xml:space="preserve">ГБУЗ АО Областной центр по профилактике и борьбе со СПИД </v>
      </c>
      <c r="C525" s="306" t="s">
        <v>185</v>
      </c>
      <c r="D525" s="19" t="str">
        <f t="shared" si="390"/>
        <v>Медицинское освидетельствование на ВИЧ-инфекцию</v>
      </c>
      <c r="E525" s="279" t="s">
        <v>137</v>
      </c>
      <c r="F525" s="44" t="str">
        <f t="shared" si="383"/>
        <v>амбулаторно</v>
      </c>
      <c r="G525" s="279" t="s">
        <v>47</v>
      </c>
      <c r="H525" s="44" t="str">
        <f t="shared" si="384"/>
        <v>Не предусмотрено</v>
      </c>
      <c r="I525" s="279" t="s">
        <v>47</v>
      </c>
      <c r="J525" s="44" t="str">
        <f t="shared" si="391"/>
        <v>Не предусмотрено</v>
      </c>
      <c r="K525" s="82" t="s">
        <v>57</v>
      </c>
      <c r="L525" s="69" t="s">
        <v>57</v>
      </c>
      <c r="M525" s="70"/>
      <c r="N525" s="100"/>
      <c r="O525" s="100"/>
      <c r="P525" s="57" t="str">
        <f t="shared" si="397"/>
        <v/>
      </c>
      <c r="Q525" s="57"/>
      <c r="R525" s="283" t="str">
        <f>IFERROR(AVERAGE(P525:P526),"")</f>
        <v/>
      </c>
      <c r="S525" s="275">
        <f>AVERAGE(Q525:Q526)</f>
        <v>103.0579617834395</v>
      </c>
      <c r="T525" s="284">
        <f>IFERROR((R525*0.7+S525*0.3)*2,S525*2)</f>
        <v>206.11592356687899</v>
      </c>
      <c r="U525" s="276" t="str">
        <f>IF(T525&lt;170,"ГЗ по услуге (работе) НЕ выполнено","")&amp;IF(AND(T525&gt;=170,T525&lt;=200),"ГЗ по услуге (работе) выполнено","")&amp;IF(T525&gt;200,"ГЗ по услуге (работе) ПЕРЕвыполнено","")</f>
        <v>ГЗ по услуге (работе) ПЕРЕвыполнено</v>
      </c>
      <c r="V525" s="279"/>
      <c r="W525" s="335"/>
      <c r="X525" s="345"/>
    </row>
    <row r="526" spans="1:24" s="4" customFormat="1" ht="75" customHeight="1" thickBot="1" x14ac:dyDescent="0.3">
      <c r="A526" s="305"/>
      <c r="B526" s="44" t="str">
        <f t="shared" si="380"/>
        <v xml:space="preserve">ГБУЗ АО Областной центр по профилактике и борьбе со СПИД </v>
      </c>
      <c r="C526" s="306"/>
      <c r="D526" s="19" t="str">
        <f t="shared" si="390"/>
        <v>Медицинское освидетельствование на ВИЧ-инфекцию</v>
      </c>
      <c r="E526" s="279"/>
      <c r="F526" s="44" t="str">
        <f t="shared" si="383"/>
        <v>амбулаторно</v>
      </c>
      <c r="G526" s="279"/>
      <c r="H526" s="44" t="str">
        <f t="shared" si="384"/>
        <v>Не предусмотрено</v>
      </c>
      <c r="I526" s="279"/>
      <c r="J526" s="44" t="str">
        <f t="shared" si="391"/>
        <v>Не предусмотрено</v>
      </c>
      <c r="K526" s="71" t="s">
        <v>186</v>
      </c>
      <c r="L526" s="67" t="s">
        <v>58</v>
      </c>
      <c r="M526" s="68" t="s">
        <v>42</v>
      </c>
      <c r="N526" s="96">
        <v>314000</v>
      </c>
      <c r="O526" s="103">
        <v>323602</v>
      </c>
      <c r="P526" s="53"/>
      <c r="Q526" s="52">
        <f t="shared" si="399"/>
        <v>103.0579617834395</v>
      </c>
      <c r="R526" s="283"/>
      <c r="S526" s="275"/>
      <c r="T526" s="284"/>
      <c r="U526" s="276"/>
      <c r="V526" s="279"/>
      <c r="W526" s="335"/>
      <c r="X526" s="345"/>
    </row>
    <row r="527" spans="1:24" s="4" customFormat="1" ht="28.5" customHeight="1" thickBot="1" x14ac:dyDescent="0.3">
      <c r="A527" s="270" t="s">
        <v>9</v>
      </c>
      <c r="B527" s="44" t="str">
        <f t="shared" si="380"/>
        <v>ГБУЗ АО Областная клиническая психиатрическая больница</v>
      </c>
      <c r="C527" s="280" t="s">
        <v>119</v>
      </c>
      <c r="D527" s="19" t="str">
        <f t="shared" si="390"/>
        <v>ПМСП, не включенная в базовую программу ОМС</v>
      </c>
      <c r="E527" s="279" t="s">
        <v>137</v>
      </c>
      <c r="F527" s="44" t="str">
        <f t="shared" si="383"/>
        <v>амбулаторно</v>
      </c>
      <c r="G527" s="279" t="s">
        <v>159</v>
      </c>
      <c r="H527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7" s="279" t="s">
        <v>88</v>
      </c>
      <c r="J527" s="44" t="str">
        <f t="shared" si="391"/>
        <v>психиатрия</v>
      </c>
      <c r="K527" s="69" t="s">
        <v>128</v>
      </c>
      <c r="L527" s="70" t="s">
        <v>3</v>
      </c>
      <c r="M527" s="70" t="s">
        <v>5</v>
      </c>
      <c r="N527" s="100">
        <v>99</v>
      </c>
      <c r="O527" s="100">
        <v>100</v>
      </c>
      <c r="P527" s="51">
        <f t="shared" si="397"/>
        <v>101.01010101010101</v>
      </c>
      <c r="Q527" s="51" t="str">
        <f t="shared" si="399"/>
        <v/>
      </c>
      <c r="R527" s="283">
        <f>IFERROR(AVERAGE(P527:P529),"")</f>
        <v>101.01010101010101</v>
      </c>
      <c r="S527" s="275">
        <f>AVERAGE(Q527:Q529)</f>
        <v>100.00270866508791</v>
      </c>
      <c r="T527" s="284">
        <f>IFERROR((R527*0.7+S527*0.3)*2,S527*2)</f>
        <v>201.41576661319414</v>
      </c>
      <c r="U527" s="276" t="str">
        <f>IF(T527&lt;170,"ГЗ по услуге (работе) НЕ выполнено","")&amp;IF(AND(T527&gt;=170,T527&lt;=200),"ГЗ по услуге (работе) выполнено","")&amp;IF(T527&gt;200,"ГЗ по услуге (работе) ПЕРЕвыполнено","")</f>
        <v>ГЗ по услуге (работе) ПЕРЕвыполнено</v>
      </c>
      <c r="V527" s="279"/>
      <c r="W527" s="335">
        <f>AVERAGE(T527:T544)</f>
        <v>201.24790751259829</v>
      </c>
      <c r="X527" s="345" t="str">
        <f>IF(W527&lt;170,"ГЗ по учреждению не выполнено","")&amp;IF(AND(W527&gt;=170,W527&lt;=200),"ГЗ по учреждению выполнено","")&amp;IF(W527&gt;200,"ГЗ по учреждению перевыполнено","")</f>
        <v>ГЗ по учреждению перевыполнено</v>
      </c>
    </row>
    <row r="528" spans="1:24" s="4" customFormat="1" ht="20.45" customHeight="1" thickBot="1" x14ac:dyDescent="0.3">
      <c r="A528" s="271"/>
      <c r="B528" s="44" t="str">
        <f t="shared" si="380"/>
        <v>ГБУЗ АО Областная клиническая психиатрическая больница</v>
      </c>
      <c r="C528" s="281"/>
      <c r="D528" s="19" t="str">
        <f t="shared" si="390"/>
        <v>ПМСП, не включенная в базовую программу ОМС</v>
      </c>
      <c r="E528" s="279"/>
      <c r="F528" s="44" t="str">
        <f t="shared" si="383"/>
        <v>амбулаторно</v>
      </c>
      <c r="G528" s="279"/>
      <c r="H528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8" s="279"/>
      <c r="J528" s="44" t="str">
        <f t="shared" si="391"/>
        <v>психиатрия</v>
      </c>
      <c r="K528" s="66" t="s">
        <v>40</v>
      </c>
      <c r="L528" s="67" t="s">
        <v>118</v>
      </c>
      <c r="M528" s="68" t="s">
        <v>42</v>
      </c>
      <c r="N528" s="160">
        <v>68050</v>
      </c>
      <c r="O528" s="97">
        <v>68052</v>
      </c>
      <c r="P528" s="53" t="str">
        <f t="shared" si="397"/>
        <v/>
      </c>
      <c r="Q528" s="52">
        <f t="shared" si="399"/>
        <v>100.00293901542983</v>
      </c>
      <c r="R528" s="283"/>
      <c r="S528" s="275"/>
      <c r="T528" s="284"/>
      <c r="U528" s="276"/>
      <c r="V528" s="279"/>
      <c r="W528" s="335"/>
      <c r="X528" s="345"/>
    </row>
    <row r="529" spans="1:24" s="4" customFormat="1" ht="16.899999999999999" customHeight="1" thickBot="1" x14ac:dyDescent="0.3">
      <c r="A529" s="271"/>
      <c r="B529" s="44" t="str">
        <f t="shared" si="380"/>
        <v>ГБУЗ АО Областная клиническая психиатрическая больница</v>
      </c>
      <c r="C529" s="281"/>
      <c r="D529" s="19" t="str">
        <f t="shared" si="390"/>
        <v>ПМСП, не включенная в базовую программу ОМС</v>
      </c>
      <c r="E529" s="279"/>
      <c r="F529" s="44" t="str">
        <f t="shared" si="383"/>
        <v>амбулаторно</v>
      </c>
      <c r="G529" s="279"/>
      <c r="H529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29" s="279"/>
      <c r="J529" s="44" t="str">
        <f t="shared" si="391"/>
        <v>психиатрия</v>
      </c>
      <c r="K529" s="66" t="s">
        <v>133</v>
      </c>
      <c r="L529" s="67" t="s">
        <v>118</v>
      </c>
      <c r="M529" s="68" t="s">
        <v>42</v>
      </c>
      <c r="N529" s="98">
        <v>40350</v>
      </c>
      <c r="O529" s="98">
        <v>40351</v>
      </c>
      <c r="P529" s="53"/>
      <c r="Q529" s="52">
        <f t="shared" si="399"/>
        <v>100.00247831474599</v>
      </c>
      <c r="R529" s="283"/>
      <c r="S529" s="275"/>
      <c r="T529" s="284"/>
      <c r="U529" s="276"/>
      <c r="V529" s="279"/>
      <c r="W529" s="335"/>
      <c r="X529" s="345"/>
    </row>
    <row r="530" spans="1:24" s="4" customFormat="1" ht="28.5" customHeight="1" thickBot="1" x14ac:dyDescent="0.3">
      <c r="A530" s="271"/>
      <c r="B530" s="44" t="str">
        <f t="shared" si="380"/>
        <v>ГБУЗ АО Областная клиническая психиатрическая больница</v>
      </c>
      <c r="C530" s="281"/>
      <c r="D530" s="19" t="str">
        <f t="shared" si="390"/>
        <v>ПМСП, не включенная в базовую программу ОМС</v>
      </c>
      <c r="E530" s="273" t="s">
        <v>137</v>
      </c>
      <c r="F530" s="44" t="str">
        <f t="shared" si="383"/>
        <v>амбулаторно</v>
      </c>
      <c r="G530" s="277" t="s">
        <v>39</v>
      </c>
      <c r="H530" s="44" t="str">
        <f t="shared" si="384"/>
        <v>Первичная медико-санитарная помощь, в части диагностики и лечения</v>
      </c>
      <c r="I530" s="273" t="s">
        <v>65</v>
      </c>
      <c r="J530" s="44" t="str">
        <f t="shared" si="391"/>
        <v>психотерапия</v>
      </c>
      <c r="K530" s="70" t="s">
        <v>128</v>
      </c>
      <c r="L530" s="70" t="s">
        <v>3</v>
      </c>
      <c r="M530" s="70" t="s">
        <v>5</v>
      </c>
      <c r="N530" s="100">
        <v>99</v>
      </c>
      <c r="O530" s="100">
        <v>100</v>
      </c>
      <c r="P530" s="51">
        <f t="shared" ref="P530" si="400">IF(AND(N530&lt;&gt;0,M530="Кач."),O530/N530*100,"")</f>
        <v>101.01010101010101</v>
      </c>
      <c r="Q530" s="51"/>
      <c r="R530" s="289">
        <f>IFERROR(AVERAGE(P530:P532),"")</f>
        <v>101.01010101010101</v>
      </c>
      <c r="S530" s="296">
        <f>AVERAGE(Q530:Q532)</f>
        <v>100</v>
      </c>
      <c r="T530" s="298">
        <f>IFERROR((R530*0.7+S530*0.3)*2,S530*2)</f>
        <v>201.4141414141414</v>
      </c>
      <c r="U530" s="293" t="str">
        <f>IF(T530&lt;170,"ГЗ по услуге (работе) НЕ выполнено","")&amp;IF(AND(T530&gt;=170,T530&lt;=200),"ГЗ по услуге (работе) выполнено","")&amp;IF(T530&gt;200,"ГЗ по услуге (работе) ПЕРЕвыполнено","")</f>
        <v>ГЗ по услуге (работе) ПЕРЕвыполнено</v>
      </c>
      <c r="V530" s="277"/>
      <c r="W530" s="335"/>
      <c r="X530" s="345"/>
    </row>
    <row r="531" spans="1:24" s="4" customFormat="1" ht="40.5" customHeight="1" thickBot="1" x14ac:dyDescent="0.3">
      <c r="A531" s="271"/>
      <c r="B531" s="44" t="str">
        <f t="shared" si="380"/>
        <v>ГБУЗ АО Областная клиническая психиатрическая больница</v>
      </c>
      <c r="C531" s="281"/>
      <c r="D531" s="19" t="str">
        <f t="shared" si="390"/>
        <v>ПМСП, не включенная в базовую программу ОМС</v>
      </c>
      <c r="E531" s="285"/>
      <c r="F531" s="44" t="str">
        <f t="shared" si="383"/>
        <v>амбулаторно</v>
      </c>
      <c r="G531" s="295"/>
      <c r="H531" s="44" t="str">
        <f t="shared" si="384"/>
        <v>Первичная медико-санитарная помощь, в части диагностики и лечения</v>
      </c>
      <c r="I531" s="285"/>
      <c r="J531" s="44" t="str">
        <f t="shared" si="391"/>
        <v>психотерапия</v>
      </c>
      <c r="K531" s="71" t="s">
        <v>40</v>
      </c>
      <c r="L531" s="72" t="s">
        <v>118</v>
      </c>
      <c r="M531" s="78" t="s">
        <v>42</v>
      </c>
      <c r="N531" s="161">
        <v>1300</v>
      </c>
      <c r="O531" s="98">
        <v>1300</v>
      </c>
      <c r="P531" s="53"/>
      <c r="Q531" s="52">
        <f t="shared" ref="Q531:Q560" si="401">IF(AND(N531&lt;&gt;0,M531="объем"),(O531/N531*100)/$Y$2*12,"")</f>
        <v>100</v>
      </c>
      <c r="R531" s="300"/>
      <c r="S531" s="301"/>
      <c r="T531" s="308"/>
      <c r="U531" s="323"/>
      <c r="V531" s="295"/>
      <c r="W531" s="335"/>
      <c r="X531" s="345"/>
    </row>
    <row r="532" spans="1:24" s="4" customFormat="1" ht="40.5" customHeight="1" thickBot="1" x14ac:dyDescent="0.3">
      <c r="A532" s="271"/>
      <c r="B532" s="44"/>
      <c r="C532" s="282"/>
      <c r="D532" s="19"/>
      <c r="E532" s="274"/>
      <c r="F532" s="44"/>
      <c r="G532" s="278"/>
      <c r="H532" s="44"/>
      <c r="I532" s="274"/>
      <c r="J532" s="44"/>
      <c r="K532" s="66" t="s">
        <v>133</v>
      </c>
      <c r="L532" s="72" t="s">
        <v>118</v>
      </c>
      <c r="M532" s="78" t="s">
        <v>42</v>
      </c>
      <c r="N532" s="161">
        <v>650</v>
      </c>
      <c r="O532" s="98">
        <v>650</v>
      </c>
      <c r="P532" s="53"/>
      <c r="Q532" s="168">
        <f t="shared" si="401"/>
        <v>100</v>
      </c>
      <c r="R532" s="290"/>
      <c r="S532" s="297"/>
      <c r="T532" s="299"/>
      <c r="U532" s="294"/>
      <c r="V532" s="278"/>
      <c r="W532" s="335"/>
      <c r="X532" s="345"/>
    </row>
    <row r="533" spans="1:24" s="4" customFormat="1" ht="53.25" customHeight="1" thickBot="1" x14ac:dyDescent="0.3">
      <c r="A533" s="271"/>
      <c r="B533" s="44" t="str">
        <f>IF(A533="",B531,A533)</f>
        <v>ГБУЗ АО Областная клиническая психиатрическая больница</v>
      </c>
      <c r="C533" s="280" t="s">
        <v>125</v>
      </c>
      <c r="D533" s="19" t="str">
        <f>IF(C533="",D531,C533)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3" s="279" t="s">
        <v>142</v>
      </c>
      <c r="F533" s="44" t="str">
        <f>IF(E533="",F531,E533)</f>
        <v>Дневной стационар</v>
      </c>
      <c r="G533" s="279" t="s">
        <v>47</v>
      </c>
      <c r="H533" s="44" t="str">
        <f>IF(G533="",H531,G533)</f>
        <v>Не предусмотрено</v>
      </c>
      <c r="I533" s="279" t="s">
        <v>88</v>
      </c>
      <c r="J533" s="44" t="str">
        <f>IF(I533="",J531,I533)</f>
        <v>психиатрия</v>
      </c>
      <c r="K533" s="69" t="s">
        <v>128</v>
      </c>
      <c r="L533" s="70" t="s">
        <v>3</v>
      </c>
      <c r="M533" s="70" t="s">
        <v>5</v>
      </c>
      <c r="N533" s="100">
        <v>99</v>
      </c>
      <c r="O533" s="100">
        <v>100</v>
      </c>
      <c r="P533" s="204">
        <f t="shared" si="397"/>
        <v>101.01010101010101</v>
      </c>
      <c r="Q533" s="51" t="str">
        <f t="shared" si="401"/>
        <v/>
      </c>
      <c r="R533" s="283">
        <f>IFERROR(AVERAGE(P533:P534),"")</f>
        <v>101.01010101010101</v>
      </c>
      <c r="S533" s="275">
        <f>AVERAGE(Q533:Q534)</f>
        <v>51.578947368421055</v>
      </c>
      <c r="T533" s="284">
        <f>IFERROR((R533*0.7+S533*0.3)*2,S533*2)</f>
        <v>172.36150983519403</v>
      </c>
      <c r="U533" s="292" t="str">
        <f>IF(T533&lt;170,"ГЗ по услуге (работе) НЕ выполнено","")&amp;IF(AND(T533&gt;=170,T533&lt;=200),"ГЗ по услуге (работе) выполнено","")&amp;IF(T533&gt;200,"ГЗ по услуге (работе) ПЕРЕвыполнено","")</f>
        <v>ГЗ по услуге (работе) выполнено</v>
      </c>
      <c r="V533" s="279"/>
      <c r="W533" s="335"/>
      <c r="X533" s="345"/>
    </row>
    <row r="534" spans="1:24" s="4" customFormat="1" ht="36" customHeight="1" thickBot="1" x14ac:dyDescent="0.3">
      <c r="A534" s="271"/>
      <c r="B534" s="44" t="str">
        <f t="shared" si="380"/>
        <v>ГБУЗ АО Областная клиническая психиатрическая больница</v>
      </c>
      <c r="C534" s="281"/>
      <c r="D534" s="19" t="str">
        <f t="shared" ref="D534:D573" si="402">IF(C534="",D533,C534)</f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4" s="279"/>
      <c r="F534" s="44" t="str">
        <f t="shared" si="383"/>
        <v>Дневной стационар</v>
      </c>
      <c r="G534" s="279"/>
      <c r="H534" s="44" t="str">
        <f t="shared" si="384"/>
        <v>Не предусмотрено</v>
      </c>
      <c r="I534" s="279"/>
      <c r="J534" s="44" t="str">
        <f t="shared" ref="J534:J584" si="403">IF(I534="",J533,I534)</f>
        <v>психиатрия</v>
      </c>
      <c r="K534" s="157" t="s">
        <v>144</v>
      </c>
      <c r="L534" s="158" t="s">
        <v>118</v>
      </c>
      <c r="M534" s="159" t="s">
        <v>42</v>
      </c>
      <c r="N534" s="98">
        <v>1140</v>
      </c>
      <c r="O534" s="98">
        <v>588</v>
      </c>
      <c r="P534" s="216"/>
      <c r="Q534" s="52">
        <f>IF(AND(N534&lt;&gt;0,M534="объем"),(O534/N534*100)/$Y$2*12,"")</f>
        <v>51.578947368421055</v>
      </c>
      <c r="R534" s="283"/>
      <c r="S534" s="275"/>
      <c r="T534" s="284"/>
      <c r="U534" s="292"/>
      <c r="V534" s="279"/>
      <c r="W534" s="335"/>
      <c r="X534" s="345"/>
    </row>
    <row r="535" spans="1:24" s="4" customFormat="1" ht="21.6" customHeight="1" thickBot="1" x14ac:dyDescent="0.3">
      <c r="A535" s="271"/>
      <c r="B535" s="44" t="str">
        <f t="shared" si="380"/>
        <v>ГБУЗ АО Областная клиническая психиатрическая больница</v>
      </c>
      <c r="C535" s="281"/>
      <c r="D535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5" s="277" t="s">
        <v>138</v>
      </c>
      <c r="F535" s="44" t="str">
        <f t="shared" si="383"/>
        <v>стационар</v>
      </c>
      <c r="G535" s="277" t="s">
        <v>47</v>
      </c>
      <c r="H535" s="44" t="str">
        <f t="shared" si="384"/>
        <v>Не предусмотрено</v>
      </c>
      <c r="I535" s="277" t="s">
        <v>88</v>
      </c>
      <c r="J535" s="44" t="str">
        <f t="shared" si="403"/>
        <v>психиатрия</v>
      </c>
      <c r="K535" s="69" t="s">
        <v>128</v>
      </c>
      <c r="L535" s="70" t="s">
        <v>3</v>
      </c>
      <c r="M535" s="70" t="s">
        <v>5</v>
      </c>
      <c r="N535" s="100">
        <v>99</v>
      </c>
      <c r="O535" s="100">
        <v>100</v>
      </c>
      <c r="P535" s="51">
        <f t="shared" si="397"/>
        <v>101.01010101010101</v>
      </c>
      <c r="Q535" s="51" t="str">
        <f>IF(AND(N535&lt;&gt;0,M535="объем"),(O535/N535*100)/$Y$2*12,"")</f>
        <v/>
      </c>
      <c r="R535" s="283">
        <f t="shared" ref="R535" si="404">IFERROR(AVERAGE(P535:P536),"")</f>
        <v>101.01010101010101</v>
      </c>
      <c r="S535" s="275">
        <f t="shared" ref="S535" si="405">AVERAGE(Q535:Q536)</f>
        <v>100.20445716622368</v>
      </c>
      <c r="T535" s="284">
        <f t="shared" ref="T535" si="406">IFERROR((R535*0.7+S535*0.3)*2,S535*2)</f>
        <v>201.5368157138756</v>
      </c>
      <c r="U535" s="292" t="str">
        <f t="shared" ref="U535" si="407">IF(T535&lt;170,"ГЗ по услуге (работе) НЕ выполнено","")&amp;IF(AND(T535&gt;=170,T535&lt;=200),"ГЗ по услуге (работе) выполнено","")&amp;IF(T535&gt;200,"ГЗ по услуге (работе) ПЕРЕвыполнено","")</f>
        <v>ГЗ по услуге (работе) ПЕРЕвыполнено</v>
      </c>
      <c r="V535" s="279"/>
      <c r="W535" s="335"/>
      <c r="X535" s="345"/>
    </row>
    <row r="536" spans="1:24" s="4" customFormat="1" ht="26.45" customHeight="1" thickBot="1" x14ac:dyDescent="0.3">
      <c r="A536" s="271"/>
      <c r="B536" s="44" t="str">
        <f t="shared" si="380"/>
        <v>ГБУЗ АО Областная клиническая психиатрическая больница</v>
      </c>
      <c r="C536" s="281"/>
      <c r="D536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6" s="278"/>
      <c r="F536" s="44" t="str">
        <f t="shared" si="383"/>
        <v>стационар</v>
      </c>
      <c r="G536" s="278"/>
      <c r="H536" s="44" t="str">
        <f t="shared" si="384"/>
        <v>Не предусмотрено</v>
      </c>
      <c r="I536" s="278"/>
      <c r="J536" s="44" t="str">
        <f t="shared" si="403"/>
        <v>психиатрия</v>
      </c>
      <c r="K536" s="71" t="s">
        <v>169</v>
      </c>
      <c r="L536" s="72" t="s">
        <v>118</v>
      </c>
      <c r="M536" s="68" t="s">
        <v>42</v>
      </c>
      <c r="N536" s="98">
        <v>4891</v>
      </c>
      <c r="O536" s="98">
        <v>4901</v>
      </c>
      <c r="P536" s="210" t="str">
        <f t="shared" si="397"/>
        <v/>
      </c>
      <c r="Q536" s="52">
        <f>IF(AND(N536&lt;&gt;0,M536="объем"),(O536/N536*100)/$Y$2*12,"")</f>
        <v>100.20445716622368</v>
      </c>
      <c r="R536" s="283"/>
      <c r="S536" s="275"/>
      <c r="T536" s="284"/>
      <c r="U536" s="292"/>
      <c r="V536" s="279"/>
      <c r="W536" s="335"/>
      <c r="X536" s="345"/>
    </row>
    <row r="537" spans="1:24" s="4" customFormat="1" ht="26.45" customHeight="1" thickBot="1" x14ac:dyDescent="0.3">
      <c r="A537" s="271"/>
      <c r="B537" s="44" t="str">
        <f t="shared" si="380"/>
        <v>ГБУЗ АО Областная клиническая психиатрическая больница</v>
      </c>
      <c r="C537" s="281"/>
      <c r="D537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7" s="277" t="s">
        <v>138</v>
      </c>
      <c r="F537" s="44" t="str">
        <f t="shared" si="383"/>
        <v>стационар</v>
      </c>
      <c r="G537" s="277" t="s">
        <v>47</v>
      </c>
      <c r="H537" s="44" t="str">
        <f t="shared" si="384"/>
        <v>Не предусмотрено</v>
      </c>
      <c r="I537" s="277" t="s">
        <v>313</v>
      </c>
      <c r="J537" s="44" t="str">
        <f t="shared" si="403"/>
        <v>Психиатрия для пациентов, больных туберкулезом</v>
      </c>
      <c r="K537" s="69" t="s">
        <v>128</v>
      </c>
      <c r="L537" s="70" t="s">
        <v>3</v>
      </c>
      <c r="M537" s="69" t="s">
        <v>5</v>
      </c>
      <c r="N537" s="100">
        <v>99</v>
      </c>
      <c r="O537" s="100">
        <v>100</v>
      </c>
      <c r="P537" s="210">
        <f t="shared" si="397"/>
        <v>101.01010101010101</v>
      </c>
      <c r="Q537" s="209" t="str">
        <f t="shared" ref="Q537:Q542" si="408">IF(AND(N537&lt;&gt;0,M537="объем"),(O537/N537*100)/$Y$2*12,"")</f>
        <v/>
      </c>
      <c r="R537" s="283">
        <f t="shared" ref="R537" si="409">IFERROR(AVERAGE(P537:P538),"")</f>
        <v>101.01010101010101</v>
      </c>
      <c r="S537" s="275">
        <f t="shared" ref="S537" si="410">AVERAGE(Q537:Q538)</f>
        <v>100</v>
      </c>
      <c r="T537" s="284">
        <f t="shared" ref="T537" si="411">IFERROR((R537*0.7+S537*0.3)*2,S537*2)</f>
        <v>201.4141414141414</v>
      </c>
      <c r="U537" s="292" t="str">
        <f t="shared" ref="U537" si="412">IF(T537&lt;170,"ГЗ по услуге (работе) НЕ выполнено","")&amp;IF(AND(T537&gt;=170,T537&lt;=200),"ГЗ по услуге (работе) выполнено","")&amp;IF(T537&gt;200,"ГЗ по услуге (работе) ПЕРЕвыполнено","")</f>
        <v>ГЗ по услуге (работе) ПЕРЕвыполнено</v>
      </c>
      <c r="V537" s="279"/>
      <c r="W537" s="335"/>
      <c r="X537" s="345"/>
    </row>
    <row r="538" spans="1:24" s="4" customFormat="1" ht="26.45" customHeight="1" thickBot="1" x14ac:dyDescent="0.3">
      <c r="A538" s="271"/>
      <c r="B538" s="44" t="str">
        <f t="shared" si="380"/>
        <v>ГБУЗ АО Областная клиническая психиатрическая больница</v>
      </c>
      <c r="C538" s="281"/>
      <c r="D538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8" s="278"/>
      <c r="F538" s="44" t="str">
        <f t="shared" si="383"/>
        <v>стационар</v>
      </c>
      <c r="G538" s="278"/>
      <c r="H538" s="44" t="str">
        <f t="shared" si="384"/>
        <v>Не предусмотрено</v>
      </c>
      <c r="I538" s="278"/>
      <c r="J538" s="44" t="str">
        <f t="shared" si="403"/>
        <v>Психиатрия для пациентов, больных туберкулезом</v>
      </c>
      <c r="K538" s="71" t="s">
        <v>169</v>
      </c>
      <c r="L538" s="72" t="s">
        <v>118</v>
      </c>
      <c r="M538" s="68" t="s">
        <v>42</v>
      </c>
      <c r="N538" s="98">
        <v>81</v>
      </c>
      <c r="O538" s="98">
        <v>81</v>
      </c>
      <c r="P538" s="210" t="str">
        <f t="shared" si="397"/>
        <v/>
      </c>
      <c r="Q538" s="209">
        <f t="shared" si="408"/>
        <v>100</v>
      </c>
      <c r="R538" s="283"/>
      <c r="S538" s="275"/>
      <c r="T538" s="284"/>
      <c r="U538" s="292"/>
      <c r="V538" s="279"/>
      <c r="W538" s="335"/>
      <c r="X538" s="345"/>
    </row>
    <row r="539" spans="1:24" s="4" customFormat="1" ht="26.45" customHeight="1" thickBot="1" x14ac:dyDescent="0.3">
      <c r="A539" s="271"/>
      <c r="B539" s="44" t="str">
        <f t="shared" si="380"/>
        <v>ГБУЗ АО Областная клиническая психиатрическая больница</v>
      </c>
      <c r="C539" s="281"/>
      <c r="D539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39" s="277" t="s">
        <v>138</v>
      </c>
      <c r="F539" s="44" t="str">
        <f t="shared" si="383"/>
        <v>стационар</v>
      </c>
      <c r="G539" s="277" t="s">
        <v>47</v>
      </c>
      <c r="H539" s="44" t="str">
        <f t="shared" si="384"/>
        <v>Не предусмотрено</v>
      </c>
      <c r="I539" s="277" t="s">
        <v>314</v>
      </c>
      <c r="J539" s="44" t="str">
        <f t="shared" si="403"/>
        <v>Психиатрия для принудительного лечения специализированного типа</v>
      </c>
      <c r="K539" s="69" t="s">
        <v>128</v>
      </c>
      <c r="L539" s="70" t="s">
        <v>3</v>
      </c>
      <c r="M539" s="69" t="s">
        <v>5</v>
      </c>
      <c r="N539" s="100">
        <v>99</v>
      </c>
      <c r="O539" s="100">
        <v>100</v>
      </c>
      <c r="P539" s="210">
        <f t="shared" si="397"/>
        <v>101.01010101010101</v>
      </c>
      <c r="Q539" s="209" t="str">
        <f t="shared" si="408"/>
        <v/>
      </c>
      <c r="R539" s="283">
        <f t="shared" ref="R539" si="413">IFERROR(AVERAGE(P539:P540),"")</f>
        <v>101.01010101010101</v>
      </c>
      <c r="S539" s="275">
        <f t="shared" ref="S539" si="414">AVERAGE(Q539:Q540)</f>
        <v>145.94594594594594</v>
      </c>
      <c r="T539" s="284">
        <f t="shared" ref="T539" si="415">IFERROR((R539*0.7+S539*0.3)*2,S539*2)</f>
        <v>228.98170898170895</v>
      </c>
      <c r="U539" s="292" t="str">
        <f t="shared" ref="U539" si="416">IF(T539&lt;170,"ГЗ по услуге (работе) НЕ выполнено","")&amp;IF(AND(T539&gt;=170,T539&lt;=200),"ГЗ по услуге (работе) выполнено","")&amp;IF(T539&gt;200,"ГЗ по услуге (работе) ПЕРЕвыполнено","")</f>
        <v>ГЗ по услуге (работе) ПЕРЕвыполнено</v>
      </c>
      <c r="V539" s="279"/>
      <c r="W539" s="335"/>
      <c r="X539" s="345"/>
    </row>
    <row r="540" spans="1:24" s="4" customFormat="1" ht="30.75" customHeight="1" thickBot="1" x14ac:dyDescent="0.3">
      <c r="A540" s="271"/>
      <c r="B540" s="44" t="str">
        <f t="shared" si="380"/>
        <v>ГБУЗ АО Областная клиническая психиатрическая больница</v>
      </c>
      <c r="C540" s="282"/>
      <c r="D540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40" s="278"/>
      <c r="F540" s="44" t="str">
        <f t="shared" si="383"/>
        <v>стационар</v>
      </c>
      <c r="G540" s="278"/>
      <c r="H540" s="44" t="str">
        <f t="shared" si="384"/>
        <v>Не предусмотрено</v>
      </c>
      <c r="I540" s="278"/>
      <c r="J540" s="44" t="str">
        <f t="shared" si="403"/>
        <v>Психиатрия для принудительного лечения специализированного типа</v>
      </c>
      <c r="K540" s="71" t="s">
        <v>169</v>
      </c>
      <c r="L540" s="72" t="s">
        <v>118</v>
      </c>
      <c r="M540" s="68" t="s">
        <v>42</v>
      </c>
      <c r="N540" s="98">
        <v>37</v>
      </c>
      <c r="O540" s="98">
        <v>54</v>
      </c>
      <c r="P540" s="210" t="str">
        <f t="shared" si="397"/>
        <v/>
      </c>
      <c r="Q540" s="209">
        <f t="shared" si="408"/>
        <v>145.94594594594594</v>
      </c>
      <c r="R540" s="283"/>
      <c r="S540" s="275"/>
      <c r="T540" s="284"/>
      <c r="U540" s="292"/>
      <c r="V540" s="279"/>
      <c r="W540" s="335"/>
      <c r="X540" s="345"/>
    </row>
    <row r="541" spans="1:24" s="4" customFormat="1" ht="22.15" customHeight="1" thickBot="1" x14ac:dyDescent="0.3">
      <c r="A541" s="271"/>
      <c r="B541" s="44" t="str">
        <f t="shared" si="380"/>
        <v>ГБУЗ АО Областная клиническая психиатрическая больница</v>
      </c>
      <c r="C541" s="355" t="s">
        <v>187</v>
      </c>
      <c r="D541" s="19" t="str">
        <f t="shared" si="402"/>
        <v>Судебно-психиатрическая экспертиза</v>
      </c>
      <c r="E541" s="279" t="s">
        <v>137</v>
      </c>
      <c r="F541" s="44" t="str">
        <f t="shared" si="383"/>
        <v>амбулаторно</v>
      </c>
      <c r="G541" s="279" t="s">
        <v>47</v>
      </c>
      <c r="H541" s="44" t="str">
        <f t="shared" si="384"/>
        <v>Не предусмотрено</v>
      </c>
      <c r="I541" s="279" t="s">
        <v>88</v>
      </c>
      <c r="J541" s="44" t="str">
        <f t="shared" si="403"/>
        <v>психиатрия</v>
      </c>
      <c r="K541" s="84" t="s">
        <v>188</v>
      </c>
      <c r="L541" s="70" t="s">
        <v>3</v>
      </c>
      <c r="M541" s="70" t="s">
        <v>5</v>
      </c>
      <c r="N541" s="100">
        <v>99</v>
      </c>
      <c r="O541" s="100">
        <v>100</v>
      </c>
      <c r="P541" s="210">
        <f t="shared" si="397"/>
        <v>101.01010101010101</v>
      </c>
      <c r="Q541" s="209" t="str">
        <f t="shared" si="408"/>
        <v/>
      </c>
      <c r="R541" s="283">
        <f>IFERROR(AVERAGE(P541:P542),"")</f>
        <v>101.01010101010101</v>
      </c>
      <c r="S541" s="275">
        <f>AVERAGE(Q541:Q542)</f>
        <v>100.03225806451613</v>
      </c>
      <c r="T541" s="284">
        <f>IFERROR((R541*0.7+S541*0.3)*2,S541*2)</f>
        <v>201.43349625285106</v>
      </c>
      <c r="U541" s="292" t="str">
        <f>IF(T541&lt;170,"ГЗ по услуге (работе) НЕ выполнено","")&amp;IF(AND(T541&gt;=170,T541&lt;=200),"ГЗ по услуге (работе) выполнено","")&amp;IF(T541&gt;200,"ГЗ по услуге (работе) ПЕРЕвыполнено","")</f>
        <v>ГЗ по услуге (работе) ПЕРЕвыполнено</v>
      </c>
      <c r="V541" s="279"/>
      <c r="W541" s="335"/>
      <c r="X541" s="345"/>
    </row>
    <row r="542" spans="1:24" s="4" customFormat="1" ht="22.15" customHeight="1" thickBot="1" x14ac:dyDescent="0.3">
      <c r="A542" s="271"/>
      <c r="B542" s="44" t="str">
        <f t="shared" si="380"/>
        <v>ГБУЗ АО Областная клиническая психиатрическая больница</v>
      </c>
      <c r="C542" s="355"/>
      <c r="D542" s="19" t="str">
        <f t="shared" si="402"/>
        <v>Судебно-психиатрическая экспертиза</v>
      </c>
      <c r="E542" s="279"/>
      <c r="F542" s="44" t="str">
        <f t="shared" si="383"/>
        <v>амбулаторно</v>
      </c>
      <c r="G542" s="279"/>
      <c r="H542" s="44" t="str">
        <f t="shared" si="384"/>
        <v>Не предусмотрено</v>
      </c>
      <c r="I542" s="279"/>
      <c r="J542" s="44" t="str">
        <f t="shared" si="403"/>
        <v>психиатрия</v>
      </c>
      <c r="K542" s="71" t="s">
        <v>168</v>
      </c>
      <c r="L542" s="72" t="s">
        <v>118</v>
      </c>
      <c r="M542" s="78" t="s">
        <v>42</v>
      </c>
      <c r="N542" s="96">
        <v>3100</v>
      </c>
      <c r="O542" s="98">
        <v>3101</v>
      </c>
      <c r="P542" s="53" t="str">
        <f t="shared" si="397"/>
        <v/>
      </c>
      <c r="Q542" s="209">
        <f t="shared" si="408"/>
        <v>100.03225806451613</v>
      </c>
      <c r="R542" s="283"/>
      <c r="S542" s="275"/>
      <c r="T542" s="284"/>
      <c r="U542" s="292"/>
      <c r="V542" s="279"/>
      <c r="W542" s="335"/>
      <c r="X542" s="345"/>
    </row>
    <row r="543" spans="1:24" s="4" customFormat="1" ht="21.6" customHeight="1" thickBot="1" x14ac:dyDescent="0.3">
      <c r="A543" s="271"/>
      <c r="B543" s="44" t="str">
        <f t="shared" si="380"/>
        <v>ГБУЗ АО Областная клиническая психиатрическая больница</v>
      </c>
      <c r="C543" s="355" t="s">
        <v>115</v>
      </c>
      <c r="D543" s="19" t="str">
        <f t="shared" si="40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3" s="279" t="s">
        <v>50</v>
      </c>
      <c r="F543" s="44" t="str">
        <f t="shared" si="383"/>
        <v>Вне медицинской организации</v>
      </c>
      <c r="G543" s="279" t="s">
        <v>47</v>
      </c>
      <c r="H543" s="44" t="str">
        <f t="shared" si="384"/>
        <v>Не предусмотрено</v>
      </c>
      <c r="I543" s="279" t="s">
        <v>160</v>
      </c>
      <c r="J543" s="44" t="str">
        <f t="shared" si="403"/>
        <v>Скорая, в том числе скорая специализированная, медицинская помощь (за исключением санитарно-авиационной эвакуации)</v>
      </c>
      <c r="K543" s="69" t="s">
        <v>128</v>
      </c>
      <c r="L543" s="70" t="s">
        <v>3</v>
      </c>
      <c r="M543" s="70" t="s">
        <v>5</v>
      </c>
      <c r="N543" s="100">
        <v>99</v>
      </c>
      <c r="O543" s="100">
        <v>100</v>
      </c>
      <c r="P543" s="51">
        <f t="shared" si="397"/>
        <v>101.01010101010101</v>
      </c>
      <c r="Q543" s="51"/>
      <c r="R543" s="283">
        <f>IFERROR(AVERAGE(P543:P544),"")</f>
        <v>101.01010101010101</v>
      </c>
      <c r="S543" s="275">
        <f>AVERAGE(Q543:Q544)</f>
        <v>100.01923076923075</v>
      </c>
      <c r="T543" s="284">
        <f>IFERROR((R543*0.7+S543*0.3)*2,S543*2)</f>
        <v>201.42567987567983</v>
      </c>
      <c r="U543" s="276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279"/>
      <c r="W543" s="335"/>
      <c r="X543" s="345"/>
    </row>
    <row r="544" spans="1:24" s="4" customFormat="1" ht="23.45" customHeight="1" thickBot="1" x14ac:dyDescent="0.3">
      <c r="A544" s="272"/>
      <c r="B544" s="44" t="str">
        <f t="shared" si="380"/>
        <v>ГБУЗ АО Областная клиническая психиатрическая больница</v>
      </c>
      <c r="C544" s="355"/>
      <c r="D544" s="19" t="str">
        <f t="shared" si="402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44" s="279"/>
      <c r="F544" s="44" t="str">
        <f t="shared" si="383"/>
        <v>Вне медицинской организации</v>
      </c>
      <c r="G544" s="279"/>
      <c r="H544" s="44" t="str">
        <f t="shared" si="384"/>
        <v>Не предусмотрено</v>
      </c>
      <c r="I544" s="279"/>
      <c r="J544" s="44" t="str">
        <f t="shared" si="403"/>
        <v>Скорая, в том числе скорая специализированная, медицинская помощь (за исключением санитарно-авиационной эвакуации)</v>
      </c>
      <c r="K544" s="71" t="s">
        <v>44</v>
      </c>
      <c r="L544" s="67" t="s">
        <v>45</v>
      </c>
      <c r="M544" s="68" t="s">
        <v>42</v>
      </c>
      <c r="N544" s="99">
        <v>5200</v>
      </c>
      <c r="O544" s="98">
        <v>5201</v>
      </c>
      <c r="P544" s="53" t="str">
        <f t="shared" si="397"/>
        <v/>
      </c>
      <c r="Q544" s="52">
        <f t="shared" si="401"/>
        <v>100.01923076923075</v>
      </c>
      <c r="R544" s="283"/>
      <c r="S544" s="275"/>
      <c r="T544" s="284"/>
      <c r="U544" s="276"/>
      <c r="V544" s="279"/>
      <c r="W544" s="335"/>
      <c r="X544" s="345"/>
    </row>
    <row r="545" spans="1:24" s="4" customFormat="1" ht="49.5" customHeight="1" thickBot="1" x14ac:dyDescent="0.3">
      <c r="A545" s="286" t="s">
        <v>10</v>
      </c>
      <c r="B545" s="44" t="str">
        <f t="shared" si="380"/>
        <v>ГБУЗ АО Областной наркологический диспансер</v>
      </c>
      <c r="C545" s="280" t="s">
        <v>119</v>
      </c>
      <c r="D545" s="19" t="str">
        <f t="shared" si="402"/>
        <v>ПМСП, не включенная в базовую программу ОМС</v>
      </c>
      <c r="E545" s="279" t="s">
        <v>137</v>
      </c>
      <c r="F545" s="44" t="str">
        <f t="shared" si="383"/>
        <v>амбулаторно</v>
      </c>
      <c r="G545" s="279" t="s">
        <v>161</v>
      </c>
      <c r="H545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5" s="279" t="s">
        <v>272</v>
      </c>
      <c r="J545" s="44" t="str">
        <f t="shared" si="403"/>
        <v>По профилю психиатрия-наркология (в части наркологии)</v>
      </c>
      <c r="K545" s="69" t="s">
        <v>128</v>
      </c>
      <c r="L545" s="70" t="s">
        <v>3</v>
      </c>
      <c r="M545" s="70" t="s">
        <v>5</v>
      </c>
      <c r="N545" s="100">
        <v>99</v>
      </c>
      <c r="O545" s="100">
        <v>99</v>
      </c>
      <c r="P545" s="51">
        <f t="shared" si="397"/>
        <v>100</v>
      </c>
      <c r="Q545" s="51" t="str">
        <f t="shared" si="401"/>
        <v/>
      </c>
      <c r="R545" s="283">
        <f>IFERROR(AVERAGE(P545:P547),"")</f>
        <v>100</v>
      </c>
      <c r="S545" s="275">
        <f>AVERAGE(Q545:Q547)</f>
        <v>100.43426139744912</v>
      </c>
      <c r="T545" s="284">
        <f>IFERROR((R545*0.7+S545*0.3)*2,S545*2)</f>
        <v>200.26055683846948</v>
      </c>
      <c r="U545" s="276" t="str">
        <f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ПЕРЕвыполнено</v>
      </c>
      <c r="V545" s="279"/>
      <c r="W545" s="262">
        <f>AVERAGE(T545:T563)</f>
        <v>199.50722386351342</v>
      </c>
      <c r="X545" s="265" t="str">
        <f>IF(W545&lt;170,"ГЗ по учреждению не выполнено","")&amp;IF(AND(W545&gt;=170,W545&lt;=200),"ГЗ по учреждению выполнено","")&amp;IF(W545&gt;200,"ГЗ по учреждению перевыполнено","")</f>
        <v>ГЗ по учреждению выполнено</v>
      </c>
    </row>
    <row r="546" spans="1:24" s="4" customFormat="1" ht="31.5" customHeight="1" thickBot="1" x14ac:dyDescent="0.3">
      <c r="A546" s="287"/>
      <c r="B546" s="44" t="str">
        <f t="shared" si="380"/>
        <v>ГБУЗ АО Областной наркологический диспансер</v>
      </c>
      <c r="C546" s="281"/>
      <c r="D546" s="19" t="str">
        <f t="shared" si="402"/>
        <v>ПМСП, не включенная в базовую программу ОМС</v>
      </c>
      <c r="E546" s="279"/>
      <c r="F546" s="44" t="str">
        <f t="shared" si="383"/>
        <v>амбулаторно</v>
      </c>
      <c r="G546" s="279"/>
      <c r="H546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6" s="279"/>
      <c r="J546" s="44" t="str">
        <f t="shared" si="403"/>
        <v>По профилю психиатрия-наркология (в части наркологии)</v>
      </c>
      <c r="K546" s="66" t="s">
        <v>40</v>
      </c>
      <c r="L546" s="67" t="s">
        <v>118</v>
      </c>
      <c r="M546" s="68" t="s">
        <v>42</v>
      </c>
      <c r="N546" s="103">
        <v>23859</v>
      </c>
      <c r="O546" s="103">
        <v>24202</v>
      </c>
      <c r="P546" s="53" t="str">
        <f t="shared" si="397"/>
        <v/>
      </c>
      <c r="Q546" s="52">
        <f t="shared" si="401"/>
        <v>101.43761264093214</v>
      </c>
      <c r="R546" s="283"/>
      <c r="S546" s="275"/>
      <c r="T546" s="284"/>
      <c r="U546" s="276"/>
      <c r="V546" s="279"/>
      <c r="W546" s="263"/>
      <c r="X546" s="266"/>
    </row>
    <row r="547" spans="1:24" s="4" customFormat="1" ht="45" customHeight="1" thickBot="1" x14ac:dyDescent="0.3">
      <c r="A547" s="287"/>
      <c r="B547" s="44" t="str">
        <f t="shared" ref="B547:B612" si="417">IF(A547="",B546,A547)</f>
        <v>ГБУЗ АО Областной наркологический диспансер</v>
      </c>
      <c r="C547" s="281"/>
      <c r="D547" s="19" t="str">
        <f t="shared" si="402"/>
        <v>ПМСП, не включенная в базовую программу ОМС</v>
      </c>
      <c r="E547" s="279"/>
      <c r="F547" s="44" t="str">
        <f t="shared" si="383"/>
        <v>амбулаторно</v>
      </c>
      <c r="G547" s="279"/>
      <c r="H547" s="44" t="str">
        <f t="shared" si="384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47" s="279"/>
      <c r="J547" s="44" t="str">
        <f t="shared" si="403"/>
        <v>По профилю психиатрия-наркология (в части наркологии)</v>
      </c>
      <c r="K547" s="66" t="s">
        <v>133</v>
      </c>
      <c r="L547" s="67" t="s">
        <v>118</v>
      </c>
      <c r="M547" s="68" t="s">
        <v>42</v>
      </c>
      <c r="N547" s="98">
        <v>25655</v>
      </c>
      <c r="O547" s="98">
        <v>25509</v>
      </c>
      <c r="P547" s="53"/>
      <c r="Q547" s="52">
        <f t="shared" si="401"/>
        <v>99.430910153966096</v>
      </c>
      <c r="R547" s="283"/>
      <c r="S547" s="275"/>
      <c r="T547" s="284"/>
      <c r="U547" s="276"/>
      <c r="V547" s="279"/>
      <c r="W547" s="263"/>
      <c r="X547" s="266"/>
    </row>
    <row r="548" spans="1:24" s="4" customFormat="1" ht="87.75" customHeight="1" thickBot="1" x14ac:dyDescent="0.3">
      <c r="A548" s="287"/>
      <c r="B548" s="44" t="str">
        <f t="shared" si="417"/>
        <v>ГБУЗ АО Областной наркологический диспансер</v>
      </c>
      <c r="C548" s="281"/>
      <c r="D548" s="19" t="str">
        <f t="shared" si="402"/>
        <v>ПМСП, не включенная в базовую программу ОМС</v>
      </c>
      <c r="E548" s="273" t="s">
        <v>137</v>
      </c>
      <c r="F548" s="44" t="str">
        <f t="shared" si="383"/>
        <v>амбулаторно</v>
      </c>
      <c r="G548" s="277" t="s">
        <v>39</v>
      </c>
      <c r="H548" s="44" t="str">
        <f t="shared" si="384"/>
        <v>Первичная медико-санитарная помощь, в части диагностики и лечения</v>
      </c>
      <c r="I548" s="273" t="s">
        <v>65</v>
      </c>
      <c r="J548" s="44" t="str">
        <f t="shared" si="403"/>
        <v>психотерапия</v>
      </c>
      <c r="K548" s="70" t="s">
        <v>128</v>
      </c>
      <c r="L548" s="70" t="s">
        <v>3</v>
      </c>
      <c r="M548" s="70" t="s">
        <v>5</v>
      </c>
      <c r="N548" s="100">
        <v>99</v>
      </c>
      <c r="O548" s="100">
        <v>99</v>
      </c>
      <c r="P548" s="51">
        <f t="shared" si="397"/>
        <v>100</v>
      </c>
      <c r="Q548" s="51"/>
      <c r="R548" s="289">
        <f>IFERROR(AVERAGE(P548:P549),"")</f>
        <v>100</v>
      </c>
      <c r="S548" s="296">
        <f>AVERAGE(Q548:Q549)</f>
        <v>96.343954248366032</v>
      </c>
      <c r="T548" s="298">
        <f>IFERROR((R548*0.7+S548*0.3)*2,S548*2)</f>
        <v>197.80637254901961</v>
      </c>
      <c r="U548" s="273" t="str">
        <f>IF(T548&lt;170,"ГЗ по услуге (работе) НЕ выполнено","")&amp;IF(AND(T548&gt;=170,T548&lt;=200),"ГЗ по услуге (работе) выполнено","")&amp;IF(T548&gt;200,"ГЗ по услуге (работе) ПЕРЕвыполнено","")</f>
        <v>ГЗ по услуге (работе) выполнено</v>
      </c>
      <c r="V548" s="277"/>
      <c r="W548" s="263"/>
      <c r="X548" s="266"/>
    </row>
    <row r="549" spans="1:24" s="4" customFormat="1" ht="34.5" customHeight="1" thickBot="1" x14ac:dyDescent="0.3">
      <c r="A549" s="287"/>
      <c r="B549" s="44" t="str">
        <f t="shared" si="417"/>
        <v>ГБУЗ АО Областной наркологический диспансер</v>
      </c>
      <c r="C549" s="281"/>
      <c r="D549" s="19" t="str">
        <f t="shared" si="402"/>
        <v>ПМСП, не включенная в базовую программу ОМС</v>
      </c>
      <c r="E549" s="285"/>
      <c r="F549" s="44" t="str">
        <f t="shared" si="383"/>
        <v>амбулаторно</v>
      </c>
      <c r="G549" s="295"/>
      <c r="H549" s="44" t="str">
        <f t="shared" si="384"/>
        <v>Первичная медико-санитарная помощь, в части диагностики и лечения</v>
      </c>
      <c r="I549" s="274"/>
      <c r="J549" s="44" t="str">
        <f t="shared" si="403"/>
        <v>психотерапия</v>
      </c>
      <c r="K549" s="71" t="s">
        <v>40</v>
      </c>
      <c r="L549" s="72" t="s">
        <v>118</v>
      </c>
      <c r="M549" s="78" t="s">
        <v>42</v>
      </c>
      <c r="N549" s="96">
        <v>4896</v>
      </c>
      <c r="O549" s="98">
        <v>4717</v>
      </c>
      <c r="P549" s="218" t="str">
        <f t="shared" si="397"/>
        <v/>
      </c>
      <c r="Q549" s="52">
        <f t="shared" si="401"/>
        <v>96.343954248366032</v>
      </c>
      <c r="R549" s="300"/>
      <c r="S549" s="301"/>
      <c r="T549" s="308"/>
      <c r="U549" s="285"/>
      <c r="V549" s="295"/>
      <c r="W549" s="263"/>
      <c r="X549" s="266"/>
    </row>
    <row r="550" spans="1:24" s="4" customFormat="1" ht="25.15" customHeight="1" thickBot="1" x14ac:dyDescent="0.3">
      <c r="A550" s="287"/>
      <c r="B550" s="44" t="str">
        <f t="shared" si="417"/>
        <v>ГБУЗ АО Областной наркологический диспансер</v>
      </c>
      <c r="C550" s="281"/>
      <c r="D550" s="19" t="str">
        <f t="shared" si="402"/>
        <v>ПМСП, не включенная в базовую программу ОМС</v>
      </c>
      <c r="E550" s="285" t="s">
        <v>137</v>
      </c>
      <c r="F550" s="44" t="str">
        <f t="shared" si="383"/>
        <v>амбулаторно</v>
      </c>
      <c r="G550" s="277" t="s">
        <v>39</v>
      </c>
      <c r="H550" s="44" t="str">
        <f t="shared" si="384"/>
        <v>Первичная медико-санитарная помощь, в части диагностики и лечения</v>
      </c>
      <c r="I550" s="273" t="s">
        <v>318</v>
      </c>
      <c r="J550" s="219" t="s">
        <v>318</v>
      </c>
      <c r="K550" s="70" t="s">
        <v>128</v>
      </c>
      <c r="L550" s="72" t="s">
        <v>3</v>
      </c>
      <c r="M550" s="78" t="s">
        <v>5</v>
      </c>
      <c r="N550" s="208">
        <v>99</v>
      </c>
      <c r="O550" s="239">
        <v>99</v>
      </c>
      <c r="P550" s="218">
        <f t="shared" si="397"/>
        <v>100</v>
      </c>
      <c r="Q550" s="217" t="str">
        <f t="shared" si="401"/>
        <v/>
      </c>
      <c r="R550" s="289">
        <f>IFERROR(AVERAGE(P550:P551),"")</f>
        <v>100</v>
      </c>
      <c r="S550" s="296">
        <f>AVERAGE(Q550:Q551)</f>
        <v>100</v>
      </c>
      <c r="T550" s="298">
        <f>IFERROR((R550*0.7+S550*0.3)*2,S550*2)</f>
        <v>200</v>
      </c>
      <c r="U550" s="273" t="str">
        <f>IF(T550&lt;170,"ГЗ по услуге (работе) НЕ выполнено","")&amp;IF(AND(T550&gt;=170,T550&lt;=200),"ГЗ по услуге (работе) выполнено","")&amp;IF(T550&gt;200,"ГЗ по услуге (работе) ПЕРЕвыполнено","")</f>
        <v>ГЗ по услуге (работе) выполнено</v>
      </c>
      <c r="V550" s="277"/>
      <c r="W550" s="263"/>
      <c r="X550" s="266"/>
    </row>
    <row r="551" spans="1:24" s="4" customFormat="1" ht="42.75" customHeight="1" thickBot="1" x14ac:dyDescent="0.3">
      <c r="A551" s="287"/>
      <c r="B551" s="44" t="str">
        <f t="shared" si="417"/>
        <v>ГБУЗ АО Областной наркологический диспансер</v>
      </c>
      <c r="C551" s="282"/>
      <c r="D551" s="19" t="str">
        <f t="shared" si="402"/>
        <v>ПМСП, не включенная в базовую программу ОМС</v>
      </c>
      <c r="E551" s="274"/>
      <c r="F551" s="44" t="str">
        <f t="shared" si="383"/>
        <v>амбулаторно</v>
      </c>
      <c r="G551" s="295"/>
      <c r="H551" s="44" t="str">
        <f t="shared" si="384"/>
        <v>Первичная медико-санитарная помощь, в части диагностики и лечения</v>
      </c>
      <c r="I551" s="274"/>
      <c r="J551" s="219" t="s">
        <v>318</v>
      </c>
      <c r="K551" s="71" t="s">
        <v>284</v>
      </c>
      <c r="L551" s="72" t="s">
        <v>118</v>
      </c>
      <c r="M551" s="78" t="s">
        <v>42</v>
      </c>
      <c r="N551" s="96">
        <v>400</v>
      </c>
      <c r="O551" s="98">
        <v>400</v>
      </c>
      <c r="P551" s="218" t="str">
        <f t="shared" si="397"/>
        <v/>
      </c>
      <c r="Q551" s="217">
        <f t="shared" si="401"/>
        <v>100</v>
      </c>
      <c r="R551" s="300"/>
      <c r="S551" s="301"/>
      <c r="T551" s="308"/>
      <c r="U551" s="285"/>
      <c r="V551" s="295"/>
      <c r="W551" s="263"/>
      <c r="X551" s="266"/>
    </row>
    <row r="552" spans="1:24" s="4" customFormat="1" ht="32.25" customHeight="1" thickBot="1" x14ac:dyDescent="0.3">
      <c r="A552" s="287"/>
      <c r="B552" s="44" t="str">
        <f t="shared" si="417"/>
        <v>ГБУЗ АО Областной наркологический диспансер</v>
      </c>
      <c r="C552" s="280" t="s">
        <v>125</v>
      </c>
      <c r="D552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2" s="277" t="s">
        <v>142</v>
      </c>
      <c r="F552" s="44" t="str">
        <f t="shared" si="383"/>
        <v>Дневной стационар</v>
      </c>
      <c r="G552" s="277" t="s">
        <v>47</v>
      </c>
      <c r="H552" s="44" t="str">
        <f t="shared" si="384"/>
        <v>Не предусмотрено</v>
      </c>
      <c r="I552" s="277" t="s">
        <v>272</v>
      </c>
      <c r="J552" s="44" t="str">
        <f t="shared" si="403"/>
        <v>По профилю психиатрия-наркология (в части наркологии)</v>
      </c>
      <c r="K552" s="69" t="s">
        <v>128</v>
      </c>
      <c r="L552" s="70" t="s">
        <v>3</v>
      </c>
      <c r="M552" s="70" t="s">
        <v>5</v>
      </c>
      <c r="N552" s="100">
        <v>99</v>
      </c>
      <c r="O552" s="100">
        <v>99</v>
      </c>
      <c r="P552" s="51">
        <f t="shared" si="397"/>
        <v>100</v>
      </c>
      <c r="Q552" s="217" t="str">
        <f t="shared" si="401"/>
        <v/>
      </c>
      <c r="R552" s="283">
        <f>IFERROR(AVERAGE(P552:P553),"")</f>
        <v>100</v>
      </c>
      <c r="S552" s="275">
        <f>AVERAGE(Q552:Q553)</f>
        <v>67.948717948717956</v>
      </c>
      <c r="T552" s="284">
        <f>IFERROR((R552*0.7+S552*0.3)*2,S552*2)</f>
        <v>180.76923076923077</v>
      </c>
      <c r="U552" s="276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выполнено</v>
      </c>
      <c r="V552" s="279"/>
      <c r="W552" s="263"/>
      <c r="X552" s="266"/>
    </row>
    <row r="553" spans="1:24" s="4" customFormat="1" ht="60" customHeight="1" thickBot="1" x14ac:dyDescent="0.3">
      <c r="A553" s="287"/>
      <c r="B553" s="44" t="str">
        <f t="shared" si="417"/>
        <v>ГБУЗ АО Областной наркологический диспансер</v>
      </c>
      <c r="C553" s="281"/>
      <c r="D553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3" s="278"/>
      <c r="F553" s="44" t="str">
        <f t="shared" si="383"/>
        <v>Дневной стационар</v>
      </c>
      <c r="G553" s="278"/>
      <c r="H553" s="44" t="str">
        <f t="shared" si="384"/>
        <v>Не предусмотрено</v>
      </c>
      <c r="I553" s="278"/>
      <c r="J553" s="44" t="str">
        <f t="shared" si="403"/>
        <v>По профилю психиатрия-наркология (в части наркологии)</v>
      </c>
      <c r="K553" s="71" t="s">
        <v>144</v>
      </c>
      <c r="L553" s="72" t="s">
        <v>118</v>
      </c>
      <c r="M553" s="68" t="s">
        <v>42</v>
      </c>
      <c r="N553" s="98">
        <v>78</v>
      </c>
      <c r="O553" s="98">
        <v>53</v>
      </c>
      <c r="P553" s="53" t="str">
        <f t="shared" ref="P553:P661" si="418">IF(AND(N553&lt;&gt;0,M553="Кач."),O553/N553*100,"")</f>
        <v/>
      </c>
      <c r="Q553" s="52">
        <f t="shared" si="401"/>
        <v>67.948717948717956</v>
      </c>
      <c r="R553" s="283"/>
      <c r="S553" s="275"/>
      <c r="T553" s="284"/>
      <c r="U553" s="276"/>
      <c r="V553" s="279"/>
      <c r="W553" s="263"/>
      <c r="X553" s="266"/>
    </row>
    <row r="554" spans="1:24" s="4" customFormat="1" ht="25.15" customHeight="1" thickBot="1" x14ac:dyDescent="0.3">
      <c r="A554" s="287"/>
      <c r="B554" s="44" t="str">
        <f t="shared" si="417"/>
        <v>ГБУЗ АО Областной наркологический диспансер</v>
      </c>
      <c r="C554" s="281"/>
      <c r="D554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4" s="277" t="s">
        <v>138</v>
      </c>
      <c r="F554" s="44" t="str">
        <f t="shared" si="383"/>
        <v>стационар</v>
      </c>
      <c r="G554" s="277" t="s">
        <v>47</v>
      </c>
      <c r="H554" s="44" t="str">
        <f t="shared" si="384"/>
        <v>Не предусмотрено</v>
      </c>
      <c r="I554" s="277" t="s">
        <v>272</v>
      </c>
      <c r="J554" s="44" t="str">
        <f t="shared" si="403"/>
        <v>По профилю психиатрия-наркология (в части наркологии)</v>
      </c>
      <c r="K554" s="69" t="s">
        <v>128</v>
      </c>
      <c r="L554" s="70" t="s">
        <v>3</v>
      </c>
      <c r="M554" s="70" t="s">
        <v>5</v>
      </c>
      <c r="N554" s="100">
        <v>99</v>
      </c>
      <c r="O554" s="100">
        <v>99</v>
      </c>
      <c r="P554" s="51">
        <f t="shared" si="418"/>
        <v>100</v>
      </c>
      <c r="Q554" s="51" t="str">
        <f t="shared" si="401"/>
        <v/>
      </c>
      <c r="R554" s="283">
        <f t="shared" ref="R554" si="419">IFERROR(AVERAGE(P554:P555),"")</f>
        <v>100</v>
      </c>
      <c r="S554" s="275">
        <f t="shared" ref="S554" si="420">AVERAGE(Q554:Q555)</f>
        <v>104.82328482328481</v>
      </c>
      <c r="T554" s="284">
        <f t="shared" ref="T554" si="421">IFERROR((R554*0.7+S554*0.3)*2,S554*2)</f>
        <v>202.89397089397087</v>
      </c>
      <c r="U554" s="276" t="str">
        <f t="shared" ref="U554" si="422"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ПЕРЕвыполнено</v>
      </c>
      <c r="V554" s="279"/>
      <c r="W554" s="263"/>
      <c r="X554" s="266"/>
    </row>
    <row r="555" spans="1:24" s="4" customFormat="1" ht="40.5" customHeight="1" thickBot="1" x14ac:dyDescent="0.3">
      <c r="A555" s="287"/>
      <c r="B555" s="44" t="str">
        <f t="shared" si="417"/>
        <v>ГБУЗ АО Областной наркологический диспансер</v>
      </c>
      <c r="C555" s="281"/>
      <c r="D555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5" s="278"/>
      <c r="F555" s="44" t="str">
        <f t="shared" si="383"/>
        <v>стационар</v>
      </c>
      <c r="G555" s="278"/>
      <c r="H555" s="44" t="str">
        <f t="shared" si="384"/>
        <v>Не предусмотрено</v>
      </c>
      <c r="I555" s="278"/>
      <c r="J555" s="44" t="str">
        <f t="shared" si="403"/>
        <v>По профилю психиатрия-наркология (в части наркологии)</v>
      </c>
      <c r="K555" s="71" t="s">
        <v>315</v>
      </c>
      <c r="L555" s="72" t="s">
        <v>118</v>
      </c>
      <c r="M555" s="68" t="s">
        <v>42</v>
      </c>
      <c r="N555" s="98">
        <v>2405</v>
      </c>
      <c r="O555" s="98">
        <v>2521</v>
      </c>
      <c r="P555" s="215" t="str">
        <f t="shared" si="418"/>
        <v/>
      </c>
      <c r="Q555" s="52">
        <f t="shared" si="401"/>
        <v>104.82328482328481</v>
      </c>
      <c r="R555" s="283"/>
      <c r="S555" s="275"/>
      <c r="T555" s="284"/>
      <c r="U555" s="276"/>
      <c r="V555" s="279"/>
      <c r="W555" s="263"/>
      <c r="X555" s="266"/>
    </row>
    <row r="556" spans="1:24" s="4" customFormat="1" ht="40.5" customHeight="1" thickBot="1" x14ac:dyDescent="0.3">
      <c r="A556" s="287"/>
      <c r="B556" s="44" t="str">
        <f t="shared" si="417"/>
        <v>ГБУЗ АО Областной наркологический диспансер</v>
      </c>
      <c r="C556" s="281"/>
      <c r="D556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6" s="277" t="s">
        <v>138</v>
      </c>
      <c r="F556" s="44" t="str">
        <f t="shared" si="383"/>
        <v>стационар</v>
      </c>
      <c r="G556" s="277" t="s">
        <v>47</v>
      </c>
      <c r="H556" s="44" t="str">
        <f t="shared" si="384"/>
        <v>Не предусмотрено</v>
      </c>
      <c r="I556" s="277" t="s">
        <v>272</v>
      </c>
      <c r="J556" s="44" t="str">
        <f t="shared" si="403"/>
        <v>По профилю психиатрия-наркология (в части наркологии)</v>
      </c>
      <c r="K556" s="69" t="s">
        <v>128</v>
      </c>
      <c r="L556" s="70" t="s">
        <v>3</v>
      </c>
      <c r="M556" s="69" t="s">
        <v>5</v>
      </c>
      <c r="N556" s="100">
        <v>99</v>
      </c>
      <c r="O556" s="100">
        <v>99</v>
      </c>
      <c r="P556" s="215">
        <f t="shared" si="418"/>
        <v>100</v>
      </c>
      <c r="Q556" s="214" t="str">
        <f t="shared" si="401"/>
        <v/>
      </c>
      <c r="R556" s="283">
        <f t="shared" ref="R556:R560" si="423">IFERROR(AVERAGE(P556:P557),"")</f>
        <v>100</v>
      </c>
      <c r="S556" s="275">
        <f t="shared" ref="S556:S560" si="424">AVERAGE(Q556:Q557)</f>
        <v>100</v>
      </c>
      <c r="T556" s="284">
        <f t="shared" ref="T556:T560" si="425">IFERROR((R556*0.7+S556*0.3)*2,S556*2)</f>
        <v>200</v>
      </c>
      <c r="U556" s="276" t="str">
        <f t="shared" ref="U556:U560" si="426"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выполнено</v>
      </c>
      <c r="V556" s="279"/>
      <c r="W556" s="263"/>
      <c r="X556" s="266"/>
    </row>
    <row r="557" spans="1:24" s="4" customFormat="1" ht="40.5" customHeight="1" thickBot="1" x14ac:dyDescent="0.3">
      <c r="A557" s="287"/>
      <c r="B557" s="44" t="str">
        <f t="shared" si="417"/>
        <v>ГБУЗ АО Областной наркологический диспансер</v>
      </c>
      <c r="C557" s="281"/>
      <c r="D557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7" s="278"/>
      <c r="F557" s="44" t="str">
        <f t="shared" si="383"/>
        <v>стационар</v>
      </c>
      <c r="G557" s="278"/>
      <c r="H557" s="44" t="str">
        <f t="shared" si="384"/>
        <v>Не предусмотрено</v>
      </c>
      <c r="I557" s="278"/>
      <c r="J557" s="44" t="str">
        <f t="shared" si="403"/>
        <v>По профилю психиатрия-наркология (в части наркологии)</v>
      </c>
      <c r="K557" s="71" t="s">
        <v>316</v>
      </c>
      <c r="L557" s="72" t="s">
        <v>118</v>
      </c>
      <c r="M557" s="68" t="s">
        <v>42</v>
      </c>
      <c r="N557" s="98">
        <v>113</v>
      </c>
      <c r="O557" s="98">
        <v>113</v>
      </c>
      <c r="P557" s="215" t="str">
        <f t="shared" si="418"/>
        <v/>
      </c>
      <c r="Q557" s="214">
        <f t="shared" si="401"/>
        <v>100</v>
      </c>
      <c r="R557" s="283"/>
      <c r="S557" s="275"/>
      <c r="T557" s="284"/>
      <c r="U557" s="276"/>
      <c r="V557" s="279"/>
      <c r="W557" s="263"/>
      <c r="X557" s="266"/>
    </row>
    <row r="558" spans="1:24" s="4" customFormat="1" ht="40.5" customHeight="1" thickBot="1" x14ac:dyDescent="0.3">
      <c r="A558" s="287"/>
      <c r="B558" s="44" t="str">
        <f t="shared" si="417"/>
        <v>ГБУЗ АО Областной наркологический диспансер</v>
      </c>
      <c r="C558" s="281"/>
      <c r="D558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8" s="277" t="s">
        <v>138</v>
      </c>
      <c r="F558" s="44" t="str">
        <f t="shared" si="383"/>
        <v>стационар</v>
      </c>
      <c r="G558" s="277" t="s">
        <v>47</v>
      </c>
      <c r="H558" s="44" t="str">
        <f t="shared" si="384"/>
        <v>Не предусмотрено</v>
      </c>
      <c r="I558" s="277" t="s">
        <v>317</v>
      </c>
      <c r="J558" s="44" t="str">
        <f t="shared" si="403"/>
        <v>Медицинская реабилитация при заболеваниях, не входящих в базовую программу обязательного медицинского страхования</v>
      </c>
      <c r="K558" s="69" t="s">
        <v>128</v>
      </c>
      <c r="L558" s="72" t="s">
        <v>3</v>
      </c>
      <c r="M558" s="68" t="s">
        <v>5</v>
      </c>
      <c r="N558" s="100">
        <v>99</v>
      </c>
      <c r="O558" s="100">
        <v>99</v>
      </c>
      <c r="P558" s="215">
        <f t="shared" si="418"/>
        <v>100</v>
      </c>
      <c r="Q558" s="214" t="str">
        <f t="shared" si="401"/>
        <v/>
      </c>
      <c r="R558" s="283">
        <f t="shared" si="423"/>
        <v>100</v>
      </c>
      <c r="S558" s="275">
        <f t="shared" si="424"/>
        <v>95.058139534883722</v>
      </c>
      <c r="T558" s="284">
        <f t="shared" si="425"/>
        <v>197.03488372093022</v>
      </c>
      <c r="U558" s="276" t="str">
        <f t="shared" si="426"/>
        <v>ГЗ по услуге (работе) выполнено</v>
      </c>
      <c r="V558" s="279"/>
      <c r="W558" s="263"/>
      <c r="X558" s="266"/>
    </row>
    <row r="559" spans="1:24" s="4" customFormat="1" ht="40.5" customHeight="1" thickBot="1" x14ac:dyDescent="0.3">
      <c r="A559" s="287"/>
      <c r="B559" s="44" t="str">
        <f t="shared" si="417"/>
        <v>ГБУЗ АО Областной наркологический диспансер</v>
      </c>
      <c r="C559" s="282"/>
      <c r="D559" s="19" t="str">
        <f t="shared" si="402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9" s="278"/>
      <c r="F559" s="44" t="str">
        <f t="shared" si="383"/>
        <v>стационар</v>
      </c>
      <c r="G559" s="278"/>
      <c r="H559" s="44" t="str">
        <f t="shared" si="384"/>
        <v>Не предусмотрено</v>
      </c>
      <c r="I559" s="278"/>
      <c r="J559" s="44" t="str">
        <f t="shared" si="403"/>
        <v>Медицинская реабилитация при заболеваниях, не входящих в базовую программу обязательного медицинского страхования</v>
      </c>
      <c r="K559" s="71" t="s">
        <v>316</v>
      </c>
      <c r="L559" s="72" t="s">
        <v>118</v>
      </c>
      <c r="M559" s="68" t="s">
        <v>42</v>
      </c>
      <c r="N559" s="98">
        <v>344</v>
      </c>
      <c r="O559" s="98">
        <v>327</v>
      </c>
      <c r="P559" s="215" t="str">
        <f t="shared" si="418"/>
        <v/>
      </c>
      <c r="Q559" s="214">
        <f t="shared" si="401"/>
        <v>95.058139534883722</v>
      </c>
      <c r="R559" s="283"/>
      <c r="S559" s="275"/>
      <c r="T559" s="284"/>
      <c r="U559" s="276"/>
      <c r="V559" s="279"/>
      <c r="W559" s="263"/>
      <c r="X559" s="266"/>
    </row>
    <row r="560" spans="1:24" s="4" customFormat="1" ht="21.6" customHeight="1" thickBot="1" x14ac:dyDescent="0.3">
      <c r="A560" s="287"/>
      <c r="B560" s="44" t="str">
        <f t="shared" si="417"/>
        <v>ГБУЗ АО Областной наркологический диспансер</v>
      </c>
      <c r="C560" s="268" t="s">
        <v>260</v>
      </c>
      <c r="D560" s="19" t="str">
        <f t="shared" si="40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0" s="273" t="s">
        <v>47</v>
      </c>
      <c r="F560" s="44" t="str">
        <f t="shared" si="383"/>
        <v>Не предусмотрено</v>
      </c>
      <c r="G560" s="273" t="s">
        <v>47</v>
      </c>
      <c r="H560" s="44" t="str">
        <f t="shared" si="384"/>
        <v>Не предусмотрено</v>
      </c>
      <c r="I560" s="273" t="s">
        <v>47</v>
      </c>
      <c r="J560" s="44" t="str">
        <f t="shared" si="403"/>
        <v>Не предусмотрено</v>
      </c>
      <c r="K560" s="70" t="s">
        <v>175</v>
      </c>
      <c r="L560" s="70" t="s">
        <v>3</v>
      </c>
      <c r="M560" s="70" t="s">
        <v>5</v>
      </c>
      <c r="N560" s="100">
        <v>99</v>
      </c>
      <c r="O560" s="100">
        <v>99</v>
      </c>
      <c r="P560" s="57">
        <f t="shared" si="418"/>
        <v>100</v>
      </c>
      <c r="Q560" s="57" t="str">
        <f t="shared" si="401"/>
        <v/>
      </c>
      <c r="R560" s="283">
        <f t="shared" si="423"/>
        <v>100</v>
      </c>
      <c r="S560" s="275">
        <f t="shared" si="424"/>
        <v>100</v>
      </c>
      <c r="T560" s="284">
        <f t="shared" si="425"/>
        <v>200</v>
      </c>
      <c r="U560" s="276" t="str">
        <f t="shared" si="426"/>
        <v>ГЗ по услуге (работе) выполнено</v>
      </c>
      <c r="V560" s="279"/>
      <c r="W560" s="263"/>
      <c r="X560" s="266"/>
    </row>
    <row r="561" spans="1:24" s="4" customFormat="1" ht="36" customHeight="1" thickBot="1" x14ac:dyDescent="0.3">
      <c r="A561" s="287"/>
      <c r="B561" s="44" t="str">
        <f t="shared" si="417"/>
        <v>ГБУЗ АО Областной наркологический диспансер</v>
      </c>
      <c r="C561" s="291"/>
      <c r="D561" s="19" t="str">
        <f t="shared" si="402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61" s="274"/>
      <c r="F561" s="44" t="str">
        <f t="shared" si="383"/>
        <v>Не предусмотрено</v>
      </c>
      <c r="G561" s="274"/>
      <c r="H561" s="44" t="str">
        <f t="shared" si="384"/>
        <v>Не предусмотрено</v>
      </c>
      <c r="I561" s="274"/>
      <c r="J561" s="44" t="str">
        <f t="shared" si="403"/>
        <v>Не предусмотрено</v>
      </c>
      <c r="K561" s="71" t="s">
        <v>173</v>
      </c>
      <c r="L561" s="83" t="s">
        <v>58</v>
      </c>
      <c r="M561" s="78" t="s">
        <v>42</v>
      </c>
      <c r="N561" s="98">
        <v>60</v>
      </c>
      <c r="O561" s="99">
        <v>60</v>
      </c>
      <c r="P561" s="58" t="str">
        <f t="shared" si="418"/>
        <v/>
      </c>
      <c r="Q561" s="59">
        <f t="shared" ref="Q561" si="427">IF(AND(N561&lt;&gt;0,M561="объем"),(O561/N561*100)/$Y$2*12,"")</f>
        <v>100</v>
      </c>
      <c r="R561" s="283"/>
      <c r="S561" s="275"/>
      <c r="T561" s="284"/>
      <c r="U561" s="276"/>
      <c r="V561" s="279"/>
      <c r="W561" s="263"/>
      <c r="X561" s="266"/>
    </row>
    <row r="562" spans="1:24" s="4" customFormat="1" ht="20.45" customHeight="1" thickBot="1" x14ac:dyDescent="0.3">
      <c r="A562" s="287"/>
      <c r="B562" s="44" t="str">
        <f t="shared" si="417"/>
        <v>ГБУЗ АО Областной наркологический диспансер</v>
      </c>
      <c r="C562" s="355" t="s">
        <v>189</v>
      </c>
      <c r="D562" s="19" t="str">
        <f t="shared" si="402"/>
        <v>Медицинское освидетельствование на состояние опьянения (алкогольного, наркотического или иного токсического)</v>
      </c>
      <c r="E562" s="279" t="s">
        <v>47</v>
      </c>
      <c r="F562" s="44" t="str">
        <f t="shared" si="383"/>
        <v>Не предусмотрено</v>
      </c>
      <c r="G562" s="279" t="s">
        <v>47</v>
      </c>
      <c r="H562" s="44" t="str">
        <f t="shared" si="384"/>
        <v>Не предусмотрено</v>
      </c>
      <c r="I562" s="279" t="s">
        <v>47</v>
      </c>
      <c r="J562" s="44" t="str">
        <f t="shared" si="403"/>
        <v>Не предусмотрено</v>
      </c>
      <c r="K562" s="82" t="s">
        <v>57</v>
      </c>
      <c r="L562" s="69" t="s">
        <v>57</v>
      </c>
      <c r="M562" s="70"/>
      <c r="N562" s="100"/>
      <c r="O562" s="100"/>
      <c r="P562" s="57" t="str">
        <f t="shared" si="418"/>
        <v/>
      </c>
      <c r="Q562" s="51"/>
      <c r="R562" s="283" t="str">
        <f>IFERROR(AVERAGE(P562:P563),"")</f>
        <v/>
      </c>
      <c r="S562" s="275">
        <f>AVERAGE(Q562:Q563)</f>
        <v>108.4</v>
      </c>
      <c r="T562" s="284">
        <f>IFERROR((R562*0.7+S562*0.3)*2,S562*2)</f>
        <v>216.8</v>
      </c>
      <c r="U562" s="276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ПЕРЕвыполнено</v>
      </c>
      <c r="V562" s="279"/>
      <c r="W562" s="263"/>
      <c r="X562" s="266"/>
    </row>
    <row r="563" spans="1:24" s="4" customFormat="1" ht="33" customHeight="1" thickBot="1" x14ac:dyDescent="0.3">
      <c r="A563" s="288"/>
      <c r="B563" s="44" t="str">
        <f t="shared" si="417"/>
        <v>ГБУЗ АО Областной наркологический диспансер</v>
      </c>
      <c r="C563" s="355"/>
      <c r="D563" s="19" t="str">
        <f t="shared" si="402"/>
        <v>Медицинское освидетельствование на состояние опьянения (алкогольного, наркотического или иного токсического)</v>
      </c>
      <c r="E563" s="279"/>
      <c r="F563" s="44" t="str">
        <f t="shared" si="383"/>
        <v>Не предусмотрено</v>
      </c>
      <c r="G563" s="279"/>
      <c r="H563" s="44" t="str">
        <f t="shared" si="384"/>
        <v>Не предусмотрено</v>
      </c>
      <c r="I563" s="279"/>
      <c r="J563" s="44" t="str">
        <f t="shared" si="403"/>
        <v>Не предусмотрено</v>
      </c>
      <c r="K563" s="71" t="s">
        <v>190</v>
      </c>
      <c r="L563" s="72" t="s">
        <v>58</v>
      </c>
      <c r="M563" s="68" t="s">
        <v>42</v>
      </c>
      <c r="N563" s="98">
        <v>7500</v>
      </c>
      <c r="O563" s="98">
        <v>8130</v>
      </c>
      <c r="P563" s="53"/>
      <c r="Q563" s="52">
        <f>IF(AND(N563&lt;&gt;0,M563="объем"),(O563/N563*100)/$Y$2*12,"")</f>
        <v>108.4</v>
      </c>
      <c r="R563" s="283"/>
      <c r="S563" s="275"/>
      <c r="T563" s="284"/>
      <c r="U563" s="276"/>
      <c r="V563" s="279"/>
      <c r="W563" s="263"/>
      <c r="X563" s="266"/>
    </row>
    <row r="564" spans="1:24" s="4" customFormat="1" ht="22.15" customHeight="1" thickBot="1" x14ac:dyDescent="0.3">
      <c r="A564" s="303" t="s">
        <v>257</v>
      </c>
      <c r="B564" s="44" t="str">
        <f>IF(A564="",B563,A564)</f>
        <v>ГБУЗ АО Областной клинический онкологический диспансер</v>
      </c>
      <c r="C564" s="268" t="s">
        <v>71</v>
      </c>
      <c r="D564" s="19" t="str">
        <f t="shared" si="402"/>
        <v>Паллиативная медицинская помощь</v>
      </c>
      <c r="E564" s="276" t="s">
        <v>138</v>
      </c>
      <c r="F564" s="44" t="str">
        <f>IF(E564="",F563,E564)</f>
        <v>стационар</v>
      </c>
      <c r="G564" s="276" t="s">
        <v>43</v>
      </c>
      <c r="H564" s="44" t="str">
        <f>IF(G564="",H563,G564)</f>
        <v>паллиативная медицинская помощь</v>
      </c>
      <c r="I564" s="276" t="s">
        <v>191</v>
      </c>
      <c r="J564" s="44" t="str">
        <f t="shared" si="403"/>
        <v>по профилю онкология</v>
      </c>
      <c r="K564" s="69" t="s">
        <v>128</v>
      </c>
      <c r="L564" s="69" t="s">
        <v>3</v>
      </c>
      <c r="M564" s="69" t="s">
        <v>5</v>
      </c>
      <c r="N564" s="100">
        <v>99</v>
      </c>
      <c r="O564" s="100">
        <v>99</v>
      </c>
      <c r="P564" s="51">
        <f t="shared" ref="P564:P565" si="428">IF(AND(N564&lt;&gt;0,M564="Кач."),O564/N564*100,"")</f>
        <v>100</v>
      </c>
      <c r="Q564" s="51"/>
      <c r="R564" s="283">
        <f>IFERROR(AVERAGE(P564:P565),"")</f>
        <v>100</v>
      </c>
      <c r="S564" s="275">
        <f>AVERAGE(Q564:Q565)</f>
        <v>100.60007742934573</v>
      </c>
      <c r="T564" s="284">
        <f>IFERROR((R564*0.7+S564*0.3)*2,S564*2)</f>
        <v>200.36004645760744</v>
      </c>
      <c r="U564" s="276" t="str">
        <f>IF(T564&lt;170,"ГЗ по услуге (работе) НЕ выполнено","")&amp;IF(AND(T564&gt;=170,T564&lt;=200),"ГЗ по услуге (работе) выполнено","")&amp;IF(T564&gt;200,"ГЗ по услуге (работе) ПЕРЕвыполнено","")</f>
        <v>ГЗ по услуге (работе) ПЕРЕвыполнено</v>
      </c>
      <c r="V564" s="279"/>
      <c r="W564" s="262">
        <f>AVERAGE(T564:T569)</f>
        <v>200.17715834301202</v>
      </c>
      <c r="X564" s="402" t="str">
        <f>IF(W564&lt;170,"ГЗ по учреждению не выполнено","")&amp;IF(AND(W564&gt;=170,W564&lt;=200),"ГЗ по учреждению выполнено","")&amp;IF(W564&gt;200,"ГЗ по учреждению перевыполнено","")</f>
        <v>ГЗ по учреждению перевыполнено</v>
      </c>
    </row>
    <row r="565" spans="1:24" s="4" customFormat="1" ht="57" customHeight="1" thickBot="1" x14ac:dyDescent="0.3">
      <c r="A565" s="304"/>
      <c r="B565" s="44" t="str">
        <f t="shared" si="417"/>
        <v>ГБУЗ АО Областной клинический онкологический диспансер</v>
      </c>
      <c r="C565" s="291"/>
      <c r="D565" s="19" t="str">
        <f t="shared" si="402"/>
        <v>Паллиативная медицинская помощь</v>
      </c>
      <c r="E565" s="276"/>
      <c r="F565" s="44" t="str">
        <f t="shared" si="383"/>
        <v>стационар</v>
      </c>
      <c r="G565" s="276"/>
      <c r="H565" s="44" t="str">
        <f t="shared" si="384"/>
        <v>паллиативная медицинская помощь</v>
      </c>
      <c r="I565" s="276"/>
      <c r="J565" s="44" t="str">
        <f t="shared" si="403"/>
        <v>по профилю онкология</v>
      </c>
      <c r="K565" s="66" t="s">
        <v>134</v>
      </c>
      <c r="L565" s="67" t="s">
        <v>135</v>
      </c>
      <c r="M565" s="68" t="s">
        <v>42</v>
      </c>
      <c r="N565" s="99">
        <v>10332</v>
      </c>
      <c r="O565" s="98">
        <v>10394</v>
      </c>
      <c r="P565" s="53" t="str">
        <f t="shared" si="428"/>
        <v/>
      </c>
      <c r="Q565" s="52">
        <f>IF(AND(N565&lt;&gt;0,M565="объем"),(O565/N565*100)/$Y$2*12,"")</f>
        <v>100.60007742934573</v>
      </c>
      <c r="R565" s="283"/>
      <c r="S565" s="275"/>
      <c r="T565" s="284"/>
      <c r="U565" s="276"/>
      <c r="V565" s="279"/>
      <c r="W565" s="263"/>
      <c r="X565" s="403"/>
    </row>
    <row r="566" spans="1:24" s="4" customFormat="1" ht="36" customHeight="1" thickBot="1" x14ac:dyDescent="0.3">
      <c r="A566" s="304"/>
      <c r="B566" s="44" t="str">
        <f t="shared" si="417"/>
        <v>ГБУЗ АО Областной клинический онкологический диспансер</v>
      </c>
      <c r="C566" s="306" t="s">
        <v>227</v>
      </c>
      <c r="D566" s="19" t="str">
        <f t="shared" si="40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6" s="276" t="s">
        <v>281</v>
      </c>
      <c r="F566" s="44" t="str">
        <f t="shared" si="383"/>
        <v>заключение договоров</v>
      </c>
      <c r="G566" s="276" t="s">
        <v>283</v>
      </c>
      <c r="H566" s="44" t="str">
        <f t="shared" si="38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6" s="276" t="s">
        <v>282</v>
      </c>
      <c r="J566" s="44" t="str">
        <f t="shared" si="40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6" s="73" t="s">
        <v>228</v>
      </c>
      <c r="L566" s="72" t="s">
        <v>3</v>
      </c>
      <c r="M566" s="69" t="s">
        <v>5</v>
      </c>
      <c r="N566" s="100">
        <v>100</v>
      </c>
      <c r="O566" s="100">
        <v>100</v>
      </c>
      <c r="P566" s="57">
        <f t="shared" si="418"/>
        <v>100</v>
      </c>
      <c r="Q566" s="51"/>
      <c r="R566" s="283">
        <f>IFERROR(AVERAGE(P566:P567),"")</f>
        <v>100</v>
      </c>
      <c r="S566" s="275">
        <f>AVERAGE(Q566:Q567)</f>
        <v>100</v>
      </c>
      <c r="T566" s="284">
        <f>IFERROR((R566*0.7+S566*0.3)*2,S566*2)</f>
        <v>200</v>
      </c>
      <c r="U566" s="276" t="str">
        <f>IF(T566&lt;170,"ГЗ по услуге (работе) НЕ выполнено","")&amp;IF(AND(T566&gt;=170,T566&lt;=200),"ГЗ по услуге (работе) выполнено","")&amp;IF(T566&gt;200,"ГЗ по услуге (работе) ПЕРЕвыполнено","")</f>
        <v>ГЗ по услуге (работе) выполнено</v>
      </c>
      <c r="V566" s="279"/>
      <c r="W566" s="263"/>
      <c r="X566" s="403"/>
    </row>
    <row r="567" spans="1:24" s="4" customFormat="1" ht="32.25" customHeight="1" thickBot="1" x14ac:dyDescent="0.3">
      <c r="A567" s="304"/>
      <c r="B567" s="44" t="str">
        <f t="shared" si="417"/>
        <v>ГБУЗ АО Областной клинический онкологический диспансер</v>
      </c>
      <c r="C567" s="306"/>
      <c r="D567" s="19" t="str">
        <f t="shared" si="40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67" s="276"/>
      <c r="F567" s="44" t="str">
        <f t="shared" si="383"/>
        <v>заключение договоров</v>
      </c>
      <c r="G567" s="276"/>
      <c r="H567" s="44" t="str">
        <f t="shared" si="38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67" s="276"/>
      <c r="J567" s="44" t="str">
        <f t="shared" si="40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67" s="74" t="s">
        <v>235</v>
      </c>
      <c r="L567" s="72" t="s">
        <v>229</v>
      </c>
      <c r="M567" s="78" t="s">
        <v>42</v>
      </c>
      <c r="N567" s="99">
        <v>63.18</v>
      </c>
      <c r="O567" s="99">
        <v>63.18</v>
      </c>
      <c r="P567" s="53" t="str">
        <f t="shared" ref="P567:P569" si="429">IF(AND(N567&lt;&gt;0,M567="Кач."),O567/N567*100,"")</f>
        <v/>
      </c>
      <c r="Q567" s="55">
        <f>IF(AND(N567&lt;&gt;0,M567="объем"),(O567/N567*100),"")</f>
        <v>100</v>
      </c>
      <c r="R567" s="283"/>
      <c r="S567" s="275"/>
      <c r="T567" s="284"/>
      <c r="U567" s="276"/>
      <c r="V567" s="279"/>
      <c r="W567" s="263"/>
      <c r="X567" s="403"/>
    </row>
    <row r="568" spans="1:24" s="4" customFormat="1" ht="28.5" customHeight="1" thickBot="1" x14ac:dyDescent="0.3">
      <c r="A568" s="304"/>
      <c r="B568" s="44" t="str">
        <f t="shared" si="417"/>
        <v>ГБУЗ АО Областной клинический онкологический диспансер</v>
      </c>
      <c r="C568" s="268" t="s">
        <v>120</v>
      </c>
      <c r="D568" s="19" t="str">
        <f t="shared" si="402"/>
        <v>ПМСП, включенная в базовую программу ОМС</v>
      </c>
      <c r="E568" s="273" t="s">
        <v>137</v>
      </c>
      <c r="F568" s="44" t="str">
        <f t="shared" si="383"/>
        <v>амбулаторно</v>
      </c>
      <c r="G568" s="279" t="s">
        <v>47</v>
      </c>
      <c r="H568" s="44" t="str">
        <f t="shared" si="384"/>
        <v>Не предусмотрено</v>
      </c>
      <c r="I568" s="277" t="s">
        <v>234</v>
      </c>
      <c r="J568" s="44" t="str">
        <f t="shared" si="403"/>
        <v>онкология (для стомированных)</v>
      </c>
      <c r="K568" s="69" t="s">
        <v>128</v>
      </c>
      <c r="L568" s="70" t="s">
        <v>3</v>
      </c>
      <c r="M568" s="70" t="s">
        <v>5</v>
      </c>
      <c r="N568" s="100">
        <v>99</v>
      </c>
      <c r="O568" s="100">
        <v>99</v>
      </c>
      <c r="P568" s="51">
        <f t="shared" si="429"/>
        <v>100</v>
      </c>
      <c r="Q568" s="51"/>
      <c r="R568" s="283">
        <f>IFERROR(AVERAGE(P568:P569),"")</f>
        <v>100</v>
      </c>
      <c r="S568" s="275">
        <f>AVERAGE(Q568:Q569)</f>
        <v>100.28571428571429</v>
      </c>
      <c r="T568" s="284">
        <f>IFERROR((R568*0.7+S568*0.3)*2,S568*2)</f>
        <v>200.17142857142858</v>
      </c>
      <c r="U568" s="276" t="str">
        <f>IF(T568&lt;170,"ГЗ по услуге (работе) НЕ выполнено","")&amp;IF(AND(T568&gt;=170,T568&lt;=200),"ГЗ по услуге (работе) выполнено","")&amp;IF(T568&gt;200,"ГЗ по услуге (работе) ПЕРЕвыполнено","")</f>
        <v>ГЗ по услуге (работе) ПЕРЕвыполнено</v>
      </c>
      <c r="V568" s="279"/>
      <c r="W568" s="263"/>
      <c r="X568" s="403"/>
    </row>
    <row r="569" spans="1:24" s="4" customFormat="1" ht="33" customHeight="1" thickBot="1" x14ac:dyDescent="0.3">
      <c r="A569" s="305"/>
      <c r="B569" s="44" t="str">
        <f t="shared" si="417"/>
        <v>ГБУЗ АО Областной клинический онкологический диспансер</v>
      </c>
      <c r="C569" s="291"/>
      <c r="D569" s="19" t="str">
        <f t="shared" si="402"/>
        <v>ПМСП, включенная в базовую программу ОМС</v>
      </c>
      <c r="E569" s="274"/>
      <c r="F569" s="44" t="str">
        <f t="shared" ref="F569:F628" si="430">IF(E569="",F568,E569)</f>
        <v>амбулаторно</v>
      </c>
      <c r="G569" s="279"/>
      <c r="H569" s="44" t="str">
        <f t="shared" ref="H569:H628" si="431">IF(G569="",H568,G569)</f>
        <v>Не предусмотрено</v>
      </c>
      <c r="I569" s="278"/>
      <c r="J569" s="44" t="str">
        <f t="shared" si="403"/>
        <v>онкология (для стомированных)</v>
      </c>
      <c r="K569" s="71" t="s">
        <v>40</v>
      </c>
      <c r="L569" s="67" t="s">
        <v>118</v>
      </c>
      <c r="M569" s="68" t="s">
        <v>42</v>
      </c>
      <c r="N569" s="98">
        <v>700</v>
      </c>
      <c r="O569" s="98">
        <v>702</v>
      </c>
      <c r="P569" s="53" t="str">
        <f t="shared" si="429"/>
        <v/>
      </c>
      <c r="Q569" s="52">
        <f t="shared" ref="Q569" si="432">IF(AND(N569&lt;&gt;0,M569="объем"),(O569/N569*100)/$Y$2*12,"")</f>
        <v>100.28571428571429</v>
      </c>
      <c r="R569" s="283"/>
      <c r="S569" s="275"/>
      <c r="T569" s="284"/>
      <c r="U569" s="276"/>
      <c r="V569" s="279"/>
      <c r="W569" s="264"/>
      <c r="X569" s="404"/>
    </row>
    <row r="570" spans="1:24" s="4" customFormat="1" ht="24" customHeight="1" thickBot="1" x14ac:dyDescent="0.3">
      <c r="A570" s="270" t="s">
        <v>11</v>
      </c>
      <c r="B570" s="44" t="str">
        <f t="shared" si="417"/>
        <v>ГБУЗ АО Областной клинический противотуберкулезный диспансер</v>
      </c>
      <c r="C570" s="355" t="s">
        <v>119</v>
      </c>
      <c r="D570" s="19" t="str">
        <f t="shared" si="402"/>
        <v>ПМСП, не включенная в базовую программу ОМС</v>
      </c>
      <c r="E570" s="279" t="s">
        <v>137</v>
      </c>
      <c r="F570" s="44" t="str">
        <f t="shared" si="430"/>
        <v>амбулаторно</v>
      </c>
      <c r="G570" s="279" t="s">
        <v>140</v>
      </c>
      <c r="H570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0" s="279" t="s">
        <v>139</v>
      </c>
      <c r="J570" s="44" t="str">
        <f t="shared" si="403"/>
        <v>по профилю Фтизиатрия</v>
      </c>
      <c r="K570" s="69" t="s">
        <v>128</v>
      </c>
      <c r="L570" s="70" t="s">
        <v>3</v>
      </c>
      <c r="M570" s="70" t="s">
        <v>5</v>
      </c>
      <c r="N570" s="100">
        <v>99</v>
      </c>
      <c r="O570" s="100">
        <v>99</v>
      </c>
      <c r="P570" s="51">
        <f t="shared" si="418"/>
        <v>100</v>
      </c>
      <c r="Q570" s="51"/>
      <c r="R570" s="283">
        <f>IFERROR(AVERAGE(P570:P572),"")</f>
        <v>100</v>
      </c>
      <c r="S570" s="275">
        <f>AVERAGE(Q570:Q572)</f>
        <v>95.220524832858672</v>
      </c>
      <c r="T570" s="284">
        <f>IFERROR((R570*0.7+S570*0.3)*2,S570*2)</f>
        <v>197.1323148997152</v>
      </c>
      <c r="U570" s="276" t="str">
        <f>IF(T570&lt;170,"ГЗ по услуге (работе) НЕ выполнено","")&amp;IF(AND(T570&gt;=170,T570&lt;=200),"ГЗ по услуге (работе) выполнено","")&amp;IF(T570&gt;200,"ГЗ по услуге (работе) ПЕРЕвыполнено","")</f>
        <v>ГЗ по услуге (работе) выполнено</v>
      </c>
      <c r="V570" s="279"/>
      <c r="W570" s="262">
        <f>AVERAGE(T570:T592)</f>
        <v>199.35123242931087</v>
      </c>
      <c r="X570" s="265" t="str">
        <f>IF(W570&lt;170,"ГЗ по учреждению не выполнено","")&amp;IF(AND(W570&gt;=170,W570&lt;=200),"ГЗ по учреждению выполнено","")&amp;IF(W570&gt;200,"ГЗ по учреждению перевыполнено","")</f>
        <v>ГЗ по учреждению выполнено</v>
      </c>
    </row>
    <row r="571" spans="1:24" s="4" customFormat="1" ht="24" customHeight="1" thickBot="1" x14ac:dyDescent="0.3">
      <c r="A571" s="271"/>
      <c r="B571" s="44" t="str">
        <f t="shared" si="417"/>
        <v>ГБУЗ АО Областной клинический противотуберкулезный диспансер</v>
      </c>
      <c r="C571" s="355"/>
      <c r="D571" s="19" t="str">
        <f t="shared" si="402"/>
        <v>ПМСП, не включенная в базовую программу ОМС</v>
      </c>
      <c r="E571" s="279"/>
      <c r="F571" s="44" t="str">
        <f t="shared" si="430"/>
        <v>амбулаторно</v>
      </c>
      <c r="G571" s="279"/>
      <c r="H571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1" s="279"/>
      <c r="J571" s="44" t="str">
        <f t="shared" si="403"/>
        <v>по профилю Фтизиатрия</v>
      </c>
      <c r="K571" s="66" t="s">
        <v>40</v>
      </c>
      <c r="L571" s="67" t="s">
        <v>118</v>
      </c>
      <c r="M571" s="68" t="s">
        <v>42</v>
      </c>
      <c r="N571" s="103">
        <v>21776</v>
      </c>
      <c r="O571" s="103">
        <v>20745</v>
      </c>
      <c r="P571" s="53" t="str">
        <f t="shared" si="418"/>
        <v/>
      </c>
      <c r="Q571" s="52">
        <f t="shared" ref="Q571:Q572" si="433">IF(AND(N571&lt;&gt;0,M571="объем"),(O571/N571*100)/$Y$2*12,"")</f>
        <v>95.265429831006614</v>
      </c>
      <c r="R571" s="283"/>
      <c r="S571" s="275"/>
      <c r="T571" s="284"/>
      <c r="U571" s="276"/>
      <c r="V571" s="279"/>
      <c r="W571" s="263"/>
      <c r="X571" s="266"/>
    </row>
    <row r="572" spans="1:24" s="4" customFormat="1" ht="24" customHeight="1" thickBot="1" x14ac:dyDescent="0.3">
      <c r="A572" s="271"/>
      <c r="B572" s="44" t="str">
        <f t="shared" si="417"/>
        <v>ГБУЗ АО Областной клинический противотуберкулезный диспансер</v>
      </c>
      <c r="C572" s="355"/>
      <c r="D572" s="19" t="str">
        <f t="shared" si="402"/>
        <v>ПМСП, не включенная в базовую программу ОМС</v>
      </c>
      <c r="E572" s="279"/>
      <c r="F572" s="44" t="str">
        <f t="shared" si="430"/>
        <v>амбулаторно</v>
      </c>
      <c r="G572" s="279"/>
      <c r="H572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2" s="279"/>
      <c r="J572" s="44" t="str">
        <f t="shared" si="403"/>
        <v>по профилю Фтизиатрия</v>
      </c>
      <c r="K572" s="66" t="s">
        <v>133</v>
      </c>
      <c r="L572" s="67" t="s">
        <v>118</v>
      </c>
      <c r="M572" s="68" t="s">
        <v>42</v>
      </c>
      <c r="N572" s="98">
        <v>9680</v>
      </c>
      <c r="O572" s="98">
        <v>9213</v>
      </c>
      <c r="P572" s="53"/>
      <c r="Q572" s="52">
        <f t="shared" si="433"/>
        <v>95.175619834710744</v>
      </c>
      <c r="R572" s="283"/>
      <c r="S572" s="275"/>
      <c r="T572" s="284"/>
      <c r="U572" s="276"/>
      <c r="V572" s="279"/>
      <c r="W572" s="263"/>
      <c r="X572" s="266"/>
    </row>
    <row r="573" spans="1:24" s="4" customFormat="1" ht="24" customHeight="1" thickBot="1" x14ac:dyDescent="0.3">
      <c r="A573" s="271"/>
      <c r="B573" s="44" t="str">
        <f t="shared" si="417"/>
        <v>ГБУЗ АО Областной клинический противотуберкулезный диспансер</v>
      </c>
      <c r="C573" s="355"/>
      <c r="D573" s="19" t="str">
        <f t="shared" si="402"/>
        <v>ПМСП, не включенная в базовую программу ОМС</v>
      </c>
      <c r="E573" s="279" t="s">
        <v>142</v>
      </c>
      <c r="F573" s="44" t="str">
        <f t="shared" si="430"/>
        <v>Дневной стационар</v>
      </c>
      <c r="G573" s="279" t="s">
        <v>140</v>
      </c>
      <c r="H573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3" s="279" t="s">
        <v>139</v>
      </c>
      <c r="J573" s="44" t="str">
        <f t="shared" si="403"/>
        <v>по профилю Фтизиатрия</v>
      </c>
      <c r="K573" s="69" t="s">
        <v>128</v>
      </c>
      <c r="L573" s="70" t="s">
        <v>3</v>
      </c>
      <c r="M573" s="70" t="s">
        <v>5</v>
      </c>
      <c r="N573" s="100">
        <v>99</v>
      </c>
      <c r="O573" s="100">
        <v>99</v>
      </c>
      <c r="P573" s="51">
        <f t="shared" ref="P573" si="434">IF(AND(N573&lt;&gt;0,M573="Кач."),O573/N573*100,"")</f>
        <v>100</v>
      </c>
      <c r="Q573" s="51"/>
      <c r="R573" s="283">
        <f>IFERROR(AVERAGE(P573:P574),"")</f>
        <v>100</v>
      </c>
      <c r="S573" s="275">
        <f>AVERAGE(Q573:Q574)</f>
        <v>96.809986130374483</v>
      </c>
      <c r="T573" s="284">
        <f>IFERROR((R573*0.7+S573*0.3)*2,S573*2)</f>
        <v>198.08599167822467</v>
      </c>
      <c r="U573" s="276" t="str">
        <f>IF(T573&lt;170,"ГЗ по услуге (работе) НЕ выполнено","")&amp;IF(AND(T573&gt;=170,T573&lt;=200),"ГЗ по услуге (работе) выполнено","")&amp;IF(T573&gt;200,"ГЗ по услуге (работе) ПЕРЕвыполнено","")</f>
        <v>ГЗ по услуге (работе) выполнено</v>
      </c>
      <c r="V573" s="279"/>
      <c r="W573" s="263"/>
      <c r="X573" s="266"/>
    </row>
    <row r="574" spans="1:24" s="14" customFormat="1" ht="20.45" customHeight="1" thickBot="1" x14ac:dyDescent="0.3">
      <c r="A574" s="271"/>
      <c r="B574" s="44" t="str">
        <f t="shared" si="417"/>
        <v>ГБУЗ АО Областной клинический противотуберкулезный диспансер</v>
      </c>
      <c r="C574" s="355"/>
      <c r="D574" s="19" t="str">
        <f t="shared" ref="D574:D602" si="435">IF(C574="",D573,C574)</f>
        <v>ПМСП, не включенная в базовую программу ОМС</v>
      </c>
      <c r="E574" s="279"/>
      <c r="F574" s="44" t="str">
        <f t="shared" si="430"/>
        <v>Дневной стационар</v>
      </c>
      <c r="G574" s="279"/>
      <c r="H574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74" s="279"/>
      <c r="J574" s="44" t="str">
        <f t="shared" si="403"/>
        <v>по профилю Фтизиатрия</v>
      </c>
      <c r="K574" s="71" t="s">
        <v>144</v>
      </c>
      <c r="L574" s="72" t="s">
        <v>118</v>
      </c>
      <c r="M574" s="68" t="s">
        <v>42</v>
      </c>
      <c r="N574" s="97">
        <v>721</v>
      </c>
      <c r="O574" s="98">
        <v>698</v>
      </c>
      <c r="P574" s="53"/>
      <c r="Q574" s="52">
        <f t="shared" ref="Q574:Q600" si="436">IF(AND(N574&lt;&gt;0,M574="объем"),(O574/N574*100)/$Y$2*12,"")</f>
        <v>96.809986130374483</v>
      </c>
      <c r="R574" s="283"/>
      <c r="S574" s="275"/>
      <c r="T574" s="284"/>
      <c r="U574" s="276"/>
      <c r="V574" s="279"/>
      <c r="W574" s="263"/>
      <c r="X574" s="266"/>
    </row>
    <row r="575" spans="1:24" s="4" customFormat="1" ht="21.6" customHeight="1" thickBot="1" x14ac:dyDescent="0.3">
      <c r="A575" s="271"/>
      <c r="B575" s="44" t="str">
        <f t="shared" si="417"/>
        <v>ГБУЗ АО Областной клинический противотуберкулезный диспансер</v>
      </c>
      <c r="C575" s="280" t="s">
        <v>120</v>
      </c>
      <c r="D575" s="19" t="str">
        <f t="shared" si="435"/>
        <v>ПМСП, включенная в базовую программу ОМС</v>
      </c>
      <c r="E575" s="277" t="s">
        <v>137</v>
      </c>
      <c r="F575" s="44" t="str">
        <f t="shared" si="430"/>
        <v>амбулаторно</v>
      </c>
      <c r="G575" s="277" t="s">
        <v>47</v>
      </c>
      <c r="H575" s="44" t="str">
        <f t="shared" si="431"/>
        <v>Не предусмотрено</v>
      </c>
      <c r="I575" s="279" t="s">
        <v>85</v>
      </c>
      <c r="J575" s="44" t="str">
        <f t="shared" si="403"/>
        <v>акушерство-гинекология</v>
      </c>
      <c r="K575" s="69" t="s">
        <v>128</v>
      </c>
      <c r="L575" s="70" t="s">
        <v>3</v>
      </c>
      <c r="M575" s="70" t="s">
        <v>5</v>
      </c>
      <c r="N575" s="100">
        <v>99</v>
      </c>
      <c r="O575" s="100">
        <v>99</v>
      </c>
      <c r="P575" s="51">
        <f t="shared" si="418"/>
        <v>100</v>
      </c>
      <c r="Q575" s="51"/>
      <c r="R575" s="289">
        <f>IFERROR(AVERAGE(P575:P584),"")</f>
        <v>100</v>
      </c>
      <c r="S575" s="296">
        <f>AVERAGE(Q575:Q584)</f>
        <v>100</v>
      </c>
      <c r="T575" s="298">
        <f>IFERROR((R575*0.7+S575*0.3)*2,S575*2)</f>
        <v>200</v>
      </c>
      <c r="U575" s="273" t="str">
        <f>IF(T575&lt;170,"ГЗ по услуге (работе) НЕ выполнено","")&amp;IF(AND(T575&gt;=170,T575&lt;=200),"ГЗ по услуге (работе) выполнено","")&amp;IF(T575&gt;200,"ГЗ по услуге (работе) ПЕРЕвыполнено","")</f>
        <v>ГЗ по услуге (работе) выполнено</v>
      </c>
      <c r="V575" s="277"/>
      <c r="W575" s="263"/>
      <c r="X575" s="266"/>
    </row>
    <row r="576" spans="1:24" s="4" customFormat="1" ht="69" customHeight="1" thickBot="1" x14ac:dyDescent="0.3">
      <c r="A576" s="271"/>
      <c r="B576" s="44" t="str">
        <f t="shared" si="417"/>
        <v>ГБУЗ АО Областной клинический противотуберкулезный диспансер</v>
      </c>
      <c r="C576" s="281"/>
      <c r="D576" s="19" t="str">
        <f t="shared" si="435"/>
        <v>ПМСП, включенная в базовую программу ОМС</v>
      </c>
      <c r="E576" s="295"/>
      <c r="F576" s="44" t="str">
        <f t="shared" si="430"/>
        <v>амбулаторно</v>
      </c>
      <c r="G576" s="295"/>
      <c r="H576" s="44" t="str">
        <f t="shared" si="431"/>
        <v>Не предусмотрено</v>
      </c>
      <c r="I576" s="279"/>
      <c r="J576" s="44" t="str">
        <f t="shared" si="403"/>
        <v>акушерство-гинекология</v>
      </c>
      <c r="K576" s="71" t="s">
        <v>40</v>
      </c>
      <c r="L576" s="67" t="s">
        <v>118</v>
      </c>
      <c r="M576" s="68" t="s">
        <v>42</v>
      </c>
      <c r="N576" s="98">
        <v>2857</v>
      </c>
      <c r="O576" s="98">
        <v>2857</v>
      </c>
      <c r="P576" s="53" t="str">
        <f t="shared" si="418"/>
        <v/>
      </c>
      <c r="Q576" s="52">
        <f t="shared" si="436"/>
        <v>100</v>
      </c>
      <c r="R576" s="300"/>
      <c r="S576" s="301"/>
      <c r="T576" s="308"/>
      <c r="U576" s="285"/>
      <c r="V576" s="295"/>
      <c r="W576" s="263"/>
      <c r="X576" s="266"/>
    </row>
    <row r="577" spans="1:24" s="4" customFormat="1" ht="58.5" customHeight="1" thickBot="1" x14ac:dyDescent="0.3">
      <c r="A577" s="271"/>
      <c r="B577" s="44" t="str">
        <f t="shared" si="417"/>
        <v>ГБУЗ АО Областной клинический противотуберкулезный диспансер</v>
      </c>
      <c r="C577" s="281"/>
      <c r="D577" s="19" t="str">
        <f t="shared" si="435"/>
        <v>ПМСП, включенная в базовую программу ОМС</v>
      </c>
      <c r="E577" s="295"/>
      <c r="F577" s="44" t="str">
        <f t="shared" si="430"/>
        <v>амбулаторно</v>
      </c>
      <c r="G577" s="295"/>
      <c r="H577" s="44" t="str">
        <f t="shared" si="431"/>
        <v>Не предусмотрено</v>
      </c>
      <c r="I577" s="279" t="s">
        <v>90</v>
      </c>
      <c r="J577" s="44" t="str">
        <f t="shared" si="403"/>
        <v>офтальмология</v>
      </c>
      <c r="K577" s="69" t="s">
        <v>128</v>
      </c>
      <c r="L577" s="70" t="s">
        <v>3</v>
      </c>
      <c r="M577" s="70" t="s">
        <v>5</v>
      </c>
      <c r="N577" s="100">
        <v>99</v>
      </c>
      <c r="O577" s="100">
        <v>99</v>
      </c>
      <c r="P577" s="51">
        <f t="shared" si="418"/>
        <v>100</v>
      </c>
      <c r="Q577" s="51"/>
      <c r="R577" s="300"/>
      <c r="S577" s="301"/>
      <c r="T577" s="308"/>
      <c r="U577" s="285"/>
      <c r="V577" s="295"/>
      <c r="W577" s="263"/>
      <c r="X577" s="266"/>
    </row>
    <row r="578" spans="1:24" s="4" customFormat="1" ht="63.75" customHeight="1" thickBot="1" x14ac:dyDescent="0.3">
      <c r="A578" s="271"/>
      <c r="B578" s="44" t="str">
        <f t="shared" si="417"/>
        <v>ГБУЗ АО Областной клинический противотуберкулезный диспансер</v>
      </c>
      <c r="C578" s="281"/>
      <c r="D578" s="19" t="str">
        <f t="shared" si="435"/>
        <v>ПМСП, включенная в базовую программу ОМС</v>
      </c>
      <c r="E578" s="295"/>
      <c r="F578" s="44" t="str">
        <f t="shared" si="430"/>
        <v>амбулаторно</v>
      </c>
      <c r="G578" s="295"/>
      <c r="H578" s="44" t="str">
        <f t="shared" si="431"/>
        <v>Не предусмотрено</v>
      </c>
      <c r="I578" s="279"/>
      <c r="J578" s="44" t="str">
        <f t="shared" si="403"/>
        <v>офтальмология</v>
      </c>
      <c r="K578" s="71" t="s">
        <v>40</v>
      </c>
      <c r="L578" s="67" t="s">
        <v>118</v>
      </c>
      <c r="M578" s="68" t="s">
        <v>42</v>
      </c>
      <c r="N578" s="98">
        <v>3403</v>
      </c>
      <c r="O578" s="98">
        <v>3403</v>
      </c>
      <c r="P578" s="53" t="str">
        <f t="shared" si="418"/>
        <v/>
      </c>
      <c r="Q578" s="52">
        <f t="shared" si="436"/>
        <v>100</v>
      </c>
      <c r="R578" s="300"/>
      <c r="S578" s="301"/>
      <c r="T578" s="308"/>
      <c r="U578" s="285"/>
      <c r="V578" s="295"/>
      <c r="W578" s="263"/>
      <c r="X578" s="266"/>
    </row>
    <row r="579" spans="1:24" s="4" customFormat="1" ht="22.15" customHeight="1" thickBot="1" x14ac:dyDescent="0.3">
      <c r="A579" s="271"/>
      <c r="B579" s="44" t="str">
        <f t="shared" si="417"/>
        <v>ГБУЗ АО Областной клинический противотуберкулезный диспансер</v>
      </c>
      <c r="C579" s="281"/>
      <c r="D579" s="19" t="str">
        <f t="shared" si="435"/>
        <v>ПМСП, включенная в базовую программу ОМС</v>
      </c>
      <c r="E579" s="295"/>
      <c r="F579" s="44" t="str">
        <f t="shared" si="430"/>
        <v>амбулаторно</v>
      </c>
      <c r="G579" s="295"/>
      <c r="H579" s="44" t="str">
        <f t="shared" si="431"/>
        <v>Не предусмотрено</v>
      </c>
      <c r="I579" s="279" t="s">
        <v>91</v>
      </c>
      <c r="J579" s="44" t="str">
        <f t="shared" si="403"/>
        <v>урология</v>
      </c>
      <c r="K579" s="69" t="s">
        <v>128</v>
      </c>
      <c r="L579" s="70" t="s">
        <v>3</v>
      </c>
      <c r="M579" s="70" t="s">
        <v>5</v>
      </c>
      <c r="N579" s="100">
        <v>99</v>
      </c>
      <c r="O579" s="100">
        <v>99</v>
      </c>
      <c r="P579" s="51">
        <f t="shared" si="418"/>
        <v>100</v>
      </c>
      <c r="Q579" s="51"/>
      <c r="R579" s="300"/>
      <c r="S579" s="301"/>
      <c r="T579" s="308"/>
      <c r="U579" s="285"/>
      <c r="V579" s="295"/>
      <c r="W579" s="263"/>
      <c r="X579" s="266"/>
    </row>
    <row r="580" spans="1:24" s="4" customFormat="1" ht="15.6" customHeight="1" thickBot="1" x14ac:dyDescent="0.3">
      <c r="A580" s="271"/>
      <c r="B580" s="44" t="str">
        <f t="shared" si="417"/>
        <v>ГБУЗ АО Областной клинический противотуберкулезный диспансер</v>
      </c>
      <c r="C580" s="281"/>
      <c r="D580" s="19" t="str">
        <f t="shared" si="435"/>
        <v>ПМСП, включенная в базовую программу ОМС</v>
      </c>
      <c r="E580" s="295"/>
      <c r="F580" s="44" t="str">
        <f t="shared" si="430"/>
        <v>амбулаторно</v>
      </c>
      <c r="G580" s="295"/>
      <c r="H580" s="44" t="str">
        <f t="shared" si="431"/>
        <v>Не предусмотрено</v>
      </c>
      <c r="I580" s="279"/>
      <c r="J580" s="44" t="str">
        <f t="shared" si="403"/>
        <v>урология</v>
      </c>
      <c r="K580" s="71" t="s">
        <v>40</v>
      </c>
      <c r="L580" s="67" t="s">
        <v>118</v>
      </c>
      <c r="M580" s="68" t="s">
        <v>42</v>
      </c>
      <c r="N580" s="98">
        <v>1343</v>
      </c>
      <c r="O580" s="98">
        <v>1343</v>
      </c>
      <c r="P580" s="53" t="str">
        <f t="shared" si="418"/>
        <v/>
      </c>
      <c r="Q580" s="52">
        <f t="shared" si="436"/>
        <v>100</v>
      </c>
      <c r="R580" s="300"/>
      <c r="S580" s="301"/>
      <c r="T580" s="308"/>
      <c r="U580" s="285"/>
      <c r="V580" s="295"/>
      <c r="W580" s="263"/>
      <c r="X580" s="266"/>
    </row>
    <row r="581" spans="1:24" s="4" customFormat="1" ht="21" customHeight="1" thickBot="1" x14ac:dyDescent="0.3">
      <c r="A581" s="271"/>
      <c r="B581" s="44" t="str">
        <f t="shared" si="417"/>
        <v>ГБУЗ АО Областной клинический противотуберкулезный диспансер</v>
      </c>
      <c r="C581" s="281"/>
      <c r="D581" s="19" t="str">
        <f t="shared" si="435"/>
        <v>ПМСП, включенная в базовую программу ОМС</v>
      </c>
      <c r="E581" s="295"/>
      <c r="F581" s="44" t="str">
        <f t="shared" si="430"/>
        <v>амбулаторно</v>
      </c>
      <c r="G581" s="295"/>
      <c r="H581" s="44" t="str">
        <f t="shared" si="431"/>
        <v>Не предусмотрено</v>
      </c>
      <c r="I581" s="279" t="s">
        <v>269</v>
      </c>
      <c r="J581" s="44" t="str">
        <f t="shared" si="403"/>
        <v>травматология</v>
      </c>
      <c r="K581" s="69" t="s">
        <v>128</v>
      </c>
      <c r="L581" s="70" t="s">
        <v>3</v>
      </c>
      <c r="M581" s="70" t="s">
        <v>5</v>
      </c>
      <c r="N581" s="100">
        <v>99</v>
      </c>
      <c r="O581" s="100">
        <v>99</v>
      </c>
      <c r="P581" s="51">
        <f>IF(AND(N581&lt;&gt;0,M581="Кач."),O581/N581*100,"")</f>
        <v>100</v>
      </c>
      <c r="Q581" s="51"/>
      <c r="R581" s="300"/>
      <c r="S581" s="301"/>
      <c r="T581" s="308"/>
      <c r="U581" s="285"/>
      <c r="V581" s="295"/>
      <c r="W581" s="263"/>
      <c r="X581" s="266"/>
    </row>
    <row r="582" spans="1:24" s="4" customFormat="1" ht="18.600000000000001" customHeight="1" thickBot="1" x14ac:dyDescent="0.3">
      <c r="A582" s="271"/>
      <c r="B582" s="44" t="str">
        <f t="shared" si="417"/>
        <v>ГБУЗ АО Областной клинический противотуберкулезный диспансер</v>
      </c>
      <c r="C582" s="281"/>
      <c r="D582" s="19" t="str">
        <f t="shared" si="435"/>
        <v>ПМСП, включенная в базовую программу ОМС</v>
      </c>
      <c r="E582" s="295"/>
      <c r="F582" s="44" t="str">
        <f t="shared" si="430"/>
        <v>амбулаторно</v>
      </c>
      <c r="G582" s="295"/>
      <c r="H582" s="44" t="str">
        <f t="shared" si="431"/>
        <v>Не предусмотрено</v>
      </c>
      <c r="I582" s="279"/>
      <c r="J582" s="44" t="str">
        <f t="shared" si="403"/>
        <v>травматология</v>
      </c>
      <c r="K582" s="71" t="s">
        <v>40</v>
      </c>
      <c r="L582" s="67" t="s">
        <v>118</v>
      </c>
      <c r="M582" s="68" t="s">
        <v>42</v>
      </c>
      <c r="N582" s="98">
        <v>2659</v>
      </c>
      <c r="O582" s="98">
        <v>2659</v>
      </c>
      <c r="P582" s="53" t="str">
        <f t="shared" ref="P582" si="437">IF(AND(N582&lt;&gt;0,M582="Кач."),O582/N582*100,"")</f>
        <v/>
      </c>
      <c r="Q582" s="52">
        <f t="shared" ref="Q582" si="438">IF(AND(N582&lt;&gt;0,M582="объем"),(O582/N582*100)/$Y$2*12,"")</f>
        <v>100</v>
      </c>
      <c r="R582" s="300"/>
      <c r="S582" s="301"/>
      <c r="T582" s="308"/>
      <c r="U582" s="285"/>
      <c r="V582" s="295"/>
      <c r="W582" s="263"/>
      <c r="X582" s="266"/>
    </row>
    <row r="583" spans="1:24" s="4" customFormat="1" ht="20.45" customHeight="1" thickBot="1" x14ac:dyDescent="0.3">
      <c r="A583" s="271"/>
      <c r="B583" s="44" t="str">
        <f t="shared" si="417"/>
        <v>ГБУЗ АО Областной клинический противотуберкулезный диспансер</v>
      </c>
      <c r="C583" s="281"/>
      <c r="D583" s="19" t="str">
        <f t="shared" si="435"/>
        <v>ПМСП, включенная в базовую программу ОМС</v>
      </c>
      <c r="E583" s="295"/>
      <c r="F583" s="44" t="str">
        <f t="shared" si="430"/>
        <v>амбулаторно</v>
      </c>
      <c r="G583" s="295"/>
      <c r="H583" s="44" t="str">
        <f t="shared" si="431"/>
        <v>Не предусмотрено</v>
      </c>
      <c r="I583" s="279" t="s">
        <v>92</v>
      </c>
      <c r="J583" s="44" t="str">
        <f t="shared" si="403"/>
        <v xml:space="preserve">хирургия </v>
      </c>
      <c r="K583" s="69" t="s">
        <v>128</v>
      </c>
      <c r="L583" s="70" t="s">
        <v>3</v>
      </c>
      <c r="M583" s="70" t="s">
        <v>5</v>
      </c>
      <c r="N583" s="100">
        <v>99</v>
      </c>
      <c r="O583" s="100">
        <v>99</v>
      </c>
      <c r="P583" s="51">
        <f t="shared" si="418"/>
        <v>100</v>
      </c>
      <c r="Q583" s="51"/>
      <c r="R583" s="300"/>
      <c r="S583" s="301"/>
      <c r="T583" s="308"/>
      <c r="U583" s="285"/>
      <c r="V583" s="295"/>
      <c r="W583" s="263"/>
      <c r="X583" s="266"/>
    </row>
    <row r="584" spans="1:24" s="4" customFormat="1" ht="21" customHeight="1" thickBot="1" x14ac:dyDescent="0.3">
      <c r="A584" s="271"/>
      <c r="B584" s="44" t="str">
        <f t="shared" si="417"/>
        <v>ГБУЗ АО Областной клинический противотуберкулезный диспансер</v>
      </c>
      <c r="C584" s="281"/>
      <c r="D584" s="19" t="str">
        <f t="shared" si="435"/>
        <v>ПМСП, включенная в базовую программу ОМС</v>
      </c>
      <c r="E584" s="295"/>
      <c r="F584" s="44" t="str">
        <f t="shared" si="430"/>
        <v>амбулаторно</v>
      </c>
      <c r="G584" s="295"/>
      <c r="H584" s="44" t="str">
        <f t="shared" si="431"/>
        <v>Не предусмотрено</v>
      </c>
      <c r="I584" s="279"/>
      <c r="J584" s="44" t="str">
        <f t="shared" si="403"/>
        <v xml:space="preserve">хирургия </v>
      </c>
      <c r="K584" s="71" t="s">
        <v>40</v>
      </c>
      <c r="L584" s="67" t="s">
        <v>118</v>
      </c>
      <c r="M584" s="68" t="s">
        <v>42</v>
      </c>
      <c r="N584" s="98">
        <v>1330</v>
      </c>
      <c r="O584" s="98">
        <v>1330</v>
      </c>
      <c r="P584" s="53" t="str">
        <f t="shared" si="418"/>
        <v/>
      </c>
      <c r="Q584" s="52">
        <f t="shared" si="436"/>
        <v>100</v>
      </c>
      <c r="R584" s="290"/>
      <c r="S584" s="297"/>
      <c r="T584" s="299"/>
      <c r="U584" s="274"/>
      <c r="V584" s="278"/>
      <c r="W584" s="263"/>
      <c r="X584" s="266"/>
    </row>
    <row r="585" spans="1:24" s="4" customFormat="1" ht="28.5" customHeight="1" thickBot="1" x14ac:dyDescent="0.3">
      <c r="A585" s="271"/>
      <c r="B585" s="44" t="str">
        <f t="shared" si="417"/>
        <v>ГБУЗ АО Областной клинический противотуберкулезный диспансер</v>
      </c>
      <c r="C585" s="281"/>
      <c r="D585" s="19" t="str">
        <f t="shared" si="435"/>
        <v>ПМСП, включенная в базовую программу ОМС</v>
      </c>
      <c r="E585" s="276" t="s">
        <v>138</v>
      </c>
      <c r="F585" s="44" t="str">
        <f t="shared" si="430"/>
        <v>стационар</v>
      </c>
      <c r="G585" s="276" t="s">
        <v>47</v>
      </c>
      <c r="H585" s="44" t="str">
        <f t="shared" si="431"/>
        <v>Не предусмотрено</v>
      </c>
      <c r="I585" s="276" t="s">
        <v>139</v>
      </c>
      <c r="J585" s="44" t="str">
        <f>IF(I585="",J584,I585)</f>
        <v>по профилю Фтизиатрия</v>
      </c>
      <c r="K585" s="69" t="s">
        <v>128</v>
      </c>
      <c r="L585" s="70" t="s">
        <v>3</v>
      </c>
      <c r="M585" s="70" t="s">
        <v>5</v>
      </c>
      <c r="N585" s="100">
        <v>99</v>
      </c>
      <c r="O585" s="100">
        <v>99</v>
      </c>
      <c r="P585" s="51">
        <f t="shared" si="418"/>
        <v>100</v>
      </c>
      <c r="Q585" s="51"/>
      <c r="R585" s="283">
        <f>IFERROR(AVERAGE(P585:P586),"")</f>
        <v>100</v>
      </c>
      <c r="S585" s="275">
        <f>AVERAGE(Q585:Q586)</f>
        <v>100.40053404539387</v>
      </c>
      <c r="T585" s="284">
        <f>IFERROR((R585*0.7+S585*0.3)*2,S585*2)</f>
        <v>200.24032042723633</v>
      </c>
      <c r="U585" s="276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279"/>
      <c r="W585" s="263"/>
      <c r="X585" s="266"/>
    </row>
    <row r="586" spans="1:24" s="4" customFormat="1" ht="23.45" customHeight="1" thickBot="1" x14ac:dyDescent="0.3">
      <c r="A586" s="271"/>
      <c r="B586" s="44" t="str">
        <f t="shared" si="417"/>
        <v>ГБУЗ АО Областной клинический противотуберкулезный диспансер</v>
      </c>
      <c r="C586" s="282"/>
      <c r="D586" s="19" t="str">
        <f t="shared" si="435"/>
        <v>ПМСП, включенная в базовую программу ОМС</v>
      </c>
      <c r="E586" s="276"/>
      <c r="F586" s="44" t="str">
        <f t="shared" si="430"/>
        <v>стационар</v>
      </c>
      <c r="G586" s="276"/>
      <c r="H586" s="44" t="str">
        <f t="shared" si="431"/>
        <v>Не предусмотрено</v>
      </c>
      <c r="I586" s="276"/>
      <c r="J586" s="44" t="str">
        <f t="shared" ref="J586:J606" si="439">IF(I586="",J585,I586)</f>
        <v>по профилю Фтизиатрия</v>
      </c>
      <c r="K586" s="71" t="s">
        <v>169</v>
      </c>
      <c r="L586" s="72" t="s">
        <v>118</v>
      </c>
      <c r="M586" s="68" t="s">
        <v>42</v>
      </c>
      <c r="N586" s="98">
        <v>1498</v>
      </c>
      <c r="O586" s="98">
        <v>1504</v>
      </c>
      <c r="P586" s="53" t="str">
        <f t="shared" si="418"/>
        <v/>
      </c>
      <c r="Q586" s="52">
        <f t="shared" si="436"/>
        <v>100.40053404539387</v>
      </c>
      <c r="R586" s="283"/>
      <c r="S586" s="275"/>
      <c r="T586" s="284"/>
      <c r="U586" s="276"/>
      <c r="V586" s="279"/>
      <c r="W586" s="263"/>
      <c r="X586" s="266"/>
    </row>
    <row r="587" spans="1:24" s="4" customFormat="1" ht="28.5" customHeight="1" thickBot="1" x14ac:dyDescent="0.3">
      <c r="A587" s="271"/>
      <c r="B587" s="44" t="str">
        <f t="shared" si="417"/>
        <v>ГБУЗ АО Областной клинический противотуберкулезный диспансер</v>
      </c>
      <c r="C587" s="306" t="s">
        <v>86</v>
      </c>
      <c r="D587" s="19" t="str">
        <f t="shared" si="43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7" s="279" t="s">
        <v>137</v>
      </c>
      <c r="F587" s="44" t="str">
        <f t="shared" si="430"/>
        <v>амбулаторно</v>
      </c>
      <c r="G587" s="279" t="s">
        <v>47</v>
      </c>
      <c r="H587" s="44" t="str">
        <f t="shared" si="431"/>
        <v>Не предусмотрено</v>
      </c>
      <c r="I587" s="279" t="s">
        <v>47</v>
      </c>
      <c r="J587" s="44" t="str">
        <f t="shared" si="439"/>
        <v>Не предусмотрено</v>
      </c>
      <c r="K587" s="70" t="s">
        <v>87</v>
      </c>
      <c r="L587" s="70" t="s">
        <v>3</v>
      </c>
      <c r="M587" s="70" t="s">
        <v>5</v>
      </c>
      <c r="N587" s="100">
        <v>100</v>
      </c>
      <c r="O587" s="100">
        <v>100</v>
      </c>
      <c r="P587" s="51">
        <f t="shared" si="418"/>
        <v>100</v>
      </c>
      <c r="Q587" s="51"/>
      <c r="R587" s="283">
        <f>IFERROR(AVERAGE(P587:P588),"")</f>
        <v>100</v>
      </c>
      <c r="S587" s="275">
        <f>AVERAGE(Q587:Q588)</f>
        <v>100</v>
      </c>
      <c r="T587" s="284">
        <f>IFERROR((R587*0.7+S587*0.3)*2,S587*2)</f>
        <v>200</v>
      </c>
      <c r="U587" s="292" t="str">
        <f>IF(T587&lt;170,"ГЗ по услуге (работе) НЕ выполнено","")&amp;IF(AND(T587&gt;=170,T587&lt;=200),"ГЗ по услуге (работе) выполнено","")&amp;IF(T587&gt;200,"ГЗ по услуге (работе) ПЕРЕвыполнено","")</f>
        <v>ГЗ по услуге (работе) выполнено</v>
      </c>
      <c r="V587" s="279"/>
      <c r="W587" s="263"/>
      <c r="X587" s="266"/>
    </row>
    <row r="588" spans="1:24" s="4" customFormat="1" ht="46.5" customHeight="1" thickBot="1" x14ac:dyDescent="0.3">
      <c r="A588" s="271"/>
      <c r="B588" s="44" t="str">
        <f t="shared" si="417"/>
        <v>ГБУЗ АО Областной клинический противотуберкулезный диспансер</v>
      </c>
      <c r="C588" s="306"/>
      <c r="D588" s="19" t="str">
        <f t="shared" si="43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88" s="279"/>
      <c r="F588" s="44" t="str">
        <f t="shared" si="430"/>
        <v>амбулаторно</v>
      </c>
      <c r="G588" s="279"/>
      <c r="H588" s="44" t="str">
        <f t="shared" si="431"/>
        <v>Не предусмотрено</v>
      </c>
      <c r="I588" s="279"/>
      <c r="J588" s="44" t="str">
        <f t="shared" si="439"/>
        <v>Не предусмотрено</v>
      </c>
      <c r="K588" s="71" t="s">
        <v>44</v>
      </c>
      <c r="L588" s="67" t="s">
        <v>45</v>
      </c>
      <c r="M588" s="68" t="s">
        <v>42</v>
      </c>
      <c r="N588" s="96">
        <v>700</v>
      </c>
      <c r="O588" s="96">
        <v>700</v>
      </c>
      <c r="P588" s="53" t="str">
        <f t="shared" si="418"/>
        <v/>
      </c>
      <c r="Q588" s="52">
        <f t="shared" si="436"/>
        <v>100</v>
      </c>
      <c r="R588" s="283"/>
      <c r="S588" s="275"/>
      <c r="T588" s="284"/>
      <c r="U588" s="292"/>
      <c r="V588" s="279"/>
      <c r="W588" s="263"/>
      <c r="X588" s="266"/>
    </row>
    <row r="589" spans="1:24" s="4" customFormat="1" ht="30" customHeight="1" thickBot="1" x14ac:dyDescent="0.3">
      <c r="A589" s="271"/>
      <c r="B589" s="44" t="str">
        <f t="shared" si="417"/>
        <v>ГБУЗ АО Областной клинический противотуберкулезный диспансер</v>
      </c>
      <c r="C589" s="306" t="s">
        <v>195</v>
      </c>
      <c r="D589" s="19" t="str">
        <f t="shared" si="435"/>
        <v>Организация и проведение дезинфекции в очагах инфекционных и паразитарных заболеваний</v>
      </c>
      <c r="E589" s="279" t="s">
        <v>47</v>
      </c>
      <c r="F589" s="44" t="str">
        <f t="shared" si="430"/>
        <v>Не предусмотрено</v>
      </c>
      <c r="G589" s="279" t="s">
        <v>47</v>
      </c>
      <c r="H589" s="44" t="str">
        <f t="shared" si="431"/>
        <v>Не предусмотрено</v>
      </c>
      <c r="I589" s="279" t="s">
        <v>76</v>
      </c>
      <c r="J589" s="44" t="str">
        <f t="shared" si="439"/>
        <v>Обработка площади очагов</v>
      </c>
      <c r="K589" s="70" t="s">
        <v>77</v>
      </c>
      <c r="L589" s="70" t="s">
        <v>3</v>
      </c>
      <c r="M589" s="70" t="s">
        <v>5</v>
      </c>
      <c r="N589" s="100">
        <v>99</v>
      </c>
      <c r="O589" s="100">
        <v>99</v>
      </c>
      <c r="P589" s="51">
        <f t="shared" si="418"/>
        <v>100</v>
      </c>
      <c r="Q589" s="51"/>
      <c r="R589" s="283">
        <f>IFERROR(AVERAGE(P589:P590),"")</f>
        <v>100</v>
      </c>
      <c r="S589" s="275">
        <f>AVERAGE(Q589:Q590)</f>
        <v>100</v>
      </c>
      <c r="T589" s="284">
        <f>IFERROR((R589*0.7+S589*0.3)*2,S589*2)</f>
        <v>200</v>
      </c>
      <c r="U589" s="292" t="str">
        <f>IF(T589&lt;170,"ГЗ по услуге (работе) НЕ выполнено","")&amp;IF(AND(T589&gt;=170,T589&lt;=200),"ГЗ по услуге (работе) выполнено","")&amp;IF(T589&gt;200,"ГЗ по услуге (работе) ПЕРЕвыполнено","")</f>
        <v>ГЗ по услуге (работе) выполнено</v>
      </c>
      <c r="V589" s="279"/>
      <c r="W589" s="263"/>
      <c r="X589" s="266"/>
    </row>
    <row r="590" spans="1:24" s="4" customFormat="1" ht="32.25" customHeight="1" thickBot="1" x14ac:dyDescent="0.3">
      <c r="A590" s="271"/>
      <c r="B590" s="44" t="str">
        <f t="shared" si="417"/>
        <v>ГБУЗ АО Областной клинический противотуберкулезный диспансер</v>
      </c>
      <c r="C590" s="306"/>
      <c r="D590" s="19" t="str">
        <f t="shared" si="435"/>
        <v>Организация и проведение дезинфекции в очагах инфекционных и паразитарных заболеваний</v>
      </c>
      <c r="E590" s="279"/>
      <c r="F590" s="44" t="str">
        <f t="shared" si="430"/>
        <v>Не предусмотрено</v>
      </c>
      <c r="G590" s="279"/>
      <c r="H590" s="44" t="str">
        <f t="shared" si="431"/>
        <v>Не предусмотрено</v>
      </c>
      <c r="I590" s="279"/>
      <c r="J590" s="44" t="str">
        <f t="shared" si="439"/>
        <v>Обработка площади очагов</v>
      </c>
      <c r="K590" s="71" t="s">
        <v>79</v>
      </c>
      <c r="L590" s="72" t="s">
        <v>80</v>
      </c>
      <c r="M590" s="68" t="s">
        <v>42</v>
      </c>
      <c r="N590" s="97">
        <v>45000</v>
      </c>
      <c r="O590" s="172">
        <v>45000</v>
      </c>
      <c r="P590" s="53" t="str">
        <f t="shared" si="418"/>
        <v/>
      </c>
      <c r="Q590" s="52">
        <f t="shared" si="436"/>
        <v>100</v>
      </c>
      <c r="R590" s="283"/>
      <c r="S590" s="275"/>
      <c r="T590" s="284"/>
      <c r="U590" s="292"/>
      <c r="V590" s="279"/>
      <c r="W590" s="263"/>
      <c r="X590" s="266"/>
    </row>
    <row r="591" spans="1:24" s="4" customFormat="1" ht="22.9" customHeight="1" thickBot="1" x14ac:dyDescent="0.3">
      <c r="A591" s="271"/>
      <c r="B591" s="44" t="str">
        <f t="shared" si="417"/>
        <v>ГБУЗ АО Областной клинический противотуберкулезный диспансер</v>
      </c>
      <c r="C591" s="306"/>
      <c r="D591" s="19" t="str">
        <f t="shared" si="435"/>
        <v>Организация и проведение дезинфекции в очагах инфекционных и паразитарных заболеваний</v>
      </c>
      <c r="E591" s="279" t="s">
        <v>47</v>
      </c>
      <c r="F591" s="44" t="str">
        <f t="shared" si="430"/>
        <v>Не предусмотрено</v>
      </c>
      <c r="G591" s="279" t="s">
        <v>47</v>
      </c>
      <c r="H591" s="44" t="str">
        <f t="shared" si="431"/>
        <v>Не предусмотрено</v>
      </c>
      <c r="I591" s="279" t="s">
        <v>116</v>
      </c>
      <c r="J591" s="44" t="str">
        <f t="shared" si="439"/>
        <v>Обработка вещей из  очагов</v>
      </c>
      <c r="K591" s="70" t="s">
        <v>78</v>
      </c>
      <c r="L591" s="70" t="s">
        <v>3</v>
      </c>
      <c r="M591" s="70" t="s">
        <v>5</v>
      </c>
      <c r="N591" s="100">
        <v>99</v>
      </c>
      <c r="O591" s="100">
        <v>99</v>
      </c>
      <c r="P591" s="57">
        <f t="shared" si="418"/>
        <v>100</v>
      </c>
      <c r="Q591" s="51"/>
      <c r="R591" s="283">
        <f>IFERROR(AVERAGE(P591:P592),"")</f>
        <v>100</v>
      </c>
      <c r="S591" s="275">
        <f>AVERAGE(Q591:Q592)</f>
        <v>100</v>
      </c>
      <c r="T591" s="284">
        <f>IFERROR((R591*0.7+S591*0.3)*2,S591*2)</f>
        <v>200</v>
      </c>
      <c r="U591" s="292" t="str">
        <f>IF(T591&lt;170,"ГЗ по услуге (работе) НЕ выполнено","")&amp;IF(AND(T591&gt;=170,T591&lt;=200),"ГЗ по услуге (работе) выполнено","")&amp;IF(T591&gt;200,"ГЗ по услуге (работе) ПЕРЕвыполнено","")</f>
        <v>ГЗ по услуге (работе) выполнено</v>
      </c>
      <c r="V591" s="279"/>
      <c r="W591" s="263"/>
      <c r="X591" s="266"/>
    </row>
    <row r="592" spans="1:24" s="4" customFormat="1" ht="72" customHeight="1" thickBot="1" x14ac:dyDescent="0.3">
      <c r="A592" s="272"/>
      <c r="B592" s="44" t="str">
        <f t="shared" si="417"/>
        <v>ГБУЗ АО Областной клинический противотуберкулезный диспансер</v>
      </c>
      <c r="C592" s="306"/>
      <c r="D592" s="19" t="str">
        <f t="shared" si="435"/>
        <v>Организация и проведение дезинфекции в очагах инфекционных и паразитарных заболеваний</v>
      </c>
      <c r="E592" s="279"/>
      <c r="F592" s="44" t="str">
        <f t="shared" si="430"/>
        <v>Не предусмотрено</v>
      </c>
      <c r="G592" s="279"/>
      <c r="H592" s="44" t="str">
        <f t="shared" si="431"/>
        <v>Не предусмотрено</v>
      </c>
      <c r="I592" s="279"/>
      <c r="J592" s="44" t="str">
        <f t="shared" si="439"/>
        <v>Обработка вещей из  очагов</v>
      </c>
      <c r="K592" s="71" t="s">
        <v>81</v>
      </c>
      <c r="L592" s="72" t="s">
        <v>82</v>
      </c>
      <c r="M592" s="68" t="s">
        <v>42</v>
      </c>
      <c r="N592" s="97">
        <v>750</v>
      </c>
      <c r="O592" s="97">
        <v>750</v>
      </c>
      <c r="P592" s="53" t="str">
        <f t="shared" ref="P592" si="440">IF(AND(N592&lt;&gt;0,M592="Кач."),O592/N592*100,"")</f>
        <v/>
      </c>
      <c r="Q592" s="52">
        <f t="shared" si="436"/>
        <v>100</v>
      </c>
      <c r="R592" s="283"/>
      <c r="S592" s="275"/>
      <c r="T592" s="284"/>
      <c r="U592" s="292"/>
      <c r="V592" s="279"/>
      <c r="W592" s="264"/>
      <c r="X592" s="267"/>
    </row>
    <row r="593" spans="1:24" s="4" customFormat="1" ht="28.5" customHeight="1" thickBot="1" x14ac:dyDescent="0.3">
      <c r="A593" s="286" t="s">
        <v>205</v>
      </c>
      <c r="B593" s="44" t="str">
        <f t="shared" si="417"/>
        <v>ГБУЗ АО Областной кожно-венерологический диспансер</v>
      </c>
      <c r="C593" s="280" t="s">
        <v>119</v>
      </c>
      <c r="D593" s="19" t="str">
        <f t="shared" si="435"/>
        <v>ПМСП, не включенная в базовую программу ОМС</v>
      </c>
      <c r="E593" s="279" t="s">
        <v>137</v>
      </c>
      <c r="F593" s="44" t="str">
        <f t="shared" si="430"/>
        <v>амбулаторно</v>
      </c>
      <c r="G593" s="279" t="s">
        <v>132</v>
      </c>
      <c r="H593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3" s="279" t="s">
        <v>162</v>
      </c>
      <c r="J593" s="44" t="str">
        <f t="shared" si="439"/>
        <v>по профилю дерматовенерология (в части венерологии)</v>
      </c>
      <c r="K593" s="69" t="s">
        <v>128</v>
      </c>
      <c r="L593" s="70" t="s">
        <v>3</v>
      </c>
      <c r="M593" s="70" t="s">
        <v>5</v>
      </c>
      <c r="N593" s="100">
        <v>99</v>
      </c>
      <c r="O593" s="100">
        <v>99</v>
      </c>
      <c r="P593" s="51">
        <f>IF(AND(N593&lt;&gt;0,M593="Кач."),O593/N593*100,"")</f>
        <v>100</v>
      </c>
      <c r="Q593" s="251" t="str">
        <f t="shared" si="436"/>
        <v/>
      </c>
      <c r="R593" s="283">
        <f>IFERROR(AVERAGE(P593:P595),"")</f>
        <v>100</v>
      </c>
      <c r="S593" s="275">
        <f>AVERAGE(Q593:Q595)</f>
        <v>101.18134057971014</v>
      </c>
      <c r="T593" s="284">
        <f>IFERROR((R593*0.7+S593*0.3)*2,S593*2)</f>
        <v>200.70880434782609</v>
      </c>
      <c r="U593" s="276" t="str">
        <f>IF(T593&lt;170,"ГЗ по услуге (работе) НЕ выполнено","")&amp;IF(AND(T593&gt;=170,T593&lt;=200),"ГЗ по услуге (работе) выполнено","")&amp;IF(T593&gt;200,"ГЗ по услуге (работе) ПЕРЕвыполнено","")</f>
        <v>ГЗ по услуге (работе) ПЕРЕвыполнено</v>
      </c>
      <c r="V593" s="279"/>
      <c r="W593" s="262">
        <f>AVERAGE(T593:T603)</f>
        <v>192.21310513186032</v>
      </c>
      <c r="X593" s="265" t="str">
        <f>IF(W593&lt;170,"ГЗ по учреждению не выполнено","")&amp;IF(AND(W593&gt;=170,W593&lt;=200),"ГЗ по учреждению выполнено","")&amp;IF(W593&gt;200,"ГЗ по учреждению перевыполнено","")</f>
        <v>ГЗ по учреждению выполнено</v>
      </c>
    </row>
    <row r="594" spans="1:24" s="4" customFormat="1" ht="28.5" customHeight="1" thickBot="1" x14ac:dyDescent="0.3">
      <c r="A594" s="287"/>
      <c r="B594" s="44" t="str">
        <f t="shared" si="417"/>
        <v>ГБУЗ АО Областной кожно-венерологический диспансер</v>
      </c>
      <c r="C594" s="281"/>
      <c r="D594" s="19" t="str">
        <f t="shared" si="435"/>
        <v>ПМСП, не включенная в базовую программу ОМС</v>
      </c>
      <c r="E594" s="279"/>
      <c r="F594" s="44" t="str">
        <f t="shared" si="430"/>
        <v>амбулаторно</v>
      </c>
      <c r="G594" s="279"/>
      <c r="H594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4" s="279"/>
      <c r="J594" s="44" t="str">
        <f t="shared" si="439"/>
        <v>по профилю дерматовенерология (в части венерологии)</v>
      </c>
      <c r="K594" s="66" t="s">
        <v>40</v>
      </c>
      <c r="L594" s="67" t="s">
        <v>118</v>
      </c>
      <c r="M594" s="68" t="s">
        <v>42</v>
      </c>
      <c r="N594" s="103">
        <v>23000</v>
      </c>
      <c r="O594" s="98">
        <v>23415</v>
      </c>
      <c r="P594" s="53" t="str">
        <f>IF(AND(N594&lt;&gt;0,M594="Кач."),O594/N594*100,"")</f>
        <v/>
      </c>
      <c r="Q594" s="52">
        <f t="shared" si="436"/>
        <v>101.80434782608697</v>
      </c>
      <c r="R594" s="283"/>
      <c r="S594" s="275"/>
      <c r="T594" s="284"/>
      <c r="U594" s="276"/>
      <c r="V594" s="279"/>
      <c r="W594" s="263"/>
      <c r="X594" s="266"/>
    </row>
    <row r="595" spans="1:24" s="4" customFormat="1" ht="69.75" customHeight="1" thickBot="1" x14ac:dyDescent="0.3">
      <c r="A595" s="287"/>
      <c r="B595" s="44" t="str">
        <f t="shared" si="417"/>
        <v>ГБУЗ АО Областной кожно-венерологический диспансер</v>
      </c>
      <c r="C595" s="282"/>
      <c r="D595" s="19" t="str">
        <f t="shared" si="435"/>
        <v>ПМСП, не включенная в базовую программу ОМС</v>
      </c>
      <c r="E595" s="279"/>
      <c r="F595" s="44" t="str">
        <f t="shared" si="430"/>
        <v>амбулаторно</v>
      </c>
      <c r="G595" s="279"/>
      <c r="H595" s="44" t="str">
        <f t="shared" si="431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95" s="279"/>
      <c r="J595" s="44" t="str">
        <f t="shared" si="439"/>
        <v>по профилю дерматовенерология (в части венерологии)</v>
      </c>
      <c r="K595" s="66" t="s">
        <v>133</v>
      </c>
      <c r="L595" s="67" t="s">
        <v>118</v>
      </c>
      <c r="M595" s="68" t="s">
        <v>42</v>
      </c>
      <c r="N595" s="98">
        <v>12000</v>
      </c>
      <c r="O595" s="98">
        <v>12067</v>
      </c>
      <c r="P595" s="53" t="str">
        <f>IF(AND(N595&lt;&gt;0,M595="Кач."),O595/N595*100,"")</f>
        <v/>
      </c>
      <c r="Q595" s="52">
        <f t="shared" si="436"/>
        <v>100.55833333333331</v>
      </c>
      <c r="R595" s="283"/>
      <c r="S595" s="275"/>
      <c r="T595" s="284"/>
      <c r="U595" s="276"/>
      <c r="V595" s="279"/>
      <c r="W595" s="263"/>
      <c r="X595" s="266"/>
    </row>
    <row r="596" spans="1:24" s="4" customFormat="1" ht="48" customHeight="1" thickBot="1" x14ac:dyDescent="0.3">
      <c r="A596" s="287"/>
      <c r="B596" s="44" t="str">
        <f t="shared" si="417"/>
        <v>ГБУЗ АО Областной кожно-венерологический диспансер</v>
      </c>
      <c r="C596" s="355" t="s">
        <v>120</v>
      </c>
      <c r="D596" s="19" t="str">
        <f t="shared" si="435"/>
        <v>ПМСП, включенная в базовую программу ОМС</v>
      </c>
      <c r="E596" s="279" t="s">
        <v>137</v>
      </c>
      <c r="F596" s="44" t="str">
        <f t="shared" si="430"/>
        <v>амбулаторно</v>
      </c>
      <c r="G596" s="279" t="s">
        <v>47</v>
      </c>
      <c r="H596" s="44" t="str">
        <f t="shared" si="431"/>
        <v>Не предусмотрено</v>
      </c>
      <c r="I596" s="279" t="s">
        <v>91</v>
      </c>
      <c r="J596" s="44" t="str">
        <f t="shared" si="439"/>
        <v>урология</v>
      </c>
      <c r="K596" s="69" t="s">
        <v>128</v>
      </c>
      <c r="L596" s="70" t="s">
        <v>3</v>
      </c>
      <c r="M596" s="70" t="s">
        <v>5</v>
      </c>
      <c r="N596" s="100">
        <v>99</v>
      </c>
      <c r="O596" s="100">
        <v>99</v>
      </c>
      <c r="P596" s="51">
        <f t="shared" si="418"/>
        <v>100</v>
      </c>
      <c r="Q596" s="51" t="str">
        <f t="shared" si="436"/>
        <v/>
      </c>
      <c r="R596" s="283">
        <f>IFERROR(AVERAGE(P596:P597),"")</f>
        <v>100</v>
      </c>
      <c r="S596" s="275">
        <f>AVERAGE(Q596:Q597)</f>
        <v>104.80000000000001</v>
      </c>
      <c r="T596" s="284">
        <f>IFERROR((R596*0.7+S596*0.3)*2,S596*2)</f>
        <v>202.88</v>
      </c>
      <c r="U596" s="276" t="str">
        <f>IF(T596&lt;170,"ГЗ по услуге (работе) НЕ выполнено","")&amp;IF(AND(T596&gt;=170,T596&lt;=200),"ГЗ по услуге (работе) выполнено","")&amp;IF(T596&gt;200,"ГЗ по услуге (работе) ПЕРЕвыполнено","")</f>
        <v>ГЗ по услуге (работе) ПЕРЕвыполнено</v>
      </c>
      <c r="V596" s="279"/>
      <c r="W596" s="263"/>
      <c r="X596" s="266"/>
    </row>
    <row r="597" spans="1:24" s="4" customFormat="1" ht="31.5" customHeight="1" thickBot="1" x14ac:dyDescent="0.3">
      <c r="A597" s="287"/>
      <c r="B597" s="44" t="str">
        <f t="shared" si="417"/>
        <v>ГБУЗ АО Областной кожно-венерологический диспансер</v>
      </c>
      <c r="C597" s="355"/>
      <c r="D597" s="19" t="str">
        <f t="shared" si="435"/>
        <v>ПМСП, включенная в базовую программу ОМС</v>
      </c>
      <c r="E597" s="279"/>
      <c r="F597" s="44" t="str">
        <f t="shared" si="430"/>
        <v>амбулаторно</v>
      </c>
      <c r="G597" s="279"/>
      <c r="H597" s="44" t="str">
        <f t="shared" si="431"/>
        <v>Не предусмотрено</v>
      </c>
      <c r="I597" s="279"/>
      <c r="J597" s="44" t="str">
        <f t="shared" si="439"/>
        <v>урология</v>
      </c>
      <c r="K597" s="66" t="s">
        <v>40</v>
      </c>
      <c r="L597" s="67" t="s">
        <v>118</v>
      </c>
      <c r="M597" s="68" t="s">
        <v>42</v>
      </c>
      <c r="N597" s="103">
        <v>500</v>
      </c>
      <c r="O597" s="98">
        <v>524</v>
      </c>
      <c r="P597" s="252" t="str">
        <f t="shared" si="418"/>
        <v/>
      </c>
      <c r="Q597" s="52">
        <f t="shared" si="436"/>
        <v>104.80000000000001</v>
      </c>
      <c r="R597" s="283"/>
      <c r="S597" s="275"/>
      <c r="T597" s="284"/>
      <c r="U597" s="276"/>
      <c r="V597" s="279"/>
      <c r="W597" s="263"/>
      <c r="X597" s="266"/>
    </row>
    <row r="598" spans="1:24" s="4" customFormat="1" ht="31.5" customHeight="1" thickBot="1" x14ac:dyDescent="0.3">
      <c r="A598" s="287"/>
      <c r="B598" s="44" t="str">
        <f t="shared" si="417"/>
        <v>ГБУЗ АО Областной кожно-венерологический диспансер</v>
      </c>
      <c r="C598" s="355" t="s">
        <v>125</v>
      </c>
      <c r="D598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8" s="276" t="s">
        <v>142</v>
      </c>
      <c r="F598" s="44" t="str">
        <f t="shared" si="430"/>
        <v>Дневной стационар</v>
      </c>
      <c r="G598" s="279" t="s">
        <v>47</v>
      </c>
      <c r="H598" s="44" t="str">
        <f t="shared" si="431"/>
        <v>Не предусмотрено</v>
      </c>
      <c r="I598" s="276" t="s">
        <v>162</v>
      </c>
      <c r="J598" s="44" t="str">
        <f t="shared" si="439"/>
        <v>по профилю дерматовенерология (в части венерологии)</v>
      </c>
      <c r="K598" s="69" t="s">
        <v>128</v>
      </c>
      <c r="L598" s="70" t="s">
        <v>3</v>
      </c>
      <c r="M598" s="70" t="s">
        <v>5</v>
      </c>
      <c r="N598" s="100">
        <v>99</v>
      </c>
      <c r="O598" s="100">
        <v>99</v>
      </c>
      <c r="P598" s="57">
        <f t="shared" ref="P598:P603" si="441">IF(AND(N598&lt;&gt;0,M598="Кач."),O598/N598*100,"")</f>
        <v>100</v>
      </c>
      <c r="Q598" s="51" t="str">
        <f t="shared" si="436"/>
        <v/>
      </c>
      <c r="R598" s="283">
        <f>IFERROR(AVERAGE(P598:P599),"")</f>
        <v>100</v>
      </c>
      <c r="S598" s="275">
        <f>AVERAGE(Q598:Q599)</f>
        <v>60.327868852459019</v>
      </c>
      <c r="T598" s="284">
        <f>IFERROR((R598*0.7+S598*0.3)*2,S598*2)</f>
        <v>176.19672131147541</v>
      </c>
      <c r="U598" s="292" t="str">
        <f>IF(T598&lt;170,"ГЗ по услуге (работе) НЕ выполнено","")&amp;IF(AND(T598&gt;=170,T598&lt;=200),"ГЗ по услуге (работе) выполнено","")&amp;IF(T598&gt;200,"ГЗ по услуге (работе) ПЕРЕвыполнено","")</f>
        <v>ГЗ по услуге (работе) выполнено</v>
      </c>
      <c r="V598" s="279"/>
      <c r="W598" s="263"/>
      <c r="X598" s="266"/>
    </row>
    <row r="599" spans="1:24" s="4" customFormat="1" ht="21" customHeight="1" thickBot="1" x14ac:dyDescent="0.3">
      <c r="A599" s="287"/>
      <c r="B599" s="44" t="str">
        <f t="shared" si="417"/>
        <v>ГБУЗ АО Областной кожно-венерологический диспансер</v>
      </c>
      <c r="C599" s="355"/>
      <c r="D599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99" s="276"/>
      <c r="F599" s="44" t="str">
        <f t="shared" si="430"/>
        <v>Дневной стационар</v>
      </c>
      <c r="G599" s="279"/>
      <c r="H599" s="44" t="str">
        <f t="shared" si="431"/>
        <v>Не предусмотрено</v>
      </c>
      <c r="I599" s="276"/>
      <c r="J599" s="44" t="str">
        <f t="shared" si="439"/>
        <v>по профилю дерматовенерология (в части венерологии)</v>
      </c>
      <c r="K599" s="71" t="s">
        <v>144</v>
      </c>
      <c r="L599" s="72" t="s">
        <v>118</v>
      </c>
      <c r="M599" s="68" t="s">
        <v>42</v>
      </c>
      <c r="N599" s="98">
        <v>305</v>
      </c>
      <c r="O599" s="98">
        <v>184</v>
      </c>
      <c r="P599" s="250" t="str">
        <f t="shared" si="441"/>
        <v/>
      </c>
      <c r="Q599" s="52">
        <f t="shared" si="436"/>
        <v>60.327868852459019</v>
      </c>
      <c r="R599" s="283"/>
      <c r="S599" s="275"/>
      <c r="T599" s="284"/>
      <c r="U599" s="292"/>
      <c r="V599" s="279"/>
      <c r="W599" s="263"/>
      <c r="X599" s="266"/>
    </row>
    <row r="600" spans="1:24" s="4" customFormat="1" ht="31.5" customHeight="1" thickBot="1" x14ac:dyDescent="0.3">
      <c r="A600" s="287"/>
      <c r="B600" s="44" t="str">
        <f t="shared" si="417"/>
        <v>ГБУЗ АО Областной кожно-венерологический диспансер</v>
      </c>
      <c r="C600" s="355"/>
      <c r="D600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0" s="276" t="s">
        <v>138</v>
      </c>
      <c r="F600" s="44" t="str">
        <f t="shared" si="430"/>
        <v>стационар</v>
      </c>
      <c r="G600" s="276" t="s">
        <v>47</v>
      </c>
      <c r="H600" s="44" t="str">
        <f t="shared" si="431"/>
        <v>Не предусмотрено</v>
      </c>
      <c r="I600" s="276" t="s">
        <v>162</v>
      </c>
      <c r="J600" s="44" t="str">
        <f t="shared" si="439"/>
        <v>по профилю дерматовенерология (в части венерологии)</v>
      </c>
      <c r="K600" s="69" t="s">
        <v>128</v>
      </c>
      <c r="L600" s="70" t="s">
        <v>3</v>
      </c>
      <c r="M600" s="70" t="s">
        <v>5</v>
      </c>
      <c r="N600" s="100">
        <v>99</v>
      </c>
      <c r="O600" s="100">
        <v>99</v>
      </c>
      <c r="P600" s="250">
        <f t="shared" si="441"/>
        <v>100</v>
      </c>
      <c r="Q600" s="51" t="str">
        <f t="shared" si="436"/>
        <v/>
      </c>
      <c r="R600" s="283">
        <f>IFERROR(AVERAGE(P600:P601),"")</f>
        <v>100</v>
      </c>
      <c r="S600" s="275">
        <f>AVERAGE(Q600:Q601)</f>
        <v>68.8</v>
      </c>
      <c r="T600" s="284">
        <f>IFERROR((R600*0.7+S600*0.3)*2,S600*2)</f>
        <v>181.28</v>
      </c>
      <c r="U600" s="292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выполнено</v>
      </c>
      <c r="V600" s="279"/>
      <c r="W600" s="263"/>
      <c r="X600" s="266"/>
    </row>
    <row r="601" spans="1:24" s="4" customFormat="1" ht="15.6" customHeight="1" thickBot="1" x14ac:dyDescent="0.3">
      <c r="A601" s="287"/>
      <c r="B601" s="44" t="str">
        <f t="shared" si="417"/>
        <v>ГБУЗ АО Областной кожно-венерологический диспансер</v>
      </c>
      <c r="C601" s="355"/>
      <c r="D601" s="19" t="str">
        <f t="shared" si="43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01" s="276"/>
      <c r="F601" s="44" t="str">
        <f t="shared" si="430"/>
        <v>стационар</v>
      </c>
      <c r="G601" s="276"/>
      <c r="H601" s="44" t="str">
        <f t="shared" si="431"/>
        <v>Не предусмотрено</v>
      </c>
      <c r="I601" s="276"/>
      <c r="J601" s="44" t="str">
        <f t="shared" si="439"/>
        <v>по профилю дерматовенерология (в части венерологии)</v>
      </c>
      <c r="K601" s="71" t="s">
        <v>169</v>
      </c>
      <c r="L601" s="72" t="s">
        <v>118</v>
      </c>
      <c r="M601" s="68" t="s">
        <v>42</v>
      </c>
      <c r="N601" s="98">
        <v>125</v>
      </c>
      <c r="O601" s="98">
        <v>86</v>
      </c>
      <c r="P601" s="250" t="str">
        <f t="shared" si="441"/>
        <v/>
      </c>
      <c r="Q601" s="52">
        <f>IF(AND(N601&lt;&gt;0,M601="объем"),(O601/N601*100)/$Y$2*12,"")</f>
        <v>68.8</v>
      </c>
      <c r="R601" s="283"/>
      <c r="S601" s="275"/>
      <c r="T601" s="284"/>
      <c r="U601" s="292"/>
      <c r="V601" s="279"/>
      <c r="W601" s="263"/>
      <c r="X601" s="266"/>
    </row>
    <row r="602" spans="1:24" s="4" customFormat="1" ht="30" customHeight="1" thickBot="1" x14ac:dyDescent="0.3">
      <c r="A602" s="287"/>
      <c r="B602" s="44" t="str">
        <f t="shared" si="417"/>
        <v>ГБУЗ АО Областной кожно-венерологический диспансер</v>
      </c>
      <c r="C602" s="306" t="s">
        <v>227</v>
      </c>
      <c r="D602" s="19" t="str">
        <f t="shared" si="43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2" s="276" t="s">
        <v>281</v>
      </c>
      <c r="F602" s="44" t="str">
        <f t="shared" si="430"/>
        <v>заключение договоров</v>
      </c>
      <c r="G602" s="276" t="s">
        <v>283</v>
      </c>
      <c r="H602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2" s="276" t="s">
        <v>282</v>
      </c>
      <c r="J602" s="44" t="str">
        <f t="shared" si="4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2" s="73" t="s">
        <v>228</v>
      </c>
      <c r="L602" s="72" t="s">
        <v>3</v>
      </c>
      <c r="M602" s="69" t="s">
        <v>5</v>
      </c>
      <c r="N602" s="100">
        <v>100</v>
      </c>
      <c r="O602" s="100">
        <v>100</v>
      </c>
      <c r="P602" s="250">
        <f t="shared" si="441"/>
        <v>100</v>
      </c>
      <c r="Q602" s="51" t="str">
        <f t="shared" ref="Q602" si="442">IF(AND(N602&lt;&gt;0,M602="объем"),(O602/N602*100)/$Y$2*12,"")</f>
        <v/>
      </c>
      <c r="R602" s="283">
        <f>IFERROR(AVERAGE(P602:P603),"")</f>
        <v>100</v>
      </c>
      <c r="S602" s="275">
        <f>AVERAGE(Q602:Q603)</f>
        <v>100</v>
      </c>
      <c r="T602" s="284">
        <f>IFERROR((R602*0.7+S602*0.3)*2,S602*2)</f>
        <v>200</v>
      </c>
      <c r="U602" s="292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выполнено</v>
      </c>
      <c r="V602" s="279"/>
      <c r="W602" s="263"/>
      <c r="X602" s="266"/>
    </row>
    <row r="603" spans="1:24" s="4" customFormat="1" ht="41.25" customHeight="1" thickBot="1" x14ac:dyDescent="0.3">
      <c r="A603" s="288"/>
      <c r="B603" s="44" t="str">
        <f t="shared" si="417"/>
        <v>ГБУЗ АО Областной кожно-венерологический диспансер</v>
      </c>
      <c r="C603" s="306"/>
      <c r="D603" s="19" t="str">
        <f t="shared" ref="D603:D606" si="443">IF(C603="",D602,C603)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3" s="276"/>
      <c r="F603" s="44" t="str">
        <f t="shared" si="430"/>
        <v>заключение договоров</v>
      </c>
      <c r="G603" s="276"/>
      <c r="H603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3" s="276"/>
      <c r="J603" s="44" t="str">
        <f t="shared" si="43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3" s="74" t="s">
        <v>235</v>
      </c>
      <c r="L603" s="72" t="s">
        <v>229</v>
      </c>
      <c r="M603" s="78" t="s">
        <v>42</v>
      </c>
      <c r="N603" s="98">
        <v>3.04</v>
      </c>
      <c r="O603" s="98">
        <v>3.04</v>
      </c>
      <c r="P603" s="250" t="str">
        <f t="shared" si="441"/>
        <v/>
      </c>
      <c r="Q603" s="165">
        <f>IF(AND(N603&lt;&gt;0,M603="объем"),(O603/N603*100),"")</f>
        <v>100</v>
      </c>
      <c r="R603" s="283"/>
      <c r="S603" s="275"/>
      <c r="T603" s="284"/>
      <c r="U603" s="292"/>
      <c r="V603" s="279"/>
      <c r="W603" s="264"/>
      <c r="X603" s="267"/>
    </row>
    <row r="604" spans="1:24" s="4" customFormat="1" ht="38.25" customHeight="1" thickBot="1" x14ac:dyDescent="0.3">
      <c r="A604" s="303" t="s">
        <v>12</v>
      </c>
      <c r="B604" s="44" t="str">
        <f t="shared" si="417"/>
        <v>ГБУЗ АО Центр крови</v>
      </c>
      <c r="C604" s="280" t="s">
        <v>46</v>
      </c>
      <c r="D604" s="19" t="str">
        <f t="shared" si="443"/>
        <v>Заготовка, хранение, транспортировка и обеспечение безопасности донорской крови и ее компонентов</v>
      </c>
      <c r="E604" s="277" t="s">
        <v>47</v>
      </c>
      <c r="F604" s="44" t="str">
        <f t="shared" si="430"/>
        <v>Не предусмотрено</v>
      </c>
      <c r="G604" s="277" t="s">
        <v>46</v>
      </c>
      <c r="H604" s="44" t="str">
        <f t="shared" si="431"/>
        <v>Заготовка, хранение, транспортировка и обеспечение безопасности донорской крови и ее компонентов</v>
      </c>
      <c r="I604" s="277" t="s">
        <v>47</v>
      </c>
      <c r="J604" s="44" t="str">
        <f t="shared" si="439"/>
        <v>Не предусмотрено</v>
      </c>
      <c r="K604" s="70" t="s">
        <v>48</v>
      </c>
      <c r="L604" s="70" t="s">
        <v>3</v>
      </c>
      <c r="M604" s="70" t="s">
        <v>5</v>
      </c>
      <c r="N604" s="100">
        <v>100</v>
      </c>
      <c r="O604" s="100">
        <v>100</v>
      </c>
      <c r="P604" s="51">
        <f t="shared" ref="P604:P626" si="444">IF(AND(N604&lt;&gt;0,M604="Кач."),O604/N604*100,"")</f>
        <v>100</v>
      </c>
      <c r="Q604" s="261" t="str">
        <f t="shared" ref="Q604" si="445">IF(AND(N604&lt;&gt;0,M604="объем"),(O604/N604*100),"")</f>
        <v/>
      </c>
      <c r="R604" s="283">
        <f>IFERROR(AVERAGE(P604:P605),"")</f>
        <v>100</v>
      </c>
      <c r="S604" s="275">
        <f>AVERAGE(Q604:Q605)</f>
        <v>103.87249999999997</v>
      </c>
      <c r="T604" s="284">
        <f>IFERROR((R604*0.7+S604*0.3)*2,S604*2)</f>
        <v>202.32349999999997</v>
      </c>
      <c r="U604" s="276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ПЕРЕвыполнено</v>
      </c>
      <c r="V604" s="277"/>
      <c r="W604" s="262">
        <f>AVERAGE(T604:T607)</f>
        <v>202.90720454545453</v>
      </c>
      <c r="X604" s="265" t="str">
        <f>IF(W604&lt;170,"ГЗ по учреждению не выполнено","")&amp;IF(AND(W604&gt;=170,W604&lt;=200),"ГЗ по учреждению выполнено","")&amp;IF(W604&gt;200,"ГЗ по учреждению перевыполнено","")</f>
        <v>ГЗ по учреждению перевыполнено</v>
      </c>
    </row>
    <row r="605" spans="1:24" s="4" customFormat="1" ht="27.6" customHeight="1" thickBot="1" x14ac:dyDescent="0.3">
      <c r="A605" s="304"/>
      <c r="B605" s="44" t="str">
        <f t="shared" si="417"/>
        <v>ГБУЗ АО Центр крови</v>
      </c>
      <c r="C605" s="281"/>
      <c r="D605" s="19" t="str">
        <f t="shared" si="443"/>
        <v>Заготовка, хранение, транспортировка и обеспечение безопасности донорской крови и ее компонентов</v>
      </c>
      <c r="E605" s="295"/>
      <c r="F605" s="44" t="str">
        <f t="shared" si="430"/>
        <v>Не предусмотрено</v>
      </c>
      <c r="G605" s="295"/>
      <c r="H605" s="44" t="str">
        <f t="shared" si="431"/>
        <v>Заготовка, хранение, транспортировка и обеспечение безопасности донорской крови и ее компонентов</v>
      </c>
      <c r="I605" s="295"/>
      <c r="J605" s="44" t="str">
        <f t="shared" si="439"/>
        <v>Не предусмотрено</v>
      </c>
      <c r="K605" s="71" t="s">
        <v>49</v>
      </c>
      <c r="L605" s="67" t="s">
        <v>118</v>
      </c>
      <c r="M605" s="68" t="s">
        <v>42</v>
      </c>
      <c r="N605" s="98">
        <v>8000</v>
      </c>
      <c r="O605" s="98">
        <v>8309.7999999999993</v>
      </c>
      <c r="P605" s="221" t="str">
        <f t="shared" si="444"/>
        <v/>
      </c>
      <c r="Q605" s="261">
        <f>IF(AND(N605&lt;&gt;0,M605="объем"),(O605/N605*100)/$Y$2*12,"")</f>
        <v>103.87249999999997</v>
      </c>
      <c r="R605" s="283"/>
      <c r="S605" s="275"/>
      <c r="T605" s="284"/>
      <c r="U605" s="276"/>
      <c r="V605" s="278"/>
      <c r="W605" s="263"/>
      <c r="X605" s="266"/>
    </row>
    <row r="606" spans="1:24" s="4" customFormat="1" ht="27.6" customHeight="1" thickBot="1" x14ac:dyDescent="0.3">
      <c r="A606" s="304"/>
      <c r="B606" s="44" t="str">
        <f t="shared" si="417"/>
        <v>ГБУЗ АО Центр крови</v>
      </c>
      <c r="C606" s="281"/>
      <c r="D606" s="19" t="str">
        <f t="shared" si="443"/>
        <v>Заготовка, хранение, транспортировка и обеспечение безопасности донорской крови и ее компонентов</v>
      </c>
      <c r="E606" s="295"/>
      <c r="F606" s="44" t="str">
        <f t="shared" si="430"/>
        <v>Не предусмотрено</v>
      </c>
      <c r="G606" s="295"/>
      <c r="H606" s="44" t="str">
        <f t="shared" si="431"/>
        <v>Заготовка, хранение, транспортировка и обеспечение безопасности донорской крови и ее компонентов</v>
      </c>
      <c r="I606" s="295"/>
      <c r="J606" s="44" t="str">
        <f t="shared" si="439"/>
        <v>Не предусмотрено</v>
      </c>
      <c r="K606" s="70" t="s">
        <v>48</v>
      </c>
      <c r="L606" s="70" t="s">
        <v>3</v>
      </c>
      <c r="M606" s="70" t="s">
        <v>5</v>
      </c>
      <c r="N606" s="100">
        <v>100</v>
      </c>
      <c r="O606" s="100">
        <v>100</v>
      </c>
      <c r="P606" s="221">
        <f t="shared" si="444"/>
        <v>100</v>
      </c>
      <c r="Q606" s="261" t="str">
        <f t="shared" ref="Q606:Q609" si="446">IF(AND(N606&lt;&gt;0,M606="объем"),(O606/N606*100)/$Y$2*12,"")</f>
        <v/>
      </c>
      <c r="R606" s="289">
        <f>IFERROR(AVERAGE(P606:P607),"")</f>
        <v>100</v>
      </c>
      <c r="S606" s="296">
        <f>AVERAGE(Q606:Q607)</f>
        <v>105.81818181818181</v>
      </c>
      <c r="T606" s="298">
        <f>IFERROR((R606*0.7+S606*0.3)*2,S606*2)</f>
        <v>203.4909090909091</v>
      </c>
      <c r="U606" s="273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ПЕРЕвыполнено</v>
      </c>
      <c r="V606" s="277"/>
      <c r="W606" s="263">
        <f t="shared" ref="W606" si="447">AVERAGE(T606:T607)</f>
        <v>203.4909090909091</v>
      </c>
      <c r="X606" s="266"/>
    </row>
    <row r="607" spans="1:24" s="4" customFormat="1" ht="27.6" customHeight="1" thickBot="1" x14ac:dyDescent="0.3">
      <c r="A607" s="305"/>
      <c r="B607" s="44" t="str">
        <f t="shared" si="417"/>
        <v>ГБУЗ АО Центр крови</v>
      </c>
      <c r="C607" s="282"/>
      <c r="D607" s="19" t="str">
        <f>IF(C607="",D605,C607)</f>
        <v>Заготовка, хранение, транспортировка и обеспечение безопасности донорской крови и ее компонентов</v>
      </c>
      <c r="E607" s="278"/>
      <c r="F607" s="44" t="str">
        <f>IF(E607="",F605,E607)</f>
        <v>Не предусмотрено</v>
      </c>
      <c r="G607" s="278"/>
      <c r="H607" s="44" t="str">
        <f>IF(G607="",H605,G607)</f>
        <v>Заготовка, хранение, транспортировка и обеспечение безопасности донорской крови и ее компонентов</v>
      </c>
      <c r="I607" s="278"/>
      <c r="J607" s="44" t="str">
        <f>IF(I607="",J605,I607)</f>
        <v>Не предусмотрено</v>
      </c>
      <c r="K607" s="71" t="s">
        <v>89</v>
      </c>
      <c r="L607" s="67" t="s">
        <v>41</v>
      </c>
      <c r="M607" s="68" t="s">
        <v>42</v>
      </c>
      <c r="N607" s="98">
        <v>5500</v>
      </c>
      <c r="O607" s="98">
        <v>5820</v>
      </c>
      <c r="P607" s="221" t="str">
        <f t="shared" si="444"/>
        <v/>
      </c>
      <c r="Q607" s="261">
        <f t="shared" si="446"/>
        <v>105.81818181818181</v>
      </c>
      <c r="R607" s="290"/>
      <c r="S607" s="297"/>
      <c r="T607" s="299"/>
      <c r="U607" s="274"/>
      <c r="V607" s="278"/>
      <c r="W607" s="264"/>
      <c r="X607" s="267"/>
    </row>
    <row r="608" spans="1:24" s="4" customFormat="1" ht="88.5" customHeight="1" thickBot="1" x14ac:dyDescent="0.3">
      <c r="A608" s="270" t="s">
        <v>256</v>
      </c>
      <c r="B608" s="44" t="str">
        <f t="shared" si="417"/>
        <v>ГБУЗ АО ОЦОЗ и МП</v>
      </c>
      <c r="C608" s="306" t="s">
        <v>260</v>
      </c>
      <c r="D608" s="19" t="str">
        <f>IF(C608="",D605,C608)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8" s="276" t="s">
        <v>47</v>
      </c>
      <c r="F608" s="44" t="str">
        <f>IF(E608="",F605,E608)</f>
        <v>Не предусмотрено</v>
      </c>
      <c r="G608" s="276" t="s">
        <v>47</v>
      </c>
      <c r="H608" s="44" t="str">
        <f>IF(G608="",H605,G608)</f>
        <v>Не предусмотрено</v>
      </c>
      <c r="I608" s="276" t="s">
        <v>47</v>
      </c>
      <c r="J608" s="44" t="str">
        <f>IF(I608="",J605,I608)</f>
        <v>Не предусмотрено</v>
      </c>
      <c r="K608" s="70" t="s">
        <v>174</v>
      </c>
      <c r="L608" s="70" t="s">
        <v>3</v>
      </c>
      <c r="M608" s="70" t="s">
        <v>5</v>
      </c>
      <c r="N608" s="100">
        <v>99</v>
      </c>
      <c r="O608" s="100">
        <v>99</v>
      </c>
      <c r="P608" s="221">
        <f t="shared" si="444"/>
        <v>100</v>
      </c>
      <c r="Q608" s="261" t="str">
        <f t="shared" si="446"/>
        <v/>
      </c>
      <c r="R608" s="289">
        <f t="shared" ref="R608" si="448">IFERROR(AVERAGE(P608:P609),"")</f>
        <v>100</v>
      </c>
      <c r="S608" s="275">
        <f>AVERAGE(Q608:Q609)</f>
        <v>96.911999999999978</v>
      </c>
      <c r="T608" s="284">
        <f>IFERROR((R608*0.7+S608*0.3)*2,S608*2)</f>
        <v>198.1472</v>
      </c>
      <c r="U608" s="276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76"/>
      <c r="W608" s="262">
        <f>AVERAGE(T608:T613)</f>
        <v>199.52239999999998</v>
      </c>
      <c r="X608" s="265" t="str">
        <f>IF(W608&lt;170,"ГЗ по учреждению не выполнено","")&amp;IF(AND(W608&gt;=170,W608&lt;=200),"ГЗ по учреждению выполнено","")&amp;IF(W608&gt;200,"ГЗ по учреждению перевыполнено","")</f>
        <v>ГЗ по учреждению выполнено</v>
      </c>
    </row>
    <row r="609" spans="1:417" s="4" customFormat="1" ht="42.75" customHeight="1" thickBot="1" x14ac:dyDescent="0.3">
      <c r="A609" s="271"/>
      <c r="B609" s="224" t="str">
        <f t="shared" si="417"/>
        <v>ГБУЗ АО ОЦОЗ и МП</v>
      </c>
      <c r="C609" s="306"/>
      <c r="D609" s="19" t="str">
        <f t="shared" ref="D609:D618" si="449">IF(C609="",D608,C609)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09" s="276"/>
      <c r="F609" s="44" t="str">
        <f t="shared" si="430"/>
        <v>Не предусмотрено</v>
      </c>
      <c r="G609" s="276"/>
      <c r="H609" s="44" t="str">
        <f t="shared" si="431"/>
        <v>Не предусмотрено</v>
      </c>
      <c r="I609" s="276"/>
      <c r="J609" s="44" t="str">
        <f t="shared" ref="J609:J618" si="450">IF(I609="",J608,I609)</f>
        <v>Не предусмотрено</v>
      </c>
      <c r="K609" s="71" t="s">
        <v>173</v>
      </c>
      <c r="L609" s="83" t="s">
        <v>58</v>
      </c>
      <c r="M609" s="78" t="s">
        <v>42</v>
      </c>
      <c r="N609" s="98">
        <v>25000</v>
      </c>
      <c r="O609" s="99">
        <v>24228</v>
      </c>
      <c r="P609" s="221" t="str">
        <f t="shared" si="444"/>
        <v/>
      </c>
      <c r="Q609" s="261">
        <f t="shared" si="446"/>
        <v>96.911999999999978</v>
      </c>
      <c r="R609" s="290"/>
      <c r="S609" s="275"/>
      <c r="T609" s="284"/>
      <c r="U609" s="276"/>
      <c r="V609" s="276"/>
      <c r="W609" s="263"/>
      <c r="X609" s="266"/>
    </row>
    <row r="610" spans="1:417" s="4" customFormat="1" ht="75" customHeight="1" thickBot="1" x14ac:dyDescent="0.3">
      <c r="A610" s="271"/>
      <c r="B610" s="224" t="str">
        <f t="shared" si="417"/>
        <v>ГБУЗ АО ОЦОЗ и МП</v>
      </c>
      <c r="C610" s="268" t="s">
        <v>227</v>
      </c>
      <c r="D610" s="19" t="str">
        <f t="shared" si="4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0" s="273" t="s">
        <v>281</v>
      </c>
      <c r="F610" s="44" t="str">
        <f t="shared" si="430"/>
        <v>заключение договоров</v>
      </c>
      <c r="G610" s="273" t="s">
        <v>283</v>
      </c>
      <c r="H610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0" s="273" t="s">
        <v>282</v>
      </c>
      <c r="J610" s="44" t="str">
        <f t="shared" si="4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0" s="73" t="s">
        <v>228</v>
      </c>
      <c r="L610" s="72" t="s">
        <v>3</v>
      </c>
      <c r="M610" s="69" t="s">
        <v>5</v>
      </c>
      <c r="N610" s="100">
        <v>100</v>
      </c>
      <c r="O610" s="100">
        <v>100</v>
      </c>
      <c r="P610" s="221">
        <f t="shared" si="444"/>
        <v>100</v>
      </c>
      <c r="Q610" s="220" t="str">
        <f t="shared" ref="Q610:Q618" si="451">IF(AND(N610&lt;&gt;0,M610="объем"),(O610/N610*100),"")</f>
        <v/>
      </c>
      <c r="R610" s="289">
        <f t="shared" ref="R610" si="452">IFERROR(AVERAGE(P610:P611),"")</f>
        <v>100</v>
      </c>
      <c r="S610" s="296">
        <f>AVERAGE(Q610:Q611)</f>
        <v>100</v>
      </c>
      <c r="T610" s="298">
        <f>IFERROR((R610*0.7+S610*0.3)*2,S610*2)</f>
        <v>200</v>
      </c>
      <c r="U610" s="273" t="str">
        <f>IF(T610&lt;170,"ГЗ по услуге (работе) НЕ выполнено","")&amp;IF(AND(T610&gt;=170,T610&lt;=200),"ГЗ по услуге (работе) выполнено","")&amp;IF(T610&gt;200,"ГЗ по услуге (работе) ПЕРЕвыполнено","")</f>
        <v>ГЗ по услуге (работе) выполнено</v>
      </c>
      <c r="V610" s="273"/>
      <c r="W610" s="263"/>
      <c r="X610" s="266"/>
    </row>
    <row r="611" spans="1:417" s="4" customFormat="1" ht="45.6" customHeight="1" thickBot="1" x14ac:dyDescent="0.3">
      <c r="A611" s="271"/>
      <c r="B611" s="224" t="str">
        <f t="shared" si="417"/>
        <v>ГБУЗ АО ОЦОЗ и МП</v>
      </c>
      <c r="C611" s="291"/>
      <c r="D611" s="19" t="str">
        <f t="shared" si="44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1" s="274"/>
      <c r="F611" s="44" t="str">
        <f t="shared" si="430"/>
        <v>заключение договоров</v>
      </c>
      <c r="G611" s="274"/>
      <c r="H611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1" s="274"/>
      <c r="J611" s="44" t="str">
        <f t="shared" si="45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1" s="74" t="s">
        <v>235</v>
      </c>
      <c r="L611" s="72" t="s">
        <v>229</v>
      </c>
      <c r="M611" s="78" t="s">
        <v>42</v>
      </c>
      <c r="N611" s="98">
        <v>1.4</v>
      </c>
      <c r="O611" s="98">
        <v>1.4</v>
      </c>
      <c r="P611" s="221" t="str">
        <f t="shared" si="444"/>
        <v/>
      </c>
      <c r="Q611" s="220">
        <f t="shared" si="451"/>
        <v>100</v>
      </c>
      <c r="R611" s="290"/>
      <c r="S611" s="301"/>
      <c r="T611" s="308"/>
      <c r="U611" s="285"/>
      <c r="V611" s="285"/>
      <c r="W611" s="263"/>
      <c r="X611" s="266"/>
    </row>
    <row r="612" spans="1:417" s="16" customFormat="1" ht="30.75" customHeight="1" thickBot="1" x14ac:dyDescent="0.3">
      <c r="A612" s="271"/>
      <c r="B612" s="224" t="str">
        <f t="shared" si="417"/>
        <v>ГБУЗ АО ОЦОЗ и МП</v>
      </c>
      <c r="C612" s="268" t="s">
        <v>119</v>
      </c>
      <c r="D612" s="19" t="str">
        <f t="shared" si="449"/>
        <v>ПМСП, не включенная в базовую программу ОМС</v>
      </c>
      <c r="E612" s="273" t="s">
        <v>137</v>
      </c>
      <c r="F612" s="44" t="str">
        <f t="shared" si="430"/>
        <v>амбулаторно</v>
      </c>
      <c r="G612" s="273" t="s">
        <v>39</v>
      </c>
      <c r="H612" s="44" t="str">
        <f t="shared" si="431"/>
        <v>Первичная медико-санитарная помощь, в части диагностики и лечения</v>
      </c>
      <c r="I612" s="273" t="s">
        <v>275</v>
      </c>
      <c r="J612" s="44" t="str">
        <f t="shared" si="450"/>
        <v>Рентгенологическая диагностика</v>
      </c>
      <c r="K612" s="69" t="s">
        <v>94</v>
      </c>
      <c r="L612" s="70" t="s">
        <v>3</v>
      </c>
      <c r="M612" s="69" t="s">
        <v>5</v>
      </c>
      <c r="N612" s="100">
        <v>99</v>
      </c>
      <c r="O612" s="100">
        <v>99</v>
      </c>
      <c r="P612" s="221">
        <f t="shared" si="444"/>
        <v>100</v>
      </c>
      <c r="Q612" s="220" t="str">
        <f t="shared" si="451"/>
        <v/>
      </c>
      <c r="R612" s="289">
        <f t="shared" ref="R612" si="453">IFERROR(AVERAGE(P612:P613),"")</f>
        <v>100</v>
      </c>
      <c r="S612" s="296">
        <f>AVERAGE(Q612:Q613)</f>
        <v>100.69999999999999</v>
      </c>
      <c r="T612" s="298">
        <f>IFERROR((R612*0.7+S612*0.3)*2,S612*2)</f>
        <v>200.42</v>
      </c>
      <c r="U612" s="273" t="str">
        <f t="shared" ref="U612" si="454">IF(T612&lt;170,"ГЗ по услуге (работе) НЕ выполнено","")&amp;IF(AND(T612&gt;=170,T612&lt;=200),"ГЗ по услуге (работе) выполнено","")&amp;IF(T612&gt;200,"ГЗ по услуге (работе) ПЕРЕвыполнено","")</f>
        <v>ГЗ по услуге (работе) ПЕРЕвыполнено</v>
      </c>
      <c r="V612" s="273"/>
      <c r="W612" s="263"/>
      <c r="X612" s="266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  <c r="GL612" s="4"/>
      <c r="GM612" s="4"/>
      <c r="GN612" s="4"/>
      <c r="GO612" s="4"/>
      <c r="GP612" s="4"/>
      <c r="GQ612" s="4"/>
      <c r="GR612" s="4"/>
      <c r="GS612" s="4"/>
      <c r="GT612" s="4"/>
      <c r="GU612" s="4"/>
      <c r="GV612" s="4"/>
      <c r="GW612" s="4"/>
      <c r="GX612" s="4"/>
      <c r="GY612" s="4"/>
      <c r="GZ612" s="4"/>
      <c r="HA612" s="4"/>
      <c r="HB612" s="4"/>
      <c r="HC612" s="4"/>
      <c r="HD612" s="4"/>
      <c r="HE612" s="4"/>
      <c r="HF612" s="4"/>
      <c r="HG612" s="4"/>
      <c r="HH612" s="4"/>
      <c r="HI612" s="4"/>
      <c r="HJ612" s="4"/>
      <c r="HK612" s="4"/>
      <c r="HL612" s="4"/>
      <c r="HM612" s="4"/>
      <c r="HN612" s="4"/>
      <c r="HO612" s="4"/>
      <c r="HP612" s="4"/>
      <c r="HQ612" s="4"/>
      <c r="HR612" s="4"/>
      <c r="HS612" s="4"/>
      <c r="HT612" s="4"/>
      <c r="HU612" s="4"/>
      <c r="HV612" s="4"/>
      <c r="HW612" s="4"/>
      <c r="HX612" s="4"/>
      <c r="HY612" s="4"/>
      <c r="HZ612" s="4"/>
      <c r="IA612" s="4"/>
      <c r="IB612" s="4"/>
      <c r="IC612" s="4"/>
      <c r="ID612" s="4"/>
      <c r="IE612" s="4"/>
      <c r="IF612" s="4"/>
      <c r="IG612" s="4"/>
      <c r="IH612" s="4"/>
      <c r="II612" s="4"/>
      <c r="IJ612" s="4"/>
      <c r="IK612" s="4"/>
      <c r="IL612" s="4"/>
      <c r="IM612" s="4"/>
      <c r="IN612" s="4"/>
      <c r="IO612" s="4"/>
      <c r="IP612" s="4"/>
      <c r="IQ612" s="4"/>
      <c r="IR612" s="4"/>
      <c r="IS612" s="4"/>
      <c r="IT612" s="4"/>
      <c r="IU612" s="4"/>
      <c r="IV612" s="4"/>
      <c r="IW612" s="4"/>
      <c r="IX612" s="4"/>
      <c r="IY612" s="4"/>
      <c r="IZ612" s="4"/>
      <c r="JA612" s="4"/>
      <c r="JB612" s="4"/>
      <c r="JC612" s="4"/>
      <c r="JD612" s="4"/>
      <c r="JE612" s="4"/>
      <c r="JF612" s="4"/>
      <c r="JG612" s="4"/>
      <c r="JH612" s="4"/>
      <c r="JI612" s="4"/>
      <c r="JJ612" s="4"/>
      <c r="JK612" s="4"/>
      <c r="JL612" s="4"/>
      <c r="JM612" s="4"/>
      <c r="JN612" s="4"/>
      <c r="JO612" s="4"/>
      <c r="JP612" s="4"/>
      <c r="JQ612" s="4"/>
      <c r="JR612" s="4"/>
      <c r="JS612" s="4"/>
      <c r="JT612" s="4"/>
      <c r="JU612" s="4"/>
      <c r="JV612" s="4"/>
      <c r="JW612" s="4"/>
      <c r="JX612" s="4"/>
      <c r="JY612" s="4"/>
      <c r="JZ612" s="4"/>
      <c r="KA612" s="4"/>
      <c r="KB612" s="4"/>
      <c r="KC612" s="4"/>
      <c r="KD612" s="4"/>
      <c r="KE612" s="4"/>
      <c r="KF612" s="4"/>
      <c r="KG612" s="4"/>
      <c r="KH612" s="4"/>
      <c r="KI612" s="4"/>
      <c r="KJ612" s="4"/>
      <c r="KK612" s="4"/>
      <c r="KL612" s="4"/>
      <c r="KM612" s="4"/>
      <c r="KN612" s="4"/>
      <c r="KO612" s="4"/>
      <c r="KP612" s="4"/>
      <c r="KQ612" s="4"/>
      <c r="KR612" s="4"/>
      <c r="KS612" s="4"/>
      <c r="KT612" s="4"/>
      <c r="KU612" s="4"/>
      <c r="KV612" s="4"/>
      <c r="KW612" s="4"/>
      <c r="KX612" s="4"/>
      <c r="KY612" s="4"/>
      <c r="KZ612" s="4"/>
      <c r="LA612" s="4"/>
      <c r="LB612" s="4"/>
      <c r="LC612" s="4"/>
      <c r="LD612" s="4"/>
      <c r="LE612" s="4"/>
      <c r="LF612" s="4"/>
      <c r="LG612" s="4"/>
      <c r="LH612" s="4"/>
      <c r="LI612" s="4"/>
      <c r="LJ612" s="4"/>
      <c r="LK612" s="4"/>
      <c r="LL612" s="4"/>
      <c r="LM612" s="4"/>
      <c r="LN612" s="4"/>
      <c r="LO612" s="4"/>
      <c r="LP612" s="4"/>
      <c r="LQ612" s="4"/>
      <c r="LR612" s="4"/>
      <c r="LS612" s="4"/>
      <c r="LT612" s="4"/>
      <c r="LU612" s="4"/>
      <c r="LV612" s="4"/>
      <c r="LW612" s="4"/>
      <c r="LX612" s="4"/>
      <c r="LY612" s="4"/>
      <c r="LZ612" s="4"/>
      <c r="MA612" s="4"/>
      <c r="MB612" s="4"/>
      <c r="MC612" s="4"/>
      <c r="MD612" s="4"/>
      <c r="ME612" s="4"/>
      <c r="MF612" s="4"/>
      <c r="MG612" s="4"/>
      <c r="MH612" s="4"/>
      <c r="MI612" s="4"/>
      <c r="MJ612" s="4"/>
      <c r="MK612" s="4"/>
      <c r="ML612" s="4"/>
      <c r="MM612" s="4"/>
      <c r="MN612" s="4"/>
      <c r="MO612" s="4"/>
      <c r="MP612" s="4"/>
      <c r="MQ612" s="4"/>
      <c r="MR612" s="4"/>
      <c r="MS612" s="4"/>
      <c r="MT612" s="4"/>
      <c r="MU612" s="4"/>
      <c r="MV612" s="4"/>
      <c r="MW612" s="4"/>
      <c r="MX612" s="4"/>
      <c r="MY612" s="4"/>
      <c r="MZ612" s="4"/>
      <c r="NA612" s="4"/>
      <c r="NB612" s="4"/>
      <c r="NC612" s="4"/>
      <c r="ND612" s="4"/>
      <c r="NE612" s="4"/>
      <c r="NF612" s="4"/>
      <c r="NG612" s="4"/>
      <c r="NH612" s="4"/>
      <c r="NI612" s="4"/>
      <c r="NJ612" s="4"/>
      <c r="NK612" s="4"/>
      <c r="NL612" s="4"/>
      <c r="NM612" s="4"/>
      <c r="NN612" s="4"/>
      <c r="NO612" s="4"/>
      <c r="NP612" s="4"/>
      <c r="NQ612" s="4"/>
      <c r="NR612" s="4"/>
      <c r="NS612" s="4"/>
      <c r="NT612" s="4"/>
      <c r="NU612" s="4"/>
      <c r="NV612" s="4"/>
      <c r="NW612" s="4"/>
      <c r="NX612" s="4"/>
      <c r="NY612" s="4"/>
      <c r="NZ612" s="4"/>
      <c r="OA612" s="4"/>
      <c r="OB612" s="4"/>
      <c r="OC612" s="4"/>
      <c r="OD612" s="4"/>
      <c r="OE612" s="4"/>
      <c r="OF612" s="4"/>
      <c r="OG612" s="4"/>
      <c r="OH612" s="4"/>
      <c r="OI612" s="4"/>
      <c r="OJ612" s="4"/>
      <c r="OK612" s="4"/>
      <c r="OL612" s="4"/>
      <c r="OM612" s="4"/>
      <c r="ON612" s="4"/>
      <c r="OO612" s="4"/>
      <c r="OP612" s="4"/>
      <c r="OQ612" s="4"/>
      <c r="OR612" s="4"/>
      <c r="OS612" s="4"/>
      <c r="OT612" s="4"/>
      <c r="OU612" s="4"/>
      <c r="OV612" s="4"/>
      <c r="OW612" s="4"/>
      <c r="OX612" s="4"/>
      <c r="OY612" s="4"/>
      <c r="OZ612" s="4"/>
      <c r="PA612" s="4"/>
    </row>
    <row r="613" spans="1:417" s="16" customFormat="1" ht="33.75" customHeight="1" thickBot="1" x14ac:dyDescent="0.3">
      <c r="A613" s="272"/>
      <c r="B613" s="224" t="str">
        <f t="shared" ref="B613:B615" si="455">IF(A613="",B612,A613)</f>
        <v>ГБУЗ АО ОЦОЗ и МП</v>
      </c>
      <c r="C613" s="291"/>
      <c r="D613" s="19" t="str">
        <f t="shared" si="449"/>
        <v>ПМСП, не включенная в базовую программу ОМС</v>
      </c>
      <c r="E613" s="274"/>
      <c r="F613" s="44" t="str">
        <f t="shared" si="430"/>
        <v>амбулаторно</v>
      </c>
      <c r="G613" s="274"/>
      <c r="H613" s="44" t="str">
        <f t="shared" si="431"/>
        <v>Первичная медико-санитарная помощь, в части диагностики и лечения</v>
      </c>
      <c r="I613" s="274"/>
      <c r="J613" s="44" t="str">
        <f t="shared" si="450"/>
        <v>Рентгенологическая диагностика</v>
      </c>
      <c r="K613" s="154" t="s">
        <v>276</v>
      </c>
      <c r="L613" s="85" t="s">
        <v>41</v>
      </c>
      <c r="M613" s="78" t="s">
        <v>42</v>
      </c>
      <c r="N613" s="98">
        <v>3000</v>
      </c>
      <c r="O613" s="98">
        <v>3021</v>
      </c>
      <c r="P613" s="221" t="str">
        <f t="shared" si="444"/>
        <v/>
      </c>
      <c r="Q613" s="220">
        <f>IF(AND(N613&lt;&gt;0,M613="объем"),(O613/N613*100)/$Y$2*12,"")</f>
        <v>100.69999999999999</v>
      </c>
      <c r="R613" s="290"/>
      <c r="S613" s="297"/>
      <c r="T613" s="299"/>
      <c r="U613" s="285"/>
      <c r="V613" s="274"/>
      <c r="W613" s="264"/>
      <c r="X613" s="267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  <c r="GL613" s="4"/>
      <c r="GM613" s="4"/>
      <c r="GN613" s="4"/>
      <c r="GO613" s="4"/>
      <c r="GP613" s="4"/>
      <c r="GQ613" s="4"/>
      <c r="GR613" s="4"/>
      <c r="GS613" s="4"/>
      <c r="GT613" s="4"/>
      <c r="GU613" s="4"/>
      <c r="GV613" s="4"/>
      <c r="GW613" s="4"/>
      <c r="GX613" s="4"/>
      <c r="GY613" s="4"/>
      <c r="GZ613" s="4"/>
      <c r="HA613" s="4"/>
      <c r="HB613" s="4"/>
      <c r="HC613" s="4"/>
      <c r="HD613" s="4"/>
      <c r="HE613" s="4"/>
      <c r="HF613" s="4"/>
      <c r="HG613" s="4"/>
      <c r="HH613" s="4"/>
      <c r="HI613" s="4"/>
      <c r="HJ613" s="4"/>
      <c r="HK613" s="4"/>
      <c r="HL613" s="4"/>
      <c r="HM613" s="4"/>
      <c r="HN613" s="4"/>
      <c r="HO613" s="4"/>
      <c r="HP613" s="4"/>
      <c r="HQ613" s="4"/>
      <c r="HR613" s="4"/>
      <c r="HS613" s="4"/>
      <c r="HT613" s="4"/>
      <c r="HU613" s="4"/>
      <c r="HV613" s="4"/>
      <c r="HW613" s="4"/>
      <c r="HX613" s="4"/>
      <c r="HY613" s="4"/>
      <c r="HZ613" s="4"/>
      <c r="IA613" s="4"/>
      <c r="IB613" s="4"/>
      <c r="IC613" s="4"/>
      <c r="ID613" s="4"/>
      <c r="IE613" s="4"/>
      <c r="IF613" s="4"/>
      <c r="IG613" s="4"/>
      <c r="IH613" s="4"/>
      <c r="II613" s="4"/>
      <c r="IJ613" s="4"/>
      <c r="IK613" s="4"/>
      <c r="IL613" s="4"/>
      <c r="IM613" s="4"/>
      <c r="IN613" s="4"/>
      <c r="IO613" s="4"/>
      <c r="IP613" s="4"/>
      <c r="IQ613" s="4"/>
      <c r="IR613" s="4"/>
      <c r="IS613" s="4"/>
      <c r="IT613" s="4"/>
      <c r="IU613" s="4"/>
      <c r="IV613" s="4"/>
      <c r="IW613" s="4"/>
      <c r="IX613" s="4"/>
      <c r="IY613" s="4"/>
      <c r="IZ613" s="4"/>
      <c r="JA613" s="4"/>
      <c r="JB613" s="4"/>
      <c r="JC613" s="4"/>
      <c r="JD613" s="4"/>
      <c r="JE613" s="4"/>
      <c r="JF613" s="4"/>
      <c r="JG613" s="4"/>
      <c r="JH613" s="4"/>
      <c r="JI613" s="4"/>
      <c r="JJ613" s="4"/>
      <c r="JK613" s="4"/>
      <c r="JL613" s="4"/>
      <c r="JM613" s="4"/>
      <c r="JN613" s="4"/>
      <c r="JO613" s="4"/>
      <c r="JP613" s="4"/>
      <c r="JQ613" s="4"/>
      <c r="JR613" s="4"/>
      <c r="JS613" s="4"/>
      <c r="JT613" s="4"/>
      <c r="JU613" s="4"/>
      <c r="JV613" s="4"/>
      <c r="JW613" s="4"/>
      <c r="JX613" s="4"/>
      <c r="JY613" s="4"/>
      <c r="JZ613" s="4"/>
      <c r="KA613" s="4"/>
      <c r="KB613" s="4"/>
      <c r="KC613" s="4"/>
      <c r="KD613" s="4"/>
      <c r="KE613" s="4"/>
      <c r="KF613" s="4"/>
      <c r="KG613" s="4"/>
      <c r="KH613" s="4"/>
      <c r="KI613" s="4"/>
      <c r="KJ613" s="4"/>
      <c r="KK613" s="4"/>
      <c r="KL613" s="4"/>
      <c r="KM613" s="4"/>
      <c r="KN613" s="4"/>
      <c r="KO613" s="4"/>
      <c r="KP613" s="4"/>
      <c r="KQ613" s="4"/>
      <c r="KR613" s="4"/>
      <c r="KS613" s="4"/>
      <c r="KT613" s="4"/>
      <c r="KU613" s="4"/>
      <c r="KV613" s="4"/>
      <c r="KW613" s="4"/>
      <c r="KX613" s="4"/>
      <c r="KY613" s="4"/>
      <c r="KZ613" s="4"/>
      <c r="LA613" s="4"/>
      <c r="LB613" s="4"/>
      <c r="LC613" s="4"/>
      <c r="LD613" s="4"/>
      <c r="LE613" s="4"/>
      <c r="LF613" s="4"/>
      <c r="LG613" s="4"/>
      <c r="LH613" s="4"/>
      <c r="LI613" s="4"/>
      <c r="LJ613" s="4"/>
      <c r="LK613" s="4"/>
      <c r="LL613" s="4"/>
      <c r="LM613" s="4"/>
      <c r="LN613" s="4"/>
      <c r="LO613" s="4"/>
      <c r="LP613" s="4"/>
      <c r="LQ613" s="4"/>
      <c r="LR613" s="4"/>
      <c r="LS613" s="4"/>
      <c r="LT613" s="4"/>
      <c r="LU613" s="4"/>
      <c r="LV613" s="4"/>
      <c r="LW613" s="4"/>
      <c r="LX613" s="4"/>
      <c r="LY613" s="4"/>
      <c r="LZ613" s="4"/>
      <c r="MA613" s="4"/>
      <c r="MB613" s="4"/>
      <c r="MC613" s="4"/>
      <c r="MD613" s="4"/>
      <c r="ME613" s="4"/>
      <c r="MF613" s="4"/>
      <c r="MG613" s="4"/>
      <c r="MH613" s="4"/>
      <c r="MI613" s="4"/>
      <c r="MJ613" s="4"/>
      <c r="MK613" s="4"/>
      <c r="ML613" s="4"/>
      <c r="MM613" s="4"/>
      <c r="MN613" s="4"/>
      <c r="MO613" s="4"/>
      <c r="MP613" s="4"/>
      <c r="MQ613" s="4"/>
      <c r="MR613" s="4"/>
      <c r="MS613" s="4"/>
      <c r="MT613" s="4"/>
      <c r="MU613" s="4"/>
      <c r="MV613" s="4"/>
      <c r="MW613" s="4"/>
      <c r="MX613" s="4"/>
      <c r="MY613" s="4"/>
      <c r="MZ613" s="4"/>
      <c r="NA613" s="4"/>
      <c r="NB613" s="4"/>
      <c r="NC613" s="4"/>
      <c r="ND613" s="4"/>
      <c r="NE613" s="4"/>
      <c r="NF613" s="4"/>
      <c r="NG613" s="4"/>
      <c r="NH613" s="4"/>
      <c r="NI613" s="4"/>
      <c r="NJ613" s="4"/>
      <c r="NK613" s="4"/>
      <c r="NL613" s="4"/>
      <c r="NM613" s="4"/>
      <c r="NN613" s="4"/>
      <c r="NO613" s="4"/>
      <c r="NP613" s="4"/>
      <c r="NQ613" s="4"/>
      <c r="NR613" s="4"/>
      <c r="NS613" s="4"/>
      <c r="NT613" s="4"/>
      <c r="NU613" s="4"/>
      <c r="NV613" s="4"/>
      <c r="NW613" s="4"/>
      <c r="NX613" s="4"/>
      <c r="NY613" s="4"/>
      <c r="NZ613" s="4"/>
      <c r="OA613" s="4"/>
      <c r="OB613" s="4"/>
      <c r="OC613" s="4"/>
      <c r="OD613" s="4"/>
      <c r="OE613" s="4"/>
      <c r="OF613" s="4"/>
      <c r="OG613" s="4"/>
      <c r="OH613" s="4"/>
      <c r="OI613" s="4"/>
      <c r="OJ613" s="4"/>
      <c r="OK613" s="4"/>
      <c r="OL613" s="4"/>
      <c r="OM613" s="4"/>
      <c r="ON613" s="4"/>
      <c r="OO613" s="4"/>
      <c r="OP613" s="4"/>
      <c r="OQ613" s="4"/>
      <c r="OR613" s="4"/>
      <c r="OS613" s="4"/>
      <c r="OT613" s="4"/>
      <c r="OU613" s="4"/>
      <c r="OV613" s="4"/>
      <c r="OW613" s="4"/>
      <c r="OX613" s="4"/>
      <c r="OY613" s="4"/>
      <c r="OZ613" s="4"/>
      <c r="PA613" s="4"/>
    </row>
    <row r="614" spans="1:417" s="16" customFormat="1" ht="31.9" customHeight="1" thickBot="1" x14ac:dyDescent="0.3">
      <c r="A614" s="356" t="s">
        <v>13</v>
      </c>
      <c r="B614" s="224" t="str">
        <f t="shared" si="455"/>
        <v>ГБУЗ АО Патологоанатомическое бюро</v>
      </c>
      <c r="C614" s="355" t="s">
        <v>93</v>
      </c>
      <c r="D614" s="19" t="str">
        <f t="shared" si="449"/>
        <v>Патологическая анатомия</v>
      </c>
      <c r="E614" s="279" t="s">
        <v>93</v>
      </c>
      <c r="F614" s="44" t="str">
        <f t="shared" si="430"/>
        <v>Патологическая анатомия</v>
      </c>
      <c r="G614" s="279" t="s">
        <v>47</v>
      </c>
      <c r="H614" s="44" t="str">
        <f t="shared" si="431"/>
        <v>Не предусмотрено</v>
      </c>
      <c r="I614" s="279" t="s">
        <v>47</v>
      </c>
      <c r="J614" s="44" t="str">
        <f t="shared" si="450"/>
        <v>Не предусмотрено</v>
      </c>
      <c r="K614" s="69" t="s">
        <v>94</v>
      </c>
      <c r="L614" s="70" t="s">
        <v>3</v>
      </c>
      <c r="M614" s="70" t="s">
        <v>5</v>
      </c>
      <c r="N614" s="100">
        <v>100</v>
      </c>
      <c r="O614" s="100">
        <v>100</v>
      </c>
      <c r="P614" s="221">
        <f t="shared" si="444"/>
        <v>100</v>
      </c>
      <c r="Q614" s="220"/>
      <c r="R614" s="289">
        <f>IFERROR(AVERAGE(P614:P617),"")</f>
        <v>100</v>
      </c>
      <c r="S614" s="296">
        <f>AVERAGE(Q614:Q617)</f>
        <v>100.5988603988604</v>
      </c>
      <c r="T614" s="298">
        <f t="shared" ref="T614" si="456">IFERROR((R614*0.7+S614*0.3)*2,S614*2)</f>
        <v>200.35931623931623</v>
      </c>
      <c r="U614" s="273" t="str">
        <f t="shared" ref="U614" si="457"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ПЕРЕвыполнено</v>
      </c>
      <c r="V614" s="273"/>
      <c r="W614" s="335">
        <f>AVERAGE(T614:T617)</f>
        <v>200.35931623931623</v>
      </c>
      <c r="X614" s="345" t="str">
        <f>IF(W614&lt;170,"ГЗ по учреждению не выполнено","")&amp;IF(AND(W614&gt;=170,W614&lt;=200),"ГЗ по учреждению выполнено","")&amp;IF(W614&gt;200,"ГЗ по учреждению перевыполнено","")</f>
        <v>ГЗ по учреждению перевыполнено</v>
      </c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  <c r="GL614" s="4"/>
      <c r="GM614" s="4"/>
      <c r="GN614" s="4"/>
      <c r="GO614" s="4"/>
      <c r="GP614" s="4"/>
      <c r="GQ614" s="4"/>
      <c r="GR614" s="4"/>
      <c r="GS614" s="4"/>
      <c r="GT614" s="4"/>
      <c r="GU614" s="4"/>
      <c r="GV614" s="4"/>
      <c r="GW614" s="4"/>
      <c r="GX614" s="4"/>
      <c r="GY614" s="4"/>
      <c r="GZ614" s="4"/>
      <c r="HA614" s="4"/>
      <c r="HB614" s="4"/>
      <c r="HC614" s="4"/>
      <c r="HD614" s="4"/>
      <c r="HE614" s="4"/>
      <c r="HF614" s="4"/>
      <c r="HG614" s="4"/>
      <c r="HH614" s="4"/>
      <c r="HI614" s="4"/>
      <c r="HJ614" s="4"/>
      <c r="HK614" s="4"/>
      <c r="HL614" s="4"/>
      <c r="HM614" s="4"/>
      <c r="HN614" s="4"/>
      <c r="HO614" s="4"/>
      <c r="HP614" s="4"/>
      <c r="HQ614" s="4"/>
      <c r="HR614" s="4"/>
      <c r="HS614" s="4"/>
      <c r="HT614" s="4"/>
      <c r="HU614" s="4"/>
      <c r="HV614" s="4"/>
      <c r="HW614" s="4"/>
      <c r="HX614" s="4"/>
      <c r="HY614" s="4"/>
      <c r="HZ614" s="4"/>
      <c r="IA614" s="4"/>
      <c r="IB614" s="4"/>
      <c r="IC614" s="4"/>
      <c r="ID614" s="4"/>
      <c r="IE614" s="4"/>
      <c r="IF614" s="4"/>
      <c r="IG614" s="4"/>
      <c r="IH614" s="4"/>
      <c r="II614" s="4"/>
      <c r="IJ614" s="4"/>
      <c r="IK614" s="4"/>
      <c r="IL614" s="4"/>
      <c r="IM614" s="4"/>
      <c r="IN614" s="4"/>
      <c r="IO614" s="4"/>
      <c r="IP614" s="4"/>
      <c r="IQ614" s="4"/>
      <c r="IR614" s="4"/>
      <c r="IS614" s="4"/>
      <c r="IT614" s="4"/>
      <c r="IU614" s="4"/>
      <c r="IV614" s="4"/>
      <c r="IW614" s="4"/>
      <c r="IX614" s="4"/>
      <c r="IY614" s="4"/>
      <c r="IZ614" s="4"/>
      <c r="JA614" s="4"/>
      <c r="JB614" s="4"/>
      <c r="JC614" s="4"/>
      <c r="JD614" s="4"/>
      <c r="JE614" s="4"/>
      <c r="JF614" s="4"/>
      <c r="JG614" s="4"/>
      <c r="JH614" s="4"/>
      <c r="JI614" s="4"/>
      <c r="JJ614" s="4"/>
      <c r="JK614" s="4"/>
      <c r="JL614" s="4"/>
      <c r="JM614" s="4"/>
      <c r="JN614" s="4"/>
      <c r="JO614" s="4"/>
      <c r="JP614" s="4"/>
      <c r="JQ614" s="4"/>
      <c r="JR614" s="4"/>
      <c r="JS614" s="4"/>
      <c r="JT614" s="4"/>
      <c r="JU614" s="4"/>
      <c r="JV614" s="4"/>
      <c r="JW614" s="4"/>
      <c r="JX614" s="4"/>
      <c r="JY614" s="4"/>
      <c r="JZ614" s="4"/>
      <c r="KA614" s="4"/>
      <c r="KB614" s="4"/>
      <c r="KC614" s="4"/>
      <c r="KD614" s="4"/>
      <c r="KE614" s="4"/>
      <c r="KF614" s="4"/>
      <c r="KG614" s="4"/>
      <c r="KH614" s="4"/>
      <c r="KI614" s="4"/>
      <c r="KJ614" s="4"/>
      <c r="KK614" s="4"/>
      <c r="KL614" s="4"/>
      <c r="KM614" s="4"/>
      <c r="KN614" s="4"/>
      <c r="KO614" s="4"/>
      <c r="KP614" s="4"/>
      <c r="KQ614" s="4"/>
      <c r="KR614" s="4"/>
      <c r="KS614" s="4"/>
      <c r="KT614" s="4"/>
      <c r="KU614" s="4"/>
      <c r="KV614" s="4"/>
      <c r="KW614" s="4"/>
      <c r="KX614" s="4"/>
      <c r="KY614" s="4"/>
      <c r="KZ614" s="4"/>
      <c r="LA614" s="4"/>
      <c r="LB614" s="4"/>
      <c r="LC614" s="4"/>
      <c r="LD614" s="4"/>
      <c r="LE614" s="4"/>
      <c r="LF614" s="4"/>
      <c r="LG614" s="4"/>
      <c r="LH614" s="4"/>
      <c r="LI614" s="4"/>
      <c r="LJ614" s="4"/>
      <c r="LK614" s="4"/>
      <c r="LL614" s="4"/>
      <c r="LM614" s="4"/>
      <c r="LN614" s="4"/>
      <c r="LO614" s="4"/>
      <c r="LP614" s="4"/>
      <c r="LQ614" s="4"/>
      <c r="LR614" s="4"/>
      <c r="LS614" s="4"/>
      <c r="LT614" s="4"/>
      <c r="LU614" s="4"/>
      <c r="LV614" s="4"/>
      <c r="LW614" s="4"/>
      <c r="LX614" s="4"/>
      <c r="LY614" s="4"/>
      <c r="LZ614" s="4"/>
      <c r="MA614" s="4"/>
      <c r="MB614" s="4"/>
      <c r="MC614" s="4"/>
      <c r="MD614" s="4"/>
      <c r="ME614" s="4"/>
      <c r="MF614" s="4"/>
      <c r="MG614" s="4"/>
      <c r="MH614" s="4"/>
      <c r="MI614" s="4"/>
      <c r="MJ614" s="4"/>
      <c r="MK614" s="4"/>
      <c r="ML614" s="4"/>
      <c r="MM614" s="4"/>
      <c r="MN614" s="4"/>
      <c r="MO614" s="4"/>
      <c r="MP614" s="4"/>
      <c r="MQ614" s="4"/>
      <c r="MR614" s="4"/>
      <c r="MS614" s="4"/>
      <c r="MT614" s="4"/>
      <c r="MU614" s="4"/>
      <c r="MV614" s="4"/>
      <c r="MW614" s="4"/>
      <c r="MX614" s="4"/>
      <c r="MY614" s="4"/>
      <c r="MZ614" s="4"/>
      <c r="NA614" s="4"/>
      <c r="NB614" s="4"/>
      <c r="NC614" s="4"/>
      <c r="ND614" s="4"/>
      <c r="NE614" s="4"/>
      <c r="NF614" s="4"/>
      <c r="NG614" s="4"/>
      <c r="NH614" s="4"/>
      <c r="NI614" s="4"/>
      <c r="NJ614" s="4"/>
      <c r="NK614" s="4"/>
      <c r="NL614" s="4"/>
      <c r="NM614" s="4"/>
      <c r="NN614" s="4"/>
      <c r="NO614" s="4"/>
      <c r="NP614" s="4"/>
      <c r="NQ614" s="4"/>
      <c r="NR614" s="4"/>
      <c r="NS614" s="4"/>
      <c r="NT614" s="4"/>
      <c r="NU614" s="4"/>
      <c r="NV614" s="4"/>
      <c r="NW614" s="4"/>
      <c r="NX614" s="4"/>
      <c r="NY614" s="4"/>
      <c r="NZ614" s="4"/>
      <c r="OA614" s="4"/>
      <c r="OB614" s="4"/>
      <c r="OC614" s="4"/>
      <c r="OD614" s="4"/>
      <c r="OE614" s="4"/>
      <c r="OF614" s="4"/>
      <c r="OG614" s="4"/>
      <c r="OH614" s="4"/>
      <c r="OI614" s="4"/>
      <c r="OJ614" s="4"/>
      <c r="OK614" s="4"/>
      <c r="OL614" s="4"/>
      <c r="OM614" s="4"/>
      <c r="ON614" s="4"/>
      <c r="OO614" s="4"/>
      <c r="OP614" s="4"/>
      <c r="OQ614" s="4"/>
      <c r="OR614" s="4"/>
      <c r="OS614" s="4"/>
      <c r="OT614" s="4"/>
      <c r="OU614" s="4"/>
      <c r="OV614" s="4"/>
      <c r="OW614" s="4"/>
      <c r="OX614" s="4"/>
      <c r="OY614" s="4"/>
      <c r="OZ614" s="4"/>
      <c r="PA614" s="4"/>
    </row>
    <row r="615" spans="1:417" s="16" customFormat="1" ht="74.25" customHeight="1" thickBot="1" x14ac:dyDescent="0.3">
      <c r="A615" s="356"/>
      <c r="B615" s="224" t="str">
        <f t="shared" si="455"/>
        <v>ГБУЗ АО Патологоанатомическое бюро</v>
      </c>
      <c r="C615" s="355"/>
      <c r="D615" s="19" t="str">
        <f t="shared" si="449"/>
        <v>Патологическая анатомия</v>
      </c>
      <c r="E615" s="279"/>
      <c r="F615" s="44" t="str">
        <f t="shared" si="430"/>
        <v>Патологическая анатомия</v>
      </c>
      <c r="G615" s="279"/>
      <c r="H615" s="44" t="str">
        <f t="shared" si="431"/>
        <v>Не предусмотрено</v>
      </c>
      <c r="I615" s="279"/>
      <c r="J615" s="44" t="str">
        <f t="shared" si="450"/>
        <v>Не предусмотрено</v>
      </c>
      <c r="K615" s="66" t="s">
        <v>182</v>
      </c>
      <c r="L615" s="85" t="s">
        <v>41</v>
      </c>
      <c r="M615" s="68" t="s">
        <v>42</v>
      </c>
      <c r="N615" s="98">
        <v>39000</v>
      </c>
      <c r="O615" s="97">
        <v>39756</v>
      </c>
      <c r="P615" s="221" t="str">
        <f t="shared" si="444"/>
        <v/>
      </c>
      <c r="Q615" s="220">
        <f>IF(AND(N615&lt;&gt;0,M615="объем"),(O615/N615*100)/$Y$2*12,"")</f>
        <v>101.93846153846154</v>
      </c>
      <c r="R615" s="300"/>
      <c r="S615" s="301"/>
      <c r="T615" s="308"/>
      <c r="U615" s="285"/>
      <c r="V615" s="285"/>
      <c r="W615" s="335"/>
      <c r="X615" s="345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  <c r="GL615" s="4"/>
      <c r="GM615" s="4"/>
      <c r="GN615" s="4"/>
      <c r="GO615" s="4"/>
      <c r="GP615" s="4"/>
      <c r="GQ615" s="4"/>
      <c r="GR615" s="4"/>
      <c r="GS615" s="4"/>
      <c r="GT615" s="4"/>
      <c r="GU615" s="4"/>
      <c r="GV615" s="4"/>
      <c r="GW615" s="4"/>
      <c r="GX615" s="4"/>
      <c r="GY615" s="4"/>
      <c r="GZ615" s="4"/>
      <c r="HA615" s="4"/>
      <c r="HB615" s="4"/>
      <c r="HC615" s="4"/>
      <c r="HD615" s="4"/>
      <c r="HE615" s="4"/>
      <c r="HF615" s="4"/>
      <c r="HG615" s="4"/>
      <c r="HH615" s="4"/>
      <c r="HI615" s="4"/>
      <c r="HJ615" s="4"/>
      <c r="HK615" s="4"/>
      <c r="HL615" s="4"/>
      <c r="HM615" s="4"/>
      <c r="HN615" s="4"/>
      <c r="HO615" s="4"/>
      <c r="HP615" s="4"/>
      <c r="HQ615" s="4"/>
      <c r="HR615" s="4"/>
      <c r="HS615" s="4"/>
      <c r="HT615" s="4"/>
      <c r="HU615" s="4"/>
      <c r="HV615" s="4"/>
      <c r="HW615" s="4"/>
      <c r="HX615" s="4"/>
      <c r="HY615" s="4"/>
      <c r="HZ615" s="4"/>
      <c r="IA615" s="4"/>
      <c r="IB615" s="4"/>
      <c r="IC615" s="4"/>
      <c r="ID615" s="4"/>
      <c r="IE615" s="4"/>
      <c r="IF615" s="4"/>
      <c r="IG615" s="4"/>
      <c r="IH615" s="4"/>
      <c r="II615" s="4"/>
      <c r="IJ615" s="4"/>
      <c r="IK615" s="4"/>
      <c r="IL615" s="4"/>
      <c r="IM615" s="4"/>
      <c r="IN615" s="4"/>
      <c r="IO615" s="4"/>
      <c r="IP615" s="4"/>
      <c r="IQ615" s="4"/>
      <c r="IR615" s="4"/>
      <c r="IS615" s="4"/>
      <c r="IT615" s="4"/>
      <c r="IU615" s="4"/>
      <c r="IV615" s="4"/>
      <c r="IW615" s="4"/>
      <c r="IX615" s="4"/>
      <c r="IY615" s="4"/>
      <c r="IZ615" s="4"/>
      <c r="JA615" s="4"/>
      <c r="JB615" s="4"/>
      <c r="JC615" s="4"/>
      <c r="JD615" s="4"/>
      <c r="JE615" s="4"/>
      <c r="JF615" s="4"/>
      <c r="JG615" s="4"/>
      <c r="JH615" s="4"/>
      <c r="JI615" s="4"/>
      <c r="JJ615" s="4"/>
      <c r="JK615" s="4"/>
      <c r="JL615" s="4"/>
      <c r="JM615" s="4"/>
      <c r="JN615" s="4"/>
      <c r="JO615" s="4"/>
      <c r="JP615" s="4"/>
      <c r="JQ615" s="4"/>
      <c r="JR615" s="4"/>
      <c r="JS615" s="4"/>
      <c r="JT615" s="4"/>
      <c r="JU615" s="4"/>
      <c r="JV615" s="4"/>
      <c r="JW615" s="4"/>
      <c r="JX615" s="4"/>
      <c r="JY615" s="4"/>
      <c r="JZ615" s="4"/>
      <c r="KA615" s="4"/>
      <c r="KB615" s="4"/>
      <c r="KC615" s="4"/>
      <c r="KD615" s="4"/>
      <c r="KE615" s="4"/>
      <c r="KF615" s="4"/>
      <c r="KG615" s="4"/>
      <c r="KH615" s="4"/>
      <c r="KI615" s="4"/>
      <c r="KJ615" s="4"/>
      <c r="KK615" s="4"/>
      <c r="KL615" s="4"/>
      <c r="KM615" s="4"/>
      <c r="KN615" s="4"/>
      <c r="KO615" s="4"/>
      <c r="KP615" s="4"/>
      <c r="KQ615" s="4"/>
      <c r="KR615" s="4"/>
      <c r="KS615" s="4"/>
      <c r="KT615" s="4"/>
      <c r="KU615" s="4"/>
      <c r="KV615" s="4"/>
      <c r="KW615" s="4"/>
      <c r="KX615" s="4"/>
      <c r="KY615" s="4"/>
      <c r="KZ615" s="4"/>
      <c r="LA615" s="4"/>
      <c r="LB615" s="4"/>
      <c r="LC615" s="4"/>
      <c r="LD615" s="4"/>
      <c r="LE615" s="4"/>
      <c r="LF615" s="4"/>
      <c r="LG615" s="4"/>
      <c r="LH615" s="4"/>
      <c r="LI615" s="4"/>
      <c r="LJ615" s="4"/>
      <c r="LK615" s="4"/>
      <c r="LL615" s="4"/>
      <c r="LM615" s="4"/>
      <c r="LN615" s="4"/>
      <c r="LO615" s="4"/>
      <c r="LP615" s="4"/>
      <c r="LQ615" s="4"/>
      <c r="LR615" s="4"/>
      <c r="LS615" s="4"/>
      <c r="LT615" s="4"/>
      <c r="LU615" s="4"/>
      <c r="LV615" s="4"/>
      <c r="LW615" s="4"/>
      <c r="LX615" s="4"/>
      <c r="LY615" s="4"/>
      <c r="LZ615" s="4"/>
      <c r="MA615" s="4"/>
      <c r="MB615" s="4"/>
      <c r="MC615" s="4"/>
      <c r="MD615" s="4"/>
      <c r="ME615" s="4"/>
      <c r="MF615" s="4"/>
      <c r="MG615" s="4"/>
      <c r="MH615" s="4"/>
      <c r="MI615" s="4"/>
      <c r="MJ615" s="4"/>
      <c r="MK615" s="4"/>
      <c r="ML615" s="4"/>
      <c r="MM615" s="4"/>
      <c r="MN615" s="4"/>
      <c r="MO615" s="4"/>
      <c r="MP615" s="4"/>
      <c r="MQ615" s="4"/>
      <c r="MR615" s="4"/>
      <c r="MS615" s="4"/>
      <c r="MT615" s="4"/>
      <c r="MU615" s="4"/>
      <c r="MV615" s="4"/>
      <c r="MW615" s="4"/>
      <c r="MX615" s="4"/>
      <c r="MY615" s="4"/>
      <c r="MZ615" s="4"/>
      <c r="NA615" s="4"/>
      <c r="NB615" s="4"/>
      <c r="NC615" s="4"/>
      <c r="ND615" s="4"/>
      <c r="NE615" s="4"/>
      <c r="NF615" s="4"/>
      <c r="NG615" s="4"/>
      <c r="NH615" s="4"/>
      <c r="NI615" s="4"/>
      <c r="NJ615" s="4"/>
      <c r="NK615" s="4"/>
      <c r="NL615" s="4"/>
      <c r="NM615" s="4"/>
      <c r="NN615" s="4"/>
      <c r="NO615" s="4"/>
      <c r="NP615" s="4"/>
      <c r="NQ615" s="4"/>
      <c r="NR615" s="4"/>
      <c r="NS615" s="4"/>
      <c r="NT615" s="4"/>
      <c r="NU615" s="4"/>
      <c r="NV615" s="4"/>
      <c r="NW615" s="4"/>
      <c r="NX615" s="4"/>
      <c r="NY615" s="4"/>
      <c r="NZ615" s="4"/>
      <c r="OA615" s="4"/>
      <c r="OB615" s="4"/>
      <c r="OC615" s="4"/>
      <c r="OD615" s="4"/>
      <c r="OE615" s="4"/>
      <c r="OF615" s="4"/>
      <c r="OG615" s="4"/>
      <c r="OH615" s="4"/>
      <c r="OI615" s="4"/>
      <c r="OJ615" s="4"/>
      <c r="OK615" s="4"/>
      <c r="OL615" s="4"/>
      <c r="OM615" s="4"/>
      <c r="ON615" s="4"/>
      <c r="OO615" s="4"/>
      <c r="OP615" s="4"/>
      <c r="OQ615" s="4"/>
      <c r="OR615" s="4"/>
      <c r="OS615" s="4"/>
      <c r="OT615" s="4"/>
      <c r="OU615" s="4"/>
      <c r="OV615" s="4"/>
      <c r="OW615" s="4"/>
      <c r="OX615" s="4"/>
      <c r="OY615" s="4"/>
      <c r="OZ615" s="4"/>
      <c r="PA615" s="4"/>
    </row>
    <row r="616" spans="1:417" s="16" customFormat="1" ht="39.75" customHeight="1" thickBot="1" x14ac:dyDescent="0.3">
      <c r="A616" s="356"/>
      <c r="B616" s="44" t="str">
        <f t="shared" ref="B616:B697" si="458">IF(A616="",B615,A616)</f>
        <v>ГБУЗ АО Патологоанатомическое бюро</v>
      </c>
      <c r="C616" s="355"/>
      <c r="D616" s="19" t="str">
        <f t="shared" si="449"/>
        <v>Патологическая анатомия</v>
      </c>
      <c r="E616" s="279" t="s">
        <v>93</v>
      </c>
      <c r="F616" s="44" t="str">
        <f t="shared" si="430"/>
        <v>Патологическая анатомия</v>
      </c>
      <c r="G616" s="279" t="s">
        <v>47</v>
      </c>
      <c r="H616" s="44" t="str">
        <f t="shared" si="431"/>
        <v>Не предусмотрено</v>
      </c>
      <c r="I616" s="279" t="s">
        <v>47</v>
      </c>
      <c r="J616" s="44" t="str">
        <f t="shared" si="450"/>
        <v>Не предусмотрено</v>
      </c>
      <c r="K616" s="69" t="s">
        <v>94</v>
      </c>
      <c r="L616" s="70" t="s">
        <v>3</v>
      </c>
      <c r="M616" s="70" t="s">
        <v>5</v>
      </c>
      <c r="N616" s="100">
        <v>100</v>
      </c>
      <c r="O616" s="100">
        <v>100</v>
      </c>
      <c r="P616" s="221">
        <f t="shared" si="444"/>
        <v>100</v>
      </c>
      <c r="Q616" s="220" t="str">
        <f t="shared" si="451"/>
        <v/>
      </c>
      <c r="R616" s="300"/>
      <c r="S616" s="301"/>
      <c r="T616" s="308"/>
      <c r="U616" s="285"/>
      <c r="V616" s="285"/>
      <c r="W616" s="335"/>
      <c r="X616" s="345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  <c r="HK616" s="4"/>
      <c r="HL616" s="4"/>
      <c r="HM616" s="4"/>
      <c r="HN616" s="4"/>
      <c r="HO616" s="4"/>
      <c r="HP616" s="4"/>
      <c r="HQ616" s="4"/>
      <c r="HR616" s="4"/>
      <c r="HS616" s="4"/>
      <c r="HT616" s="4"/>
      <c r="HU616" s="4"/>
      <c r="HV616" s="4"/>
      <c r="HW616" s="4"/>
      <c r="HX616" s="4"/>
      <c r="HY616" s="4"/>
      <c r="HZ616" s="4"/>
      <c r="IA616" s="4"/>
      <c r="IB616" s="4"/>
      <c r="IC616" s="4"/>
      <c r="ID616" s="4"/>
      <c r="IE616" s="4"/>
      <c r="IF616" s="4"/>
      <c r="IG616" s="4"/>
      <c r="IH616" s="4"/>
      <c r="II616" s="4"/>
      <c r="IJ616" s="4"/>
      <c r="IK616" s="4"/>
      <c r="IL616" s="4"/>
      <c r="IM616" s="4"/>
      <c r="IN616" s="4"/>
      <c r="IO616" s="4"/>
      <c r="IP616" s="4"/>
      <c r="IQ616" s="4"/>
      <c r="IR616" s="4"/>
      <c r="IS616" s="4"/>
      <c r="IT616" s="4"/>
      <c r="IU616" s="4"/>
      <c r="IV616" s="4"/>
      <c r="IW616" s="4"/>
      <c r="IX616" s="4"/>
      <c r="IY616" s="4"/>
      <c r="IZ616" s="4"/>
      <c r="JA616" s="4"/>
      <c r="JB616" s="4"/>
      <c r="JC616" s="4"/>
      <c r="JD616" s="4"/>
      <c r="JE616" s="4"/>
      <c r="JF616" s="4"/>
      <c r="JG616" s="4"/>
      <c r="JH616" s="4"/>
      <c r="JI616" s="4"/>
      <c r="JJ616" s="4"/>
      <c r="JK616" s="4"/>
      <c r="JL616" s="4"/>
      <c r="JM616" s="4"/>
      <c r="JN616" s="4"/>
      <c r="JO616" s="4"/>
      <c r="JP616" s="4"/>
      <c r="JQ616" s="4"/>
      <c r="JR616" s="4"/>
      <c r="JS616" s="4"/>
      <c r="JT616" s="4"/>
      <c r="JU616" s="4"/>
      <c r="JV616" s="4"/>
      <c r="JW616" s="4"/>
      <c r="JX616" s="4"/>
      <c r="JY616" s="4"/>
      <c r="JZ616" s="4"/>
      <c r="KA616" s="4"/>
      <c r="KB616" s="4"/>
      <c r="KC616" s="4"/>
      <c r="KD616" s="4"/>
      <c r="KE616" s="4"/>
      <c r="KF616" s="4"/>
      <c r="KG616" s="4"/>
      <c r="KH616" s="4"/>
      <c r="KI616" s="4"/>
      <c r="KJ616" s="4"/>
      <c r="KK616" s="4"/>
      <c r="KL616" s="4"/>
      <c r="KM616" s="4"/>
      <c r="KN616" s="4"/>
      <c r="KO616" s="4"/>
      <c r="KP616" s="4"/>
      <c r="KQ616" s="4"/>
      <c r="KR616" s="4"/>
      <c r="KS616" s="4"/>
      <c r="KT616" s="4"/>
      <c r="KU616" s="4"/>
      <c r="KV616" s="4"/>
      <c r="KW616" s="4"/>
      <c r="KX616" s="4"/>
      <c r="KY616" s="4"/>
      <c r="KZ616" s="4"/>
      <c r="LA616" s="4"/>
      <c r="LB616" s="4"/>
      <c r="LC616" s="4"/>
      <c r="LD616" s="4"/>
      <c r="LE616" s="4"/>
      <c r="LF616" s="4"/>
      <c r="LG616" s="4"/>
      <c r="LH616" s="4"/>
      <c r="LI616" s="4"/>
      <c r="LJ616" s="4"/>
      <c r="LK616" s="4"/>
      <c r="LL616" s="4"/>
      <c r="LM616" s="4"/>
      <c r="LN616" s="4"/>
      <c r="LO616" s="4"/>
      <c r="LP616" s="4"/>
      <c r="LQ616" s="4"/>
      <c r="LR616" s="4"/>
      <c r="LS616" s="4"/>
      <c r="LT616" s="4"/>
      <c r="LU616" s="4"/>
      <c r="LV616" s="4"/>
      <c r="LW616" s="4"/>
      <c r="LX616" s="4"/>
      <c r="LY616" s="4"/>
      <c r="LZ616" s="4"/>
      <c r="MA616" s="4"/>
      <c r="MB616" s="4"/>
      <c r="MC616" s="4"/>
      <c r="MD616" s="4"/>
      <c r="ME616" s="4"/>
      <c r="MF616" s="4"/>
      <c r="MG616" s="4"/>
      <c r="MH616" s="4"/>
      <c r="MI616" s="4"/>
      <c r="MJ616" s="4"/>
      <c r="MK616" s="4"/>
      <c r="ML616" s="4"/>
      <c r="MM616" s="4"/>
      <c r="MN616" s="4"/>
      <c r="MO616" s="4"/>
      <c r="MP616" s="4"/>
      <c r="MQ616" s="4"/>
      <c r="MR616" s="4"/>
      <c r="MS616" s="4"/>
      <c r="MT616" s="4"/>
      <c r="MU616" s="4"/>
      <c r="MV616" s="4"/>
      <c r="MW616" s="4"/>
      <c r="MX616" s="4"/>
      <c r="MY616" s="4"/>
      <c r="MZ616" s="4"/>
      <c r="NA616" s="4"/>
      <c r="NB616" s="4"/>
      <c r="NC616" s="4"/>
      <c r="ND616" s="4"/>
      <c r="NE616" s="4"/>
      <c r="NF616" s="4"/>
      <c r="NG616" s="4"/>
      <c r="NH616" s="4"/>
      <c r="NI616" s="4"/>
      <c r="NJ616" s="4"/>
      <c r="NK616" s="4"/>
      <c r="NL616" s="4"/>
      <c r="NM616" s="4"/>
      <c r="NN616" s="4"/>
      <c r="NO616" s="4"/>
      <c r="NP616" s="4"/>
      <c r="NQ616" s="4"/>
      <c r="NR616" s="4"/>
      <c r="NS616" s="4"/>
      <c r="NT616" s="4"/>
      <c r="NU616" s="4"/>
      <c r="NV616" s="4"/>
      <c r="NW616" s="4"/>
      <c r="NX616" s="4"/>
      <c r="NY616" s="4"/>
      <c r="NZ616" s="4"/>
      <c r="OA616" s="4"/>
      <c r="OB616" s="4"/>
      <c r="OC616" s="4"/>
      <c r="OD616" s="4"/>
      <c r="OE616" s="4"/>
      <c r="OF616" s="4"/>
      <c r="OG616" s="4"/>
      <c r="OH616" s="4"/>
      <c r="OI616" s="4"/>
      <c r="OJ616" s="4"/>
      <c r="OK616" s="4"/>
      <c r="OL616" s="4"/>
      <c r="OM616" s="4"/>
      <c r="ON616" s="4"/>
      <c r="OO616" s="4"/>
      <c r="OP616" s="4"/>
      <c r="OQ616" s="4"/>
      <c r="OR616" s="4"/>
      <c r="OS616" s="4"/>
      <c r="OT616" s="4"/>
      <c r="OU616" s="4"/>
      <c r="OV616" s="4"/>
      <c r="OW616" s="4"/>
      <c r="OX616" s="4"/>
      <c r="OY616" s="4"/>
      <c r="OZ616" s="4"/>
      <c r="PA616" s="4"/>
    </row>
    <row r="617" spans="1:417" s="16" customFormat="1" ht="39.75" customHeight="1" thickBot="1" x14ac:dyDescent="0.3">
      <c r="A617" s="356"/>
      <c r="B617" s="44" t="str">
        <f t="shared" si="458"/>
        <v>ГБУЗ АО Патологоанатомическое бюро</v>
      </c>
      <c r="C617" s="355"/>
      <c r="D617" s="19" t="str">
        <f t="shared" si="449"/>
        <v>Патологическая анатомия</v>
      </c>
      <c r="E617" s="279"/>
      <c r="F617" s="44" t="str">
        <f t="shared" si="430"/>
        <v>Патологическая анатомия</v>
      </c>
      <c r="G617" s="279"/>
      <c r="H617" s="44" t="str">
        <f t="shared" si="431"/>
        <v>Не предусмотрено</v>
      </c>
      <c r="I617" s="279"/>
      <c r="J617" s="44" t="str">
        <f t="shared" si="450"/>
        <v>Не предусмотрено</v>
      </c>
      <c r="K617" s="66" t="s">
        <v>95</v>
      </c>
      <c r="L617" s="85" t="s">
        <v>41</v>
      </c>
      <c r="M617" s="68" t="s">
        <v>42</v>
      </c>
      <c r="N617" s="98">
        <v>2700</v>
      </c>
      <c r="O617" s="97">
        <v>2680</v>
      </c>
      <c r="P617" s="228" t="str">
        <f t="shared" si="444"/>
        <v/>
      </c>
      <c r="Q617" s="220">
        <f>IF(AND(N617&lt;&gt;0,M617="объем"),(O617/N617*100)/$Y$2*12,"")</f>
        <v>99.259259259259252</v>
      </c>
      <c r="R617" s="290"/>
      <c r="S617" s="297"/>
      <c r="T617" s="299"/>
      <c r="U617" s="274"/>
      <c r="V617" s="274"/>
      <c r="W617" s="335"/>
      <c r="X617" s="345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  <c r="GL617" s="4"/>
      <c r="GM617" s="4"/>
      <c r="GN617" s="4"/>
      <c r="GO617" s="4"/>
      <c r="GP617" s="4"/>
      <c r="GQ617" s="4"/>
      <c r="GR617" s="4"/>
      <c r="GS617" s="4"/>
      <c r="GT617" s="4"/>
      <c r="GU617" s="4"/>
      <c r="GV617" s="4"/>
      <c r="GW617" s="4"/>
      <c r="GX617" s="4"/>
      <c r="GY617" s="4"/>
      <c r="GZ617" s="4"/>
      <c r="HA617" s="4"/>
      <c r="HB617" s="4"/>
      <c r="HC617" s="4"/>
      <c r="HD617" s="4"/>
      <c r="HE617" s="4"/>
      <c r="HF617" s="4"/>
      <c r="HG617" s="4"/>
      <c r="HH617" s="4"/>
      <c r="HI617" s="4"/>
      <c r="HJ617" s="4"/>
      <c r="HK617" s="4"/>
      <c r="HL617" s="4"/>
      <c r="HM617" s="4"/>
      <c r="HN617" s="4"/>
      <c r="HO617" s="4"/>
      <c r="HP617" s="4"/>
      <c r="HQ617" s="4"/>
      <c r="HR617" s="4"/>
      <c r="HS617" s="4"/>
      <c r="HT617" s="4"/>
      <c r="HU617" s="4"/>
      <c r="HV617" s="4"/>
      <c r="HW617" s="4"/>
      <c r="HX617" s="4"/>
      <c r="HY617" s="4"/>
      <c r="HZ617" s="4"/>
      <c r="IA617" s="4"/>
      <c r="IB617" s="4"/>
      <c r="IC617" s="4"/>
      <c r="ID617" s="4"/>
      <c r="IE617" s="4"/>
      <c r="IF617" s="4"/>
      <c r="IG617" s="4"/>
      <c r="IH617" s="4"/>
      <c r="II617" s="4"/>
      <c r="IJ617" s="4"/>
      <c r="IK617" s="4"/>
      <c r="IL617" s="4"/>
      <c r="IM617" s="4"/>
      <c r="IN617" s="4"/>
      <c r="IO617" s="4"/>
      <c r="IP617" s="4"/>
      <c r="IQ617" s="4"/>
      <c r="IR617" s="4"/>
      <c r="IS617" s="4"/>
      <c r="IT617" s="4"/>
      <c r="IU617" s="4"/>
      <c r="IV617" s="4"/>
      <c r="IW617" s="4"/>
      <c r="IX617" s="4"/>
      <c r="IY617" s="4"/>
      <c r="IZ617" s="4"/>
      <c r="JA617" s="4"/>
      <c r="JB617" s="4"/>
      <c r="JC617" s="4"/>
      <c r="JD617" s="4"/>
      <c r="JE617" s="4"/>
      <c r="JF617" s="4"/>
      <c r="JG617" s="4"/>
      <c r="JH617" s="4"/>
      <c r="JI617" s="4"/>
      <c r="JJ617" s="4"/>
      <c r="JK617" s="4"/>
      <c r="JL617" s="4"/>
      <c r="JM617" s="4"/>
      <c r="JN617" s="4"/>
      <c r="JO617" s="4"/>
      <c r="JP617" s="4"/>
      <c r="JQ617" s="4"/>
      <c r="JR617" s="4"/>
      <c r="JS617" s="4"/>
      <c r="JT617" s="4"/>
      <c r="JU617" s="4"/>
      <c r="JV617" s="4"/>
      <c r="JW617" s="4"/>
      <c r="JX617" s="4"/>
      <c r="JY617" s="4"/>
      <c r="JZ617" s="4"/>
      <c r="KA617" s="4"/>
      <c r="KB617" s="4"/>
      <c r="KC617" s="4"/>
      <c r="KD617" s="4"/>
      <c r="KE617" s="4"/>
      <c r="KF617" s="4"/>
      <c r="KG617" s="4"/>
      <c r="KH617" s="4"/>
      <c r="KI617" s="4"/>
      <c r="KJ617" s="4"/>
      <c r="KK617" s="4"/>
      <c r="KL617" s="4"/>
      <c r="KM617" s="4"/>
      <c r="KN617" s="4"/>
      <c r="KO617" s="4"/>
      <c r="KP617" s="4"/>
      <c r="KQ617" s="4"/>
      <c r="KR617" s="4"/>
      <c r="KS617" s="4"/>
      <c r="KT617" s="4"/>
      <c r="KU617" s="4"/>
      <c r="KV617" s="4"/>
      <c r="KW617" s="4"/>
      <c r="KX617" s="4"/>
      <c r="KY617" s="4"/>
      <c r="KZ617" s="4"/>
      <c r="LA617" s="4"/>
      <c r="LB617" s="4"/>
      <c r="LC617" s="4"/>
      <c r="LD617" s="4"/>
      <c r="LE617" s="4"/>
      <c r="LF617" s="4"/>
      <c r="LG617" s="4"/>
      <c r="LH617" s="4"/>
      <c r="LI617" s="4"/>
      <c r="LJ617" s="4"/>
      <c r="LK617" s="4"/>
      <c r="LL617" s="4"/>
      <c r="LM617" s="4"/>
      <c r="LN617" s="4"/>
      <c r="LO617" s="4"/>
      <c r="LP617" s="4"/>
      <c r="LQ617" s="4"/>
      <c r="LR617" s="4"/>
      <c r="LS617" s="4"/>
      <c r="LT617" s="4"/>
      <c r="LU617" s="4"/>
      <c r="LV617" s="4"/>
      <c r="LW617" s="4"/>
      <c r="LX617" s="4"/>
      <c r="LY617" s="4"/>
      <c r="LZ617" s="4"/>
      <c r="MA617" s="4"/>
      <c r="MB617" s="4"/>
      <c r="MC617" s="4"/>
      <c r="MD617" s="4"/>
      <c r="ME617" s="4"/>
      <c r="MF617" s="4"/>
      <c r="MG617" s="4"/>
      <c r="MH617" s="4"/>
      <c r="MI617" s="4"/>
      <c r="MJ617" s="4"/>
      <c r="MK617" s="4"/>
      <c r="ML617" s="4"/>
      <c r="MM617" s="4"/>
      <c r="MN617" s="4"/>
      <c r="MO617" s="4"/>
      <c r="MP617" s="4"/>
      <c r="MQ617" s="4"/>
      <c r="MR617" s="4"/>
      <c r="MS617" s="4"/>
      <c r="MT617" s="4"/>
      <c r="MU617" s="4"/>
      <c r="MV617" s="4"/>
      <c r="MW617" s="4"/>
      <c r="MX617" s="4"/>
      <c r="MY617" s="4"/>
      <c r="MZ617" s="4"/>
      <c r="NA617" s="4"/>
      <c r="NB617" s="4"/>
      <c r="NC617" s="4"/>
      <c r="ND617" s="4"/>
      <c r="NE617" s="4"/>
      <c r="NF617" s="4"/>
      <c r="NG617" s="4"/>
      <c r="NH617" s="4"/>
      <c r="NI617" s="4"/>
      <c r="NJ617" s="4"/>
      <c r="NK617" s="4"/>
      <c r="NL617" s="4"/>
      <c r="NM617" s="4"/>
      <c r="NN617" s="4"/>
      <c r="NO617" s="4"/>
      <c r="NP617" s="4"/>
      <c r="NQ617" s="4"/>
      <c r="NR617" s="4"/>
      <c r="NS617" s="4"/>
      <c r="NT617" s="4"/>
      <c r="NU617" s="4"/>
      <c r="NV617" s="4"/>
      <c r="NW617" s="4"/>
      <c r="NX617" s="4"/>
      <c r="NY617" s="4"/>
      <c r="NZ617" s="4"/>
      <c r="OA617" s="4"/>
      <c r="OB617" s="4"/>
      <c r="OC617" s="4"/>
      <c r="OD617" s="4"/>
      <c r="OE617" s="4"/>
      <c r="OF617" s="4"/>
      <c r="OG617" s="4"/>
      <c r="OH617" s="4"/>
      <c r="OI617" s="4"/>
      <c r="OJ617" s="4"/>
      <c r="OK617" s="4"/>
      <c r="OL617" s="4"/>
      <c r="OM617" s="4"/>
      <c r="ON617" s="4"/>
      <c r="OO617" s="4"/>
      <c r="OP617" s="4"/>
      <c r="OQ617" s="4"/>
      <c r="OR617" s="4"/>
      <c r="OS617" s="4"/>
      <c r="OT617" s="4"/>
      <c r="OU617" s="4"/>
      <c r="OV617" s="4"/>
      <c r="OW617" s="4"/>
      <c r="OX617" s="4"/>
      <c r="OY617" s="4"/>
      <c r="OZ617" s="4"/>
      <c r="PA617" s="4"/>
    </row>
    <row r="618" spans="1:417" s="4" customFormat="1" ht="45" customHeight="1" thickBot="1" x14ac:dyDescent="0.3">
      <c r="A618" s="303" t="s">
        <v>73</v>
      </c>
      <c r="B618" s="44" t="str">
        <f t="shared" si="458"/>
        <v>ГБУЗ АО Городская поликлиника №1</v>
      </c>
      <c r="C618" s="268" t="s">
        <v>119</v>
      </c>
      <c r="D618" s="19" t="str">
        <f t="shared" si="449"/>
        <v>ПМСП, не включенная в базовую программу ОМС</v>
      </c>
      <c r="E618" s="273" t="s">
        <v>137</v>
      </c>
      <c r="F618" s="44" t="str">
        <f t="shared" si="430"/>
        <v>амбулаторно</v>
      </c>
      <c r="G618" s="273" t="s">
        <v>39</v>
      </c>
      <c r="H618" s="44" t="str">
        <f t="shared" si="431"/>
        <v>Первичная медико-санитарная помощь, в части диагностики и лечения</v>
      </c>
      <c r="I618" s="276" t="s">
        <v>65</v>
      </c>
      <c r="J618" s="44" t="str">
        <f t="shared" si="450"/>
        <v>психотерапия</v>
      </c>
      <c r="K618" s="70" t="s">
        <v>128</v>
      </c>
      <c r="L618" s="70" t="s">
        <v>3</v>
      </c>
      <c r="M618" s="70" t="s">
        <v>5</v>
      </c>
      <c r="N618" s="100">
        <v>99</v>
      </c>
      <c r="O618" s="100">
        <v>100</v>
      </c>
      <c r="P618" s="228">
        <f t="shared" si="444"/>
        <v>101.01010101010101</v>
      </c>
      <c r="Q618" s="227" t="str">
        <f t="shared" si="451"/>
        <v/>
      </c>
      <c r="R618" s="283">
        <f>IFERROR(AVERAGE(P618:P620),"")</f>
        <v>101.01010101010101</v>
      </c>
      <c r="S618" s="275">
        <f>AVERAGE(Q618:Q620)</f>
        <v>100</v>
      </c>
      <c r="T618" s="298">
        <f>IFERROR((R618*0.7+S618*0.3)*2,S618*2)</f>
        <v>201.4141414141414</v>
      </c>
      <c r="U618" s="276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ПЕРЕвыполнено</v>
      </c>
      <c r="V618" s="276"/>
      <c r="W618" s="262">
        <f>AVERAGE(T618:T626)</f>
        <v>200.86800205444271</v>
      </c>
      <c r="X618" s="265" t="str">
        <f>IF(W618&lt;170,"ГЗ по учреждению не выполнено","")&amp;IF(AND(W618&gt;=170,W618&lt;=200),"ГЗ по учреждению выполнено","")&amp;IF(W618&gt;200,"ГЗ по учреждению перевыполнено","")</f>
        <v>ГЗ по учреждению перевыполнено</v>
      </c>
    </row>
    <row r="619" spans="1:417" s="4" customFormat="1" ht="24.6" customHeight="1" thickBot="1" x14ac:dyDescent="0.3">
      <c r="A619" s="304"/>
      <c r="B619" s="44" t="str">
        <f t="shared" si="458"/>
        <v>ГБУЗ АО Городская поликлиника №1</v>
      </c>
      <c r="C619" s="269"/>
      <c r="D619" s="19" t="str">
        <f t="shared" ref="D619:D681" si="459">IF(C619="",D618,C619)</f>
        <v>ПМСП, не включенная в базовую программу ОМС</v>
      </c>
      <c r="E619" s="285"/>
      <c r="F619" s="44" t="str">
        <f t="shared" si="430"/>
        <v>амбулаторно</v>
      </c>
      <c r="G619" s="285"/>
      <c r="H619" s="44" t="str">
        <f t="shared" si="431"/>
        <v>Первичная медико-санитарная помощь, в части диагностики и лечения</v>
      </c>
      <c r="I619" s="276"/>
      <c r="J619" s="44" t="str">
        <f t="shared" ref="J619:J679" si="460">IF(I619="",J618,I619)</f>
        <v>психотерапия</v>
      </c>
      <c r="K619" s="71" t="s">
        <v>40</v>
      </c>
      <c r="L619" s="72" t="s">
        <v>118</v>
      </c>
      <c r="M619" s="78" t="s">
        <v>42</v>
      </c>
      <c r="N619" s="98">
        <v>3891</v>
      </c>
      <c r="O619" s="96">
        <v>3891</v>
      </c>
      <c r="P619" s="228" t="str">
        <f t="shared" si="444"/>
        <v/>
      </c>
      <c r="Q619" s="227">
        <f>IF(AND(N619&lt;&gt;0,M619="объем"),(O619/N619*100)/$Y$2*12,"")</f>
        <v>100</v>
      </c>
      <c r="R619" s="283"/>
      <c r="S619" s="275"/>
      <c r="T619" s="308"/>
      <c r="U619" s="276"/>
      <c r="V619" s="276"/>
      <c r="W619" s="263"/>
      <c r="X619" s="266"/>
    </row>
    <row r="620" spans="1:417" s="4" customFormat="1" ht="42" customHeight="1" thickBot="1" x14ac:dyDescent="0.3">
      <c r="A620" s="304"/>
      <c r="B620" s="44" t="str">
        <f t="shared" si="458"/>
        <v>ГБУЗ АО Городская поликлиника №1</v>
      </c>
      <c r="C620" s="269"/>
      <c r="D620" s="19" t="str">
        <f t="shared" si="459"/>
        <v>ПМСП, не включенная в базовую программу ОМС</v>
      </c>
      <c r="E620" s="285"/>
      <c r="F620" s="44" t="str">
        <f t="shared" si="430"/>
        <v>амбулаторно</v>
      </c>
      <c r="G620" s="285"/>
      <c r="H620" s="44" t="str">
        <f t="shared" si="431"/>
        <v>Первичная медико-санитарная помощь, в части диагностики и лечения</v>
      </c>
      <c r="I620" s="276"/>
      <c r="J620" s="44" t="str">
        <f t="shared" si="460"/>
        <v>психотерапия</v>
      </c>
      <c r="K620" s="71" t="s">
        <v>133</v>
      </c>
      <c r="L620" s="72" t="s">
        <v>118</v>
      </c>
      <c r="M620" s="78" t="s">
        <v>42</v>
      </c>
      <c r="N620" s="98">
        <v>1800</v>
      </c>
      <c r="O620" s="98">
        <v>1800</v>
      </c>
      <c r="P620" s="228" t="str">
        <f t="shared" si="444"/>
        <v/>
      </c>
      <c r="Q620" s="227">
        <f t="shared" ref="Q620:Q628" si="461">IF(AND(N620&lt;&gt;0,M620="объем"),(O620/N620*100)/$Y$2*12,"")</f>
        <v>100</v>
      </c>
      <c r="R620" s="283"/>
      <c r="S620" s="275"/>
      <c r="T620" s="299"/>
      <c r="U620" s="276"/>
      <c r="V620" s="276"/>
      <c r="W620" s="263"/>
      <c r="X620" s="266"/>
    </row>
    <row r="621" spans="1:417" s="4" customFormat="1" ht="42" customHeight="1" thickBot="1" x14ac:dyDescent="0.3">
      <c r="A621" s="304"/>
      <c r="B621" s="44" t="str">
        <f t="shared" si="458"/>
        <v>ГБУЗ АО Городская поликлиника №1</v>
      </c>
      <c r="C621" s="269"/>
      <c r="D621" s="19" t="str">
        <f t="shared" si="459"/>
        <v>ПМСП, не включенная в базовую программу ОМС</v>
      </c>
      <c r="E621" s="285"/>
      <c r="F621" s="44" t="str">
        <f t="shared" si="430"/>
        <v>амбулаторно</v>
      </c>
      <c r="G621" s="285"/>
      <c r="H621" s="44" t="str">
        <f t="shared" si="431"/>
        <v>Первичная медико-санитарная помощь, в части диагностики и лечения</v>
      </c>
      <c r="I621" s="273" t="s">
        <v>243</v>
      </c>
      <c r="J621" s="44" t="str">
        <f t="shared" si="460"/>
        <v>Вакцинация</v>
      </c>
      <c r="K621" s="70" t="s">
        <v>128</v>
      </c>
      <c r="L621" s="72" t="s">
        <v>3</v>
      </c>
      <c r="M621" s="70" t="s">
        <v>5</v>
      </c>
      <c r="N621" s="100">
        <v>99</v>
      </c>
      <c r="O621" s="100">
        <v>100</v>
      </c>
      <c r="P621" s="228">
        <f t="shared" si="444"/>
        <v>101.01010101010101</v>
      </c>
      <c r="Q621" s="227" t="str">
        <f t="shared" si="461"/>
        <v/>
      </c>
      <c r="R621" s="289">
        <f>IFERROR(AVERAGE(P621:P622),"")</f>
        <v>101.01010101010101</v>
      </c>
      <c r="S621" s="296">
        <f>AVERAGE(Q621:Q622)</f>
        <v>100</v>
      </c>
      <c r="T621" s="298">
        <f t="shared" ref="T621:T625" si="462">IFERROR((R621*0.7+S621*0.3)*2,S621*2)</f>
        <v>201.4141414141414</v>
      </c>
      <c r="U621" s="273" t="str">
        <f>IF(T621&lt;170,"ГЗ по услуге (работе) НЕ выполнено","")&amp;IF(AND(T621&gt;=170,T621&lt;=200),"ГЗ по услуге (работе) выполнено","")&amp;IF(T621&gt;200,"ГЗ по услуге (работе) ПЕРЕвыполнено","")</f>
        <v>ГЗ по услуге (работе) ПЕРЕвыполнено</v>
      </c>
      <c r="V621" s="273"/>
      <c r="W621" s="263"/>
      <c r="X621" s="266"/>
    </row>
    <row r="622" spans="1:417" s="4" customFormat="1" ht="42" customHeight="1" thickBot="1" x14ac:dyDescent="0.3">
      <c r="A622" s="304"/>
      <c r="B622" s="44" t="str">
        <f t="shared" si="458"/>
        <v>ГБУЗ АО Городская поликлиника №1</v>
      </c>
      <c r="C622" s="291"/>
      <c r="D622" s="19" t="str">
        <f t="shared" si="459"/>
        <v>ПМСП, не включенная в базовую программу ОМС</v>
      </c>
      <c r="E622" s="274"/>
      <c r="F622" s="44" t="str">
        <f t="shared" si="430"/>
        <v>амбулаторно</v>
      </c>
      <c r="G622" s="274"/>
      <c r="H622" s="44" t="str">
        <f t="shared" si="431"/>
        <v>Первичная медико-санитарная помощь, в части диагностики и лечения</v>
      </c>
      <c r="I622" s="274"/>
      <c r="J622" s="44" t="str">
        <f t="shared" si="460"/>
        <v>Вакцинация</v>
      </c>
      <c r="K622" s="71" t="s">
        <v>40</v>
      </c>
      <c r="L622" s="72" t="s">
        <v>118</v>
      </c>
      <c r="M622" s="78" t="s">
        <v>42</v>
      </c>
      <c r="N622" s="98">
        <v>360</v>
      </c>
      <c r="O622" s="98">
        <v>360</v>
      </c>
      <c r="P622" s="228" t="str">
        <f t="shared" si="444"/>
        <v/>
      </c>
      <c r="Q622" s="227">
        <f t="shared" si="461"/>
        <v>100</v>
      </c>
      <c r="R622" s="290"/>
      <c r="S622" s="297"/>
      <c r="T622" s="299"/>
      <c r="U622" s="274"/>
      <c r="V622" s="274"/>
      <c r="W622" s="263"/>
      <c r="X622" s="266"/>
    </row>
    <row r="623" spans="1:417" s="4" customFormat="1" ht="25.9" customHeight="1" thickBot="1" x14ac:dyDescent="0.3">
      <c r="A623" s="304"/>
      <c r="B623" s="44" t="str">
        <f t="shared" si="458"/>
        <v>ГБУЗ АО Городская поликлиника №1</v>
      </c>
      <c r="C623" s="268" t="s">
        <v>71</v>
      </c>
      <c r="D623" s="19" t="str">
        <f t="shared" si="459"/>
        <v>Паллиативная медицинская помощь</v>
      </c>
      <c r="E623" s="276" t="s">
        <v>246</v>
      </c>
      <c r="F623" s="44" t="str">
        <f t="shared" si="430"/>
        <v>амбулаторно на дому</v>
      </c>
      <c r="G623" s="276" t="s">
        <v>71</v>
      </c>
      <c r="H623" s="44" t="str">
        <f t="shared" si="431"/>
        <v>Паллиативная медицинская помощь</v>
      </c>
      <c r="I623" s="279" t="s">
        <v>47</v>
      </c>
      <c r="J623" s="44" t="str">
        <f t="shared" si="460"/>
        <v>Не предусмотрено</v>
      </c>
      <c r="K623" s="70" t="s">
        <v>128</v>
      </c>
      <c r="L623" s="70" t="s">
        <v>3</v>
      </c>
      <c r="M623" s="70" t="s">
        <v>5</v>
      </c>
      <c r="N623" s="100">
        <v>99</v>
      </c>
      <c r="O623" s="100">
        <v>100</v>
      </c>
      <c r="P623" s="228">
        <f t="shared" si="444"/>
        <v>101.01010101010101</v>
      </c>
      <c r="Q623" s="227" t="str">
        <f t="shared" si="461"/>
        <v/>
      </c>
      <c r="R623" s="289">
        <f t="shared" ref="R623" si="463">IFERROR(AVERAGE(P623:P624),"")</f>
        <v>101.01010101010101</v>
      </c>
      <c r="S623" s="296">
        <f t="shared" ref="S623" si="464">AVERAGE(Q623:Q624)</f>
        <v>98.715973292244485</v>
      </c>
      <c r="T623" s="298">
        <f t="shared" si="462"/>
        <v>200.64372538948808</v>
      </c>
      <c r="U623" s="276" t="str">
        <f>IF(T623&lt;170,"ГЗ по услуге (работе) НЕ выполнено","")&amp;IF(AND(T623&gt;=170,T623&lt;=200),"ГЗ по услуге (работе) выполнено","")&amp;IF(T623&gt;200,"ГЗ по услуге (работе) ПЕРЕвыполнено","")</f>
        <v>ГЗ по услуге (работе) ПЕРЕвыполнено</v>
      </c>
      <c r="V623" s="276"/>
      <c r="W623" s="263"/>
      <c r="X623" s="266"/>
    </row>
    <row r="624" spans="1:417" s="14" customFormat="1" ht="28.5" customHeight="1" thickBot="1" x14ac:dyDescent="0.3">
      <c r="A624" s="304"/>
      <c r="B624" s="44" t="str">
        <f t="shared" si="458"/>
        <v>ГБУЗ АО Городская поликлиника №1</v>
      </c>
      <c r="C624" s="291"/>
      <c r="D624" s="19" t="str">
        <f t="shared" si="459"/>
        <v>Паллиативная медицинская помощь</v>
      </c>
      <c r="E624" s="276"/>
      <c r="F624" s="44" t="str">
        <f t="shared" si="430"/>
        <v>амбулаторно на дому</v>
      </c>
      <c r="G624" s="276"/>
      <c r="H624" s="44" t="str">
        <f t="shared" si="431"/>
        <v>Паллиативная медицинская помощь</v>
      </c>
      <c r="I624" s="279"/>
      <c r="J624" s="44" t="str">
        <f t="shared" si="460"/>
        <v>Не предусмотрено</v>
      </c>
      <c r="K624" s="71" t="s">
        <v>40</v>
      </c>
      <c r="L624" s="72" t="s">
        <v>118</v>
      </c>
      <c r="M624" s="78" t="s">
        <v>42</v>
      </c>
      <c r="N624" s="98">
        <v>1947</v>
      </c>
      <c r="O624" s="96">
        <v>1922</v>
      </c>
      <c r="P624" s="228" t="str">
        <f t="shared" si="444"/>
        <v/>
      </c>
      <c r="Q624" s="227">
        <f t="shared" si="461"/>
        <v>98.715973292244485</v>
      </c>
      <c r="R624" s="290"/>
      <c r="S624" s="297"/>
      <c r="T624" s="299"/>
      <c r="U624" s="276"/>
      <c r="V624" s="276"/>
      <c r="W624" s="263"/>
      <c r="X624" s="266"/>
    </row>
    <row r="625" spans="1:417" s="16" customFormat="1" ht="28.5" customHeight="1" thickBot="1" x14ac:dyDescent="0.3">
      <c r="A625" s="304"/>
      <c r="B625" s="44" t="str">
        <f t="shared" si="458"/>
        <v>ГБУЗ АО Городская поликлиника №1</v>
      </c>
      <c r="C625" s="306" t="s">
        <v>227</v>
      </c>
      <c r="D625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5" s="276" t="s">
        <v>281</v>
      </c>
      <c r="F625" s="44" t="str">
        <f t="shared" si="430"/>
        <v>заключение договоров</v>
      </c>
      <c r="G625" s="273" t="s">
        <v>283</v>
      </c>
      <c r="H625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5" s="273" t="s">
        <v>282</v>
      </c>
      <c r="J625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5" s="73" t="s">
        <v>228</v>
      </c>
      <c r="L625" s="72" t="s">
        <v>3</v>
      </c>
      <c r="M625" s="69" t="s">
        <v>5</v>
      </c>
      <c r="N625" s="100">
        <v>100</v>
      </c>
      <c r="O625" s="100">
        <v>100</v>
      </c>
      <c r="P625" s="228">
        <f t="shared" si="444"/>
        <v>100</v>
      </c>
      <c r="Q625" s="227" t="str">
        <f t="shared" si="461"/>
        <v/>
      </c>
      <c r="R625" s="289">
        <f>IFERROR(AVERAGE(P625:P626),"")</f>
        <v>100</v>
      </c>
      <c r="S625" s="296">
        <f t="shared" ref="S625" si="465">AVERAGE(Q625:Q626)</f>
        <v>100</v>
      </c>
      <c r="T625" s="298">
        <f t="shared" si="462"/>
        <v>200</v>
      </c>
      <c r="U625" s="276" t="str">
        <f>IF(T625&lt;170,"ГЗ по услуге (работе) НЕ выполнено","")&amp;IF(AND(T625&gt;=170,T625&lt;=200),"ГЗ по услуге (работе) выполнено","")&amp;IF(T625&gt;200,"ГЗ по услуге (работе) ПЕРЕвыполнено","")</f>
        <v>ГЗ по услуге (работе) выполнено</v>
      </c>
      <c r="V625" s="276"/>
      <c r="W625" s="263"/>
      <c r="X625" s="266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  <c r="GL625" s="4"/>
      <c r="GM625" s="4"/>
      <c r="GN625" s="4"/>
      <c r="GO625" s="4"/>
      <c r="GP625" s="4"/>
      <c r="GQ625" s="4"/>
      <c r="GR625" s="4"/>
      <c r="GS625" s="4"/>
      <c r="GT625" s="4"/>
      <c r="GU625" s="4"/>
      <c r="GV625" s="4"/>
      <c r="GW625" s="4"/>
      <c r="GX625" s="4"/>
      <c r="GY625" s="4"/>
      <c r="GZ625" s="4"/>
      <c r="HA625" s="4"/>
      <c r="HB625" s="4"/>
      <c r="HC625" s="4"/>
      <c r="HD625" s="4"/>
      <c r="HE625" s="4"/>
      <c r="HF625" s="4"/>
      <c r="HG625" s="4"/>
      <c r="HH625" s="4"/>
      <c r="HI625" s="4"/>
      <c r="HJ625" s="4"/>
      <c r="HK625" s="4"/>
      <c r="HL625" s="4"/>
      <c r="HM625" s="4"/>
      <c r="HN625" s="4"/>
      <c r="HO625" s="4"/>
      <c r="HP625" s="4"/>
      <c r="HQ625" s="4"/>
      <c r="HR625" s="4"/>
      <c r="HS625" s="4"/>
      <c r="HT625" s="4"/>
      <c r="HU625" s="4"/>
      <c r="HV625" s="4"/>
      <c r="HW625" s="4"/>
      <c r="HX625" s="4"/>
      <c r="HY625" s="4"/>
      <c r="HZ625" s="4"/>
      <c r="IA625" s="4"/>
      <c r="IB625" s="4"/>
      <c r="IC625" s="4"/>
      <c r="ID625" s="4"/>
      <c r="IE625" s="4"/>
      <c r="IF625" s="4"/>
      <c r="IG625" s="4"/>
      <c r="IH625" s="4"/>
      <c r="II625" s="4"/>
      <c r="IJ625" s="4"/>
      <c r="IK625" s="4"/>
      <c r="IL625" s="4"/>
      <c r="IM625" s="4"/>
      <c r="IN625" s="4"/>
      <c r="IO625" s="4"/>
      <c r="IP625" s="4"/>
      <c r="IQ625" s="4"/>
      <c r="IR625" s="4"/>
      <c r="IS625" s="4"/>
      <c r="IT625" s="4"/>
      <c r="IU625" s="4"/>
      <c r="IV625" s="4"/>
      <c r="IW625" s="4"/>
      <c r="IX625" s="4"/>
      <c r="IY625" s="4"/>
      <c r="IZ625" s="4"/>
      <c r="JA625" s="4"/>
      <c r="JB625" s="4"/>
      <c r="JC625" s="4"/>
      <c r="JD625" s="4"/>
      <c r="JE625" s="4"/>
      <c r="JF625" s="4"/>
      <c r="JG625" s="4"/>
      <c r="JH625" s="4"/>
      <c r="JI625" s="4"/>
      <c r="JJ625" s="4"/>
      <c r="JK625" s="4"/>
      <c r="JL625" s="4"/>
      <c r="JM625" s="4"/>
      <c r="JN625" s="4"/>
      <c r="JO625" s="4"/>
      <c r="JP625" s="4"/>
      <c r="JQ625" s="4"/>
      <c r="JR625" s="4"/>
      <c r="JS625" s="4"/>
      <c r="JT625" s="4"/>
      <c r="JU625" s="4"/>
      <c r="JV625" s="4"/>
      <c r="JW625" s="4"/>
      <c r="JX625" s="4"/>
      <c r="JY625" s="4"/>
      <c r="JZ625" s="4"/>
      <c r="KA625" s="4"/>
      <c r="KB625" s="4"/>
      <c r="KC625" s="4"/>
      <c r="KD625" s="4"/>
      <c r="KE625" s="4"/>
      <c r="KF625" s="4"/>
      <c r="KG625" s="4"/>
      <c r="KH625" s="4"/>
      <c r="KI625" s="4"/>
      <c r="KJ625" s="4"/>
      <c r="KK625" s="4"/>
      <c r="KL625" s="4"/>
      <c r="KM625" s="4"/>
      <c r="KN625" s="4"/>
      <c r="KO625" s="4"/>
      <c r="KP625" s="4"/>
      <c r="KQ625" s="4"/>
      <c r="KR625" s="4"/>
      <c r="KS625" s="4"/>
      <c r="KT625" s="4"/>
      <c r="KU625" s="4"/>
      <c r="KV625" s="4"/>
      <c r="KW625" s="4"/>
      <c r="KX625" s="4"/>
      <c r="KY625" s="4"/>
      <c r="KZ625" s="4"/>
      <c r="LA625" s="4"/>
      <c r="LB625" s="4"/>
      <c r="LC625" s="4"/>
      <c r="LD625" s="4"/>
      <c r="LE625" s="4"/>
      <c r="LF625" s="4"/>
      <c r="LG625" s="4"/>
      <c r="LH625" s="4"/>
      <c r="LI625" s="4"/>
      <c r="LJ625" s="4"/>
      <c r="LK625" s="4"/>
      <c r="LL625" s="4"/>
      <c r="LM625" s="4"/>
      <c r="LN625" s="4"/>
      <c r="LO625" s="4"/>
      <c r="LP625" s="4"/>
      <c r="LQ625" s="4"/>
      <c r="LR625" s="4"/>
      <c r="LS625" s="4"/>
      <c r="LT625" s="4"/>
      <c r="LU625" s="4"/>
      <c r="LV625" s="4"/>
      <c r="LW625" s="4"/>
      <c r="LX625" s="4"/>
      <c r="LY625" s="4"/>
      <c r="LZ625" s="4"/>
      <c r="MA625" s="4"/>
      <c r="MB625" s="4"/>
      <c r="MC625" s="4"/>
      <c r="MD625" s="4"/>
      <c r="ME625" s="4"/>
      <c r="MF625" s="4"/>
      <c r="MG625" s="4"/>
      <c r="MH625" s="4"/>
      <c r="MI625" s="4"/>
      <c r="MJ625" s="4"/>
      <c r="MK625" s="4"/>
      <c r="ML625" s="4"/>
      <c r="MM625" s="4"/>
      <c r="MN625" s="4"/>
      <c r="MO625" s="4"/>
      <c r="MP625" s="4"/>
      <c r="MQ625" s="4"/>
      <c r="MR625" s="4"/>
      <c r="MS625" s="4"/>
      <c r="MT625" s="4"/>
      <c r="MU625" s="4"/>
      <c r="MV625" s="4"/>
      <c r="MW625" s="4"/>
      <c r="MX625" s="4"/>
      <c r="MY625" s="4"/>
      <c r="MZ625" s="4"/>
      <c r="NA625" s="4"/>
      <c r="NB625" s="4"/>
      <c r="NC625" s="4"/>
      <c r="ND625" s="4"/>
      <c r="NE625" s="4"/>
      <c r="NF625" s="4"/>
      <c r="NG625" s="4"/>
      <c r="NH625" s="4"/>
      <c r="NI625" s="4"/>
      <c r="NJ625" s="4"/>
      <c r="NK625" s="4"/>
      <c r="NL625" s="4"/>
      <c r="NM625" s="4"/>
      <c r="NN625" s="4"/>
      <c r="NO625" s="4"/>
      <c r="NP625" s="4"/>
      <c r="NQ625" s="4"/>
      <c r="NR625" s="4"/>
      <c r="NS625" s="4"/>
      <c r="NT625" s="4"/>
      <c r="NU625" s="4"/>
      <c r="NV625" s="4"/>
      <c r="NW625" s="4"/>
      <c r="NX625" s="4"/>
      <c r="NY625" s="4"/>
      <c r="NZ625" s="4"/>
      <c r="OA625" s="4"/>
      <c r="OB625" s="4"/>
      <c r="OC625" s="4"/>
      <c r="OD625" s="4"/>
      <c r="OE625" s="4"/>
      <c r="OF625" s="4"/>
      <c r="OG625" s="4"/>
      <c r="OH625" s="4"/>
      <c r="OI625" s="4"/>
      <c r="OJ625" s="4"/>
      <c r="OK625" s="4"/>
      <c r="OL625" s="4"/>
      <c r="OM625" s="4"/>
      <c r="ON625" s="4"/>
      <c r="OO625" s="4"/>
      <c r="OP625" s="4"/>
      <c r="OQ625" s="4"/>
      <c r="OR625" s="4"/>
      <c r="OS625" s="4"/>
      <c r="OT625" s="4"/>
      <c r="OU625" s="4"/>
      <c r="OV625" s="4"/>
      <c r="OW625" s="4"/>
      <c r="OX625" s="4"/>
      <c r="OY625" s="4"/>
      <c r="OZ625" s="4"/>
      <c r="PA625" s="4"/>
    </row>
    <row r="626" spans="1:417" s="16" customFormat="1" ht="28.5" customHeight="1" thickBot="1" x14ac:dyDescent="0.3">
      <c r="A626" s="305"/>
      <c r="B626" s="44" t="str">
        <f t="shared" si="458"/>
        <v>ГБУЗ АО Городская поликлиника №1</v>
      </c>
      <c r="C626" s="306"/>
      <c r="D626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6" s="276"/>
      <c r="F626" s="44" t="str">
        <f t="shared" si="430"/>
        <v>заключение договоров</v>
      </c>
      <c r="G626" s="274"/>
      <c r="H626" s="44" t="str">
        <f t="shared" si="431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6" s="274"/>
      <c r="J626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6" s="74" t="s">
        <v>235</v>
      </c>
      <c r="L626" s="72" t="s">
        <v>229</v>
      </c>
      <c r="M626" s="78" t="s">
        <v>42</v>
      </c>
      <c r="N626" s="98">
        <v>2.79</v>
      </c>
      <c r="O626" s="98">
        <v>2.79</v>
      </c>
      <c r="P626" s="228" t="str">
        <f t="shared" si="444"/>
        <v/>
      </c>
      <c r="Q626" s="227">
        <f>IF(AND(N626&lt;&gt;0,M626="объем"),(O626/N626*100),"")</f>
        <v>100</v>
      </c>
      <c r="R626" s="290"/>
      <c r="S626" s="297"/>
      <c r="T626" s="299"/>
      <c r="U626" s="276"/>
      <c r="V626" s="276"/>
      <c r="W626" s="264"/>
      <c r="X626" s="267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/>
      <c r="GQ626" s="4"/>
      <c r="GR626" s="4"/>
      <c r="GS626" s="4"/>
      <c r="GT626" s="4"/>
      <c r="GU626" s="4"/>
      <c r="GV626" s="4"/>
      <c r="GW626" s="4"/>
      <c r="GX626" s="4"/>
      <c r="GY626" s="4"/>
      <c r="GZ626" s="4"/>
      <c r="HA626" s="4"/>
      <c r="HB626" s="4"/>
      <c r="HC626" s="4"/>
      <c r="HD626" s="4"/>
      <c r="HE626" s="4"/>
      <c r="HF626" s="4"/>
      <c r="HG626" s="4"/>
      <c r="HH626" s="4"/>
      <c r="HI626" s="4"/>
      <c r="HJ626" s="4"/>
      <c r="HK626" s="4"/>
      <c r="HL626" s="4"/>
      <c r="HM626" s="4"/>
      <c r="HN626" s="4"/>
      <c r="HO626" s="4"/>
      <c r="HP626" s="4"/>
      <c r="HQ626" s="4"/>
      <c r="HR626" s="4"/>
      <c r="HS626" s="4"/>
      <c r="HT626" s="4"/>
      <c r="HU626" s="4"/>
      <c r="HV626" s="4"/>
      <c r="HW626" s="4"/>
      <c r="HX626" s="4"/>
      <c r="HY626" s="4"/>
      <c r="HZ626" s="4"/>
      <c r="IA626" s="4"/>
      <c r="IB626" s="4"/>
      <c r="IC626" s="4"/>
      <c r="ID626" s="4"/>
      <c r="IE626" s="4"/>
      <c r="IF626" s="4"/>
      <c r="IG626" s="4"/>
      <c r="IH626" s="4"/>
      <c r="II626" s="4"/>
      <c r="IJ626" s="4"/>
      <c r="IK626" s="4"/>
      <c r="IL626" s="4"/>
      <c r="IM626" s="4"/>
      <c r="IN626" s="4"/>
      <c r="IO626" s="4"/>
      <c r="IP626" s="4"/>
      <c r="IQ626" s="4"/>
      <c r="IR626" s="4"/>
      <c r="IS626" s="4"/>
      <c r="IT626" s="4"/>
      <c r="IU626" s="4"/>
      <c r="IV626" s="4"/>
      <c r="IW626" s="4"/>
      <c r="IX626" s="4"/>
      <c r="IY626" s="4"/>
      <c r="IZ626" s="4"/>
      <c r="JA626" s="4"/>
      <c r="JB626" s="4"/>
      <c r="JC626" s="4"/>
      <c r="JD626" s="4"/>
      <c r="JE626" s="4"/>
      <c r="JF626" s="4"/>
      <c r="JG626" s="4"/>
      <c r="JH626" s="4"/>
      <c r="JI626" s="4"/>
      <c r="JJ626" s="4"/>
      <c r="JK626" s="4"/>
      <c r="JL626" s="4"/>
      <c r="JM626" s="4"/>
      <c r="JN626" s="4"/>
      <c r="JO626" s="4"/>
      <c r="JP626" s="4"/>
      <c r="JQ626" s="4"/>
      <c r="JR626" s="4"/>
      <c r="JS626" s="4"/>
      <c r="JT626" s="4"/>
      <c r="JU626" s="4"/>
      <c r="JV626" s="4"/>
      <c r="JW626" s="4"/>
      <c r="JX626" s="4"/>
      <c r="JY626" s="4"/>
      <c r="JZ626" s="4"/>
      <c r="KA626" s="4"/>
      <c r="KB626" s="4"/>
      <c r="KC626" s="4"/>
      <c r="KD626" s="4"/>
      <c r="KE626" s="4"/>
      <c r="KF626" s="4"/>
      <c r="KG626" s="4"/>
      <c r="KH626" s="4"/>
      <c r="KI626" s="4"/>
      <c r="KJ626" s="4"/>
      <c r="KK626" s="4"/>
      <c r="KL626" s="4"/>
      <c r="KM626" s="4"/>
      <c r="KN626" s="4"/>
      <c r="KO626" s="4"/>
      <c r="KP626" s="4"/>
      <c r="KQ626" s="4"/>
      <c r="KR626" s="4"/>
      <c r="KS626" s="4"/>
      <c r="KT626" s="4"/>
      <c r="KU626" s="4"/>
      <c r="KV626" s="4"/>
      <c r="KW626" s="4"/>
      <c r="KX626" s="4"/>
      <c r="KY626" s="4"/>
      <c r="KZ626" s="4"/>
      <c r="LA626" s="4"/>
      <c r="LB626" s="4"/>
      <c r="LC626" s="4"/>
      <c r="LD626" s="4"/>
      <c r="LE626" s="4"/>
      <c r="LF626" s="4"/>
      <c r="LG626" s="4"/>
      <c r="LH626" s="4"/>
      <c r="LI626" s="4"/>
      <c r="LJ626" s="4"/>
      <c r="LK626" s="4"/>
      <c r="LL626" s="4"/>
      <c r="LM626" s="4"/>
      <c r="LN626" s="4"/>
      <c r="LO626" s="4"/>
      <c r="LP626" s="4"/>
      <c r="LQ626" s="4"/>
      <c r="LR626" s="4"/>
      <c r="LS626" s="4"/>
      <c r="LT626" s="4"/>
      <c r="LU626" s="4"/>
      <c r="LV626" s="4"/>
      <c r="LW626" s="4"/>
      <c r="LX626" s="4"/>
      <c r="LY626" s="4"/>
      <c r="LZ626" s="4"/>
      <c r="MA626" s="4"/>
      <c r="MB626" s="4"/>
      <c r="MC626" s="4"/>
      <c r="MD626" s="4"/>
      <c r="ME626" s="4"/>
      <c r="MF626" s="4"/>
      <c r="MG626" s="4"/>
      <c r="MH626" s="4"/>
      <c r="MI626" s="4"/>
      <c r="MJ626" s="4"/>
      <c r="MK626" s="4"/>
      <c r="ML626" s="4"/>
      <c r="MM626" s="4"/>
      <c r="MN626" s="4"/>
      <c r="MO626" s="4"/>
      <c r="MP626" s="4"/>
      <c r="MQ626" s="4"/>
      <c r="MR626" s="4"/>
      <c r="MS626" s="4"/>
      <c r="MT626" s="4"/>
      <c r="MU626" s="4"/>
      <c r="MV626" s="4"/>
      <c r="MW626" s="4"/>
      <c r="MX626" s="4"/>
      <c r="MY626" s="4"/>
      <c r="MZ626" s="4"/>
      <c r="NA626" s="4"/>
      <c r="NB626" s="4"/>
      <c r="NC626" s="4"/>
      <c r="ND626" s="4"/>
      <c r="NE626" s="4"/>
      <c r="NF626" s="4"/>
      <c r="NG626" s="4"/>
      <c r="NH626" s="4"/>
      <c r="NI626" s="4"/>
      <c r="NJ626" s="4"/>
      <c r="NK626" s="4"/>
      <c r="NL626" s="4"/>
      <c r="NM626" s="4"/>
      <c r="NN626" s="4"/>
      <c r="NO626" s="4"/>
      <c r="NP626" s="4"/>
      <c r="NQ626" s="4"/>
      <c r="NR626" s="4"/>
      <c r="NS626" s="4"/>
      <c r="NT626" s="4"/>
      <c r="NU626" s="4"/>
      <c r="NV626" s="4"/>
      <c r="NW626" s="4"/>
      <c r="NX626" s="4"/>
      <c r="NY626" s="4"/>
      <c r="NZ626" s="4"/>
      <c r="OA626" s="4"/>
      <c r="OB626" s="4"/>
      <c r="OC626" s="4"/>
      <c r="OD626" s="4"/>
      <c r="OE626" s="4"/>
      <c r="OF626" s="4"/>
      <c r="OG626" s="4"/>
      <c r="OH626" s="4"/>
      <c r="OI626" s="4"/>
      <c r="OJ626" s="4"/>
      <c r="OK626" s="4"/>
      <c r="OL626" s="4"/>
      <c r="OM626" s="4"/>
      <c r="ON626" s="4"/>
      <c r="OO626" s="4"/>
      <c r="OP626" s="4"/>
      <c r="OQ626" s="4"/>
      <c r="OR626" s="4"/>
      <c r="OS626" s="4"/>
      <c r="OT626" s="4"/>
      <c r="OU626" s="4"/>
      <c r="OV626" s="4"/>
      <c r="OW626" s="4"/>
      <c r="OX626" s="4"/>
      <c r="OY626" s="4"/>
      <c r="OZ626" s="4"/>
      <c r="PA626" s="4"/>
    </row>
    <row r="627" spans="1:417" s="16" customFormat="1" ht="28.5" customHeight="1" thickBot="1" x14ac:dyDescent="0.3">
      <c r="A627" s="270" t="s">
        <v>192</v>
      </c>
      <c r="B627" s="44" t="str">
        <f t="shared" si="458"/>
        <v>ГБУЗ АО Городская поликлиника №2</v>
      </c>
      <c r="C627" s="268" t="s">
        <v>71</v>
      </c>
      <c r="D627" s="19" t="str">
        <f t="shared" si="459"/>
        <v>Паллиативная медицинская помощь</v>
      </c>
      <c r="E627" s="273" t="s">
        <v>137</v>
      </c>
      <c r="F627" s="44" t="str">
        <f t="shared" si="430"/>
        <v>амбулаторно</v>
      </c>
      <c r="G627" s="273" t="s">
        <v>47</v>
      </c>
      <c r="H627" s="44" t="str">
        <f t="shared" si="431"/>
        <v>Не предусмотрено</v>
      </c>
      <c r="I627" s="273" t="s">
        <v>71</v>
      </c>
      <c r="J627" s="44" t="str">
        <f t="shared" si="460"/>
        <v>Паллиативная медицинская помощь</v>
      </c>
      <c r="K627" s="70" t="s">
        <v>128</v>
      </c>
      <c r="L627" s="70" t="s">
        <v>3</v>
      </c>
      <c r="M627" s="70" t="s">
        <v>5</v>
      </c>
      <c r="N627" s="100">
        <v>99</v>
      </c>
      <c r="O627" s="100">
        <v>99</v>
      </c>
      <c r="P627" s="187">
        <f t="shared" si="418"/>
        <v>100</v>
      </c>
      <c r="Q627" s="227" t="str">
        <f t="shared" si="461"/>
        <v/>
      </c>
      <c r="R627" s="289">
        <f>IFERROR(AVERAGE(P627:P628),"")</f>
        <v>100</v>
      </c>
      <c r="S627" s="275">
        <f>AVERAGE(Q627:Q628)</f>
        <v>100</v>
      </c>
      <c r="T627" s="298">
        <f>IFERROR((R627*0.7+S627*0.3)*2,S627*2)</f>
        <v>200</v>
      </c>
      <c r="U627" s="292" t="str">
        <f>IF(T627&lt;170,"ГЗ по услуге (работе) НЕ выполнено","")&amp;IF(AND(T627&gt;=170,T627&lt;=200),"ГЗ по услуге (работе) выполнено","")&amp;IF(T627&gt;200,"ГЗ по услуге (работе) ПЕРЕвыполнено","")</f>
        <v>ГЗ по услуге (работе) выполнено</v>
      </c>
      <c r="V627" s="276"/>
      <c r="W627" s="262">
        <f>AVERAGE(T627:T637)</f>
        <v>198.89400000000001</v>
      </c>
      <c r="X627" s="265" t="str">
        <f>IF(W627&lt;170,"ГЗ по учреждению не выполнено","")&amp;IF(AND(W627&gt;=170,W627&lt;=200),"ГЗ по учреждению выполнено","")&amp;IF(W627&gt;200,"ГЗ по учреждению перевыполнено","")</f>
        <v>ГЗ по учреждению выполнено</v>
      </c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  <c r="GL627" s="4"/>
      <c r="GM627" s="4"/>
      <c r="GN627" s="4"/>
      <c r="GO627" s="4"/>
      <c r="GP627" s="4"/>
      <c r="GQ627" s="4"/>
      <c r="GR627" s="4"/>
      <c r="GS627" s="4"/>
      <c r="GT627" s="4"/>
      <c r="GU627" s="4"/>
      <c r="GV627" s="4"/>
      <c r="GW627" s="4"/>
      <c r="GX627" s="4"/>
      <c r="GY627" s="4"/>
      <c r="GZ627" s="4"/>
      <c r="HA627" s="4"/>
      <c r="HB627" s="4"/>
      <c r="HC627" s="4"/>
      <c r="HD627" s="4"/>
      <c r="HE627" s="4"/>
      <c r="HF627" s="4"/>
      <c r="HG627" s="4"/>
      <c r="HH627" s="4"/>
      <c r="HI627" s="4"/>
      <c r="HJ627" s="4"/>
      <c r="HK627" s="4"/>
      <c r="HL627" s="4"/>
      <c r="HM627" s="4"/>
      <c r="HN627" s="4"/>
      <c r="HO627" s="4"/>
      <c r="HP627" s="4"/>
      <c r="HQ627" s="4"/>
      <c r="HR627" s="4"/>
      <c r="HS627" s="4"/>
      <c r="HT627" s="4"/>
      <c r="HU627" s="4"/>
      <c r="HV627" s="4"/>
      <c r="HW627" s="4"/>
      <c r="HX627" s="4"/>
      <c r="HY627" s="4"/>
      <c r="HZ627" s="4"/>
      <c r="IA627" s="4"/>
      <c r="IB627" s="4"/>
      <c r="IC627" s="4"/>
      <c r="ID627" s="4"/>
      <c r="IE627" s="4"/>
      <c r="IF627" s="4"/>
      <c r="IG627" s="4"/>
      <c r="IH627" s="4"/>
      <c r="II627" s="4"/>
      <c r="IJ627" s="4"/>
      <c r="IK627" s="4"/>
      <c r="IL627" s="4"/>
      <c r="IM627" s="4"/>
      <c r="IN627" s="4"/>
      <c r="IO627" s="4"/>
      <c r="IP627" s="4"/>
      <c r="IQ627" s="4"/>
      <c r="IR627" s="4"/>
      <c r="IS627" s="4"/>
      <c r="IT627" s="4"/>
      <c r="IU627" s="4"/>
      <c r="IV627" s="4"/>
      <c r="IW627" s="4"/>
      <c r="IX627" s="4"/>
      <c r="IY627" s="4"/>
      <c r="IZ627" s="4"/>
      <c r="JA627" s="4"/>
      <c r="JB627" s="4"/>
      <c r="JC627" s="4"/>
      <c r="JD627" s="4"/>
      <c r="JE627" s="4"/>
      <c r="JF627" s="4"/>
      <c r="JG627" s="4"/>
      <c r="JH627" s="4"/>
      <c r="JI627" s="4"/>
      <c r="JJ627" s="4"/>
      <c r="JK627" s="4"/>
      <c r="JL627" s="4"/>
      <c r="JM627" s="4"/>
      <c r="JN627" s="4"/>
      <c r="JO627" s="4"/>
      <c r="JP627" s="4"/>
      <c r="JQ627" s="4"/>
      <c r="JR627" s="4"/>
      <c r="JS627" s="4"/>
      <c r="JT627" s="4"/>
      <c r="JU627" s="4"/>
      <c r="JV627" s="4"/>
      <c r="JW627" s="4"/>
      <c r="JX627" s="4"/>
      <c r="JY627" s="4"/>
      <c r="JZ627" s="4"/>
      <c r="KA627" s="4"/>
      <c r="KB627" s="4"/>
      <c r="KC627" s="4"/>
      <c r="KD627" s="4"/>
      <c r="KE627" s="4"/>
      <c r="KF627" s="4"/>
      <c r="KG627" s="4"/>
      <c r="KH627" s="4"/>
      <c r="KI627" s="4"/>
      <c r="KJ627" s="4"/>
      <c r="KK627" s="4"/>
      <c r="KL627" s="4"/>
      <c r="KM627" s="4"/>
      <c r="KN627" s="4"/>
      <c r="KO627" s="4"/>
      <c r="KP627" s="4"/>
      <c r="KQ627" s="4"/>
      <c r="KR627" s="4"/>
      <c r="KS627" s="4"/>
      <c r="KT627" s="4"/>
      <c r="KU627" s="4"/>
      <c r="KV627" s="4"/>
      <c r="KW627" s="4"/>
      <c r="KX627" s="4"/>
      <c r="KY627" s="4"/>
      <c r="KZ627" s="4"/>
      <c r="LA627" s="4"/>
      <c r="LB627" s="4"/>
      <c r="LC627" s="4"/>
      <c r="LD627" s="4"/>
      <c r="LE627" s="4"/>
      <c r="LF627" s="4"/>
      <c r="LG627" s="4"/>
      <c r="LH627" s="4"/>
      <c r="LI627" s="4"/>
      <c r="LJ627" s="4"/>
      <c r="LK627" s="4"/>
      <c r="LL627" s="4"/>
      <c r="LM627" s="4"/>
      <c r="LN627" s="4"/>
      <c r="LO627" s="4"/>
      <c r="LP627" s="4"/>
      <c r="LQ627" s="4"/>
      <c r="LR627" s="4"/>
      <c r="LS627" s="4"/>
      <c r="LT627" s="4"/>
      <c r="LU627" s="4"/>
      <c r="LV627" s="4"/>
      <c r="LW627" s="4"/>
      <c r="LX627" s="4"/>
      <c r="LY627" s="4"/>
      <c r="LZ627" s="4"/>
      <c r="MA627" s="4"/>
      <c r="MB627" s="4"/>
      <c r="MC627" s="4"/>
      <c r="MD627" s="4"/>
      <c r="ME627" s="4"/>
      <c r="MF627" s="4"/>
      <c r="MG627" s="4"/>
      <c r="MH627" s="4"/>
      <c r="MI627" s="4"/>
      <c r="MJ627" s="4"/>
      <c r="MK627" s="4"/>
      <c r="ML627" s="4"/>
      <c r="MM627" s="4"/>
      <c r="MN627" s="4"/>
      <c r="MO627" s="4"/>
      <c r="MP627" s="4"/>
      <c r="MQ627" s="4"/>
      <c r="MR627" s="4"/>
      <c r="MS627" s="4"/>
      <c r="MT627" s="4"/>
      <c r="MU627" s="4"/>
      <c r="MV627" s="4"/>
      <c r="MW627" s="4"/>
      <c r="MX627" s="4"/>
      <c r="MY627" s="4"/>
      <c r="MZ627" s="4"/>
      <c r="NA627" s="4"/>
      <c r="NB627" s="4"/>
      <c r="NC627" s="4"/>
      <c r="ND627" s="4"/>
      <c r="NE627" s="4"/>
      <c r="NF627" s="4"/>
      <c r="NG627" s="4"/>
      <c r="NH627" s="4"/>
      <c r="NI627" s="4"/>
      <c r="NJ627" s="4"/>
      <c r="NK627" s="4"/>
      <c r="NL627" s="4"/>
      <c r="NM627" s="4"/>
      <c r="NN627" s="4"/>
      <c r="NO627" s="4"/>
      <c r="NP627" s="4"/>
      <c r="NQ627" s="4"/>
      <c r="NR627" s="4"/>
      <c r="NS627" s="4"/>
      <c r="NT627" s="4"/>
      <c r="NU627" s="4"/>
      <c r="NV627" s="4"/>
      <c r="NW627" s="4"/>
      <c r="NX627" s="4"/>
      <c r="NY627" s="4"/>
      <c r="NZ627" s="4"/>
      <c r="OA627" s="4"/>
      <c r="OB627" s="4"/>
      <c r="OC627" s="4"/>
      <c r="OD627" s="4"/>
      <c r="OE627" s="4"/>
      <c r="OF627" s="4"/>
      <c r="OG627" s="4"/>
      <c r="OH627" s="4"/>
      <c r="OI627" s="4"/>
      <c r="OJ627" s="4"/>
      <c r="OK627" s="4"/>
      <c r="OL627" s="4"/>
      <c r="OM627" s="4"/>
      <c r="ON627" s="4"/>
      <c r="OO627" s="4"/>
      <c r="OP627" s="4"/>
      <c r="OQ627" s="4"/>
      <c r="OR627" s="4"/>
      <c r="OS627" s="4"/>
      <c r="OT627" s="4"/>
      <c r="OU627" s="4"/>
      <c r="OV627" s="4"/>
      <c r="OW627" s="4"/>
      <c r="OX627" s="4"/>
      <c r="OY627" s="4"/>
      <c r="OZ627" s="4"/>
      <c r="PA627" s="4"/>
    </row>
    <row r="628" spans="1:417" s="16" customFormat="1" ht="46.5" customHeight="1" thickBot="1" x14ac:dyDescent="0.3">
      <c r="A628" s="271"/>
      <c r="B628" s="44" t="str">
        <f t="shared" si="458"/>
        <v>ГБУЗ АО Городская поликлиника №2</v>
      </c>
      <c r="C628" s="291"/>
      <c r="D628" s="19" t="str">
        <f t="shared" si="459"/>
        <v>Паллиативная медицинская помощь</v>
      </c>
      <c r="E628" s="274"/>
      <c r="F628" s="44" t="str">
        <f t="shared" si="430"/>
        <v>амбулаторно</v>
      </c>
      <c r="G628" s="274"/>
      <c r="H628" s="44" t="str">
        <f t="shared" si="431"/>
        <v>Не предусмотрено</v>
      </c>
      <c r="I628" s="274"/>
      <c r="J628" s="44" t="str">
        <f t="shared" si="460"/>
        <v>Паллиативная медицинская помощь</v>
      </c>
      <c r="K628" s="71" t="s">
        <v>40</v>
      </c>
      <c r="L628" s="72" t="s">
        <v>118</v>
      </c>
      <c r="M628" s="78" t="s">
        <v>42</v>
      </c>
      <c r="N628" s="98">
        <v>2272</v>
      </c>
      <c r="O628" s="98">
        <v>2272</v>
      </c>
      <c r="P628" s="187" t="str">
        <f t="shared" si="418"/>
        <v/>
      </c>
      <c r="Q628" s="227">
        <f t="shared" si="461"/>
        <v>100</v>
      </c>
      <c r="R628" s="290"/>
      <c r="S628" s="275"/>
      <c r="T628" s="299"/>
      <c r="U628" s="292"/>
      <c r="V628" s="276"/>
      <c r="W628" s="263"/>
      <c r="X628" s="266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/>
      <c r="GQ628" s="4"/>
      <c r="GR628" s="4"/>
      <c r="GS628" s="4"/>
      <c r="GT628" s="4"/>
      <c r="GU628" s="4"/>
      <c r="GV628" s="4"/>
      <c r="GW628" s="4"/>
      <c r="GX628" s="4"/>
      <c r="GY628" s="4"/>
      <c r="GZ628" s="4"/>
      <c r="HA628" s="4"/>
      <c r="HB628" s="4"/>
      <c r="HC628" s="4"/>
      <c r="HD628" s="4"/>
      <c r="HE628" s="4"/>
      <c r="HF628" s="4"/>
      <c r="HG628" s="4"/>
      <c r="HH628" s="4"/>
      <c r="HI628" s="4"/>
      <c r="HJ628" s="4"/>
      <c r="HK628" s="4"/>
      <c r="HL628" s="4"/>
      <c r="HM628" s="4"/>
      <c r="HN628" s="4"/>
      <c r="HO628" s="4"/>
      <c r="HP628" s="4"/>
      <c r="HQ628" s="4"/>
      <c r="HR628" s="4"/>
      <c r="HS628" s="4"/>
      <c r="HT628" s="4"/>
      <c r="HU628" s="4"/>
      <c r="HV628" s="4"/>
      <c r="HW628" s="4"/>
      <c r="HX628" s="4"/>
      <c r="HY628" s="4"/>
      <c r="HZ628" s="4"/>
      <c r="IA628" s="4"/>
      <c r="IB628" s="4"/>
      <c r="IC628" s="4"/>
      <c r="ID628" s="4"/>
      <c r="IE628" s="4"/>
      <c r="IF628" s="4"/>
      <c r="IG628" s="4"/>
      <c r="IH628" s="4"/>
      <c r="II628" s="4"/>
      <c r="IJ628" s="4"/>
      <c r="IK628" s="4"/>
      <c r="IL628" s="4"/>
      <c r="IM628" s="4"/>
      <c r="IN628" s="4"/>
      <c r="IO628" s="4"/>
      <c r="IP628" s="4"/>
      <c r="IQ628" s="4"/>
      <c r="IR628" s="4"/>
      <c r="IS628" s="4"/>
      <c r="IT628" s="4"/>
      <c r="IU628" s="4"/>
      <c r="IV628" s="4"/>
      <c r="IW628" s="4"/>
      <c r="IX628" s="4"/>
      <c r="IY628" s="4"/>
      <c r="IZ628" s="4"/>
      <c r="JA628" s="4"/>
      <c r="JB628" s="4"/>
      <c r="JC628" s="4"/>
      <c r="JD628" s="4"/>
      <c r="JE628" s="4"/>
      <c r="JF628" s="4"/>
      <c r="JG628" s="4"/>
      <c r="JH628" s="4"/>
      <c r="JI628" s="4"/>
      <c r="JJ628" s="4"/>
      <c r="JK628" s="4"/>
      <c r="JL628" s="4"/>
      <c r="JM628" s="4"/>
      <c r="JN628" s="4"/>
      <c r="JO628" s="4"/>
      <c r="JP628" s="4"/>
      <c r="JQ628" s="4"/>
      <c r="JR628" s="4"/>
      <c r="JS628" s="4"/>
      <c r="JT628" s="4"/>
      <c r="JU628" s="4"/>
      <c r="JV628" s="4"/>
      <c r="JW628" s="4"/>
      <c r="JX628" s="4"/>
      <c r="JY628" s="4"/>
      <c r="JZ628" s="4"/>
      <c r="KA628" s="4"/>
      <c r="KB628" s="4"/>
      <c r="KC628" s="4"/>
      <c r="KD628" s="4"/>
      <c r="KE628" s="4"/>
      <c r="KF628" s="4"/>
      <c r="KG628" s="4"/>
      <c r="KH628" s="4"/>
      <c r="KI628" s="4"/>
      <c r="KJ628" s="4"/>
      <c r="KK628" s="4"/>
      <c r="KL628" s="4"/>
      <c r="KM628" s="4"/>
      <c r="KN628" s="4"/>
      <c r="KO628" s="4"/>
      <c r="KP628" s="4"/>
      <c r="KQ628" s="4"/>
      <c r="KR628" s="4"/>
      <c r="KS628" s="4"/>
      <c r="KT628" s="4"/>
      <c r="KU628" s="4"/>
      <c r="KV628" s="4"/>
      <c r="KW628" s="4"/>
      <c r="KX628" s="4"/>
      <c r="KY628" s="4"/>
      <c r="KZ628" s="4"/>
      <c r="LA628" s="4"/>
      <c r="LB628" s="4"/>
      <c r="LC628" s="4"/>
      <c r="LD628" s="4"/>
      <c r="LE628" s="4"/>
      <c r="LF628" s="4"/>
      <c r="LG628" s="4"/>
      <c r="LH628" s="4"/>
      <c r="LI628" s="4"/>
      <c r="LJ628" s="4"/>
      <c r="LK628" s="4"/>
      <c r="LL628" s="4"/>
      <c r="LM628" s="4"/>
      <c r="LN628" s="4"/>
      <c r="LO628" s="4"/>
      <c r="LP628" s="4"/>
      <c r="LQ628" s="4"/>
      <c r="LR628" s="4"/>
      <c r="LS628" s="4"/>
      <c r="LT628" s="4"/>
      <c r="LU628" s="4"/>
      <c r="LV628" s="4"/>
      <c r="LW628" s="4"/>
      <c r="LX628" s="4"/>
      <c r="LY628" s="4"/>
      <c r="LZ628" s="4"/>
      <c r="MA628" s="4"/>
      <c r="MB628" s="4"/>
      <c r="MC628" s="4"/>
      <c r="MD628" s="4"/>
      <c r="ME628" s="4"/>
      <c r="MF628" s="4"/>
      <c r="MG628" s="4"/>
      <c r="MH628" s="4"/>
      <c r="MI628" s="4"/>
      <c r="MJ628" s="4"/>
      <c r="MK628" s="4"/>
      <c r="ML628" s="4"/>
      <c r="MM628" s="4"/>
      <c r="MN628" s="4"/>
      <c r="MO628" s="4"/>
      <c r="MP628" s="4"/>
      <c r="MQ628" s="4"/>
      <c r="MR628" s="4"/>
      <c r="MS628" s="4"/>
      <c r="MT628" s="4"/>
      <c r="MU628" s="4"/>
      <c r="MV628" s="4"/>
      <c r="MW628" s="4"/>
      <c r="MX628" s="4"/>
      <c r="MY628" s="4"/>
      <c r="MZ628" s="4"/>
      <c r="NA628" s="4"/>
      <c r="NB628" s="4"/>
      <c r="NC628" s="4"/>
      <c r="ND628" s="4"/>
      <c r="NE628" s="4"/>
      <c r="NF628" s="4"/>
      <c r="NG628" s="4"/>
      <c r="NH628" s="4"/>
      <c r="NI628" s="4"/>
      <c r="NJ628" s="4"/>
      <c r="NK628" s="4"/>
      <c r="NL628" s="4"/>
      <c r="NM628" s="4"/>
      <c r="NN628" s="4"/>
      <c r="NO628" s="4"/>
      <c r="NP628" s="4"/>
      <c r="NQ628" s="4"/>
      <c r="NR628" s="4"/>
      <c r="NS628" s="4"/>
      <c r="NT628" s="4"/>
      <c r="NU628" s="4"/>
      <c r="NV628" s="4"/>
      <c r="NW628" s="4"/>
      <c r="NX628" s="4"/>
      <c r="NY628" s="4"/>
      <c r="NZ628" s="4"/>
      <c r="OA628" s="4"/>
      <c r="OB628" s="4"/>
      <c r="OC628" s="4"/>
      <c r="OD628" s="4"/>
      <c r="OE628" s="4"/>
      <c r="OF628" s="4"/>
      <c r="OG628" s="4"/>
      <c r="OH628" s="4"/>
      <c r="OI628" s="4"/>
      <c r="OJ628" s="4"/>
      <c r="OK628" s="4"/>
      <c r="OL628" s="4"/>
      <c r="OM628" s="4"/>
      <c r="ON628" s="4"/>
      <c r="OO628" s="4"/>
      <c r="OP628" s="4"/>
      <c r="OQ628" s="4"/>
      <c r="OR628" s="4"/>
      <c r="OS628" s="4"/>
      <c r="OT628" s="4"/>
      <c r="OU628" s="4"/>
      <c r="OV628" s="4"/>
      <c r="OW628" s="4"/>
      <c r="OX628" s="4"/>
      <c r="OY628" s="4"/>
      <c r="OZ628" s="4"/>
      <c r="PA628" s="4"/>
    </row>
    <row r="629" spans="1:417" s="16" customFormat="1" ht="28.5" customHeight="1" thickBot="1" x14ac:dyDescent="0.3">
      <c r="A629" s="271"/>
      <c r="B629" s="44" t="str">
        <f t="shared" si="458"/>
        <v>ГБУЗ АО Городская поликлиника №2</v>
      </c>
      <c r="C629" s="280" t="s">
        <v>119</v>
      </c>
      <c r="D629" s="19" t="str">
        <f t="shared" si="459"/>
        <v>ПМСП, не включенная в базовую программу ОМС</v>
      </c>
      <c r="E629" s="277" t="s">
        <v>137</v>
      </c>
      <c r="F629" s="44" t="str">
        <f t="shared" ref="F629:F679" si="466">IF(E629="",F628,E629)</f>
        <v>амбулаторно</v>
      </c>
      <c r="G629" s="277" t="s">
        <v>39</v>
      </c>
      <c r="H629" s="44" t="str">
        <f t="shared" ref="H629:H679" si="467">IF(G629="",H628,G629)</f>
        <v>Первичная медико-санитарная помощь, в части диагностики и лечения</v>
      </c>
      <c r="I629" s="277" t="s">
        <v>65</v>
      </c>
      <c r="J629" s="44" t="str">
        <f t="shared" si="460"/>
        <v>психотерапия</v>
      </c>
      <c r="K629" s="69" t="s">
        <v>128</v>
      </c>
      <c r="L629" s="70" t="s">
        <v>3</v>
      </c>
      <c r="M629" s="70" t="s">
        <v>5</v>
      </c>
      <c r="N629" s="100">
        <v>99</v>
      </c>
      <c r="O629" s="100">
        <v>99</v>
      </c>
      <c r="P629" s="187">
        <f t="shared" si="418"/>
        <v>100</v>
      </c>
      <c r="Q629" s="188" t="str">
        <f t="shared" ref="Q629:Q678" si="468">IF(AND(N629&lt;&gt;0,M629="объем"),(O629/N629*100)/$Y$2*12,"")</f>
        <v/>
      </c>
      <c r="R629" s="289">
        <f>IFERROR(AVERAGE(P629:P631),"")</f>
        <v>100</v>
      </c>
      <c r="S629" s="296">
        <f>AVERAGE(Q629:Q631)</f>
        <v>100.78333333333333</v>
      </c>
      <c r="T629" s="298">
        <f t="shared" ref="T629:T636" si="469">IFERROR((R629*0.7+S629*0.3)*2,S629*2)</f>
        <v>200.47</v>
      </c>
      <c r="U629" s="293" t="str">
        <f>IF(T629&lt;170,"ГЗ по услуге (работе) НЕ выполнено","")&amp;IF(AND(T629&gt;=170,T629&lt;=200),"ГЗ по услуге (работе) выполнено","")&amp;IF(T629&gt;200,"ГЗ по услуге (работе) ПЕРЕвыполнено","")</f>
        <v>ГЗ по услуге (работе) ПЕРЕвыполнено</v>
      </c>
      <c r="V629" s="273"/>
      <c r="W629" s="263"/>
      <c r="X629" s="266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  <c r="GL629" s="4"/>
      <c r="GM629" s="4"/>
      <c r="GN629" s="4"/>
      <c r="GO629" s="4"/>
      <c r="GP629" s="4"/>
      <c r="GQ629" s="4"/>
      <c r="GR629" s="4"/>
      <c r="GS629" s="4"/>
      <c r="GT629" s="4"/>
      <c r="GU629" s="4"/>
      <c r="GV629" s="4"/>
      <c r="GW629" s="4"/>
      <c r="GX629" s="4"/>
      <c r="GY629" s="4"/>
      <c r="GZ629" s="4"/>
      <c r="HA629" s="4"/>
      <c r="HB629" s="4"/>
      <c r="HC629" s="4"/>
      <c r="HD629" s="4"/>
      <c r="HE629" s="4"/>
      <c r="HF629" s="4"/>
      <c r="HG629" s="4"/>
      <c r="HH629" s="4"/>
      <c r="HI629" s="4"/>
      <c r="HJ629" s="4"/>
      <c r="HK629" s="4"/>
      <c r="HL629" s="4"/>
      <c r="HM629" s="4"/>
      <c r="HN629" s="4"/>
      <c r="HO629" s="4"/>
      <c r="HP629" s="4"/>
      <c r="HQ629" s="4"/>
      <c r="HR629" s="4"/>
      <c r="HS629" s="4"/>
      <c r="HT629" s="4"/>
      <c r="HU629" s="4"/>
      <c r="HV629" s="4"/>
      <c r="HW629" s="4"/>
      <c r="HX629" s="4"/>
      <c r="HY629" s="4"/>
      <c r="HZ629" s="4"/>
      <c r="IA629" s="4"/>
      <c r="IB629" s="4"/>
      <c r="IC629" s="4"/>
      <c r="ID629" s="4"/>
      <c r="IE629" s="4"/>
      <c r="IF629" s="4"/>
      <c r="IG629" s="4"/>
      <c r="IH629" s="4"/>
      <c r="II629" s="4"/>
      <c r="IJ629" s="4"/>
      <c r="IK629" s="4"/>
      <c r="IL629" s="4"/>
      <c r="IM629" s="4"/>
      <c r="IN629" s="4"/>
      <c r="IO629" s="4"/>
      <c r="IP629" s="4"/>
      <c r="IQ629" s="4"/>
      <c r="IR629" s="4"/>
      <c r="IS629" s="4"/>
      <c r="IT629" s="4"/>
      <c r="IU629" s="4"/>
      <c r="IV629" s="4"/>
      <c r="IW629" s="4"/>
      <c r="IX629" s="4"/>
      <c r="IY629" s="4"/>
      <c r="IZ629" s="4"/>
      <c r="JA629" s="4"/>
      <c r="JB629" s="4"/>
      <c r="JC629" s="4"/>
      <c r="JD629" s="4"/>
      <c r="JE629" s="4"/>
      <c r="JF629" s="4"/>
      <c r="JG629" s="4"/>
      <c r="JH629" s="4"/>
      <c r="JI629" s="4"/>
      <c r="JJ629" s="4"/>
      <c r="JK629" s="4"/>
      <c r="JL629" s="4"/>
      <c r="JM629" s="4"/>
      <c r="JN629" s="4"/>
      <c r="JO629" s="4"/>
      <c r="JP629" s="4"/>
      <c r="JQ629" s="4"/>
      <c r="JR629" s="4"/>
      <c r="JS629" s="4"/>
      <c r="JT629" s="4"/>
      <c r="JU629" s="4"/>
      <c r="JV629" s="4"/>
      <c r="JW629" s="4"/>
      <c r="JX629" s="4"/>
      <c r="JY629" s="4"/>
      <c r="JZ629" s="4"/>
      <c r="KA629" s="4"/>
      <c r="KB629" s="4"/>
      <c r="KC629" s="4"/>
      <c r="KD629" s="4"/>
      <c r="KE629" s="4"/>
      <c r="KF629" s="4"/>
      <c r="KG629" s="4"/>
      <c r="KH629" s="4"/>
      <c r="KI629" s="4"/>
      <c r="KJ629" s="4"/>
      <c r="KK629" s="4"/>
      <c r="KL629" s="4"/>
      <c r="KM629" s="4"/>
      <c r="KN629" s="4"/>
      <c r="KO629" s="4"/>
      <c r="KP629" s="4"/>
      <c r="KQ629" s="4"/>
      <c r="KR629" s="4"/>
      <c r="KS629" s="4"/>
      <c r="KT629" s="4"/>
      <c r="KU629" s="4"/>
      <c r="KV629" s="4"/>
      <c r="KW629" s="4"/>
      <c r="KX629" s="4"/>
      <c r="KY629" s="4"/>
      <c r="KZ629" s="4"/>
      <c r="LA629" s="4"/>
      <c r="LB629" s="4"/>
      <c r="LC629" s="4"/>
      <c r="LD629" s="4"/>
      <c r="LE629" s="4"/>
      <c r="LF629" s="4"/>
      <c r="LG629" s="4"/>
      <c r="LH629" s="4"/>
      <c r="LI629" s="4"/>
      <c r="LJ629" s="4"/>
      <c r="LK629" s="4"/>
      <c r="LL629" s="4"/>
      <c r="LM629" s="4"/>
      <c r="LN629" s="4"/>
      <c r="LO629" s="4"/>
      <c r="LP629" s="4"/>
      <c r="LQ629" s="4"/>
      <c r="LR629" s="4"/>
      <c r="LS629" s="4"/>
      <c r="LT629" s="4"/>
      <c r="LU629" s="4"/>
      <c r="LV629" s="4"/>
      <c r="LW629" s="4"/>
      <c r="LX629" s="4"/>
      <c r="LY629" s="4"/>
      <c r="LZ629" s="4"/>
      <c r="MA629" s="4"/>
      <c r="MB629" s="4"/>
      <c r="MC629" s="4"/>
      <c r="MD629" s="4"/>
      <c r="ME629" s="4"/>
      <c r="MF629" s="4"/>
      <c r="MG629" s="4"/>
      <c r="MH629" s="4"/>
      <c r="MI629" s="4"/>
      <c r="MJ629" s="4"/>
      <c r="MK629" s="4"/>
      <c r="ML629" s="4"/>
      <c r="MM629" s="4"/>
      <c r="MN629" s="4"/>
      <c r="MO629" s="4"/>
      <c r="MP629" s="4"/>
      <c r="MQ629" s="4"/>
      <c r="MR629" s="4"/>
      <c r="MS629" s="4"/>
      <c r="MT629" s="4"/>
      <c r="MU629" s="4"/>
      <c r="MV629" s="4"/>
      <c r="MW629" s="4"/>
      <c r="MX629" s="4"/>
      <c r="MY629" s="4"/>
      <c r="MZ629" s="4"/>
      <c r="NA629" s="4"/>
      <c r="NB629" s="4"/>
      <c r="NC629" s="4"/>
      <c r="ND629" s="4"/>
      <c r="NE629" s="4"/>
      <c r="NF629" s="4"/>
      <c r="NG629" s="4"/>
      <c r="NH629" s="4"/>
      <c r="NI629" s="4"/>
      <c r="NJ629" s="4"/>
      <c r="NK629" s="4"/>
      <c r="NL629" s="4"/>
      <c r="NM629" s="4"/>
      <c r="NN629" s="4"/>
      <c r="NO629" s="4"/>
      <c r="NP629" s="4"/>
      <c r="NQ629" s="4"/>
      <c r="NR629" s="4"/>
      <c r="NS629" s="4"/>
      <c r="NT629" s="4"/>
      <c r="NU629" s="4"/>
      <c r="NV629" s="4"/>
      <c r="NW629" s="4"/>
      <c r="NX629" s="4"/>
      <c r="NY629" s="4"/>
      <c r="NZ629" s="4"/>
      <c r="OA629" s="4"/>
      <c r="OB629" s="4"/>
      <c r="OC629" s="4"/>
      <c r="OD629" s="4"/>
      <c r="OE629" s="4"/>
      <c r="OF629" s="4"/>
      <c r="OG629" s="4"/>
      <c r="OH629" s="4"/>
      <c r="OI629" s="4"/>
      <c r="OJ629" s="4"/>
      <c r="OK629" s="4"/>
      <c r="OL629" s="4"/>
      <c r="OM629" s="4"/>
      <c r="ON629" s="4"/>
      <c r="OO629" s="4"/>
      <c r="OP629" s="4"/>
      <c r="OQ629" s="4"/>
      <c r="OR629" s="4"/>
      <c r="OS629" s="4"/>
      <c r="OT629" s="4"/>
      <c r="OU629" s="4"/>
      <c r="OV629" s="4"/>
      <c r="OW629" s="4"/>
      <c r="OX629" s="4"/>
      <c r="OY629" s="4"/>
      <c r="OZ629" s="4"/>
      <c r="PA629" s="4"/>
    </row>
    <row r="630" spans="1:417" s="16" customFormat="1" ht="28.5" customHeight="1" thickBot="1" x14ac:dyDescent="0.3">
      <c r="A630" s="271"/>
      <c r="B630" s="44" t="str">
        <f t="shared" si="458"/>
        <v>ГБУЗ АО Городская поликлиника №2</v>
      </c>
      <c r="C630" s="281"/>
      <c r="D630" s="19" t="str">
        <f t="shared" si="459"/>
        <v>ПМСП, не включенная в базовую программу ОМС</v>
      </c>
      <c r="E630" s="295"/>
      <c r="F630" s="44" t="str">
        <f t="shared" si="466"/>
        <v>амбулаторно</v>
      </c>
      <c r="G630" s="295"/>
      <c r="H630" s="44" t="str">
        <f t="shared" si="467"/>
        <v>Первичная медико-санитарная помощь, в части диагностики и лечения</v>
      </c>
      <c r="I630" s="295"/>
      <c r="J630" s="44" t="str">
        <f t="shared" si="460"/>
        <v>психотерапия</v>
      </c>
      <c r="K630" s="71" t="s">
        <v>40</v>
      </c>
      <c r="L630" s="67" t="s">
        <v>118</v>
      </c>
      <c r="M630" s="68" t="s">
        <v>42</v>
      </c>
      <c r="N630" s="98">
        <v>3000</v>
      </c>
      <c r="O630" s="97">
        <v>3002</v>
      </c>
      <c r="P630" s="187" t="str">
        <f t="shared" si="418"/>
        <v/>
      </c>
      <c r="Q630" s="188">
        <f t="shared" si="468"/>
        <v>100.06666666666666</v>
      </c>
      <c r="R630" s="300"/>
      <c r="S630" s="301"/>
      <c r="T630" s="308"/>
      <c r="U630" s="323"/>
      <c r="V630" s="285"/>
      <c r="W630" s="263"/>
      <c r="X630" s="266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28.5" customHeight="1" thickBot="1" x14ac:dyDescent="0.3">
      <c r="A631" s="271"/>
      <c r="B631" s="44" t="str">
        <f t="shared" si="458"/>
        <v>ГБУЗ АО Городская поликлиника №2</v>
      </c>
      <c r="C631" s="281"/>
      <c r="D631" s="19" t="str">
        <f t="shared" si="459"/>
        <v>ПМСП, не включенная в базовую программу ОМС</v>
      </c>
      <c r="E631" s="295"/>
      <c r="F631" s="44" t="str">
        <f t="shared" si="466"/>
        <v>амбулаторно</v>
      </c>
      <c r="G631" s="295"/>
      <c r="H631" s="44" t="str">
        <f t="shared" si="467"/>
        <v>Первичная медико-санитарная помощь, в части диагностики и лечения</v>
      </c>
      <c r="I631" s="278"/>
      <c r="J631" s="44" t="str">
        <f t="shared" si="460"/>
        <v>психотерапия</v>
      </c>
      <c r="K631" s="71" t="s">
        <v>133</v>
      </c>
      <c r="L631" s="67" t="s">
        <v>118</v>
      </c>
      <c r="M631" s="68" t="s">
        <v>42</v>
      </c>
      <c r="N631" s="98">
        <v>800</v>
      </c>
      <c r="O631" s="97">
        <v>812</v>
      </c>
      <c r="P631" s="187" t="str">
        <f t="shared" si="418"/>
        <v/>
      </c>
      <c r="Q631" s="188">
        <f t="shared" si="468"/>
        <v>101.49999999999999</v>
      </c>
      <c r="R631" s="290"/>
      <c r="S631" s="297"/>
      <c r="T631" s="299"/>
      <c r="U631" s="294"/>
      <c r="V631" s="274"/>
      <c r="W631" s="263"/>
      <c r="X631" s="266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28.5" customHeight="1" thickBot="1" x14ac:dyDescent="0.3">
      <c r="A632" s="271"/>
      <c r="B632" s="44" t="str">
        <f t="shared" si="458"/>
        <v>ГБУЗ АО Городская поликлиника №2</v>
      </c>
      <c r="C632" s="281"/>
      <c r="D632" s="19" t="str">
        <f t="shared" si="459"/>
        <v>ПМСП, не включенная в базовую программу ОМС</v>
      </c>
      <c r="E632" s="295"/>
      <c r="F632" s="44" t="str">
        <f t="shared" si="466"/>
        <v>амбулаторно</v>
      </c>
      <c r="G632" s="295"/>
      <c r="H632" s="44" t="str">
        <f t="shared" si="467"/>
        <v>Первичная медико-санитарная помощь, в части диагностики и лечения</v>
      </c>
      <c r="I632" s="277" t="s">
        <v>243</v>
      </c>
      <c r="J632" s="44" t="str">
        <f t="shared" si="460"/>
        <v>Вакцинация</v>
      </c>
      <c r="K632" s="70" t="s">
        <v>128</v>
      </c>
      <c r="L632" s="69" t="s">
        <v>3</v>
      </c>
      <c r="M632" s="69" t="s">
        <v>5</v>
      </c>
      <c r="N632" s="100">
        <v>99</v>
      </c>
      <c r="O632" s="100">
        <v>99</v>
      </c>
      <c r="P632" s="187">
        <f t="shared" si="418"/>
        <v>100</v>
      </c>
      <c r="Q632" s="188" t="str">
        <f t="shared" si="468"/>
        <v/>
      </c>
      <c r="R632" s="289">
        <f t="shared" ref="R632:R636" si="470">IFERROR(AVERAGE(P632:P633),"")</f>
        <v>100</v>
      </c>
      <c r="S632" s="296">
        <f>AVERAGE(Q632:Q633)</f>
        <v>90</v>
      </c>
      <c r="T632" s="298">
        <f t="shared" si="469"/>
        <v>194</v>
      </c>
      <c r="U632" s="293" t="str">
        <f>IF(T632&lt;170,"ГЗ по услуге (работе) НЕ выполнено","")&amp;IF(AND(T632&gt;=170,T632&lt;=200),"ГЗ по услуге (работе) выполнено","")&amp;IF(T632&gt;200,"ГЗ по услуге (работе) ПЕРЕвыполнено","")</f>
        <v>ГЗ по услуге (работе) выполнено</v>
      </c>
      <c r="V632" s="273"/>
      <c r="W632" s="263"/>
      <c r="X632" s="266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28.5" customHeight="1" thickBot="1" x14ac:dyDescent="0.3">
      <c r="A633" s="271"/>
      <c r="B633" s="44" t="str">
        <f t="shared" si="458"/>
        <v>ГБУЗ АО Городская поликлиника №2</v>
      </c>
      <c r="C633" s="282"/>
      <c r="D633" s="19" t="str">
        <f t="shared" si="459"/>
        <v>ПМСП, не включенная в базовую программу ОМС</v>
      </c>
      <c r="E633" s="278"/>
      <c r="F633" s="44" t="str">
        <f t="shared" si="466"/>
        <v>амбулаторно</v>
      </c>
      <c r="G633" s="278"/>
      <c r="H633" s="44" t="str">
        <f t="shared" si="467"/>
        <v>Первичная медико-санитарная помощь, в части диагностики и лечения</v>
      </c>
      <c r="I633" s="295"/>
      <c r="J633" s="44" t="str">
        <f t="shared" si="460"/>
        <v>Вакцинация</v>
      </c>
      <c r="K633" s="71" t="s">
        <v>40</v>
      </c>
      <c r="L633" s="67" t="s">
        <v>118</v>
      </c>
      <c r="M633" s="68" t="s">
        <v>42</v>
      </c>
      <c r="N633" s="98">
        <v>10</v>
      </c>
      <c r="O633" s="97">
        <v>9</v>
      </c>
      <c r="P633" s="187" t="str">
        <f t="shared" si="418"/>
        <v/>
      </c>
      <c r="Q633" s="188">
        <f t="shared" si="468"/>
        <v>90</v>
      </c>
      <c r="R633" s="290"/>
      <c r="S633" s="297"/>
      <c r="T633" s="299"/>
      <c r="U633" s="294"/>
      <c r="V633" s="274"/>
      <c r="W633" s="263"/>
      <c r="X633" s="266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28.5" customHeight="1" thickBot="1" x14ac:dyDescent="0.3">
      <c r="A634" s="271"/>
      <c r="B634" s="44" t="str">
        <f t="shared" si="458"/>
        <v>ГБУЗ АО Городская поликлиника №2</v>
      </c>
      <c r="C634" s="280" t="s">
        <v>299</v>
      </c>
      <c r="D634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34" s="277" t="s">
        <v>137</v>
      </c>
      <c r="F634" s="44" t="str">
        <f t="shared" si="466"/>
        <v>амбулаторно</v>
      </c>
      <c r="G634" s="277" t="s">
        <v>47</v>
      </c>
      <c r="H634" s="44" t="str">
        <f t="shared" si="467"/>
        <v>Не предусмотрено</v>
      </c>
      <c r="I634" s="295" t="s">
        <v>47</v>
      </c>
      <c r="J634" s="44" t="str">
        <f t="shared" si="460"/>
        <v>Не предусмотрено</v>
      </c>
      <c r="K634" s="82" t="s">
        <v>301</v>
      </c>
      <c r="L634" s="69" t="s">
        <v>3</v>
      </c>
      <c r="M634" s="69" t="s">
        <v>5</v>
      </c>
      <c r="N634" s="100">
        <v>99</v>
      </c>
      <c r="O634" s="100">
        <v>99</v>
      </c>
      <c r="P634" s="187">
        <f t="shared" si="418"/>
        <v>100</v>
      </c>
      <c r="Q634" s="188" t="str">
        <f t="shared" si="468"/>
        <v/>
      </c>
      <c r="R634" s="289">
        <f t="shared" si="470"/>
        <v>100</v>
      </c>
      <c r="S634" s="296">
        <f>AVERAGE(Q634:Q635)</f>
        <v>100</v>
      </c>
      <c r="T634" s="298">
        <f t="shared" si="469"/>
        <v>200</v>
      </c>
      <c r="U634" s="293" t="str">
        <f>IF(T634&lt;170,"ГЗ по услуге (работе) НЕ выполнено","")&amp;IF(AND(T634&gt;=170,T634&lt;=200),"ГЗ по услуге (работе) выполнено","")&amp;IF(T634&gt;200,"ГЗ по услуге (работе) ПЕРЕвыполнено","")</f>
        <v>ГЗ по услуге (работе) выполнено</v>
      </c>
      <c r="V634" s="273"/>
      <c r="W634" s="263"/>
      <c r="X634" s="266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42" customHeight="1" thickBot="1" x14ac:dyDescent="0.3">
      <c r="A635" s="271"/>
      <c r="B635" s="44" t="str">
        <f t="shared" si="458"/>
        <v>ГБУЗ АО Городская поликлиника №2</v>
      </c>
      <c r="C635" s="282"/>
      <c r="D635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35" s="278"/>
      <c r="F635" s="44" t="str">
        <f t="shared" si="466"/>
        <v>амбулаторно</v>
      </c>
      <c r="G635" s="278"/>
      <c r="H635" s="44" t="str">
        <f t="shared" si="467"/>
        <v>Не предусмотрено</v>
      </c>
      <c r="I635" s="278"/>
      <c r="J635" s="44" t="str">
        <f t="shared" si="460"/>
        <v>Не предусмотрено</v>
      </c>
      <c r="K635" s="71" t="s">
        <v>40</v>
      </c>
      <c r="L635" s="67" t="s">
        <v>118</v>
      </c>
      <c r="M635" s="68" t="s">
        <v>42</v>
      </c>
      <c r="N635" s="98">
        <v>2604</v>
      </c>
      <c r="O635" s="97">
        <v>2604</v>
      </c>
      <c r="P635" s="187" t="str">
        <f t="shared" si="418"/>
        <v/>
      </c>
      <c r="Q635" s="188">
        <f t="shared" si="468"/>
        <v>100</v>
      </c>
      <c r="R635" s="290"/>
      <c r="S635" s="297"/>
      <c r="T635" s="299"/>
      <c r="U635" s="294"/>
      <c r="V635" s="274"/>
      <c r="W635" s="263"/>
      <c r="X635" s="266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40.5" customHeight="1" thickBot="1" x14ac:dyDescent="0.3">
      <c r="A636" s="271"/>
      <c r="B636" s="44" t="str">
        <f t="shared" si="458"/>
        <v>ГБУЗ АО Городская поликлиника №2</v>
      </c>
      <c r="C636" s="306" t="s">
        <v>227</v>
      </c>
      <c r="D636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6" s="276" t="s">
        <v>281</v>
      </c>
      <c r="F636" s="44" t="str">
        <f t="shared" si="466"/>
        <v>заключение договоров</v>
      </c>
      <c r="G636" s="273" t="s">
        <v>283</v>
      </c>
      <c r="H636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6" s="273" t="s">
        <v>282</v>
      </c>
      <c r="J636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6" s="73" t="s">
        <v>228</v>
      </c>
      <c r="L636" s="72" t="s">
        <v>3</v>
      </c>
      <c r="M636" s="69" t="s">
        <v>5</v>
      </c>
      <c r="N636" s="100">
        <v>100</v>
      </c>
      <c r="O636" s="100">
        <v>100</v>
      </c>
      <c r="P636" s="187">
        <f t="shared" si="418"/>
        <v>100</v>
      </c>
      <c r="Q636" s="188" t="str">
        <f t="shared" si="468"/>
        <v/>
      </c>
      <c r="R636" s="289">
        <f t="shared" si="470"/>
        <v>100</v>
      </c>
      <c r="S636" s="296">
        <f>AVERAGE(Q636:Q637)</f>
        <v>100</v>
      </c>
      <c r="T636" s="298">
        <f t="shared" si="469"/>
        <v>200</v>
      </c>
      <c r="U636" s="292" t="str">
        <f>IF(T636&lt;170,"ГЗ по услуге (работе) НЕ выполнено","")&amp;IF(AND(T636&gt;=170,T636&lt;=200),"ГЗ по услуге (работе) выполнено","")&amp;IF(T636&gt;200,"ГЗ по услуге (работе) ПЕРЕвыполнено","")</f>
        <v>ГЗ по услуге (работе) выполнено</v>
      </c>
      <c r="V636" s="276"/>
      <c r="W636" s="263"/>
      <c r="X636" s="266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16" customFormat="1" ht="22.15" customHeight="1" thickBot="1" x14ac:dyDescent="0.3">
      <c r="A637" s="272"/>
      <c r="B637" s="44" t="str">
        <f t="shared" si="458"/>
        <v>ГБУЗ АО Городская поликлиника №2</v>
      </c>
      <c r="C637" s="306"/>
      <c r="D637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7" s="276"/>
      <c r="F637" s="44" t="str">
        <f t="shared" si="466"/>
        <v>заключение договоров</v>
      </c>
      <c r="G637" s="274"/>
      <c r="H637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7" s="274"/>
      <c r="J637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7" s="74" t="s">
        <v>235</v>
      </c>
      <c r="L637" s="72" t="s">
        <v>229</v>
      </c>
      <c r="M637" s="68" t="s">
        <v>42</v>
      </c>
      <c r="N637" s="98">
        <v>6.4</v>
      </c>
      <c r="O637" s="98">
        <v>6.4</v>
      </c>
      <c r="P637" s="187" t="str">
        <f t="shared" si="418"/>
        <v/>
      </c>
      <c r="Q637" s="188">
        <f>IF(AND(N637&lt;&gt;0,M637="объем"),(O637/N637*100),"")</f>
        <v>100</v>
      </c>
      <c r="R637" s="290"/>
      <c r="S637" s="297"/>
      <c r="T637" s="299"/>
      <c r="U637" s="292"/>
      <c r="V637" s="276"/>
      <c r="W637" s="264"/>
      <c r="X637" s="267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  <c r="GL637" s="4"/>
      <c r="GM637" s="4"/>
      <c r="GN637" s="4"/>
      <c r="GO637" s="4"/>
      <c r="GP637" s="4"/>
      <c r="GQ637" s="4"/>
      <c r="GR637" s="4"/>
      <c r="GS637" s="4"/>
      <c r="GT637" s="4"/>
      <c r="GU637" s="4"/>
      <c r="GV637" s="4"/>
      <c r="GW637" s="4"/>
      <c r="GX637" s="4"/>
      <c r="GY637" s="4"/>
      <c r="GZ637" s="4"/>
      <c r="HA637" s="4"/>
      <c r="HB637" s="4"/>
      <c r="HC637" s="4"/>
      <c r="HD637" s="4"/>
      <c r="HE637" s="4"/>
      <c r="HF637" s="4"/>
      <c r="HG637" s="4"/>
      <c r="HH637" s="4"/>
      <c r="HI637" s="4"/>
      <c r="HJ637" s="4"/>
      <c r="HK637" s="4"/>
      <c r="HL637" s="4"/>
      <c r="HM637" s="4"/>
      <c r="HN637" s="4"/>
      <c r="HO637" s="4"/>
      <c r="HP637" s="4"/>
      <c r="HQ637" s="4"/>
      <c r="HR637" s="4"/>
      <c r="HS637" s="4"/>
      <c r="HT637" s="4"/>
      <c r="HU637" s="4"/>
      <c r="HV637" s="4"/>
      <c r="HW637" s="4"/>
      <c r="HX637" s="4"/>
      <c r="HY637" s="4"/>
      <c r="HZ637" s="4"/>
      <c r="IA637" s="4"/>
      <c r="IB637" s="4"/>
      <c r="IC637" s="4"/>
      <c r="ID637" s="4"/>
      <c r="IE637" s="4"/>
      <c r="IF637" s="4"/>
      <c r="IG637" s="4"/>
      <c r="IH637" s="4"/>
      <c r="II637" s="4"/>
      <c r="IJ637" s="4"/>
      <c r="IK637" s="4"/>
      <c r="IL637" s="4"/>
      <c r="IM637" s="4"/>
      <c r="IN637" s="4"/>
      <c r="IO637" s="4"/>
      <c r="IP637" s="4"/>
      <c r="IQ637" s="4"/>
      <c r="IR637" s="4"/>
      <c r="IS637" s="4"/>
      <c r="IT637" s="4"/>
      <c r="IU637" s="4"/>
      <c r="IV637" s="4"/>
      <c r="IW637" s="4"/>
      <c r="IX637" s="4"/>
      <c r="IY637" s="4"/>
      <c r="IZ637" s="4"/>
      <c r="JA637" s="4"/>
      <c r="JB637" s="4"/>
      <c r="JC637" s="4"/>
      <c r="JD637" s="4"/>
      <c r="JE637" s="4"/>
      <c r="JF637" s="4"/>
      <c r="JG637" s="4"/>
      <c r="JH637" s="4"/>
      <c r="JI637" s="4"/>
      <c r="JJ637" s="4"/>
      <c r="JK637" s="4"/>
      <c r="JL637" s="4"/>
      <c r="JM637" s="4"/>
      <c r="JN637" s="4"/>
      <c r="JO637" s="4"/>
      <c r="JP637" s="4"/>
      <c r="JQ637" s="4"/>
      <c r="JR637" s="4"/>
      <c r="JS637" s="4"/>
      <c r="JT637" s="4"/>
      <c r="JU637" s="4"/>
      <c r="JV637" s="4"/>
      <c r="JW637" s="4"/>
      <c r="JX637" s="4"/>
      <c r="JY637" s="4"/>
      <c r="JZ637" s="4"/>
      <c r="KA637" s="4"/>
      <c r="KB637" s="4"/>
      <c r="KC637" s="4"/>
      <c r="KD637" s="4"/>
      <c r="KE637" s="4"/>
      <c r="KF637" s="4"/>
      <c r="KG637" s="4"/>
      <c r="KH637" s="4"/>
      <c r="KI637" s="4"/>
      <c r="KJ637" s="4"/>
      <c r="KK637" s="4"/>
      <c r="KL637" s="4"/>
      <c r="KM637" s="4"/>
      <c r="KN637" s="4"/>
      <c r="KO637" s="4"/>
      <c r="KP637" s="4"/>
      <c r="KQ637" s="4"/>
      <c r="KR637" s="4"/>
      <c r="KS637" s="4"/>
      <c r="KT637" s="4"/>
      <c r="KU637" s="4"/>
      <c r="KV637" s="4"/>
      <c r="KW637" s="4"/>
      <c r="KX637" s="4"/>
      <c r="KY637" s="4"/>
      <c r="KZ637" s="4"/>
      <c r="LA637" s="4"/>
      <c r="LB637" s="4"/>
      <c r="LC637" s="4"/>
      <c r="LD637" s="4"/>
      <c r="LE637" s="4"/>
      <c r="LF637" s="4"/>
      <c r="LG637" s="4"/>
      <c r="LH637" s="4"/>
      <c r="LI637" s="4"/>
      <c r="LJ637" s="4"/>
      <c r="LK637" s="4"/>
      <c r="LL637" s="4"/>
      <c r="LM637" s="4"/>
      <c r="LN637" s="4"/>
      <c r="LO637" s="4"/>
      <c r="LP637" s="4"/>
      <c r="LQ637" s="4"/>
      <c r="LR637" s="4"/>
      <c r="LS637" s="4"/>
      <c r="LT637" s="4"/>
      <c r="LU637" s="4"/>
      <c r="LV637" s="4"/>
      <c r="LW637" s="4"/>
      <c r="LX637" s="4"/>
      <c r="LY637" s="4"/>
      <c r="LZ637" s="4"/>
      <c r="MA637" s="4"/>
      <c r="MB637" s="4"/>
      <c r="MC637" s="4"/>
      <c r="MD637" s="4"/>
      <c r="ME637" s="4"/>
      <c r="MF637" s="4"/>
      <c r="MG637" s="4"/>
      <c r="MH637" s="4"/>
      <c r="MI637" s="4"/>
      <c r="MJ637" s="4"/>
      <c r="MK637" s="4"/>
      <c r="ML637" s="4"/>
      <c r="MM637" s="4"/>
      <c r="MN637" s="4"/>
      <c r="MO637" s="4"/>
      <c r="MP637" s="4"/>
      <c r="MQ637" s="4"/>
      <c r="MR637" s="4"/>
      <c r="MS637" s="4"/>
      <c r="MT637" s="4"/>
      <c r="MU637" s="4"/>
      <c r="MV637" s="4"/>
      <c r="MW637" s="4"/>
      <c r="MX637" s="4"/>
      <c r="MY637" s="4"/>
      <c r="MZ637" s="4"/>
      <c r="NA637" s="4"/>
      <c r="NB637" s="4"/>
      <c r="NC637" s="4"/>
      <c r="ND637" s="4"/>
      <c r="NE637" s="4"/>
      <c r="NF637" s="4"/>
      <c r="NG637" s="4"/>
      <c r="NH637" s="4"/>
      <c r="NI637" s="4"/>
      <c r="NJ637" s="4"/>
      <c r="NK637" s="4"/>
      <c r="NL637" s="4"/>
      <c r="NM637" s="4"/>
      <c r="NN637" s="4"/>
      <c r="NO637" s="4"/>
      <c r="NP637" s="4"/>
      <c r="NQ637" s="4"/>
      <c r="NR637" s="4"/>
      <c r="NS637" s="4"/>
      <c r="NT637" s="4"/>
      <c r="NU637" s="4"/>
      <c r="NV637" s="4"/>
      <c r="NW637" s="4"/>
      <c r="NX637" s="4"/>
      <c r="NY637" s="4"/>
      <c r="NZ637" s="4"/>
      <c r="OA637" s="4"/>
      <c r="OB637" s="4"/>
      <c r="OC637" s="4"/>
      <c r="OD637" s="4"/>
      <c r="OE637" s="4"/>
      <c r="OF637" s="4"/>
      <c r="OG637" s="4"/>
      <c r="OH637" s="4"/>
      <c r="OI637" s="4"/>
      <c r="OJ637" s="4"/>
      <c r="OK637" s="4"/>
      <c r="OL637" s="4"/>
      <c r="OM637" s="4"/>
      <c r="ON637" s="4"/>
      <c r="OO637" s="4"/>
      <c r="OP637" s="4"/>
      <c r="OQ637" s="4"/>
      <c r="OR637" s="4"/>
      <c r="OS637" s="4"/>
      <c r="OT637" s="4"/>
      <c r="OU637" s="4"/>
      <c r="OV637" s="4"/>
      <c r="OW637" s="4"/>
      <c r="OX637" s="4"/>
      <c r="OY637" s="4"/>
      <c r="OZ637" s="4"/>
      <c r="PA637" s="4"/>
    </row>
    <row r="638" spans="1:417" s="16" customFormat="1" ht="28.5" customHeight="1" thickBot="1" x14ac:dyDescent="0.3">
      <c r="A638" s="211" t="s">
        <v>193</v>
      </c>
      <c r="B638" s="44" t="str">
        <f t="shared" si="458"/>
        <v>ГБУЗ АО Городская поликлиника №3</v>
      </c>
      <c r="C638" s="268" t="s">
        <v>71</v>
      </c>
      <c r="D638" s="19" t="str">
        <f t="shared" si="459"/>
        <v>Паллиативная медицинская помощь</v>
      </c>
      <c r="E638" s="273" t="s">
        <v>137</v>
      </c>
      <c r="F638" s="44" t="str">
        <f t="shared" si="466"/>
        <v>амбулаторно</v>
      </c>
      <c r="G638" s="273" t="s">
        <v>47</v>
      </c>
      <c r="H638" s="44" t="str">
        <f t="shared" si="467"/>
        <v>Не предусмотрено</v>
      </c>
      <c r="I638" s="273" t="s">
        <v>71</v>
      </c>
      <c r="J638" s="44" t="str">
        <f t="shared" si="460"/>
        <v>Паллиативная медицинская помощь</v>
      </c>
      <c r="K638" s="70" t="s">
        <v>128</v>
      </c>
      <c r="L638" s="70" t="s">
        <v>3</v>
      </c>
      <c r="M638" s="70" t="s">
        <v>5</v>
      </c>
      <c r="N638" s="100">
        <v>99</v>
      </c>
      <c r="O638" s="100">
        <v>99</v>
      </c>
      <c r="P638" s="187">
        <f t="shared" si="418"/>
        <v>100</v>
      </c>
      <c r="Q638" s="188" t="str">
        <f t="shared" si="468"/>
        <v/>
      </c>
      <c r="R638" s="289">
        <f>IFERROR(AVERAGE(P638:P639),"")</f>
        <v>100</v>
      </c>
      <c r="S638" s="296">
        <f>AVERAGE(Q638:Q639)</f>
        <v>97.440868553702984</v>
      </c>
      <c r="T638" s="298">
        <f>IFERROR((R638*0.7+S638*0.3)*2,S638*2)</f>
        <v>198.46452113222179</v>
      </c>
      <c r="U638" s="293" t="str">
        <f>IF(T638&lt;170,"ГЗ по услуге (работе) НЕ выполнено","")&amp;IF(AND(T638&gt;=170,T638&lt;=200),"ГЗ по услуге (работе) выполнено","")&amp;IF(T638&gt;200,"ГЗ по услуге (работе) ПЕРЕвыполнено","")</f>
        <v>ГЗ по услуге (работе) выполнено</v>
      </c>
      <c r="V638" s="273"/>
      <c r="W638" s="262">
        <f>AVERAGE(T638:T648)</f>
        <v>157.38215261354111</v>
      </c>
      <c r="X638" s="265" t="str">
        <f t="shared" ref="X638" si="471">IF(W638&lt;170,"ГЗ по учреждению не выполнено","")&amp;IF(AND(W638&gt;=170,W638&lt;=200),"ГЗ по учреждению выполнено","")&amp;IF(W638&gt;200,"ГЗ по учреждению перевыполнено","")</f>
        <v>ГЗ по учреждению не выполнено</v>
      </c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  <c r="GL638" s="4"/>
      <c r="GM638" s="4"/>
      <c r="GN638" s="4"/>
      <c r="GO638" s="4"/>
      <c r="GP638" s="4"/>
      <c r="GQ638" s="4"/>
      <c r="GR638" s="4"/>
      <c r="GS638" s="4"/>
      <c r="GT638" s="4"/>
      <c r="GU638" s="4"/>
      <c r="GV638" s="4"/>
      <c r="GW638" s="4"/>
      <c r="GX638" s="4"/>
      <c r="GY638" s="4"/>
      <c r="GZ638" s="4"/>
      <c r="HA638" s="4"/>
      <c r="HB638" s="4"/>
      <c r="HC638" s="4"/>
      <c r="HD638" s="4"/>
      <c r="HE638" s="4"/>
      <c r="HF638" s="4"/>
      <c r="HG638" s="4"/>
      <c r="HH638" s="4"/>
      <c r="HI638" s="4"/>
      <c r="HJ638" s="4"/>
      <c r="HK638" s="4"/>
      <c r="HL638" s="4"/>
      <c r="HM638" s="4"/>
      <c r="HN638" s="4"/>
      <c r="HO638" s="4"/>
      <c r="HP638" s="4"/>
      <c r="HQ638" s="4"/>
      <c r="HR638" s="4"/>
      <c r="HS638" s="4"/>
      <c r="HT638" s="4"/>
      <c r="HU638" s="4"/>
      <c r="HV638" s="4"/>
      <c r="HW638" s="4"/>
      <c r="HX638" s="4"/>
      <c r="HY638" s="4"/>
      <c r="HZ638" s="4"/>
      <c r="IA638" s="4"/>
      <c r="IB638" s="4"/>
      <c r="IC638" s="4"/>
      <c r="ID638" s="4"/>
      <c r="IE638" s="4"/>
      <c r="IF638" s="4"/>
      <c r="IG638" s="4"/>
      <c r="IH638" s="4"/>
      <c r="II638" s="4"/>
      <c r="IJ638" s="4"/>
      <c r="IK638" s="4"/>
      <c r="IL638" s="4"/>
      <c r="IM638" s="4"/>
      <c r="IN638" s="4"/>
      <c r="IO638" s="4"/>
      <c r="IP638" s="4"/>
      <c r="IQ638" s="4"/>
      <c r="IR638" s="4"/>
      <c r="IS638" s="4"/>
      <c r="IT638" s="4"/>
      <c r="IU638" s="4"/>
      <c r="IV638" s="4"/>
      <c r="IW638" s="4"/>
      <c r="IX638" s="4"/>
      <c r="IY638" s="4"/>
      <c r="IZ638" s="4"/>
      <c r="JA638" s="4"/>
      <c r="JB638" s="4"/>
      <c r="JC638" s="4"/>
      <c r="JD638" s="4"/>
      <c r="JE638" s="4"/>
      <c r="JF638" s="4"/>
      <c r="JG638" s="4"/>
      <c r="JH638" s="4"/>
      <c r="JI638" s="4"/>
      <c r="JJ638" s="4"/>
      <c r="JK638" s="4"/>
      <c r="JL638" s="4"/>
      <c r="JM638" s="4"/>
      <c r="JN638" s="4"/>
      <c r="JO638" s="4"/>
      <c r="JP638" s="4"/>
      <c r="JQ638" s="4"/>
      <c r="JR638" s="4"/>
      <c r="JS638" s="4"/>
      <c r="JT638" s="4"/>
      <c r="JU638" s="4"/>
      <c r="JV638" s="4"/>
      <c r="JW638" s="4"/>
      <c r="JX638" s="4"/>
      <c r="JY638" s="4"/>
      <c r="JZ638" s="4"/>
      <c r="KA638" s="4"/>
      <c r="KB638" s="4"/>
      <c r="KC638" s="4"/>
      <c r="KD638" s="4"/>
      <c r="KE638" s="4"/>
      <c r="KF638" s="4"/>
      <c r="KG638" s="4"/>
      <c r="KH638" s="4"/>
      <c r="KI638" s="4"/>
      <c r="KJ638" s="4"/>
      <c r="KK638" s="4"/>
      <c r="KL638" s="4"/>
      <c r="KM638" s="4"/>
      <c r="KN638" s="4"/>
      <c r="KO638" s="4"/>
      <c r="KP638" s="4"/>
      <c r="KQ638" s="4"/>
      <c r="KR638" s="4"/>
      <c r="KS638" s="4"/>
      <c r="KT638" s="4"/>
      <c r="KU638" s="4"/>
      <c r="KV638" s="4"/>
      <c r="KW638" s="4"/>
      <c r="KX638" s="4"/>
      <c r="KY638" s="4"/>
      <c r="KZ638" s="4"/>
      <c r="LA638" s="4"/>
      <c r="LB638" s="4"/>
      <c r="LC638" s="4"/>
      <c r="LD638" s="4"/>
      <c r="LE638" s="4"/>
      <c r="LF638" s="4"/>
      <c r="LG638" s="4"/>
      <c r="LH638" s="4"/>
      <c r="LI638" s="4"/>
      <c r="LJ638" s="4"/>
      <c r="LK638" s="4"/>
      <c r="LL638" s="4"/>
      <c r="LM638" s="4"/>
      <c r="LN638" s="4"/>
      <c r="LO638" s="4"/>
      <c r="LP638" s="4"/>
      <c r="LQ638" s="4"/>
      <c r="LR638" s="4"/>
      <c r="LS638" s="4"/>
      <c r="LT638" s="4"/>
      <c r="LU638" s="4"/>
      <c r="LV638" s="4"/>
      <c r="LW638" s="4"/>
      <c r="LX638" s="4"/>
      <c r="LY638" s="4"/>
      <c r="LZ638" s="4"/>
      <c r="MA638" s="4"/>
      <c r="MB638" s="4"/>
      <c r="MC638" s="4"/>
      <c r="MD638" s="4"/>
      <c r="ME638" s="4"/>
      <c r="MF638" s="4"/>
      <c r="MG638" s="4"/>
      <c r="MH638" s="4"/>
      <c r="MI638" s="4"/>
      <c r="MJ638" s="4"/>
      <c r="MK638" s="4"/>
      <c r="ML638" s="4"/>
      <c r="MM638" s="4"/>
      <c r="MN638" s="4"/>
      <c r="MO638" s="4"/>
      <c r="MP638" s="4"/>
      <c r="MQ638" s="4"/>
      <c r="MR638" s="4"/>
      <c r="MS638" s="4"/>
      <c r="MT638" s="4"/>
      <c r="MU638" s="4"/>
      <c r="MV638" s="4"/>
      <c r="MW638" s="4"/>
      <c r="MX638" s="4"/>
      <c r="MY638" s="4"/>
      <c r="MZ638" s="4"/>
      <c r="NA638" s="4"/>
      <c r="NB638" s="4"/>
      <c r="NC638" s="4"/>
      <c r="ND638" s="4"/>
      <c r="NE638" s="4"/>
      <c r="NF638" s="4"/>
      <c r="NG638" s="4"/>
      <c r="NH638" s="4"/>
      <c r="NI638" s="4"/>
      <c r="NJ638" s="4"/>
      <c r="NK638" s="4"/>
      <c r="NL638" s="4"/>
      <c r="NM638" s="4"/>
      <c r="NN638" s="4"/>
      <c r="NO638" s="4"/>
      <c r="NP638" s="4"/>
      <c r="NQ638" s="4"/>
      <c r="NR638" s="4"/>
      <c r="NS638" s="4"/>
      <c r="NT638" s="4"/>
      <c r="NU638" s="4"/>
      <c r="NV638" s="4"/>
      <c r="NW638" s="4"/>
      <c r="NX638" s="4"/>
      <c r="NY638" s="4"/>
      <c r="NZ638" s="4"/>
      <c r="OA638" s="4"/>
      <c r="OB638" s="4"/>
      <c r="OC638" s="4"/>
      <c r="OD638" s="4"/>
      <c r="OE638" s="4"/>
      <c r="OF638" s="4"/>
      <c r="OG638" s="4"/>
      <c r="OH638" s="4"/>
      <c r="OI638" s="4"/>
      <c r="OJ638" s="4"/>
      <c r="OK638" s="4"/>
      <c r="OL638" s="4"/>
      <c r="OM638" s="4"/>
      <c r="ON638" s="4"/>
      <c r="OO638" s="4"/>
      <c r="OP638" s="4"/>
      <c r="OQ638" s="4"/>
      <c r="OR638" s="4"/>
      <c r="OS638" s="4"/>
      <c r="OT638" s="4"/>
      <c r="OU638" s="4"/>
      <c r="OV638" s="4"/>
      <c r="OW638" s="4"/>
      <c r="OX638" s="4"/>
      <c r="OY638" s="4"/>
      <c r="OZ638" s="4"/>
      <c r="PA638" s="4"/>
    </row>
    <row r="639" spans="1:417" s="16" customFormat="1" ht="28.5" customHeight="1" thickBot="1" x14ac:dyDescent="0.3">
      <c r="A639" s="212"/>
      <c r="B639" s="44" t="str">
        <f>IF(A639="",B638,A639)</f>
        <v>ГБУЗ АО Городская поликлиника №3</v>
      </c>
      <c r="C639" s="291"/>
      <c r="D639" s="19" t="str">
        <f>IF(C639="",D638,C639)</f>
        <v>Паллиативная медицинская помощь</v>
      </c>
      <c r="E639" s="274"/>
      <c r="F639" s="44" t="str">
        <f>IF(E639="",F638,E639)</f>
        <v>амбулаторно</v>
      </c>
      <c r="G639" s="274"/>
      <c r="H639" s="44" t="str">
        <f>IF(G639="",H638,G639)</f>
        <v>Не предусмотрено</v>
      </c>
      <c r="I639" s="274"/>
      <c r="J639" s="44" t="str">
        <f>IF(I639="",J638,I639)</f>
        <v>Паллиативная медицинская помощь</v>
      </c>
      <c r="K639" s="71" t="s">
        <v>40</v>
      </c>
      <c r="L639" s="72" t="s">
        <v>118</v>
      </c>
      <c r="M639" s="78" t="s">
        <v>42</v>
      </c>
      <c r="N639" s="98">
        <v>2579</v>
      </c>
      <c r="O639" s="98">
        <v>2513</v>
      </c>
      <c r="P639" s="225" t="str">
        <f t="shared" si="418"/>
        <v/>
      </c>
      <c r="Q639" s="188">
        <f t="shared" si="468"/>
        <v>97.440868553702984</v>
      </c>
      <c r="R639" s="290"/>
      <c r="S639" s="297"/>
      <c r="T639" s="299"/>
      <c r="U639" s="294"/>
      <c r="V639" s="274"/>
      <c r="W639" s="263"/>
      <c r="X639" s="266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  <c r="GL639" s="4"/>
      <c r="GM639" s="4"/>
      <c r="GN639" s="4"/>
      <c r="GO639" s="4"/>
      <c r="GP639" s="4"/>
      <c r="GQ639" s="4"/>
      <c r="GR639" s="4"/>
      <c r="GS639" s="4"/>
      <c r="GT639" s="4"/>
      <c r="GU639" s="4"/>
      <c r="GV639" s="4"/>
      <c r="GW639" s="4"/>
      <c r="GX639" s="4"/>
      <c r="GY639" s="4"/>
      <c r="GZ639" s="4"/>
      <c r="HA639" s="4"/>
      <c r="HB639" s="4"/>
      <c r="HC639" s="4"/>
      <c r="HD639" s="4"/>
      <c r="HE639" s="4"/>
      <c r="HF639" s="4"/>
      <c r="HG639" s="4"/>
      <c r="HH639" s="4"/>
      <c r="HI639" s="4"/>
      <c r="HJ639" s="4"/>
      <c r="HK639" s="4"/>
      <c r="HL639" s="4"/>
      <c r="HM639" s="4"/>
      <c r="HN639" s="4"/>
      <c r="HO639" s="4"/>
      <c r="HP639" s="4"/>
      <c r="HQ639" s="4"/>
      <c r="HR639" s="4"/>
      <c r="HS639" s="4"/>
      <c r="HT639" s="4"/>
      <c r="HU639" s="4"/>
      <c r="HV639" s="4"/>
      <c r="HW639" s="4"/>
      <c r="HX639" s="4"/>
      <c r="HY639" s="4"/>
      <c r="HZ639" s="4"/>
      <c r="IA639" s="4"/>
      <c r="IB639" s="4"/>
      <c r="IC639" s="4"/>
      <c r="ID639" s="4"/>
      <c r="IE639" s="4"/>
      <c r="IF639" s="4"/>
      <c r="IG639" s="4"/>
      <c r="IH639" s="4"/>
      <c r="II639" s="4"/>
      <c r="IJ639" s="4"/>
      <c r="IK639" s="4"/>
      <c r="IL639" s="4"/>
      <c r="IM639" s="4"/>
      <c r="IN639" s="4"/>
      <c r="IO639" s="4"/>
      <c r="IP639" s="4"/>
      <c r="IQ639" s="4"/>
      <c r="IR639" s="4"/>
      <c r="IS639" s="4"/>
      <c r="IT639" s="4"/>
      <c r="IU639" s="4"/>
      <c r="IV639" s="4"/>
      <c r="IW639" s="4"/>
      <c r="IX639" s="4"/>
      <c r="IY639" s="4"/>
      <c r="IZ639" s="4"/>
      <c r="JA639" s="4"/>
      <c r="JB639" s="4"/>
      <c r="JC639" s="4"/>
      <c r="JD639" s="4"/>
      <c r="JE639" s="4"/>
      <c r="JF639" s="4"/>
      <c r="JG639" s="4"/>
      <c r="JH639" s="4"/>
      <c r="JI639" s="4"/>
      <c r="JJ639" s="4"/>
      <c r="JK639" s="4"/>
      <c r="JL639" s="4"/>
      <c r="JM639" s="4"/>
      <c r="JN639" s="4"/>
      <c r="JO639" s="4"/>
      <c r="JP639" s="4"/>
      <c r="JQ639" s="4"/>
      <c r="JR639" s="4"/>
      <c r="JS639" s="4"/>
      <c r="JT639" s="4"/>
      <c r="JU639" s="4"/>
      <c r="JV639" s="4"/>
      <c r="JW639" s="4"/>
      <c r="JX639" s="4"/>
      <c r="JY639" s="4"/>
      <c r="JZ639" s="4"/>
      <c r="KA639" s="4"/>
      <c r="KB639" s="4"/>
      <c r="KC639" s="4"/>
      <c r="KD639" s="4"/>
      <c r="KE639" s="4"/>
      <c r="KF639" s="4"/>
      <c r="KG639" s="4"/>
      <c r="KH639" s="4"/>
      <c r="KI639" s="4"/>
      <c r="KJ639" s="4"/>
      <c r="KK639" s="4"/>
      <c r="KL639" s="4"/>
      <c r="KM639" s="4"/>
      <c r="KN639" s="4"/>
      <c r="KO639" s="4"/>
      <c r="KP639" s="4"/>
      <c r="KQ639" s="4"/>
      <c r="KR639" s="4"/>
      <c r="KS639" s="4"/>
      <c r="KT639" s="4"/>
      <c r="KU639" s="4"/>
      <c r="KV639" s="4"/>
      <c r="KW639" s="4"/>
      <c r="KX639" s="4"/>
      <c r="KY639" s="4"/>
      <c r="KZ639" s="4"/>
      <c r="LA639" s="4"/>
      <c r="LB639" s="4"/>
      <c r="LC639" s="4"/>
      <c r="LD639" s="4"/>
      <c r="LE639" s="4"/>
      <c r="LF639" s="4"/>
      <c r="LG639" s="4"/>
      <c r="LH639" s="4"/>
      <c r="LI639" s="4"/>
      <c r="LJ639" s="4"/>
      <c r="LK639" s="4"/>
      <c r="LL639" s="4"/>
      <c r="LM639" s="4"/>
      <c r="LN639" s="4"/>
      <c r="LO639" s="4"/>
      <c r="LP639" s="4"/>
      <c r="LQ639" s="4"/>
      <c r="LR639" s="4"/>
      <c r="LS639" s="4"/>
      <c r="LT639" s="4"/>
      <c r="LU639" s="4"/>
      <c r="LV639" s="4"/>
      <c r="LW639" s="4"/>
      <c r="LX639" s="4"/>
      <c r="LY639" s="4"/>
      <c r="LZ639" s="4"/>
      <c r="MA639" s="4"/>
      <c r="MB639" s="4"/>
      <c r="MC639" s="4"/>
      <c r="MD639" s="4"/>
      <c r="ME639" s="4"/>
      <c r="MF639" s="4"/>
      <c r="MG639" s="4"/>
      <c r="MH639" s="4"/>
      <c r="MI639" s="4"/>
      <c r="MJ639" s="4"/>
      <c r="MK639" s="4"/>
      <c r="ML639" s="4"/>
      <c r="MM639" s="4"/>
      <c r="MN639" s="4"/>
      <c r="MO639" s="4"/>
      <c r="MP639" s="4"/>
      <c r="MQ639" s="4"/>
      <c r="MR639" s="4"/>
      <c r="MS639" s="4"/>
      <c r="MT639" s="4"/>
      <c r="MU639" s="4"/>
      <c r="MV639" s="4"/>
      <c r="MW639" s="4"/>
      <c r="MX639" s="4"/>
      <c r="MY639" s="4"/>
      <c r="MZ639" s="4"/>
      <c r="NA639" s="4"/>
      <c r="NB639" s="4"/>
      <c r="NC639" s="4"/>
      <c r="ND639" s="4"/>
      <c r="NE639" s="4"/>
      <c r="NF639" s="4"/>
      <c r="NG639" s="4"/>
      <c r="NH639" s="4"/>
      <c r="NI639" s="4"/>
      <c r="NJ639" s="4"/>
      <c r="NK639" s="4"/>
      <c r="NL639" s="4"/>
      <c r="NM639" s="4"/>
      <c r="NN639" s="4"/>
      <c r="NO639" s="4"/>
      <c r="NP639" s="4"/>
      <c r="NQ639" s="4"/>
      <c r="NR639" s="4"/>
      <c r="NS639" s="4"/>
      <c r="NT639" s="4"/>
      <c r="NU639" s="4"/>
      <c r="NV639" s="4"/>
      <c r="NW639" s="4"/>
      <c r="NX639" s="4"/>
      <c r="NY639" s="4"/>
      <c r="NZ639" s="4"/>
      <c r="OA639" s="4"/>
      <c r="OB639" s="4"/>
      <c r="OC639" s="4"/>
      <c r="OD639" s="4"/>
      <c r="OE639" s="4"/>
      <c r="OF639" s="4"/>
      <c r="OG639" s="4"/>
      <c r="OH639" s="4"/>
      <c r="OI639" s="4"/>
      <c r="OJ639" s="4"/>
      <c r="OK639" s="4"/>
      <c r="OL639" s="4"/>
      <c r="OM639" s="4"/>
      <c r="ON639" s="4"/>
      <c r="OO639" s="4"/>
      <c r="OP639" s="4"/>
      <c r="OQ639" s="4"/>
      <c r="OR639" s="4"/>
      <c r="OS639" s="4"/>
      <c r="OT639" s="4"/>
      <c r="OU639" s="4"/>
      <c r="OV639" s="4"/>
      <c r="OW639" s="4"/>
      <c r="OX639" s="4"/>
      <c r="OY639" s="4"/>
      <c r="OZ639" s="4"/>
      <c r="PA639" s="4"/>
    </row>
    <row r="640" spans="1:417" s="16" customFormat="1" ht="28.5" customHeight="1" thickBot="1" x14ac:dyDescent="0.3">
      <c r="A640" s="212"/>
      <c r="B640" s="44" t="str">
        <f t="shared" ref="B640:B642" si="472">IF(A640="",B639,A640)</f>
        <v>ГБУЗ АО Городская поликлиника №3</v>
      </c>
      <c r="C640" s="268" t="s">
        <v>119</v>
      </c>
      <c r="D640" s="19" t="str">
        <f t="shared" si="459"/>
        <v>ПМСП, не включенная в базовую программу ОМС</v>
      </c>
      <c r="E640" s="273" t="s">
        <v>137</v>
      </c>
      <c r="F640" s="44" t="s">
        <v>137</v>
      </c>
      <c r="G640" s="273" t="s">
        <v>39</v>
      </c>
      <c r="H640" s="44" t="str">
        <f t="shared" si="467"/>
        <v>Первичная медико-санитарная помощь, в части диагностики и лечения</v>
      </c>
      <c r="I640" s="277" t="s">
        <v>65</v>
      </c>
      <c r="J640" s="44" t="str">
        <f t="shared" si="460"/>
        <v>психотерапия</v>
      </c>
      <c r="K640" s="69" t="s">
        <v>128</v>
      </c>
      <c r="L640" s="70" t="s">
        <v>3</v>
      </c>
      <c r="M640" s="70" t="s">
        <v>5</v>
      </c>
      <c r="N640" s="100">
        <v>99</v>
      </c>
      <c r="O640" s="100">
        <v>0</v>
      </c>
      <c r="P640" s="225">
        <f t="shared" si="418"/>
        <v>0</v>
      </c>
      <c r="Q640" s="226" t="str">
        <f t="shared" si="468"/>
        <v/>
      </c>
      <c r="R640" s="289">
        <f>IFERROR(AVERAGE(P640:P642),"")</f>
        <v>0</v>
      </c>
      <c r="S640" s="296">
        <f>AVERAGE(Q640:Q642)</f>
        <v>0</v>
      </c>
      <c r="T640" s="298">
        <f t="shared" ref="T640" si="473">IFERROR((R640*0.7+S640*0.3)*2,S640*2)</f>
        <v>0</v>
      </c>
      <c r="U640" s="293" t="str">
        <f t="shared" ref="U640" si="474"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НЕ выполнено</v>
      </c>
      <c r="V640" s="273"/>
      <c r="W640" s="263"/>
      <c r="X640" s="266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  <c r="GL640" s="4"/>
      <c r="GM640" s="4"/>
      <c r="GN640" s="4"/>
      <c r="GO640" s="4"/>
      <c r="GP640" s="4"/>
      <c r="GQ640" s="4"/>
      <c r="GR640" s="4"/>
      <c r="GS640" s="4"/>
      <c r="GT640" s="4"/>
      <c r="GU640" s="4"/>
      <c r="GV640" s="4"/>
      <c r="GW640" s="4"/>
      <c r="GX640" s="4"/>
      <c r="GY640" s="4"/>
      <c r="GZ640" s="4"/>
      <c r="HA640" s="4"/>
      <c r="HB640" s="4"/>
      <c r="HC640" s="4"/>
      <c r="HD640" s="4"/>
      <c r="HE640" s="4"/>
      <c r="HF640" s="4"/>
      <c r="HG640" s="4"/>
      <c r="HH640" s="4"/>
      <c r="HI640" s="4"/>
      <c r="HJ640" s="4"/>
      <c r="HK640" s="4"/>
      <c r="HL640" s="4"/>
      <c r="HM640" s="4"/>
      <c r="HN640" s="4"/>
      <c r="HO640" s="4"/>
      <c r="HP640" s="4"/>
      <c r="HQ640" s="4"/>
      <c r="HR640" s="4"/>
      <c r="HS640" s="4"/>
      <c r="HT640" s="4"/>
      <c r="HU640" s="4"/>
      <c r="HV640" s="4"/>
      <c r="HW640" s="4"/>
      <c r="HX640" s="4"/>
      <c r="HY640" s="4"/>
      <c r="HZ640" s="4"/>
      <c r="IA640" s="4"/>
      <c r="IB640" s="4"/>
      <c r="IC640" s="4"/>
      <c r="ID640" s="4"/>
      <c r="IE640" s="4"/>
      <c r="IF640" s="4"/>
      <c r="IG640" s="4"/>
      <c r="IH640" s="4"/>
      <c r="II640" s="4"/>
      <c r="IJ640" s="4"/>
      <c r="IK640" s="4"/>
      <c r="IL640" s="4"/>
      <c r="IM640" s="4"/>
      <c r="IN640" s="4"/>
      <c r="IO640" s="4"/>
      <c r="IP640" s="4"/>
      <c r="IQ640" s="4"/>
      <c r="IR640" s="4"/>
      <c r="IS640" s="4"/>
      <c r="IT640" s="4"/>
      <c r="IU640" s="4"/>
      <c r="IV640" s="4"/>
      <c r="IW640" s="4"/>
      <c r="IX640" s="4"/>
      <c r="IY640" s="4"/>
      <c r="IZ640" s="4"/>
      <c r="JA640" s="4"/>
      <c r="JB640" s="4"/>
      <c r="JC640" s="4"/>
      <c r="JD640" s="4"/>
      <c r="JE640" s="4"/>
      <c r="JF640" s="4"/>
      <c r="JG640" s="4"/>
      <c r="JH640" s="4"/>
      <c r="JI640" s="4"/>
      <c r="JJ640" s="4"/>
      <c r="JK640" s="4"/>
      <c r="JL640" s="4"/>
      <c r="JM640" s="4"/>
      <c r="JN640" s="4"/>
      <c r="JO640" s="4"/>
      <c r="JP640" s="4"/>
      <c r="JQ640" s="4"/>
      <c r="JR640" s="4"/>
      <c r="JS640" s="4"/>
      <c r="JT640" s="4"/>
      <c r="JU640" s="4"/>
      <c r="JV640" s="4"/>
      <c r="JW640" s="4"/>
      <c r="JX640" s="4"/>
      <c r="JY640" s="4"/>
      <c r="JZ640" s="4"/>
      <c r="KA640" s="4"/>
      <c r="KB640" s="4"/>
      <c r="KC640" s="4"/>
      <c r="KD640" s="4"/>
      <c r="KE640" s="4"/>
      <c r="KF640" s="4"/>
      <c r="KG640" s="4"/>
      <c r="KH640" s="4"/>
      <c r="KI640" s="4"/>
      <c r="KJ640" s="4"/>
      <c r="KK640" s="4"/>
      <c r="KL640" s="4"/>
      <c r="KM640" s="4"/>
      <c r="KN640" s="4"/>
      <c r="KO640" s="4"/>
      <c r="KP640" s="4"/>
      <c r="KQ640" s="4"/>
      <c r="KR640" s="4"/>
      <c r="KS640" s="4"/>
      <c r="KT640" s="4"/>
      <c r="KU640" s="4"/>
      <c r="KV640" s="4"/>
      <c r="KW640" s="4"/>
      <c r="KX640" s="4"/>
      <c r="KY640" s="4"/>
      <c r="KZ640" s="4"/>
      <c r="LA640" s="4"/>
      <c r="LB640" s="4"/>
      <c r="LC640" s="4"/>
      <c r="LD640" s="4"/>
      <c r="LE640" s="4"/>
      <c r="LF640" s="4"/>
      <c r="LG640" s="4"/>
      <c r="LH640" s="4"/>
      <c r="LI640" s="4"/>
      <c r="LJ640" s="4"/>
      <c r="LK640" s="4"/>
      <c r="LL640" s="4"/>
      <c r="LM640" s="4"/>
      <c r="LN640" s="4"/>
      <c r="LO640" s="4"/>
      <c r="LP640" s="4"/>
      <c r="LQ640" s="4"/>
      <c r="LR640" s="4"/>
      <c r="LS640" s="4"/>
      <c r="LT640" s="4"/>
      <c r="LU640" s="4"/>
      <c r="LV640" s="4"/>
      <c r="LW640" s="4"/>
      <c r="LX640" s="4"/>
      <c r="LY640" s="4"/>
      <c r="LZ640" s="4"/>
      <c r="MA640" s="4"/>
      <c r="MB640" s="4"/>
      <c r="MC640" s="4"/>
      <c r="MD640" s="4"/>
      <c r="ME640" s="4"/>
      <c r="MF640" s="4"/>
      <c r="MG640" s="4"/>
      <c r="MH640" s="4"/>
      <c r="MI640" s="4"/>
      <c r="MJ640" s="4"/>
      <c r="MK640" s="4"/>
      <c r="ML640" s="4"/>
      <c r="MM640" s="4"/>
      <c r="MN640" s="4"/>
      <c r="MO640" s="4"/>
      <c r="MP640" s="4"/>
      <c r="MQ640" s="4"/>
      <c r="MR640" s="4"/>
      <c r="MS640" s="4"/>
      <c r="MT640" s="4"/>
      <c r="MU640" s="4"/>
      <c r="MV640" s="4"/>
      <c r="MW640" s="4"/>
      <c r="MX640" s="4"/>
      <c r="MY640" s="4"/>
      <c r="MZ640" s="4"/>
      <c r="NA640" s="4"/>
      <c r="NB640" s="4"/>
      <c r="NC640" s="4"/>
      <c r="ND640" s="4"/>
      <c r="NE640" s="4"/>
      <c r="NF640" s="4"/>
      <c r="NG640" s="4"/>
      <c r="NH640" s="4"/>
      <c r="NI640" s="4"/>
      <c r="NJ640" s="4"/>
      <c r="NK640" s="4"/>
      <c r="NL640" s="4"/>
      <c r="NM640" s="4"/>
      <c r="NN640" s="4"/>
      <c r="NO640" s="4"/>
      <c r="NP640" s="4"/>
      <c r="NQ640" s="4"/>
      <c r="NR640" s="4"/>
      <c r="NS640" s="4"/>
      <c r="NT640" s="4"/>
      <c r="NU640" s="4"/>
      <c r="NV640" s="4"/>
      <c r="NW640" s="4"/>
      <c r="NX640" s="4"/>
      <c r="NY640" s="4"/>
      <c r="NZ640" s="4"/>
      <c r="OA640" s="4"/>
      <c r="OB640" s="4"/>
      <c r="OC640" s="4"/>
      <c r="OD640" s="4"/>
      <c r="OE640" s="4"/>
      <c r="OF640" s="4"/>
      <c r="OG640" s="4"/>
      <c r="OH640" s="4"/>
      <c r="OI640" s="4"/>
      <c r="OJ640" s="4"/>
      <c r="OK640" s="4"/>
      <c r="OL640" s="4"/>
      <c r="OM640" s="4"/>
      <c r="ON640" s="4"/>
      <c r="OO640" s="4"/>
      <c r="OP640" s="4"/>
      <c r="OQ640" s="4"/>
      <c r="OR640" s="4"/>
      <c r="OS640" s="4"/>
      <c r="OT640" s="4"/>
      <c r="OU640" s="4"/>
      <c r="OV640" s="4"/>
      <c r="OW640" s="4"/>
      <c r="OX640" s="4"/>
      <c r="OY640" s="4"/>
      <c r="OZ640" s="4"/>
      <c r="PA640" s="4"/>
    </row>
    <row r="641" spans="1:417" s="16" customFormat="1" ht="28.5" customHeight="1" thickBot="1" x14ac:dyDescent="0.3">
      <c r="A641" s="212"/>
      <c r="B641" s="44" t="str">
        <f t="shared" si="472"/>
        <v>ГБУЗ АО Городская поликлиника №3</v>
      </c>
      <c r="C641" s="269"/>
      <c r="D641" s="19" t="str">
        <f t="shared" si="459"/>
        <v>ПМСП, не включенная в базовую программу ОМС</v>
      </c>
      <c r="E641" s="285"/>
      <c r="F641" s="44" t="str">
        <f t="shared" si="466"/>
        <v>амбулаторно</v>
      </c>
      <c r="G641" s="285"/>
      <c r="H641" s="44" t="str">
        <f t="shared" si="467"/>
        <v>Первичная медико-санитарная помощь, в части диагностики и лечения</v>
      </c>
      <c r="I641" s="295"/>
      <c r="J641" s="44" t="str">
        <f t="shared" si="460"/>
        <v>психотерапия</v>
      </c>
      <c r="K641" s="71" t="s">
        <v>40</v>
      </c>
      <c r="L641" s="67" t="s">
        <v>118</v>
      </c>
      <c r="M641" s="68" t="s">
        <v>42</v>
      </c>
      <c r="N641" s="98">
        <v>1600</v>
      </c>
      <c r="O641" s="98">
        <v>0</v>
      </c>
      <c r="P641" s="225" t="str">
        <f t="shared" si="418"/>
        <v/>
      </c>
      <c r="Q641" s="226">
        <f t="shared" si="468"/>
        <v>0</v>
      </c>
      <c r="R641" s="300"/>
      <c r="S641" s="301"/>
      <c r="T641" s="308"/>
      <c r="U641" s="323"/>
      <c r="V641" s="285"/>
      <c r="W641" s="263"/>
      <c r="X641" s="266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  <c r="GL641" s="4"/>
      <c r="GM641" s="4"/>
      <c r="GN641" s="4"/>
      <c r="GO641" s="4"/>
      <c r="GP641" s="4"/>
      <c r="GQ641" s="4"/>
      <c r="GR641" s="4"/>
      <c r="GS641" s="4"/>
      <c r="GT641" s="4"/>
      <c r="GU641" s="4"/>
      <c r="GV641" s="4"/>
      <c r="GW641" s="4"/>
      <c r="GX641" s="4"/>
      <c r="GY641" s="4"/>
      <c r="GZ641" s="4"/>
      <c r="HA641" s="4"/>
      <c r="HB641" s="4"/>
      <c r="HC641" s="4"/>
      <c r="HD641" s="4"/>
      <c r="HE641" s="4"/>
      <c r="HF641" s="4"/>
      <c r="HG641" s="4"/>
      <c r="HH641" s="4"/>
      <c r="HI641" s="4"/>
      <c r="HJ641" s="4"/>
      <c r="HK641" s="4"/>
      <c r="HL641" s="4"/>
      <c r="HM641" s="4"/>
      <c r="HN641" s="4"/>
      <c r="HO641" s="4"/>
      <c r="HP641" s="4"/>
      <c r="HQ641" s="4"/>
      <c r="HR641" s="4"/>
      <c r="HS641" s="4"/>
      <c r="HT641" s="4"/>
      <c r="HU641" s="4"/>
      <c r="HV641" s="4"/>
      <c r="HW641" s="4"/>
      <c r="HX641" s="4"/>
      <c r="HY641" s="4"/>
      <c r="HZ641" s="4"/>
      <c r="IA641" s="4"/>
      <c r="IB641" s="4"/>
      <c r="IC641" s="4"/>
      <c r="ID641" s="4"/>
      <c r="IE641" s="4"/>
      <c r="IF641" s="4"/>
      <c r="IG641" s="4"/>
      <c r="IH641" s="4"/>
      <c r="II641" s="4"/>
      <c r="IJ641" s="4"/>
      <c r="IK641" s="4"/>
      <c r="IL641" s="4"/>
      <c r="IM641" s="4"/>
      <c r="IN641" s="4"/>
      <c r="IO641" s="4"/>
      <c r="IP641" s="4"/>
      <c r="IQ641" s="4"/>
      <c r="IR641" s="4"/>
      <c r="IS641" s="4"/>
      <c r="IT641" s="4"/>
      <c r="IU641" s="4"/>
      <c r="IV641" s="4"/>
      <c r="IW641" s="4"/>
      <c r="IX641" s="4"/>
      <c r="IY641" s="4"/>
      <c r="IZ641" s="4"/>
      <c r="JA641" s="4"/>
      <c r="JB641" s="4"/>
      <c r="JC641" s="4"/>
      <c r="JD641" s="4"/>
      <c r="JE641" s="4"/>
      <c r="JF641" s="4"/>
      <c r="JG641" s="4"/>
      <c r="JH641" s="4"/>
      <c r="JI641" s="4"/>
      <c r="JJ641" s="4"/>
      <c r="JK641" s="4"/>
      <c r="JL641" s="4"/>
      <c r="JM641" s="4"/>
      <c r="JN641" s="4"/>
      <c r="JO641" s="4"/>
      <c r="JP641" s="4"/>
      <c r="JQ641" s="4"/>
      <c r="JR641" s="4"/>
      <c r="JS641" s="4"/>
      <c r="JT641" s="4"/>
      <c r="JU641" s="4"/>
      <c r="JV641" s="4"/>
      <c r="JW641" s="4"/>
      <c r="JX641" s="4"/>
      <c r="JY641" s="4"/>
      <c r="JZ641" s="4"/>
      <c r="KA641" s="4"/>
      <c r="KB641" s="4"/>
      <c r="KC641" s="4"/>
      <c r="KD641" s="4"/>
      <c r="KE641" s="4"/>
      <c r="KF641" s="4"/>
      <c r="KG641" s="4"/>
      <c r="KH641" s="4"/>
      <c r="KI641" s="4"/>
      <c r="KJ641" s="4"/>
      <c r="KK641" s="4"/>
      <c r="KL641" s="4"/>
      <c r="KM641" s="4"/>
      <c r="KN641" s="4"/>
      <c r="KO641" s="4"/>
      <c r="KP641" s="4"/>
      <c r="KQ641" s="4"/>
      <c r="KR641" s="4"/>
      <c r="KS641" s="4"/>
      <c r="KT641" s="4"/>
      <c r="KU641" s="4"/>
      <c r="KV641" s="4"/>
      <c r="KW641" s="4"/>
      <c r="KX641" s="4"/>
      <c r="KY641" s="4"/>
      <c r="KZ641" s="4"/>
      <c r="LA641" s="4"/>
      <c r="LB641" s="4"/>
      <c r="LC641" s="4"/>
      <c r="LD641" s="4"/>
      <c r="LE641" s="4"/>
      <c r="LF641" s="4"/>
      <c r="LG641" s="4"/>
      <c r="LH641" s="4"/>
      <c r="LI641" s="4"/>
      <c r="LJ641" s="4"/>
      <c r="LK641" s="4"/>
      <c r="LL641" s="4"/>
      <c r="LM641" s="4"/>
      <c r="LN641" s="4"/>
      <c r="LO641" s="4"/>
      <c r="LP641" s="4"/>
      <c r="LQ641" s="4"/>
      <c r="LR641" s="4"/>
      <c r="LS641" s="4"/>
      <c r="LT641" s="4"/>
      <c r="LU641" s="4"/>
      <c r="LV641" s="4"/>
      <c r="LW641" s="4"/>
      <c r="LX641" s="4"/>
      <c r="LY641" s="4"/>
      <c r="LZ641" s="4"/>
      <c r="MA641" s="4"/>
      <c r="MB641" s="4"/>
      <c r="MC641" s="4"/>
      <c r="MD641" s="4"/>
      <c r="ME641" s="4"/>
      <c r="MF641" s="4"/>
      <c r="MG641" s="4"/>
      <c r="MH641" s="4"/>
      <c r="MI641" s="4"/>
      <c r="MJ641" s="4"/>
      <c r="MK641" s="4"/>
      <c r="ML641" s="4"/>
      <c r="MM641" s="4"/>
      <c r="MN641" s="4"/>
      <c r="MO641" s="4"/>
      <c r="MP641" s="4"/>
      <c r="MQ641" s="4"/>
      <c r="MR641" s="4"/>
      <c r="MS641" s="4"/>
      <c r="MT641" s="4"/>
      <c r="MU641" s="4"/>
      <c r="MV641" s="4"/>
      <c r="MW641" s="4"/>
      <c r="MX641" s="4"/>
      <c r="MY641" s="4"/>
      <c r="MZ641" s="4"/>
      <c r="NA641" s="4"/>
      <c r="NB641" s="4"/>
      <c r="NC641" s="4"/>
      <c r="ND641" s="4"/>
      <c r="NE641" s="4"/>
      <c r="NF641" s="4"/>
      <c r="NG641" s="4"/>
      <c r="NH641" s="4"/>
      <c r="NI641" s="4"/>
      <c r="NJ641" s="4"/>
      <c r="NK641" s="4"/>
      <c r="NL641" s="4"/>
      <c r="NM641" s="4"/>
      <c r="NN641" s="4"/>
      <c r="NO641" s="4"/>
      <c r="NP641" s="4"/>
      <c r="NQ641" s="4"/>
      <c r="NR641" s="4"/>
      <c r="NS641" s="4"/>
      <c r="NT641" s="4"/>
      <c r="NU641" s="4"/>
      <c r="NV641" s="4"/>
      <c r="NW641" s="4"/>
      <c r="NX641" s="4"/>
      <c r="NY641" s="4"/>
      <c r="NZ641" s="4"/>
      <c r="OA641" s="4"/>
      <c r="OB641" s="4"/>
      <c r="OC641" s="4"/>
      <c r="OD641" s="4"/>
      <c r="OE641" s="4"/>
      <c r="OF641" s="4"/>
      <c r="OG641" s="4"/>
      <c r="OH641" s="4"/>
      <c r="OI641" s="4"/>
      <c r="OJ641" s="4"/>
      <c r="OK641" s="4"/>
      <c r="OL641" s="4"/>
      <c r="OM641" s="4"/>
      <c r="ON641" s="4"/>
      <c r="OO641" s="4"/>
      <c r="OP641" s="4"/>
      <c r="OQ641" s="4"/>
      <c r="OR641" s="4"/>
      <c r="OS641" s="4"/>
      <c r="OT641" s="4"/>
      <c r="OU641" s="4"/>
      <c r="OV641" s="4"/>
      <c r="OW641" s="4"/>
      <c r="OX641" s="4"/>
      <c r="OY641" s="4"/>
      <c r="OZ641" s="4"/>
      <c r="PA641" s="4"/>
    </row>
    <row r="642" spans="1:417" s="16" customFormat="1" ht="28.5" customHeight="1" thickBot="1" x14ac:dyDescent="0.3">
      <c r="A642" s="212"/>
      <c r="B642" s="44" t="str">
        <f t="shared" si="472"/>
        <v>ГБУЗ АО Городская поликлиника №3</v>
      </c>
      <c r="C642" s="291"/>
      <c r="D642" s="19" t="str">
        <f t="shared" si="459"/>
        <v>ПМСП, не включенная в базовую программу ОМС</v>
      </c>
      <c r="E642" s="274"/>
      <c r="F642" s="44" t="str">
        <f t="shared" si="466"/>
        <v>амбулаторно</v>
      </c>
      <c r="G642" s="274"/>
      <c r="H642" s="44" t="str">
        <f t="shared" si="467"/>
        <v>Первичная медико-санитарная помощь, в части диагностики и лечения</v>
      </c>
      <c r="I642" s="278"/>
      <c r="J642" s="44" t="str">
        <f t="shared" si="460"/>
        <v>психотерапия</v>
      </c>
      <c r="K642" s="71" t="s">
        <v>133</v>
      </c>
      <c r="L642" s="67" t="s">
        <v>118</v>
      </c>
      <c r="M642" s="68" t="s">
        <v>42</v>
      </c>
      <c r="N642" s="98">
        <v>120</v>
      </c>
      <c r="O642" s="98">
        <v>0</v>
      </c>
      <c r="P642" s="225" t="str">
        <f t="shared" si="418"/>
        <v/>
      </c>
      <c r="Q642" s="226">
        <f t="shared" si="468"/>
        <v>0</v>
      </c>
      <c r="R642" s="290"/>
      <c r="S642" s="297"/>
      <c r="T642" s="299"/>
      <c r="U642" s="294"/>
      <c r="V642" s="274"/>
      <c r="W642" s="263"/>
      <c r="X642" s="266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  <c r="GL642" s="4"/>
      <c r="GM642" s="4"/>
      <c r="GN642" s="4"/>
      <c r="GO642" s="4"/>
      <c r="GP642" s="4"/>
      <c r="GQ642" s="4"/>
      <c r="GR642" s="4"/>
      <c r="GS642" s="4"/>
      <c r="GT642" s="4"/>
      <c r="GU642" s="4"/>
      <c r="GV642" s="4"/>
      <c r="GW642" s="4"/>
      <c r="GX642" s="4"/>
      <c r="GY642" s="4"/>
      <c r="GZ642" s="4"/>
      <c r="HA642" s="4"/>
      <c r="HB642" s="4"/>
      <c r="HC642" s="4"/>
      <c r="HD642" s="4"/>
      <c r="HE642" s="4"/>
      <c r="HF642" s="4"/>
      <c r="HG642" s="4"/>
      <c r="HH642" s="4"/>
      <c r="HI642" s="4"/>
      <c r="HJ642" s="4"/>
      <c r="HK642" s="4"/>
      <c r="HL642" s="4"/>
      <c r="HM642" s="4"/>
      <c r="HN642" s="4"/>
      <c r="HO642" s="4"/>
      <c r="HP642" s="4"/>
      <c r="HQ642" s="4"/>
      <c r="HR642" s="4"/>
      <c r="HS642" s="4"/>
      <c r="HT642" s="4"/>
      <c r="HU642" s="4"/>
      <c r="HV642" s="4"/>
      <c r="HW642" s="4"/>
      <c r="HX642" s="4"/>
      <c r="HY642" s="4"/>
      <c r="HZ642" s="4"/>
      <c r="IA642" s="4"/>
      <c r="IB642" s="4"/>
      <c r="IC642" s="4"/>
      <c r="ID642" s="4"/>
      <c r="IE642" s="4"/>
      <c r="IF642" s="4"/>
      <c r="IG642" s="4"/>
      <c r="IH642" s="4"/>
      <c r="II642" s="4"/>
      <c r="IJ642" s="4"/>
      <c r="IK642" s="4"/>
      <c r="IL642" s="4"/>
      <c r="IM642" s="4"/>
      <c r="IN642" s="4"/>
      <c r="IO642" s="4"/>
      <c r="IP642" s="4"/>
      <c r="IQ642" s="4"/>
      <c r="IR642" s="4"/>
      <c r="IS642" s="4"/>
      <c r="IT642" s="4"/>
      <c r="IU642" s="4"/>
      <c r="IV642" s="4"/>
      <c r="IW642" s="4"/>
      <c r="IX642" s="4"/>
      <c r="IY642" s="4"/>
      <c r="IZ642" s="4"/>
      <c r="JA642" s="4"/>
      <c r="JB642" s="4"/>
      <c r="JC642" s="4"/>
      <c r="JD642" s="4"/>
      <c r="JE642" s="4"/>
      <c r="JF642" s="4"/>
      <c r="JG642" s="4"/>
      <c r="JH642" s="4"/>
      <c r="JI642" s="4"/>
      <c r="JJ642" s="4"/>
      <c r="JK642" s="4"/>
      <c r="JL642" s="4"/>
      <c r="JM642" s="4"/>
      <c r="JN642" s="4"/>
      <c r="JO642" s="4"/>
      <c r="JP642" s="4"/>
      <c r="JQ642" s="4"/>
      <c r="JR642" s="4"/>
      <c r="JS642" s="4"/>
      <c r="JT642" s="4"/>
      <c r="JU642" s="4"/>
      <c r="JV642" s="4"/>
      <c r="JW642" s="4"/>
      <c r="JX642" s="4"/>
      <c r="JY642" s="4"/>
      <c r="JZ642" s="4"/>
      <c r="KA642" s="4"/>
      <c r="KB642" s="4"/>
      <c r="KC642" s="4"/>
      <c r="KD642" s="4"/>
      <c r="KE642" s="4"/>
      <c r="KF642" s="4"/>
      <c r="KG642" s="4"/>
      <c r="KH642" s="4"/>
      <c r="KI642" s="4"/>
      <c r="KJ642" s="4"/>
      <c r="KK642" s="4"/>
      <c r="KL642" s="4"/>
      <c r="KM642" s="4"/>
      <c r="KN642" s="4"/>
      <c r="KO642" s="4"/>
      <c r="KP642" s="4"/>
      <c r="KQ642" s="4"/>
      <c r="KR642" s="4"/>
      <c r="KS642" s="4"/>
      <c r="KT642" s="4"/>
      <c r="KU642" s="4"/>
      <c r="KV642" s="4"/>
      <c r="KW642" s="4"/>
      <c r="KX642" s="4"/>
      <c r="KY642" s="4"/>
      <c r="KZ642" s="4"/>
      <c r="LA642" s="4"/>
      <c r="LB642" s="4"/>
      <c r="LC642" s="4"/>
      <c r="LD642" s="4"/>
      <c r="LE642" s="4"/>
      <c r="LF642" s="4"/>
      <c r="LG642" s="4"/>
      <c r="LH642" s="4"/>
      <c r="LI642" s="4"/>
      <c r="LJ642" s="4"/>
      <c r="LK642" s="4"/>
      <c r="LL642" s="4"/>
      <c r="LM642" s="4"/>
      <c r="LN642" s="4"/>
      <c r="LO642" s="4"/>
      <c r="LP642" s="4"/>
      <c r="LQ642" s="4"/>
      <c r="LR642" s="4"/>
      <c r="LS642" s="4"/>
      <c r="LT642" s="4"/>
      <c r="LU642" s="4"/>
      <c r="LV642" s="4"/>
      <c r="LW642" s="4"/>
      <c r="LX642" s="4"/>
      <c r="LY642" s="4"/>
      <c r="LZ642" s="4"/>
      <c r="MA642" s="4"/>
      <c r="MB642" s="4"/>
      <c r="MC642" s="4"/>
      <c r="MD642" s="4"/>
      <c r="ME642" s="4"/>
      <c r="MF642" s="4"/>
      <c r="MG642" s="4"/>
      <c r="MH642" s="4"/>
      <c r="MI642" s="4"/>
      <c r="MJ642" s="4"/>
      <c r="MK642" s="4"/>
      <c r="ML642" s="4"/>
      <c r="MM642" s="4"/>
      <c r="MN642" s="4"/>
      <c r="MO642" s="4"/>
      <c r="MP642" s="4"/>
      <c r="MQ642" s="4"/>
      <c r="MR642" s="4"/>
      <c r="MS642" s="4"/>
      <c r="MT642" s="4"/>
      <c r="MU642" s="4"/>
      <c r="MV642" s="4"/>
      <c r="MW642" s="4"/>
      <c r="MX642" s="4"/>
      <c r="MY642" s="4"/>
      <c r="MZ642" s="4"/>
      <c r="NA642" s="4"/>
      <c r="NB642" s="4"/>
      <c r="NC642" s="4"/>
      <c r="ND642" s="4"/>
      <c r="NE642" s="4"/>
      <c r="NF642" s="4"/>
      <c r="NG642" s="4"/>
      <c r="NH642" s="4"/>
      <c r="NI642" s="4"/>
      <c r="NJ642" s="4"/>
      <c r="NK642" s="4"/>
      <c r="NL642" s="4"/>
      <c r="NM642" s="4"/>
      <c r="NN642" s="4"/>
      <c r="NO642" s="4"/>
      <c r="NP642" s="4"/>
      <c r="NQ642" s="4"/>
      <c r="NR642" s="4"/>
      <c r="NS642" s="4"/>
      <c r="NT642" s="4"/>
      <c r="NU642" s="4"/>
      <c r="NV642" s="4"/>
      <c r="NW642" s="4"/>
      <c r="NX642" s="4"/>
      <c r="NY642" s="4"/>
      <c r="NZ642" s="4"/>
      <c r="OA642" s="4"/>
      <c r="OB642" s="4"/>
      <c r="OC642" s="4"/>
      <c r="OD642" s="4"/>
      <c r="OE642" s="4"/>
      <c r="OF642" s="4"/>
      <c r="OG642" s="4"/>
      <c r="OH642" s="4"/>
      <c r="OI642" s="4"/>
      <c r="OJ642" s="4"/>
      <c r="OK642" s="4"/>
      <c r="OL642" s="4"/>
      <c r="OM642" s="4"/>
      <c r="ON642" s="4"/>
      <c r="OO642" s="4"/>
      <c r="OP642" s="4"/>
      <c r="OQ642" s="4"/>
      <c r="OR642" s="4"/>
      <c r="OS642" s="4"/>
      <c r="OT642" s="4"/>
      <c r="OU642" s="4"/>
      <c r="OV642" s="4"/>
      <c r="OW642" s="4"/>
      <c r="OX642" s="4"/>
      <c r="OY642" s="4"/>
      <c r="OZ642" s="4"/>
      <c r="PA642" s="4"/>
    </row>
    <row r="643" spans="1:417" s="16" customFormat="1" ht="28.5" customHeight="1" thickBot="1" x14ac:dyDescent="0.3">
      <c r="A643" s="212"/>
      <c r="B643" s="44" t="str">
        <f>IF(A643="",B642,A643)</f>
        <v>ГБУЗ АО Городская поликлиника №3</v>
      </c>
      <c r="C643" s="268" t="s">
        <v>299</v>
      </c>
      <c r="D643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43" s="273" t="s">
        <v>137</v>
      </c>
      <c r="F643" s="44" t="str">
        <f t="shared" si="466"/>
        <v>амбулаторно</v>
      </c>
      <c r="G643" s="273" t="s">
        <v>47</v>
      </c>
      <c r="H643" s="44" t="str">
        <f t="shared" si="467"/>
        <v>Не предусмотрено</v>
      </c>
      <c r="I643" s="273" t="s">
        <v>47</v>
      </c>
      <c r="J643" s="44" t="str">
        <f>IF(I643="",J642,I643)</f>
        <v>Не предусмотрено</v>
      </c>
      <c r="K643" s="82" t="s">
        <v>301</v>
      </c>
      <c r="L643" s="70" t="s">
        <v>3</v>
      </c>
      <c r="M643" s="70" t="s">
        <v>5</v>
      </c>
      <c r="N643" s="100">
        <v>99</v>
      </c>
      <c r="O643" s="100">
        <v>99</v>
      </c>
      <c r="P643" s="187">
        <f t="shared" si="418"/>
        <v>100</v>
      </c>
      <c r="Q643" s="188" t="str">
        <f t="shared" si="468"/>
        <v/>
      </c>
      <c r="R643" s="289">
        <f>IFERROR(AVERAGE(P643:P644),"")</f>
        <v>100</v>
      </c>
      <c r="S643" s="296">
        <f>AVERAGE(Q643:Q644)</f>
        <v>99.52956989247312</v>
      </c>
      <c r="T643" s="298">
        <f>IFERROR((R643*0.7+S643*0.3)*2,S643*2)</f>
        <v>199.71774193548387</v>
      </c>
      <c r="U643" s="292" t="str">
        <f>IF(T643&lt;170,"ГЗ по услуге (работе) НЕ выполнено","")&amp;IF(AND(T643&gt;=170,T643&lt;=200),"ГЗ по услуге (работе) выполнено","")&amp;IF(T643&gt;200,"ГЗ по услуге (работе) ПЕРЕвыполнено","")</f>
        <v>ГЗ по услуге (работе) выполнено</v>
      </c>
      <c r="V643" s="273"/>
      <c r="W643" s="263"/>
      <c r="X643" s="266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8.5" customHeight="1" thickBot="1" x14ac:dyDescent="0.3">
      <c r="A644" s="212"/>
      <c r="B644" s="44" t="str">
        <f t="shared" si="458"/>
        <v>ГБУЗ АО Городская поликлиника №3</v>
      </c>
      <c r="C644" s="291"/>
      <c r="D644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44" s="274"/>
      <c r="F644" s="44" t="str">
        <f t="shared" si="466"/>
        <v>амбулаторно</v>
      </c>
      <c r="G644" s="274"/>
      <c r="H644" s="44" t="str">
        <f t="shared" si="467"/>
        <v>Не предусмотрено</v>
      </c>
      <c r="I644" s="274"/>
      <c r="J644" s="44" t="str">
        <f t="shared" si="460"/>
        <v>Не предусмотрено</v>
      </c>
      <c r="K644" s="71" t="s">
        <v>40</v>
      </c>
      <c r="L644" s="72" t="s">
        <v>118</v>
      </c>
      <c r="M644" s="78" t="s">
        <v>42</v>
      </c>
      <c r="N644" s="98">
        <v>1488</v>
      </c>
      <c r="O644" s="98">
        <v>1481</v>
      </c>
      <c r="P644" s="187" t="str">
        <f t="shared" si="418"/>
        <v/>
      </c>
      <c r="Q644" s="188">
        <f t="shared" si="468"/>
        <v>99.52956989247312</v>
      </c>
      <c r="R644" s="290"/>
      <c r="S644" s="297"/>
      <c r="T644" s="299"/>
      <c r="U644" s="292"/>
      <c r="V644" s="274"/>
      <c r="W644" s="263"/>
      <c r="X644" s="266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28.5" customHeight="1" thickBot="1" x14ac:dyDescent="0.3">
      <c r="A645" s="212"/>
      <c r="B645" s="44" t="str">
        <f t="shared" si="458"/>
        <v>ГБУЗ АО Городская поликлиника №3</v>
      </c>
      <c r="C645" s="268" t="s">
        <v>238</v>
      </c>
      <c r="D645" s="19" t="str">
        <f t="shared" si="459"/>
        <v>Осуществление записи на прием к врачу с использованием единого номера Call-центра</v>
      </c>
      <c r="E645" s="276" t="s">
        <v>239</v>
      </c>
      <c r="F645" s="44" t="str">
        <f t="shared" si="466"/>
        <v>В устной форме по единому номеру телефона Call-центра</v>
      </c>
      <c r="G645" s="364" t="s">
        <v>241</v>
      </c>
      <c r="H645" s="44" t="str">
        <f t="shared" si="46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5" s="276" t="s">
        <v>47</v>
      </c>
      <c r="J645" s="44" t="str">
        <f t="shared" si="460"/>
        <v>Не предусмотрено</v>
      </c>
      <c r="K645" s="70" t="s">
        <v>87</v>
      </c>
      <c r="L645" s="70" t="s">
        <v>3</v>
      </c>
      <c r="M645" s="70" t="s">
        <v>5</v>
      </c>
      <c r="N645" s="100">
        <v>100</v>
      </c>
      <c r="O645" s="100">
        <v>100</v>
      </c>
      <c r="P645" s="187">
        <f t="shared" si="418"/>
        <v>100</v>
      </c>
      <c r="Q645" s="188" t="str">
        <f t="shared" si="468"/>
        <v/>
      </c>
      <c r="R645" s="283">
        <f>IFERROR(AVERAGE(P645:P646),"")</f>
        <v>100</v>
      </c>
      <c r="S645" s="275">
        <f>AVERAGE(Q645:Q646)</f>
        <v>81.214166666666671</v>
      </c>
      <c r="T645" s="298">
        <f>IFERROR((R645*0.7+S645*0.3)*2,S645*2)</f>
        <v>188.7285</v>
      </c>
      <c r="U645" s="293" t="str">
        <f>IF(T645&lt;170,"ГЗ по услуге (работе) НЕ выполнено","")&amp;IF(AND(T645&gt;=170,T645&lt;=200),"ГЗ по услуге (работе) выполнено","")&amp;IF(T645&gt;200,"ГЗ по услуге (работе) ПЕРЕвыполнено","")</f>
        <v>ГЗ по услуге (работе) выполнено</v>
      </c>
      <c r="V645" s="276"/>
      <c r="W645" s="263"/>
      <c r="X645" s="266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21" customHeight="1" thickBot="1" x14ac:dyDescent="0.3">
      <c r="A646" s="212"/>
      <c r="B646" s="44" t="str">
        <f t="shared" si="458"/>
        <v>ГБУЗ АО Городская поликлиника №3</v>
      </c>
      <c r="C646" s="291"/>
      <c r="D646" s="19" t="str">
        <f t="shared" si="459"/>
        <v>Осуществление записи на прием к врачу с использованием единого номера Call-центра</v>
      </c>
      <c r="E646" s="276"/>
      <c r="F646" s="44" t="str">
        <f t="shared" si="466"/>
        <v>В устной форме по единому номеру телефона Call-центра</v>
      </c>
      <c r="G646" s="365"/>
      <c r="H646" s="44" t="str">
        <f t="shared" si="467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46" s="276"/>
      <c r="J646" s="44" t="str">
        <f t="shared" si="460"/>
        <v>Не предусмотрено</v>
      </c>
      <c r="K646" s="71" t="s">
        <v>240</v>
      </c>
      <c r="L646" s="67" t="s">
        <v>118</v>
      </c>
      <c r="M646" s="68" t="s">
        <v>42</v>
      </c>
      <c r="N646" s="98">
        <v>240000</v>
      </c>
      <c r="O646" s="98">
        <v>194914</v>
      </c>
      <c r="P646" s="187" t="str">
        <f t="shared" si="418"/>
        <v/>
      </c>
      <c r="Q646" s="188">
        <f t="shared" si="468"/>
        <v>81.214166666666671</v>
      </c>
      <c r="R646" s="283"/>
      <c r="S646" s="275"/>
      <c r="T646" s="299"/>
      <c r="U646" s="294"/>
      <c r="V646" s="276"/>
      <c r="W646" s="263"/>
      <c r="X646" s="266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21" customHeight="1" thickBot="1" x14ac:dyDescent="0.3">
      <c r="A647" s="212"/>
      <c r="B647" s="44" t="str">
        <f t="shared" si="458"/>
        <v>ГБУЗ АО Городская поликлиника №3</v>
      </c>
      <c r="C647" s="306" t="s">
        <v>227</v>
      </c>
      <c r="D647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7" s="276" t="s">
        <v>281</v>
      </c>
      <c r="F647" s="44" t="str">
        <f t="shared" si="466"/>
        <v>заключение договоров</v>
      </c>
      <c r="G647" s="273" t="s">
        <v>283</v>
      </c>
      <c r="H647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7" s="273" t="s">
        <v>282</v>
      </c>
      <c r="J647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7" s="73" t="s">
        <v>228</v>
      </c>
      <c r="L647" s="72" t="s">
        <v>3</v>
      </c>
      <c r="M647" s="69" t="s">
        <v>5</v>
      </c>
      <c r="N647" s="100">
        <v>100</v>
      </c>
      <c r="O647" s="100">
        <v>100</v>
      </c>
      <c r="P647" s="187">
        <f t="shared" si="418"/>
        <v>100</v>
      </c>
      <c r="Q647" s="188" t="str">
        <f t="shared" si="468"/>
        <v/>
      </c>
      <c r="R647" s="283">
        <f>IFERROR(AVERAGE(P647:P648),"")</f>
        <v>100</v>
      </c>
      <c r="S647" s="275">
        <f>AVERAGE(Q647:Q648)</f>
        <v>100</v>
      </c>
      <c r="T647" s="284">
        <f>IFERROR((R647*0.7+S647*0.3)*2,S647*2)</f>
        <v>200</v>
      </c>
      <c r="U647" s="292" t="str">
        <f>IF(T647&lt;170,"ГЗ по услуге (работе) НЕ выполнено","")&amp;IF(AND(T647&gt;=170,T647&lt;=200),"ГЗ по услуге (работе) выполнено","")&amp;IF(T647&gt;200,"ГЗ по услуге (работе) ПЕРЕвыполнено","")</f>
        <v>ГЗ по услуге (работе) выполнено</v>
      </c>
      <c r="V647" s="276"/>
      <c r="W647" s="263"/>
      <c r="X647" s="266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56.25" customHeight="1" thickBot="1" x14ac:dyDescent="0.3">
      <c r="A648" s="213"/>
      <c r="B648" s="44" t="str">
        <f t="shared" si="458"/>
        <v>ГБУЗ АО Городская поликлиника №3</v>
      </c>
      <c r="C648" s="306"/>
      <c r="D648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8" s="276"/>
      <c r="F648" s="44" t="str">
        <f t="shared" si="466"/>
        <v>заключение договоров</v>
      </c>
      <c r="G648" s="274"/>
      <c r="H648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8" s="274"/>
      <c r="J648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8" s="74" t="s">
        <v>235</v>
      </c>
      <c r="L648" s="72" t="s">
        <v>229</v>
      </c>
      <c r="M648" s="68" t="s">
        <v>42</v>
      </c>
      <c r="N648" s="98">
        <v>7.78</v>
      </c>
      <c r="O648" s="98">
        <v>7.78</v>
      </c>
      <c r="P648" s="187" t="str">
        <f t="shared" si="418"/>
        <v/>
      </c>
      <c r="Q648" s="188">
        <f>IF(AND(N648&lt;&gt;0,M648="объем"),(O648/N648*100),"")</f>
        <v>100</v>
      </c>
      <c r="R648" s="283"/>
      <c r="S648" s="275"/>
      <c r="T648" s="284"/>
      <c r="U648" s="292"/>
      <c r="V648" s="276"/>
      <c r="W648" s="264"/>
      <c r="X648" s="267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46.5" customHeight="1" thickBot="1" x14ac:dyDescent="0.3">
      <c r="A649" s="303" t="s">
        <v>14</v>
      </c>
      <c r="B649" s="44" t="str">
        <f t="shared" si="458"/>
        <v>ГБУЗ АО Городская поликлиника №5</v>
      </c>
      <c r="C649" s="280" t="s">
        <v>119</v>
      </c>
      <c r="D649" s="19" t="str">
        <f t="shared" si="459"/>
        <v>ПМСП, не включенная в базовую программу ОМС</v>
      </c>
      <c r="E649" s="277" t="s">
        <v>137</v>
      </c>
      <c r="F649" s="44" t="str">
        <f t="shared" si="466"/>
        <v>амбулаторно</v>
      </c>
      <c r="G649" s="277" t="s">
        <v>39</v>
      </c>
      <c r="H649" s="44" t="str">
        <f t="shared" si="467"/>
        <v>Первичная медико-санитарная помощь, в части диагностики и лечения</v>
      </c>
      <c r="I649" s="279" t="s">
        <v>65</v>
      </c>
      <c r="J649" s="44" t="str">
        <f t="shared" si="460"/>
        <v>психотерапия</v>
      </c>
      <c r="K649" s="69" t="s">
        <v>128</v>
      </c>
      <c r="L649" s="70" t="s">
        <v>3</v>
      </c>
      <c r="M649" s="70" t="s">
        <v>5</v>
      </c>
      <c r="N649" s="100">
        <v>99</v>
      </c>
      <c r="O649" s="100">
        <v>100</v>
      </c>
      <c r="P649" s="187">
        <f t="shared" si="418"/>
        <v>101.01010101010101</v>
      </c>
      <c r="Q649" s="188" t="str">
        <f t="shared" si="468"/>
        <v/>
      </c>
      <c r="R649" s="283">
        <f>IFERROR(AVERAGE(P649:P651),"")</f>
        <v>101.01010101010101</v>
      </c>
      <c r="S649" s="275">
        <f>AVERAGE(Q649:Q651)</f>
        <v>50</v>
      </c>
      <c r="T649" s="298">
        <f>IFERROR((R649*0.7+S649*0.3)*2,S649*2)</f>
        <v>171.4141414141414</v>
      </c>
      <c r="U649" s="292" t="str">
        <f>IF(T649&lt;170,"ГЗ по услуге (работе) НЕ выполнено","")&amp;IF(AND(T649&gt;=170,T649&lt;=200),"ГЗ по услуге (работе) выполнено","")&amp;IF(T649&gt;200,"ГЗ по услуге (работе) ПЕРЕвыполнено","")</f>
        <v>ГЗ по услуге (работе) выполнено</v>
      </c>
      <c r="V649" s="279"/>
      <c r="W649" s="262">
        <f>AVERAGE(T649:T659)</f>
        <v>194.84848484848484</v>
      </c>
      <c r="X649" s="265" t="str">
        <f>IF(W649&lt;170,"ГЗ по учреждению не выполнено","")&amp;IF(AND(W649&gt;=170,W649&lt;=200),"ГЗ по учреждению выполнено","")&amp;IF(W649&gt;200,"ГЗ по учреждению перевыполнено","")</f>
        <v>ГЗ по учреждению выполнено</v>
      </c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55.5" customHeight="1" thickBot="1" x14ac:dyDescent="0.3">
      <c r="A650" s="304"/>
      <c r="B650" s="44" t="str">
        <f t="shared" si="458"/>
        <v>ГБУЗ АО Городская поликлиника №5</v>
      </c>
      <c r="C650" s="281"/>
      <c r="D650" s="19" t="str">
        <f t="shared" si="459"/>
        <v>ПМСП, не включенная в базовую программу ОМС</v>
      </c>
      <c r="E650" s="295"/>
      <c r="F650" s="44" t="str">
        <f t="shared" si="466"/>
        <v>амбулаторно</v>
      </c>
      <c r="G650" s="295"/>
      <c r="H650" s="44" t="str">
        <f t="shared" si="467"/>
        <v>Первичная медико-санитарная помощь, в части диагностики и лечения</v>
      </c>
      <c r="I650" s="279"/>
      <c r="J650" s="44" t="str">
        <f t="shared" si="460"/>
        <v>психотерапия</v>
      </c>
      <c r="K650" s="71" t="s">
        <v>40</v>
      </c>
      <c r="L650" s="67" t="s">
        <v>118</v>
      </c>
      <c r="M650" s="68" t="s">
        <v>42</v>
      </c>
      <c r="N650" s="98">
        <v>1852</v>
      </c>
      <c r="O650" s="98">
        <v>926</v>
      </c>
      <c r="P650" s="187" t="str">
        <f t="shared" si="418"/>
        <v/>
      </c>
      <c r="Q650" s="188">
        <f t="shared" si="468"/>
        <v>50</v>
      </c>
      <c r="R650" s="283"/>
      <c r="S650" s="275"/>
      <c r="T650" s="308"/>
      <c r="U650" s="292"/>
      <c r="V650" s="279"/>
      <c r="W650" s="263"/>
      <c r="X650" s="266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53.25" customHeight="1" thickBot="1" x14ac:dyDescent="0.3">
      <c r="A651" s="304"/>
      <c r="B651" s="44" t="str">
        <f t="shared" si="458"/>
        <v>ГБУЗ АО Городская поликлиника №5</v>
      </c>
      <c r="C651" s="281"/>
      <c r="D651" s="19" t="str">
        <f t="shared" si="459"/>
        <v>ПМСП, не включенная в базовую программу ОМС</v>
      </c>
      <c r="E651" s="295"/>
      <c r="F651" s="44" t="str">
        <f t="shared" si="466"/>
        <v>амбулаторно</v>
      </c>
      <c r="G651" s="295"/>
      <c r="H651" s="44" t="str">
        <f t="shared" si="467"/>
        <v>Первичная медико-санитарная помощь, в части диагностики и лечения</v>
      </c>
      <c r="I651" s="279"/>
      <c r="J651" s="44" t="str">
        <f t="shared" si="460"/>
        <v>психотерапия</v>
      </c>
      <c r="K651" s="71" t="s">
        <v>133</v>
      </c>
      <c r="L651" s="67" t="s">
        <v>118</v>
      </c>
      <c r="M651" s="68" t="s">
        <v>42</v>
      </c>
      <c r="N651" s="98">
        <v>1000</v>
      </c>
      <c r="O651" s="98">
        <v>500</v>
      </c>
      <c r="P651" s="187" t="str">
        <f t="shared" si="418"/>
        <v/>
      </c>
      <c r="Q651" s="188">
        <f t="shared" si="468"/>
        <v>50</v>
      </c>
      <c r="R651" s="283"/>
      <c r="S651" s="275"/>
      <c r="T651" s="299"/>
      <c r="U651" s="292"/>
      <c r="V651" s="279"/>
      <c r="W651" s="263"/>
      <c r="X651" s="266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38.25" customHeight="1" thickBot="1" x14ac:dyDescent="0.3">
      <c r="A652" s="304"/>
      <c r="B652" s="44" t="str">
        <f t="shared" si="458"/>
        <v>ГБУЗ АО Городская поликлиника №5</v>
      </c>
      <c r="C652" s="281"/>
      <c r="D652" s="19" t="str">
        <f t="shared" si="459"/>
        <v>ПМСП, не включенная в базовую программу ОМС</v>
      </c>
      <c r="E652" s="295"/>
      <c r="F652" s="44" t="str">
        <f t="shared" si="466"/>
        <v>амбулаторно</v>
      </c>
      <c r="G652" s="295"/>
      <c r="H652" s="44" t="str">
        <f t="shared" si="467"/>
        <v>Первичная медико-санитарная помощь, в части диагностики и лечения</v>
      </c>
      <c r="I652" s="277" t="s">
        <v>243</v>
      </c>
      <c r="J652" s="44" t="str">
        <f t="shared" si="460"/>
        <v>Вакцинация</v>
      </c>
      <c r="K652" s="69" t="s">
        <v>128</v>
      </c>
      <c r="L652" s="69" t="s">
        <v>3</v>
      </c>
      <c r="M652" s="69" t="s">
        <v>5</v>
      </c>
      <c r="N652" s="100">
        <v>99</v>
      </c>
      <c r="O652" s="100">
        <v>99</v>
      </c>
      <c r="P652" s="187">
        <f t="shared" si="418"/>
        <v>100</v>
      </c>
      <c r="Q652" s="188" t="str">
        <f t="shared" si="468"/>
        <v/>
      </c>
      <c r="R652" s="289">
        <f>IFERROR(AVERAGE(P652:P653),"")</f>
        <v>100</v>
      </c>
      <c r="S652" s="296">
        <f>AVERAGE(Q652:Q653)</f>
        <v>100</v>
      </c>
      <c r="T652" s="298">
        <f>IFERROR((R652*0.7+S652*0.3)*2,S652*2)</f>
        <v>200</v>
      </c>
      <c r="U652" s="293" t="str">
        <f>IF(T652&lt;170,"ГЗ по услуге (работе) НЕ выполнено","")&amp;IF(AND(T652&gt;=170,T652&lt;=200),"ГЗ по услуге (работе) выполнено","")&amp;IF(T652&gt;200,"ГЗ по услуге (работе) ПЕРЕвыполнено","")</f>
        <v>ГЗ по услуге (работе) выполнено</v>
      </c>
      <c r="V652" s="277"/>
      <c r="W652" s="263"/>
      <c r="X652" s="266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36" customHeight="1" thickBot="1" x14ac:dyDescent="0.3">
      <c r="A653" s="304"/>
      <c r="B653" s="44" t="str">
        <f t="shared" si="458"/>
        <v>ГБУЗ АО Городская поликлиника №5</v>
      </c>
      <c r="C653" s="282"/>
      <c r="D653" s="19" t="str">
        <f t="shared" si="459"/>
        <v>ПМСП, не включенная в базовую программу ОМС</v>
      </c>
      <c r="E653" s="278"/>
      <c r="F653" s="44" t="str">
        <f t="shared" si="466"/>
        <v>амбулаторно</v>
      </c>
      <c r="G653" s="278"/>
      <c r="H653" s="44" t="str">
        <f t="shared" si="467"/>
        <v>Первичная медико-санитарная помощь, в части диагностики и лечения</v>
      </c>
      <c r="I653" s="278"/>
      <c r="J653" s="44" t="str">
        <f t="shared" si="460"/>
        <v>Вакцинация</v>
      </c>
      <c r="K653" s="71" t="s">
        <v>40</v>
      </c>
      <c r="L653" s="67" t="s">
        <v>118</v>
      </c>
      <c r="M653" s="68" t="s">
        <v>42</v>
      </c>
      <c r="N653" s="98">
        <v>800</v>
      </c>
      <c r="O653" s="98">
        <v>800</v>
      </c>
      <c r="P653" s="187" t="str">
        <f t="shared" si="418"/>
        <v/>
      </c>
      <c r="Q653" s="188">
        <f t="shared" si="468"/>
        <v>100</v>
      </c>
      <c r="R653" s="290"/>
      <c r="S653" s="297"/>
      <c r="T653" s="299"/>
      <c r="U653" s="294"/>
      <c r="V653" s="278"/>
      <c r="W653" s="263"/>
      <c r="X653" s="266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8.5" customHeight="1" thickBot="1" x14ac:dyDescent="0.3">
      <c r="A654" s="304"/>
      <c r="B654" s="44" t="str">
        <f t="shared" si="458"/>
        <v>ГБУЗ АО Городская поликлиника №5</v>
      </c>
      <c r="C654" s="268" t="s">
        <v>71</v>
      </c>
      <c r="D654" s="19" t="str">
        <f t="shared" si="459"/>
        <v>Паллиативная медицинская помощь</v>
      </c>
      <c r="E654" s="273" t="s">
        <v>246</v>
      </c>
      <c r="F654" s="44" t="str">
        <f t="shared" si="466"/>
        <v>амбулаторно на дому</v>
      </c>
      <c r="G654" s="273" t="s">
        <v>47</v>
      </c>
      <c r="H654" s="44" t="str">
        <f t="shared" si="467"/>
        <v>Не предусмотрено</v>
      </c>
      <c r="I654" s="273" t="s">
        <v>71</v>
      </c>
      <c r="J654" s="44" t="str">
        <f t="shared" si="460"/>
        <v>Паллиативная медицинская помощь</v>
      </c>
      <c r="K654" s="70" t="s">
        <v>128</v>
      </c>
      <c r="L654" s="70" t="s">
        <v>3</v>
      </c>
      <c r="M654" s="70" t="s">
        <v>5</v>
      </c>
      <c r="N654" s="100">
        <v>99</v>
      </c>
      <c r="O654" s="100">
        <v>100</v>
      </c>
      <c r="P654" s="187">
        <f t="shared" si="418"/>
        <v>101.01010101010101</v>
      </c>
      <c r="Q654" s="188" t="str">
        <f t="shared" si="468"/>
        <v/>
      </c>
      <c r="R654" s="283">
        <f>IFERROR(AVERAGE(P654:P655),"")</f>
        <v>101.01010101010101</v>
      </c>
      <c r="S654" s="275">
        <f>AVERAGE(Q654:Q655)</f>
        <v>100</v>
      </c>
      <c r="T654" s="298">
        <f>IFERROR((R654*0.7+S654*0.3)*2,S654*2)</f>
        <v>201.4141414141414</v>
      </c>
      <c r="U654" s="292" t="str">
        <f>IF(T654&lt;170,"ГЗ по услуге (работе) НЕ выполнено","")&amp;IF(AND(T654&gt;=170,T654&lt;=200),"ГЗ по услуге (работе) выполнено","")&amp;IF(T654&gt;200,"ГЗ по услуге (работе) ПЕРЕвыполнено","")</f>
        <v>ГЗ по услуге (работе) ПЕРЕвыполнено</v>
      </c>
      <c r="V654" s="279"/>
      <c r="W654" s="263"/>
      <c r="X654" s="266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4" customFormat="1" ht="24" customHeight="1" thickBot="1" x14ac:dyDescent="0.3">
      <c r="A655" s="304"/>
      <c r="B655" s="44" t="str">
        <f t="shared" si="458"/>
        <v>ГБУЗ АО Городская поликлиника №5</v>
      </c>
      <c r="C655" s="291"/>
      <c r="D655" s="19" t="str">
        <f t="shared" si="459"/>
        <v>Паллиативная медицинская помощь</v>
      </c>
      <c r="E655" s="274"/>
      <c r="F655" s="44" t="str">
        <f t="shared" si="466"/>
        <v>амбулаторно на дому</v>
      </c>
      <c r="G655" s="274"/>
      <c r="H655" s="44" t="str">
        <f t="shared" si="467"/>
        <v>Не предусмотрено</v>
      </c>
      <c r="I655" s="274"/>
      <c r="J655" s="44" t="str">
        <f t="shared" si="460"/>
        <v>Паллиативная медицинская помощь</v>
      </c>
      <c r="K655" s="71" t="s">
        <v>40</v>
      </c>
      <c r="L655" s="72" t="s">
        <v>118</v>
      </c>
      <c r="M655" s="78" t="s">
        <v>42</v>
      </c>
      <c r="N655" s="98">
        <v>2446</v>
      </c>
      <c r="O655" s="98">
        <v>2446</v>
      </c>
      <c r="P655" s="187" t="str">
        <f t="shared" si="418"/>
        <v/>
      </c>
      <c r="Q655" s="188">
        <f t="shared" si="468"/>
        <v>100</v>
      </c>
      <c r="R655" s="283"/>
      <c r="S655" s="275"/>
      <c r="T655" s="299"/>
      <c r="U655" s="292"/>
      <c r="V655" s="279"/>
      <c r="W655" s="263"/>
      <c r="X655" s="266"/>
    </row>
    <row r="656" spans="1:417" s="4" customFormat="1" ht="24" customHeight="1" thickBot="1" x14ac:dyDescent="0.3">
      <c r="A656" s="304"/>
      <c r="B656" s="44" t="str">
        <f t="shared" si="458"/>
        <v>ГБУЗ АО Городская поликлиника №5</v>
      </c>
      <c r="C656" s="268" t="s">
        <v>299</v>
      </c>
      <c r="D656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6" s="273" t="s">
        <v>137</v>
      </c>
      <c r="F656" s="44" t="str">
        <f t="shared" si="466"/>
        <v>амбулаторно</v>
      </c>
      <c r="G656" s="273" t="s">
        <v>47</v>
      </c>
      <c r="H656" s="44" t="str">
        <f t="shared" si="467"/>
        <v>Не предусмотрено</v>
      </c>
      <c r="I656" s="273" t="s">
        <v>47</v>
      </c>
      <c r="J656" s="44" t="str">
        <f t="shared" si="460"/>
        <v>Не предусмотрено</v>
      </c>
      <c r="K656" s="82" t="s">
        <v>301</v>
      </c>
      <c r="L656" s="70" t="s">
        <v>3</v>
      </c>
      <c r="M656" s="70" t="s">
        <v>5</v>
      </c>
      <c r="N656" s="100">
        <v>99</v>
      </c>
      <c r="O656" s="100">
        <v>100</v>
      </c>
      <c r="P656" s="187">
        <f t="shared" si="418"/>
        <v>101.01010101010101</v>
      </c>
      <c r="Q656" s="188" t="str">
        <f t="shared" si="468"/>
        <v/>
      </c>
      <c r="R656" s="289">
        <f>IFERROR(AVERAGE(P656:P657),"")</f>
        <v>101.01010101010101</v>
      </c>
      <c r="S656" s="296">
        <f>AVERAGE(Q656:Q657)</f>
        <v>100</v>
      </c>
      <c r="T656" s="298">
        <f>IFERROR((R656*0.7+S656*0.3)*2,S656*2)</f>
        <v>201.4141414141414</v>
      </c>
      <c r="U656" s="292" t="str">
        <f>IF(T656&lt;170,"ГЗ по услуге (работе) НЕ выполнено","")&amp;IF(AND(T656&gt;=170,T656&lt;=200),"ГЗ по услуге (работе) выполнено","")&amp;IF(T656&gt;200,"ГЗ по услуге (работе) ПЕРЕвыполнено","")</f>
        <v>ГЗ по услуге (работе) ПЕРЕвыполнено</v>
      </c>
      <c r="V656" s="277"/>
      <c r="W656" s="263"/>
      <c r="X656" s="266"/>
    </row>
    <row r="657" spans="1:24" s="4" customFormat="1" ht="24" customHeight="1" thickBot="1" x14ac:dyDescent="0.3">
      <c r="A657" s="304"/>
      <c r="B657" s="44" t="str">
        <f t="shared" si="458"/>
        <v>ГБУЗ АО Городская поликлиника №5</v>
      </c>
      <c r="C657" s="291"/>
      <c r="D657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57" s="274"/>
      <c r="F657" s="44" t="str">
        <f t="shared" si="466"/>
        <v>амбулаторно</v>
      </c>
      <c r="G657" s="274"/>
      <c r="H657" s="44" t="str">
        <f t="shared" si="467"/>
        <v>Не предусмотрено</v>
      </c>
      <c r="I657" s="274"/>
      <c r="J657" s="44" t="str">
        <f t="shared" si="460"/>
        <v>Не предусмотрено</v>
      </c>
      <c r="K657" s="71" t="s">
        <v>40</v>
      </c>
      <c r="L657" s="72" t="s">
        <v>118</v>
      </c>
      <c r="M657" s="78" t="s">
        <v>42</v>
      </c>
      <c r="N657" s="98">
        <v>744</v>
      </c>
      <c r="O657" s="98">
        <v>744</v>
      </c>
      <c r="P657" s="187" t="str">
        <f t="shared" si="418"/>
        <v/>
      </c>
      <c r="Q657" s="188">
        <f t="shared" si="468"/>
        <v>100</v>
      </c>
      <c r="R657" s="290"/>
      <c r="S657" s="297"/>
      <c r="T657" s="299"/>
      <c r="U657" s="292"/>
      <c r="V657" s="278"/>
      <c r="W657" s="263"/>
      <c r="X657" s="266"/>
    </row>
    <row r="658" spans="1:24" s="4" customFormat="1" ht="22.9" customHeight="1" thickBot="1" x14ac:dyDescent="0.3">
      <c r="A658" s="304"/>
      <c r="B658" s="44" t="str">
        <f t="shared" si="458"/>
        <v>ГБУЗ АО Городская поликлиника №5</v>
      </c>
      <c r="C658" s="306" t="s">
        <v>227</v>
      </c>
      <c r="D658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8" s="276" t="s">
        <v>281</v>
      </c>
      <c r="F658" s="44" t="str">
        <f t="shared" si="466"/>
        <v>заключение договоров</v>
      </c>
      <c r="G658" s="273" t="s">
        <v>283</v>
      </c>
      <c r="H658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8" s="273" t="s">
        <v>282</v>
      </c>
      <c r="J658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8" s="73" t="s">
        <v>228</v>
      </c>
      <c r="L658" s="72" t="s">
        <v>3</v>
      </c>
      <c r="M658" s="69" t="s">
        <v>5</v>
      </c>
      <c r="N658" s="100">
        <v>100</v>
      </c>
      <c r="O658" s="100">
        <v>100</v>
      </c>
      <c r="P658" s="187">
        <f t="shared" si="418"/>
        <v>100</v>
      </c>
      <c r="Q658" s="188" t="str">
        <f t="shared" si="468"/>
        <v/>
      </c>
      <c r="R658" s="283">
        <f>IFERROR(AVERAGE(P658:P659),"")</f>
        <v>100</v>
      </c>
      <c r="S658" s="275">
        <f>AVERAGE(Q658:Q659)</f>
        <v>100</v>
      </c>
      <c r="T658" s="284">
        <f>IFERROR((R658*0.7+S658*0.3)*2,S658*2)</f>
        <v>200</v>
      </c>
      <c r="U658" s="292" t="str">
        <f>IF(T658&lt;170,"ГЗ по услуге (работе) НЕ выполнено","")&amp;IF(AND(T658&gt;=170,T658&lt;=200),"ГЗ по услуге (работе) выполнено","")&amp;IF(T658&gt;200,"ГЗ по услуге (работе) ПЕРЕвыполнено","")</f>
        <v>ГЗ по услуге (работе) выполнено</v>
      </c>
      <c r="V658" s="279"/>
      <c r="W658" s="263"/>
      <c r="X658" s="266"/>
    </row>
    <row r="659" spans="1:24" s="4" customFormat="1" ht="34.5" customHeight="1" thickBot="1" x14ac:dyDescent="0.3">
      <c r="A659" s="305"/>
      <c r="B659" s="44" t="str">
        <f t="shared" si="458"/>
        <v>ГБУЗ АО Городская поликлиника №5</v>
      </c>
      <c r="C659" s="306"/>
      <c r="D659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9" s="276"/>
      <c r="F659" s="44" t="str">
        <f t="shared" si="466"/>
        <v>заключение договоров</v>
      </c>
      <c r="G659" s="274"/>
      <c r="H659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9" s="274"/>
      <c r="J659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9" s="74" t="s">
        <v>235</v>
      </c>
      <c r="L659" s="72" t="s">
        <v>229</v>
      </c>
      <c r="M659" s="68" t="s">
        <v>42</v>
      </c>
      <c r="N659" s="98">
        <v>10.53</v>
      </c>
      <c r="O659" s="98">
        <v>10.53</v>
      </c>
      <c r="P659" s="187" t="str">
        <f t="shared" si="418"/>
        <v/>
      </c>
      <c r="Q659" s="188">
        <f>IF(AND(N659&lt;&gt;0,M659="объем"),(O659/N659*100),"")</f>
        <v>100</v>
      </c>
      <c r="R659" s="283"/>
      <c r="S659" s="275"/>
      <c r="T659" s="284"/>
      <c r="U659" s="292"/>
      <c r="V659" s="279"/>
      <c r="W659" s="264"/>
      <c r="X659" s="267"/>
    </row>
    <row r="660" spans="1:24" s="4" customFormat="1" ht="28.5" customHeight="1" thickBot="1" x14ac:dyDescent="0.3">
      <c r="A660" s="270" t="s">
        <v>29</v>
      </c>
      <c r="B660" s="44" t="str">
        <f t="shared" si="458"/>
        <v>ГБУЗ АО Городская поликлиника №8 им. Н.И. Пирогова</v>
      </c>
      <c r="C660" s="280" t="s">
        <v>119</v>
      </c>
      <c r="D660" s="19" t="str">
        <f t="shared" si="459"/>
        <v>ПМСП, не включенная в базовую программу ОМС</v>
      </c>
      <c r="E660" s="277" t="s">
        <v>137</v>
      </c>
      <c r="F660" s="44" t="str">
        <f t="shared" si="466"/>
        <v>амбулаторно</v>
      </c>
      <c r="G660" s="277" t="s">
        <v>39</v>
      </c>
      <c r="H660" s="44" t="str">
        <f t="shared" si="467"/>
        <v>Первичная медико-санитарная помощь, в части диагностики и лечения</v>
      </c>
      <c r="I660" s="277" t="s">
        <v>65</v>
      </c>
      <c r="J660" s="44" t="str">
        <f t="shared" si="460"/>
        <v>психотерапия</v>
      </c>
      <c r="K660" s="69" t="s">
        <v>128</v>
      </c>
      <c r="L660" s="70" t="s">
        <v>3</v>
      </c>
      <c r="M660" s="70" t="s">
        <v>5</v>
      </c>
      <c r="N660" s="100">
        <v>99</v>
      </c>
      <c r="O660" s="100">
        <v>99</v>
      </c>
      <c r="P660" s="187">
        <f t="shared" si="418"/>
        <v>100</v>
      </c>
      <c r="Q660" s="188" t="str">
        <f t="shared" si="468"/>
        <v/>
      </c>
      <c r="R660" s="289">
        <f>IFERROR(AVERAGE(P660:P665),"")</f>
        <v>100</v>
      </c>
      <c r="S660" s="296">
        <f>AVERAGE(Q660:Q665)</f>
        <v>96.666666666666671</v>
      </c>
      <c r="T660" s="298">
        <f>IFERROR((R660*0.7+S660*0.3)*2,S660*2)</f>
        <v>198</v>
      </c>
      <c r="U660" s="293" t="str">
        <f>IF(T660&lt;170,"ГЗ по услуге (работе) НЕ выполнено","")&amp;IF(AND(T660&gt;=170,T660&lt;=200),"ГЗ по услуге (работе) выполнено","")&amp;IF(T660&gt;200,"ГЗ по услуге (работе) ПЕРЕвыполнено","")</f>
        <v>ГЗ по услуге (работе) выполнено</v>
      </c>
      <c r="V660" s="277"/>
      <c r="W660" s="262">
        <f>AVERAGE(T660:T669)</f>
        <v>199.33333333333334</v>
      </c>
      <c r="X660" s="265" t="str">
        <f>IF(W660&lt;170,"ГЗ по учреждению не выполнено","")&amp;IF(AND(W660&gt;=170,W660&lt;=200),"ГЗ по учреждению выполнено","")&amp;IF(W660&gt;200,"ГЗ по учреждению перевыполнено","")</f>
        <v>ГЗ по учреждению выполнено</v>
      </c>
    </row>
    <row r="661" spans="1:24" s="4" customFormat="1" ht="36" customHeight="1" thickBot="1" x14ac:dyDescent="0.3">
      <c r="A661" s="271"/>
      <c r="B661" s="44" t="str">
        <f t="shared" si="458"/>
        <v>ГБУЗ АО Городская поликлиника №8 им. Н.И. Пирогова</v>
      </c>
      <c r="C661" s="281"/>
      <c r="D661" s="19" t="str">
        <f t="shared" si="459"/>
        <v>ПМСП, не включенная в базовую программу ОМС</v>
      </c>
      <c r="E661" s="295"/>
      <c r="F661" s="44" t="str">
        <f t="shared" si="466"/>
        <v>амбулаторно</v>
      </c>
      <c r="G661" s="295"/>
      <c r="H661" s="44" t="str">
        <f t="shared" si="467"/>
        <v>Первичная медико-санитарная помощь, в части диагностики и лечения</v>
      </c>
      <c r="I661" s="295"/>
      <c r="J661" s="44" t="str">
        <f t="shared" si="460"/>
        <v>психотерапия</v>
      </c>
      <c r="K661" s="71" t="s">
        <v>40</v>
      </c>
      <c r="L661" s="67" t="s">
        <v>118</v>
      </c>
      <c r="M661" s="68" t="s">
        <v>42</v>
      </c>
      <c r="N661" s="98">
        <v>3318</v>
      </c>
      <c r="O661" s="98">
        <v>3318</v>
      </c>
      <c r="P661" s="187" t="str">
        <f t="shared" si="418"/>
        <v/>
      </c>
      <c r="Q661" s="188">
        <f t="shared" si="468"/>
        <v>100</v>
      </c>
      <c r="R661" s="300"/>
      <c r="S661" s="301"/>
      <c r="T661" s="308"/>
      <c r="U661" s="323"/>
      <c r="V661" s="295"/>
      <c r="W661" s="263"/>
      <c r="X661" s="266"/>
    </row>
    <row r="662" spans="1:24" s="4" customFormat="1" ht="36" customHeight="1" thickBot="1" x14ac:dyDescent="0.3">
      <c r="A662" s="271"/>
      <c r="B662" s="44" t="str">
        <f t="shared" si="458"/>
        <v>ГБУЗ АО Городская поликлиника №8 им. Н.И. Пирогова</v>
      </c>
      <c r="C662" s="281"/>
      <c r="D662" s="19" t="str">
        <f t="shared" si="459"/>
        <v>ПМСП, не включенная в базовую программу ОМС</v>
      </c>
      <c r="E662" s="295"/>
      <c r="F662" s="44" t="str">
        <f t="shared" si="466"/>
        <v>амбулаторно</v>
      </c>
      <c r="G662" s="295"/>
      <c r="H662" s="44" t="str">
        <f t="shared" si="467"/>
        <v>Первичная медико-санитарная помощь, в части диагностики и лечения</v>
      </c>
      <c r="I662" s="295"/>
      <c r="J662" s="44" t="str">
        <f t="shared" si="460"/>
        <v>психотерапия</v>
      </c>
      <c r="K662" s="69" t="s">
        <v>128</v>
      </c>
      <c r="L662" s="70" t="s">
        <v>3</v>
      </c>
      <c r="M662" s="70" t="s">
        <v>5</v>
      </c>
      <c r="N662" s="100">
        <v>99</v>
      </c>
      <c r="O662" s="100">
        <v>99</v>
      </c>
      <c r="P662" s="187">
        <f t="shared" ref="P662:P679" si="475">IF(AND(N662&lt;&gt;0,M662="Кач."),O662/N662*100,"")</f>
        <v>100</v>
      </c>
      <c r="Q662" s="188" t="str">
        <f t="shared" si="468"/>
        <v/>
      </c>
      <c r="R662" s="300"/>
      <c r="S662" s="301"/>
      <c r="T662" s="308"/>
      <c r="U662" s="323"/>
      <c r="V662" s="295"/>
      <c r="W662" s="263"/>
      <c r="X662" s="266"/>
    </row>
    <row r="663" spans="1:24" s="4" customFormat="1" ht="28.5" customHeight="1" thickBot="1" x14ac:dyDescent="0.3">
      <c r="A663" s="271"/>
      <c r="B663" s="44" t="str">
        <f t="shared" si="458"/>
        <v>ГБУЗ АО Городская поликлиника №8 им. Н.И. Пирогова</v>
      </c>
      <c r="C663" s="281"/>
      <c r="D663" s="19" t="str">
        <f t="shared" si="459"/>
        <v>ПМСП, не включенная в базовую программу ОМС</v>
      </c>
      <c r="E663" s="295"/>
      <c r="F663" s="44" t="str">
        <f t="shared" si="466"/>
        <v>амбулаторно</v>
      </c>
      <c r="G663" s="295"/>
      <c r="H663" s="44" t="str">
        <f t="shared" si="467"/>
        <v>Первичная медико-санитарная помощь, в части диагностики и лечения</v>
      </c>
      <c r="I663" s="278"/>
      <c r="J663" s="44" t="str">
        <f t="shared" si="460"/>
        <v>психотерапия</v>
      </c>
      <c r="K663" s="71" t="s">
        <v>133</v>
      </c>
      <c r="L663" s="67" t="s">
        <v>118</v>
      </c>
      <c r="M663" s="68" t="s">
        <v>42</v>
      </c>
      <c r="N663" s="98">
        <v>895</v>
      </c>
      <c r="O663" s="98">
        <v>895</v>
      </c>
      <c r="P663" s="187" t="str">
        <f t="shared" si="475"/>
        <v/>
      </c>
      <c r="Q663" s="188">
        <f t="shared" si="468"/>
        <v>100</v>
      </c>
      <c r="R663" s="300"/>
      <c r="S663" s="301"/>
      <c r="T663" s="308"/>
      <c r="U663" s="323"/>
      <c r="V663" s="295"/>
      <c r="W663" s="263"/>
      <c r="X663" s="266"/>
    </row>
    <row r="664" spans="1:24" s="4" customFormat="1" ht="28.5" customHeight="1" thickBot="1" x14ac:dyDescent="0.3">
      <c r="A664" s="271"/>
      <c r="B664" s="44" t="str">
        <f t="shared" si="458"/>
        <v>ГБУЗ АО Городская поликлиника №8 им. Н.И. Пирогова</v>
      </c>
      <c r="C664" s="281"/>
      <c r="D664" s="19" t="str">
        <f t="shared" si="459"/>
        <v>ПМСП, не включенная в базовую программу ОМС</v>
      </c>
      <c r="E664" s="295"/>
      <c r="F664" s="44" t="str">
        <f t="shared" si="466"/>
        <v>амбулаторно</v>
      </c>
      <c r="G664" s="295"/>
      <c r="H664" s="44" t="str">
        <f t="shared" si="467"/>
        <v>Первичная медико-санитарная помощь, в части диагностики и лечения</v>
      </c>
      <c r="I664" s="277" t="s">
        <v>243</v>
      </c>
      <c r="J664" s="44" t="str">
        <f t="shared" si="460"/>
        <v>Вакцинация</v>
      </c>
      <c r="K664" s="69" t="s">
        <v>128</v>
      </c>
      <c r="L664" s="69" t="s">
        <v>3</v>
      </c>
      <c r="M664" s="69" t="s">
        <v>5</v>
      </c>
      <c r="N664" s="100">
        <v>99</v>
      </c>
      <c r="O664" s="100">
        <v>99</v>
      </c>
      <c r="P664" s="187">
        <f t="shared" si="475"/>
        <v>100</v>
      </c>
      <c r="Q664" s="188" t="str">
        <f t="shared" si="468"/>
        <v/>
      </c>
      <c r="R664" s="300"/>
      <c r="S664" s="301"/>
      <c r="T664" s="308"/>
      <c r="U664" s="323"/>
      <c r="V664" s="295"/>
      <c r="W664" s="263"/>
      <c r="X664" s="266"/>
    </row>
    <row r="665" spans="1:24" s="4" customFormat="1" ht="27.75" customHeight="1" thickBot="1" x14ac:dyDescent="0.3">
      <c r="A665" s="271"/>
      <c r="B665" s="44" t="str">
        <f t="shared" si="458"/>
        <v>ГБУЗ АО Городская поликлиника №8 им. Н.И. Пирогова</v>
      </c>
      <c r="C665" s="282"/>
      <c r="D665" s="19" t="str">
        <f t="shared" si="459"/>
        <v>ПМСП, не включенная в базовую программу ОМС</v>
      </c>
      <c r="E665" s="278"/>
      <c r="F665" s="44" t="str">
        <f t="shared" si="466"/>
        <v>амбулаторно</v>
      </c>
      <c r="G665" s="278"/>
      <c r="H665" s="44" t="str">
        <f t="shared" si="467"/>
        <v>Первичная медико-санитарная помощь, в части диагностики и лечения</v>
      </c>
      <c r="I665" s="278"/>
      <c r="J665" s="44" t="str">
        <f t="shared" si="460"/>
        <v>Вакцинация</v>
      </c>
      <c r="K665" s="71" t="s">
        <v>40</v>
      </c>
      <c r="L665" s="67" t="s">
        <v>118</v>
      </c>
      <c r="M665" s="68" t="s">
        <v>42</v>
      </c>
      <c r="N665" s="98">
        <v>10</v>
      </c>
      <c r="O665" s="98">
        <v>9</v>
      </c>
      <c r="P665" s="187" t="str">
        <f t="shared" si="475"/>
        <v/>
      </c>
      <c r="Q665" s="188">
        <f t="shared" si="468"/>
        <v>90</v>
      </c>
      <c r="R665" s="290"/>
      <c r="S665" s="297"/>
      <c r="T665" s="299"/>
      <c r="U665" s="294"/>
      <c r="V665" s="278"/>
      <c r="W665" s="263"/>
      <c r="X665" s="266"/>
    </row>
    <row r="666" spans="1:24" s="4" customFormat="1" ht="22.15" customHeight="1" thickBot="1" x14ac:dyDescent="0.3">
      <c r="A666" s="271"/>
      <c r="B666" s="44" t="str">
        <f t="shared" si="458"/>
        <v>ГБУЗ АО Городская поликлиника №8 им. Н.И. Пирогова</v>
      </c>
      <c r="C666" s="268" t="s">
        <v>71</v>
      </c>
      <c r="D666" s="19" t="str">
        <f t="shared" si="459"/>
        <v>Паллиативная медицинская помощь</v>
      </c>
      <c r="E666" s="273" t="s">
        <v>137</v>
      </c>
      <c r="F666" s="44" t="str">
        <f t="shared" si="466"/>
        <v>амбулаторно</v>
      </c>
      <c r="G666" s="273" t="s">
        <v>47</v>
      </c>
      <c r="H666" s="44" t="str">
        <f t="shared" si="467"/>
        <v>Не предусмотрено</v>
      </c>
      <c r="I666" s="273" t="s">
        <v>71</v>
      </c>
      <c r="J666" s="44" t="str">
        <f t="shared" si="460"/>
        <v>Паллиативная медицинская помощь</v>
      </c>
      <c r="K666" s="70" t="s">
        <v>128</v>
      </c>
      <c r="L666" s="70" t="s">
        <v>3</v>
      </c>
      <c r="M666" s="70" t="s">
        <v>5</v>
      </c>
      <c r="N666" s="100">
        <v>99</v>
      </c>
      <c r="O666" s="100">
        <v>99</v>
      </c>
      <c r="P666" s="187">
        <f t="shared" si="475"/>
        <v>100</v>
      </c>
      <c r="Q666" s="188" t="str">
        <f t="shared" si="468"/>
        <v/>
      </c>
      <c r="R666" s="283">
        <f>IFERROR(AVERAGE(P666:P667),"")</f>
        <v>100</v>
      </c>
      <c r="S666" s="275">
        <f>AVERAGE(Q666:Q667)</f>
        <v>100</v>
      </c>
      <c r="T666" s="284">
        <f>IFERROR((R666*0.7+S666*0.3)*2,S666*2)</f>
        <v>200</v>
      </c>
      <c r="U666" s="292" t="str">
        <f>IF(T666&lt;170,"ГЗ по услуге (работе) НЕ выполнено","")&amp;IF(AND(T666&gt;=170,T666&lt;=200),"ГЗ по услуге (работе) выполнено","")&amp;IF(T666&gt;200,"ГЗ по услуге (работе) ПЕРЕвыполнено","")</f>
        <v>ГЗ по услуге (работе) выполнено</v>
      </c>
      <c r="V666" s="279"/>
      <c r="W666" s="263"/>
      <c r="X666" s="266"/>
    </row>
    <row r="667" spans="1:24" s="4" customFormat="1" ht="28.5" customHeight="1" thickBot="1" x14ac:dyDescent="0.3">
      <c r="A667" s="271"/>
      <c r="B667" s="44" t="str">
        <f t="shared" si="458"/>
        <v>ГБУЗ АО Городская поликлиника №8 им. Н.И. Пирогова</v>
      </c>
      <c r="C667" s="291"/>
      <c r="D667" s="19" t="str">
        <f t="shared" si="459"/>
        <v>Паллиативная медицинская помощь</v>
      </c>
      <c r="E667" s="274"/>
      <c r="F667" s="44" t="str">
        <f t="shared" si="466"/>
        <v>амбулаторно</v>
      </c>
      <c r="G667" s="274"/>
      <c r="H667" s="44" t="str">
        <f t="shared" si="467"/>
        <v>Не предусмотрено</v>
      </c>
      <c r="I667" s="274"/>
      <c r="J667" s="44" t="str">
        <f t="shared" si="460"/>
        <v>Паллиативная медицинская помощь</v>
      </c>
      <c r="K667" s="71" t="s">
        <v>40</v>
      </c>
      <c r="L667" s="72" t="s">
        <v>118</v>
      </c>
      <c r="M667" s="78" t="s">
        <v>42</v>
      </c>
      <c r="N667" s="98">
        <v>2450</v>
      </c>
      <c r="O667" s="98">
        <v>2450</v>
      </c>
      <c r="P667" s="187" t="str">
        <f t="shared" si="475"/>
        <v/>
      </c>
      <c r="Q667" s="188">
        <f t="shared" si="468"/>
        <v>100</v>
      </c>
      <c r="R667" s="283"/>
      <c r="S667" s="275"/>
      <c r="T667" s="284"/>
      <c r="U667" s="292"/>
      <c r="V667" s="279"/>
      <c r="W667" s="263"/>
      <c r="X667" s="266"/>
    </row>
    <row r="668" spans="1:24" s="4" customFormat="1" ht="23.45" customHeight="1" thickBot="1" x14ac:dyDescent="0.3">
      <c r="A668" s="271"/>
      <c r="B668" s="44" t="str">
        <f t="shared" si="458"/>
        <v>ГБУЗ АО Городская поликлиника №8 им. Н.И. Пирогова</v>
      </c>
      <c r="C668" s="306" t="s">
        <v>227</v>
      </c>
      <c r="D668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8" s="276" t="s">
        <v>281</v>
      </c>
      <c r="F668" s="44" t="str">
        <f t="shared" si="466"/>
        <v>заключение договоров</v>
      </c>
      <c r="G668" s="273" t="s">
        <v>283</v>
      </c>
      <c r="H668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8" s="273" t="s">
        <v>282</v>
      </c>
      <c r="J668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8" s="73" t="s">
        <v>228</v>
      </c>
      <c r="L668" s="72" t="s">
        <v>3</v>
      </c>
      <c r="M668" s="69" t="s">
        <v>5</v>
      </c>
      <c r="N668" s="100">
        <v>100</v>
      </c>
      <c r="O668" s="100">
        <v>100</v>
      </c>
      <c r="P668" s="187">
        <f t="shared" si="475"/>
        <v>100</v>
      </c>
      <c r="Q668" s="188" t="str">
        <f t="shared" si="468"/>
        <v/>
      </c>
      <c r="R668" s="283">
        <f>IFERROR(AVERAGE(P668:P669),"")</f>
        <v>100</v>
      </c>
      <c r="S668" s="275">
        <f>AVERAGE(Q668:Q669)</f>
        <v>100</v>
      </c>
      <c r="T668" s="284">
        <f>IFERROR((R668*0.7+S668*0.3)*2,S668*2)</f>
        <v>200</v>
      </c>
      <c r="U668" s="292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выполнено</v>
      </c>
      <c r="V668" s="279"/>
      <c r="W668" s="263"/>
      <c r="X668" s="266"/>
    </row>
    <row r="669" spans="1:24" s="4" customFormat="1" ht="34.5" customHeight="1" thickBot="1" x14ac:dyDescent="0.3">
      <c r="A669" s="272"/>
      <c r="B669" s="44" t="str">
        <f t="shared" si="458"/>
        <v>ГБУЗ АО Городская поликлиника №8 им. Н.И. Пирогова</v>
      </c>
      <c r="C669" s="306"/>
      <c r="D669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9" s="276"/>
      <c r="F669" s="44" t="str">
        <f t="shared" si="466"/>
        <v>заключение договоров</v>
      </c>
      <c r="G669" s="274"/>
      <c r="H669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9" s="274"/>
      <c r="J669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9" s="74" t="s">
        <v>235</v>
      </c>
      <c r="L669" s="72" t="s">
        <v>229</v>
      </c>
      <c r="M669" s="68" t="s">
        <v>42</v>
      </c>
      <c r="N669" s="98">
        <v>7.2</v>
      </c>
      <c r="O669" s="98">
        <v>7.2</v>
      </c>
      <c r="P669" s="187" t="str">
        <f t="shared" si="475"/>
        <v/>
      </c>
      <c r="Q669" s="188">
        <f>IF(AND(N669&lt;&gt;0,M669="объем"),(O669/N669*100),"")</f>
        <v>100</v>
      </c>
      <c r="R669" s="283"/>
      <c r="S669" s="275"/>
      <c r="T669" s="284"/>
      <c r="U669" s="292"/>
      <c r="V669" s="279"/>
      <c r="W669" s="264"/>
      <c r="X669" s="267"/>
    </row>
    <row r="670" spans="1:24" s="4" customFormat="1" ht="28.5" customHeight="1" thickBot="1" x14ac:dyDescent="0.3">
      <c r="A670" s="286" t="s">
        <v>278</v>
      </c>
      <c r="B670" s="44" t="str">
        <f t="shared" si="458"/>
        <v>ГБУЗ АО Городская поликлиника № 10</v>
      </c>
      <c r="C670" s="268" t="s">
        <v>119</v>
      </c>
      <c r="D670" s="19" t="str">
        <f t="shared" si="459"/>
        <v>ПМСП, не включенная в базовую программу ОМС</v>
      </c>
      <c r="E670" s="273" t="s">
        <v>137</v>
      </c>
      <c r="F670" s="44" t="str">
        <f t="shared" si="466"/>
        <v>амбулаторно</v>
      </c>
      <c r="G670" s="273" t="s">
        <v>39</v>
      </c>
      <c r="H670" s="44" t="str">
        <f t="shared" si="467"/>
        <v>Первичная медико-санитарная помощь, в части диагностики и лечения</v>
      </c>
      <c r="I670" s="277" t="s">
        <v>65</v>
      </c>
      <c r="J670" s="44" t="str">
        <f t="shared" si="460"/>
        <v>психотерапия</v>
      </c>
      <c r="K670" s="69" t="s">
        <v>128</v>
      </c>
      <c r="L670" s="72" t="s">
        <v>3</v>
      </c>
      <c r="M670" s="69" t="s">
        <v>5</v>
      </c>
      <c r="N670" s="100">
        <v>99</v>
      </c>
      <c r="O670" s="100">
        <v>0</v>
      </c>
      <c r="P670" s="187">
        <f t="shared" si="475"/>
        <v>0</v>
      </c>
      <c r="Q670" s="226" t="str">
        <f t="shared" ref="Q670:Q674" si="476">IF(AND(N670&lt;&gt;0,M670="объем"),(O670/N670*100),"")</f>
        <v/>
      </c>
      <c r="R670" s="289">
        <f>IFERROR(AVERAGE(P670:P673),"")</f>
        <v>0</v>
      </c>
      <c r="S670" s="296">
        <f>AVERAGE(Q670:Q673)</f>
        <v>0</v>
      </c>
      <c r="T670" s="298">
        <f>IFERROR((R670*0.7+S670*0.3)*2,S670*2)</f>
        <v>0</v>
      </c>
      <c r="U670" s="293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НЕ выполнено</v>
      </c>
      <c r="V670" s="277"/>
      <c r="W670" s="262">
        <f>AVERAGE(T670:T679)</f>
        <v>149.25314819682802</v>
      </c>
      <c r="X670" s="265" t="str">
        <f>IF(W670&lt;170,"ГЗ по учреждению не выполнено","")&amp;IF(AND(W670&gt;=170,W670&lt;=200),"ГЗ по учреждению выполнено","")&amp;IF(W670&gt;200,"ГЗ по учреждению перевыполнено","")</f>
        <v>ГЗ по учреждению не выполнено</v>
      </c>
    </row>
    <row r="671" spans="1:24" s="4" customFormat="1" ht="28.5" customHeight="1" thickBot="1" x14ac:dyDescent="0.3">
      <c r="A671" s="287"/>
      <c r="B671" s="44" t="str">
        <f t="shared" si="458"/>
        <v>ГБУЗ АО Городская поликлиника № 10</v>
      </c>
      <c r="C671" s="269"/>
      <c r="D671" s="19" t="str">
        <f t="shared" si="459"/>
        <v>ПМСП, не включенная в базовую программу ОМС</v>
      </c>
      <c r="E671" s="285"/>
      <c r="F671" s="44" t="str">
        <f t="shared" si="466"/>
        <v>амбулаторно</v>
      </c>
      <c r="G671" s="285"/>
      <c r="H671" s="44" t="str">
        <f t="shared" si="467"/>
        <v>Первичная медико-санитарная помощь, в части диагностики и лечения</v>
      </c>
      <c r="I671" s="295"/>
      <c r="J671" s="44" t="str">
        <f t="shared" si="460"/>
        <v>психотерапия</v>
      </c>
      <c r="K671" s="71" t="s">
        <v>40</v>
      </c>
      <c r="L671" s="72" t="s">
        <v>118</v>
      </c>
      <c r="M671" s="68" t="s">
        <v>42</v>
      </c>
      <c r="N671" s="98">
        <v>1600</v>
      </c>
      <c r="O671" s="98">
        <v>0</v>
      </c>
      <c r="P671" s="187" t="str">
        <f t="shared" si="475"/>
        <v/>
      </c>
      <c r="Q671" s="226">
        <f t="shared" si="468"/>
        <v>0</v>
      </c>
      <c r="R671" s="300"/>
      <c r="S671" s="301"/>
      <c r="T671" s="308"/>
      <c r="U671" s="323"/>
      <c r="V671" s="295"/>
      <c r="W671" s="263"/>
      <c r="X671" s="266"/>
    </row>
    <row r="672" spans="1:24" s="4" customFormat="1" ht="28.5" customHeight="1" thickBot="1" x14ac:dyDescent="0.3">
      <c r="A672" s="287"/>
      <c r="B672" s="44" t="str">
        <f t="shared" si="458"/>
        <v>ГБУЗ АО Городская поликлиника № 10</v>
      </c>
      <c r="C672" s="269"/>
      <c r="D672" s="19" t="str">
        <f t="shared" si="459"/>
        <v>ПМСП, не включенная в базовую программу ОМС</v>
      </c>
      <c r="E672" s="285"/>
      <c r="F672" s="44" t="str">
        <f t="shared" si="466"/>
        <v>амбулаторно</v>
      </c>
      <c r="G672" s="285"/>
      <c r="H672" s="44" t="str">
        <f t="shared" si="467"/>
        <v>Первичная медико-санитарная помощь, в части диагностики и лечения</v>
      </c>
      <c r="I672" s="295"/>
      <c r="J672" s="44" t="str">
        <f t="shared" si="460"/>
        <v>психотерапия</v>
      </c>
      <c r="K672" s="69" t="s">
        <v>128</v>
      </c>
      <c r="L672" s="70" t="s">
        <v>3</v>
      </c>
      <c r="M672" s="69" t="s">
        <v>5</v>
      </c>
      <c r="N672" s="100">
        <v>99</v>
      </c>
      <c r="O672" s="100">
        <v>0</v>
      </c>
      <c r="P672" s="187">
        <f t="shared" si="475"/>
        <v>0</v>
      </c>
      <c r="Q672" s="226" t="str">
        <f t="shared" si="476"/>
        <v/>
      </c>
      <c r="R672" s="300"/>
      <c r="S672" s="301"/>
      <c r="T672" s="308"/>
      <c r="U672" s="323"/>
      <c r="V672" s="295"/>
      <c r="W672" s="263"/>
      <c r="X672" s="266"/>
    </row>
    <row r="673" spans="1:24" s="4" customFormat="1" ht="28.5" customHeight="1" thickBot="1" x14ac:dyDescent="0.3">
      <c r="A673" s="287"/>
      <c r="B673" s="44" t="str">
        <f t="shared" si="458"/>
        <v>ГБУЗ АО Городская поликлиника № 10</v>
      </c>
      <c r="C673" s="291"/>
      <c r="D673" s="19" t="str">
        <f t="shared" si="459"/>
        <v>ПМСП, не включенная в базовую программу ОМС</v>
      </c>
      <c r="E673" s="274"/>
      <c r="F673" s="44" t="str">
        <f t="shared" si="466"/>
        <v>амбулаторно</v>
      </c>
      <c r="G673" s="274"/>
      <c r="H673" s="44" t="str">
        <f t="shared" si="467"/>
        <v>Первичная медико-санитарная помощь, в части диагностики и лечения</v>
      </c>
      <c r="I673" s="278"/>
      <c r="J673" s="44" t="str">
        <f t="shared" si="460"/>
        <v>психотерапия</v>
      </c>
      <c r="K673" s="71" t="s">
        <v>133</v>
      </c>
      <c r="L673" s="72" t="s">
        <v>118</v>
      </c>
      <c r="M673" s="68" t="s">
        <v>42</v>
      </c>
      <c r="N673" s="98">
        <v>120</v>
      </c>
      <c r="O673" s="98">
        <v>0</v>
      </c>
      <c r="P673" s="187" t="str">
        <f t="shared" si="475"/>
        <v/>
      </c>
      <c r="Q673" s="226">
        <f t="shared" si="468"/>
        <v>0</v>
      </c>
      <c r="R673" s="290"/>
      <c r="S673" s="297"/>
      <c r="T673" s="299"/>
      <c r="U673" s="294"/>
      <c r="V673" s="278"/>
      <c r="W673" s="263"/>
      <c r="X673" s="266"/>
    </row>
    <row r="674" spans="1:24" s="4" customFormat="1" ht="28.5" customHeight="1" thickBot="1" x14ac:dyDescent="0.3">
      <c r="A674" s="287"/>
      <c r="B674" s="44" t="str">
        <f t="shared" si="458"/>
        <v>ГБУЗ АО Городская поликлиника № 10</v>
      </c>
      <c r="C674" s="268" t="s">
        <v>71</v>
      </c>
      <c r="D674" s="19" t="str">
        <f t="shared" si="459"/>
        <v>Паллиативная медицинская помощь</v>
      </c>
      <c r="E674" s="273" t="s">
        <v>137</v>
      </c>
      <c r="F674" s="44" t="str">
        <f t="shared" si="466"/>
        <v>амбулаторно</v>
      </c>
      <c r="G674" s="273" t="s">
        <v>47</v>
      </c>
      <c r="H674" s="44" t="str">
        <f t="shared" si="467"/>
        <v>Не предусмотрено</v>
      </c>
      <c r="I674" s="273" t="s">
        <v>71</v>
      </c>
      <c r="J674" s="44" t="str">
        <f t="shared" si="460"/>
        <v>Паллиативная медицинская помощь</v>
      </c>
      <c r="K674" s="70" t="s">
        <v>128</v>
      </c>
      <c r="L674" s="70" t="s">
        <v>3</v>
      </c>
      <c r="M674" s="70" t="s">
        <v>5</v>
      </c>
      <c r="N674" s="100">
        <v>99</v>
      </c>
      <c r="O674" s="100">
        <v>99</v>
      </c>
      <c r="P674" s="187">
        <f t="shared" si="475"/>
        <v>100</v>
      </c>
      <c r="Q674" s="226" t="str">
        <f t="shared" si="476"/>
        <v/>
      </c>
      <c r="R674" s="283">
        <f>IFERROR(AVERAGE(P674:P675),"")</f>
        <v>100</v>
      </c>
      <c r="S674" s="275">
        <f>AVERAGE(Q674:Q675)</f>
        <v>95.110593713620489</v>
      </c>
      <c r="T674" s="284">
        <f>IFERROR((R674*0.7+S674*0.3)*2,S674*2)</f>
        <v>197.06635622817228</v>
      </c>
      <c r="U674" s="292" t="str">
        <f>IF(T674&lt;170,"ГЗ по услуге (работе) НЕ выполнено","")&amp;IF(AND(T674&gt;=170,T674&lt;=200),"ГЗ по услуге (работе) выполнено","")&amp;IF(T674&gt;200,"ГЗ по услуге (работе) ПЕРЕвыполнено","")</f>
        <v>ГЗ по услуге (работе) выполнено</v>
      </c>
      <c r="V674" s="279"/>
      <c r="W674" s="263"/>
      <c r="X674" s="266"/>
    </row>
    <row r="675" spans="1:24" s="4" customFormat="1" ht="31.5" customHeight="1" thickBot="1" x14ac:dyDescent="0.3">
      <c r="A675" s="287"/>
      <c r="B675" s="44" t="str">
        <f t="shared" si="458"/>
        <v>ГБУЗ АО Городская поликлиника № 10</v>
      </c>
      <c r="C675" s="291"/>
      <c r="D675" s="19" t="str">
        <f t="shared" si="459"/>
        <v>Паллиативная медицинская помощь</v>
      </c>
      <c r="E675" s="274"/>
      <c r="F675" s="44" t="str">
        <f t="shared" si="466"/>
        <v>амбулаторно</v>
      </c>
      <c r="G675" s="274"/>
      <c r="H675" s="44" t="str">
        <f t="shared" si="467"/>
        <v>Не предусмотрено</v>
      </c>
      <c r="I675" s="285"/>
      <c r="J675" s="44" t="str">
        <f t="shared" si="460"/>
        <v>Паллиативная медицинская помощь</v>
      </c>
      <c r="K675" s="71" t="s">
        <v>40</v>
      </c>
      <c r="L675" s="72" t="s">
        <v>118</v>
      </c>
      <c r="M675" s="78" t="s">
        <v>42</v>
      </c>
      <c r="N675" s="98">
        <v>2577</v>
      </c>
      <c r="O675" s="98">
        <v>2451</v>
      </c>
      <c r="P675" s="187" t="str">
        <f t="shared" si="475"/>
        <v/>
      </c>
      <c r="Q675" s="226">
        <f t="shared" si="468"/>
        <v>95.110593713620489</v>
      </c>
      <c r="R675" s="283"/>
      <c r="S675" s="275"/>
      <c r="T675" s="284"/>
      <c r="U675" s="292"/>
      <c r="V675" s="279"/>
      <c r="W675" s="263"/>
      <c r="X675" s="266"/>
    </row>
    <row r="676" spans="1:24" s="4" customFormat="1" ht="31.5" customHeight="1" thickBot="1" x14ac:dyDescent="0.3">
      <c r="A676" s="287"/>
      <c r="B676" s="44" t="str">
        <f t="shared" si="458"/>
        <v>ГБУЗ АО Городская поликлиника № 10</v>
      </c>
      <c r="C676" s="268" t="s">
        <v>299</v>
      </c>
      <c r="D676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6" s="273" t="s">
        <v>137</v>
      </c>
      <c r="F676" s="44" t="str">
        <f t="shared" si="466"/>
        <v>амбулаторно</v>
      </c>
      <c r="G676" s="273" t="s">
        <v>47</v>
      </c>
      <c r="H676" s="44" t="str">
        <f t="shared" si="467"/>
        <v>Не предусмотрено</v>
      </c>
      <c r="I676" s="285" t="s">
        <v>47</v>
      </c>
      <c r="J676" s="44" t="str">
        <f t="shared" si="460"/>
        <v>Не предусмотрено</v>
      </c>
      <c r="K676" s="82" t="s">
        <v>301</v>
      </c>
      <c r="L676" s="70" t="s">
        <v>3</v>
      </c>
      <c r="M676" s="70" t="s">
        <v>5</v>
      </c>
      <c r="N676" s="100">
        <v>99</v>
      </c>
      <c r="O676" s="100">
        <v>99</v>
      </c>
      <c r="P676" s="187">
        <f t="shared" si="475"/>
        <v>100</v>
      </c>
      <c r="Q676" s="226" t="str">
        <f t="shared" si="468"/>
        <v/>
      </c>
      <c r="R676" s="283">
        <f>IFERROR(AVERAGE(P676:P677),"")</f>
        <v>100</v>
      </c>
      <c r="S676" s="275">
        <f>AVERAGE(Q676:Q677)</f>
        <v>99.910394265232966</v>
      </c>
      <c r="T676" s="284">
        <f>IFERROR((R676*0.7+S676*0.3)*2,S676*2)</f>
        <v>199.94623655913978</v>
      </c>
      <c r="U676" s="292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выполнено</v>
      </c>
      <c r="V676" s="277"/>
      <c r="W676" s="263"/>
      <c r="X676" s="266"/>
    </row>
    <row r="677" spans="1:24" s="4" customFormat="1" ht="31.5" customHeight="1" thickBot="1" x14ac:dyDescent="0.3">
      <c r="A677" s="287"/>
      <c r="B677" s="44" t="str">
        <f t="shared" si="458"/>
        <v>ГБУЗ АО Городская поликлиника № 10</v>
      </c>
      <c r="C677" s="291"/>
      <c r="D677" s="19" t="str">
        <f t="shared" si="459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77" s="274"/>
      <c r="F677" s="44" t="str">
        <f t="shared" si="466"/>
        <v>амбулаторно</v>
      </c>
      <c r="G677" s="274"/>
      <c r="H677" s="44" t="str">
        <f t="shared" si="467"/>
        <v>Не предусмотрено</v>
      </c>
      <c r="I677" s="274"/>
      <c r="J677" s="44" t="str">
        <f t="shared" si="460"/>
        <v>Не предусмотрено</v>
      </c>
      <c r="K677" s="71" t="s">
        <v>40</v>
      </c>
      <c r="L677" s="72" t="s">
        <v>118</v>
      </c>
      <c r="M677" s="78" t="s">
        <v>42</v>
      </c>
      <c r="N677" s="98">
        <v>2232</v>
      </c>
      <c r="O677" s="98">
        <v>2230</v>
      </c>
      <c r="P677" s="187" t="str">
        <f t="shared" si="475"/>
        <v/>
      </c>
      <c r="Q677" s="226">
        <f t="shared" si="468"/>
        <v>99.910394265232966</v>
      </c>
      <c r="R677" s="283"/>
      <c r="S677" s="275"/>
      <c r="T677" s="284"/>
      <c r="U677" s="292"/>
      <c r="V677" s="278"/>
      <c r="W677" s="263"/>
      <c r="X677" s="266"/>
    </row>
    <row r="678" spans="1:24" s="4" customFormat="1" ht="22.9" customHeight="1" thickBot="1" x14ac:dyDescent="0.3">
      <c r="A678" s="287"/>
      <c r="B678" s="44" t="str">
        <f t="shared" si="458"/>
        <v>ГБУЗ АО Городская поликлиника № 10</v>
      </c>
      <c r="C678" s="268" t="s">
        <v>227</v>
      </c>
      <c r="D678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8" s="276" t="s">
        <v>281</v>
      </c>
      <c r="F678" s="44" t="str">
        <f t="shared" si="466"/>
        <v>заключение договоров</v>
      </c>
      <c r="G678" s="273" t="s">
        <v>283</v>
      </c>
      <c r="H678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8" s="273" t="s">
        <v>282</v>
      </c>
      <c r="J678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8" s="73" t="s">
        <v>228</v>
      </c>
      <c r="L678" s="72" t="s">
        <v>3</v>
      </c>
      <c r="M678" s="69" t="s">
        <v>5</v>
      </c>
      <c r="N678" s="100">
        <v>100</v>
      </c>
      <c r="O678" s="100">
        <v>100</v>
      </c>
      <c r="P678" s="187">
        <f t="shared" si="475"/>
        <v>100</v>
      </c>
      <c r="Q678" s="188" t="str">
        <f t="shared" si="468"/>
        <v/>
      </c>
      <c r="R678" s="283">
        <f>IFERROR(AVERAGE(P678:P679),"")</f>
        <v>100</v>
      </c>
      <c r="S678" s="275">
        <f>AVERAGE(Q678:Q679)</f>
        <v>100</v>
      </c>
      <c r="T678" s="284">
        <f>IFERROR((R678*0.7+S678*0.3)*2,S678*2)</f>
        <v>200</v>
      </c>
      <c r="U678" s="292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79"/>
      <c r="W678" s="263"/>
      <c r="X678" s="266"/>
    </row>
    <row r="679" spans="1:24" s="4" customFormat="1" ht="22.9" customHeight="1" thickBot="1" x14ac:dyDescent="0.3">
      <c r="A679" s="288"/>
      <c r="B679" s="44" t="str">
        <f t="shared" si="458"/>
        <v>ГБУЗ АО Городская поликлиника № 10</v>
      </c>
      <c r="C679" s="291"/>
      <c r="D679" s="19" t="str">
        <f t="shared" si="45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9" s="276"/>
      <c r="F679" s="44" t="str">
        <f t="shared" si="466"/>
        <v>заключение договоров</v>
      </c>
      <c r="G679" s="274"/>
      <c r="H679" s="44" t="str">
        <f t="shared" si="46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9" s="274"/>
      <c r="J679" s="44" t="str">
        <f t="shared" si="460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9" s="74" t="s">
        <v>235</v>
      </c>
      <c r="L679" s="72" t="s">
        <v>229</v>
      </c>
      <c r="M679" s="68" t="s">
        <v>42</v>
      </c>
      <c r="N679" s="98">
        <v>7.5</v>
      </c>
      <c r="O679" s="98">
        <v>7.5</v>
      </c>
      <c r="P679" s="187" t="str">
        <f t="shared" si="475"/>
        <v/>
      </c>
      <c r="Q679" s="188">
        <f>IF(AND(N679&lt;&gt;0,M679="объем"),(O679/N679*100),"")</f>
        <v>100</v>
      </c>
      <c r="R679" s="283"/>
      <c r="S679" s="275"/>
      <c r="T679" s="284"/>
      <c r="U679" s="292"/>
      <c r="V679" s="279"/>
      <c r="W679" s="264"/>
      <c r="X679" s="267"/>
    </row>
    <row r="680" spans="1:24" s="4" customFormat="1" ht="24" customHeight="1" thickBot="1" x14ac:dyDescent="0.3">
      <c r="A680" s="307" t="s">
        <v>279</v>
      </c>
      <c r="B680" s="44" t="str">
        <f t="shared" si="458"/>
        <v>ГБУЗ АО ДГП №1</v>
      </c>
      <c r="C680" s="280" t="s">
        <v>119</v>
      </c>
      <c r="D680" s="19" t="str">
        <f t="shared" si="459"/>
        <v>ПМСП, не включенная в базовую программу ОМС</v>
      </c>
      <c r="E680" s="277" t="s">
        <v>137</v>
      </c>
      <c r="F680" s="44" t="str">
        <f t="shared" ref="F680:F715" si="477">IF(E680="",F679,E680)</f>
        <v>амбулаторно</v>
      </c>
      <c r="G680" s="277" t="s">
        <v>39</v>
      </c>
      <c r="H680" s="44" t="str">
        <f t="shared" ref="H680:H715" si="478">IF(G680="",H679,G680)</f>
        <v>Первичная медико-санитарная помощь, в части диагностики и лечения</v>
      </c>
      <c r="I680" s="277" t="s">
        <v>65</v>
      </c>
      <c r="J680" s="44" t="str">
        <f t="shared" ref="J680:J720" si="479">IF(I680="",J679,I680)</f>
        <v>психотерапия</v>
      </c>
      <c r="K680" s="69" t="s">
        <v>128</v>
      </c>
      <c r="L680" s="70" t="s">
        <v>3</v>
      </c>
      <c r="M680" s="70" t="s">
        <v>5</v>
      </c>
      <c r="N680" s="100">
        <v>99</v>
      </c>
      <c r="O680" s="100">
        <v>99</v>
      </c>
      <c r="P680" s="51">
        <f t="shared" ref="P680:P685" si="480">IF(AND(N680&lt;&gt;0,M680="Кач."),O680/N680*100,"")</f>
        <v>100</v>
      </c>
      <c r="Q680" s="51" t="str">
        <f>IF(AND(N680&lt;&gt;0,M680="объем"),(O680/N680*100),"")</f>
        <v/>
      </c>
      <c r="R680" s="289">
        <f>IFERROR(AVERAGE(P680:P682),"")</f>
        <v>100</v>
      </c>
      <c r="S680" s="296">
        <f>AVERAGE(Q680:Q682)</f>
        <v>100</v>
      </c>
      <c r="T680" s="298">
        <f>IFERROR((R680*0.7+S680*0.3)*2,S680*2)</f>
        <v>200</v>
      </c>
      <c r="U680" s="293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77"/>
      <c r="W680" s="262">
        <f>AVERAGE(T680:T686)</f>
        <v>200</v>
      </c>
      <c r="X680" s="265" t="str">
        <f>IF(W680&lt;170,"ГЗ по учреждению не выполнено","")&amp;IF(AND(W680&gt;=170,W680&lt;=200),"ГЗ по учреждению выполнено","")&amp;IF(W680&gt;200,"ГЗ по учреждению перевыполнено","")</f>
        <v>ГЗ по учреждению выполнено</v>
      </c>
    </row>
    <row r="681" spans="1:24" s="4" customFormat="1" ht="24.6" customHeight="1" thickBot="1" x14ac:dyDescent="0.3">
      <c r="A681" s="307"/>
      <c r="B681" s="44" t="str">
        <f t="shared" si="458"/>
        <v>ГБУЗ АО ДГП №1</v>
      </c>
      <c r="C681" s="281"/>
      <c r="D681" s="19" t="str">
        <f t="shared" si="459"/>
        <v>ПМСП, не включенная в базовую программу ОМС</v>
      </c>
      <c r="E681" s="295"/>
      <c r="F681" s="44" t="str">
        <f t="shared" si="477"/>
        <v>амбулаторно</v>
      </c>
      <c r="G681" s="295"/>
      <c r="H681" s="44" t="str">
        <f t="shared" si="478"/>
        <v>Первичная медико-санитарная помощь, в части диагностики и лечения</v>
      </c>
      <c r="I681" s="295"/>
      <c r="J681" s="44" t="str">
        <f t="shared" si="479"/>
        <v>психотерапия</v>
      </c>
      <c r="K681" s="71" t="s">
        <v>40</v>
      </c>
      <c r="L681" s="67" t="s">
        <v>118</v>
      </c>
      <c r="M681" s="68" t="s">
        <v>42</v>
      </c>
      <c r="N681" s="98">
        <v>1040</v>
      </c>
      <c r="O681" s="98">
        <v>1040</v>
      </c>
      <c r="P681" s="190" t="str">
        <f t="shared" si="480"/>
        <v/>
      </c>
      <c r="Q681" s="52">
        <f t="shared" ref="Q681:Q685" si="481">IF(AND(N681&lt;&gt;0,M681="объем"),(O681/N681*100)/$Y$2*12,"")</f>
        <v>100</v>
      </c>
      <c r="R681" s="300"/>
      <c r="S681" s="301"/>
      <c r="T681" s="308"/>
      <c r="U681" s="323"/>
      <c r="V681" s="295"/>
      <c r="W681" s="263"/>
      <c r="X681" s="266"/>
    </row>
    <row r="682" spans="1:24" s="4" customFormat="1" ht="24.6" customHeight="1" thickBot="1" x14ac:dyDescent="0.3">
      <c r="A682" s="307"/>
      <c r="B682" s="44" t="str">
        <f t="shared" si="458"/>
        <v>ГБУЗ АО ДГП №1</v>
      </c>
      <c r="C682" s="282"/>
      <c r="D682" s="19" t="str">
        <f t="shared" ref="D682:D686" si="482">IF(C682="",D681,C682)</f>
        <v>ПМСП, не включенная в базовую программу ОМС</v>
      </c>
      <c r="E682" s="278"/>
      <c r="F682" s="44" t="str">
        <f t="shared" si="477"/>
        <v>амбулаторно</v>
      </c>
      <c r="G682" s="278"/>
      <c r="H682" s="44" t="str">
        <f t="shared" si="478"/>
        <v>Первичная медико-санитарная помощь, в части диагностики и лечения</v>
      </c>
      <c r="I682" s="278"/>
      <c r="J682" s="44" t="str">
        <f t="shared" si="479"/>
        <v>психотерапия</v>
      </c>
      <c r="K682" s="71" t="s">
        <v>133</v>
      </c>
      <c r="L682" s="67" t="s">
        <v>118</v>
      </c>
      <c r="M682" s="68" t="s">
        <v>42</v>
      </c>
      <c r="N682" s="98">
        <v>1030</v>
      </c>
      <c r="O682" s="98">
        <v>1030</v>
      </c>
      <c r="P682" s="190" t="str">
        <f t="shared" si="480"/>
        <v/>
      </c>
      <c r="Q682" s="189">
        <f t="shared" si="481"/>
        <v>100</v>
      </c>
      <c r="R682" s="290"/>
      <c r="S682" s="297"/>
      <c r="T682" s="299"/>
      <c r="U682" s="294"/>
      <c r="V682" s="278"/>
      <c r="W682" s="263"/>
      <c r="X682" s="266"/>
    </row>
    <row r="683" spans="1:24" s="4" customFormat="1" ht="29.25" customHeight="1" thickBot="1" x14ac:dyDescent="0.3">
      <c r="A683" s="307"/>
      <c r="B683" s="44" t="str">
        <f t="shared" si="458"/>
        <v>ГБУЗ АО ДГП №1</v>
      </c>
      <c r="C683" s="280" t="s">
        <v>299</v>
      </c>
      <c r="D683" s="19" t="str">
        <f t="shared" si="48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83" s="277" t="s">
        <v>137</v>
      </c>
      <c r="F683" s="44" t="str">
        <f t="shared" si="477"/>
        <v>амбулаторно</v>
      </c>
      <c r="G683" s="277" t="s">
        <v>47</v>
      </c>
      <c r="H683" s="44" t="str">
        <f t="shared" si="478"/>
        <v>Не предусмотрено</v>
      </c>
      <c r="I683" s="277" t="s">
        <v>47</v>
      </c>
      <c r="J683" s="44" t="str">
        <f t="shared" si="479"/>
        <v>Не предусмотрено</v>
      </c>
      <c r="K683" s="82" t="s">
        <v>301</v>
      </c>
      <c r="L683" s="69" t="s">
        <v>3</v>
      </c>
      <c r="M683" s="69" t="s">
        <v>5</v>
      </c>
      <c r="N683" s="100">
        <v>99</v>
      </c>
      <c r="O683" s="100">
        <v>99</v>
      </c>
      <c r="P683" s="190">
        <f t="shared" si="480"/>
        <v>100</v>
      </c>
      <c r="Q683" s="189" t="str">
        <f t="shared" si="481"/>
        <v/>
      </c>
      <c r="R683" s="289">
        <f>IFERROR(AVERAGE(P683:P684),"")</f>
        <v>100</v>
      </c>
      <c r="S683" s="296">
        <f>AVERAGE(Q683:Q684)</f>
        <v>100</v>
      </c>
      <c r="T683" s="298">
        <f t="shared" ref="T683" si="483">IFERROR((R683*0.7+S683*0.3)*2,S683*2)</f>
        <v>200</v>
      </c>
      <c r="U683" s="293" t="str">
        <f>IF(T683&lt;170,"ГЗ по услуге (работе) НЕ выполнено","")&amp;IF(AND(T683&gt;=170,T683&lt;=200),"ГЗ по услуге (работе) выполнено","")&amp;IF(T683&gt;200,"ГЗ по услуге (работе) ПЕРЕвыполнено","")</f>
        <v>ГЗ по услуге (работе) выполнено</v>
      </c>
      <c r="V683" s="277"/>
      <c r="W683" s="263"/>
      <c r="X683" s="266"/>
    </row>
    <row r="684" spans="1:24" s="4" customFormat="1" ht="29.25" customHeight="1" thickBot="1" x14ac:dyDescent="0.3">
      <c r="A684" s="307"/>
      <c r="B684" s="44" t="str">
        <f t="shared" si="458"/>
        <v>ГБУЗ АО ДГП №1</v>
      </c>
      <c r="C684" s="282"/>
      <c r="D684" s="19" t="str">
        <f t="shared" si="482"/>
        <v xml:space="preserve">Оказание медицинской (в том числе психиатрической), социальной и психолого-педагогической помощи детям, находящимся в трудной жизненной ситуации </v>
      </c>
      <c r="E684" s="278"/>
      <c r="F684" s="44" t="str">
        <f t="shared" si="477"/>
        <v>амбулаторно</v>
      </c>
      <c r="G684" s="278"/>
      <c r="H684" s="44" t="str">
        <f t="shared" si="478"/>
        <v>Не предусмотрено</v>
      </c>
      <c r="I684" s="278"/>
      <c r="J684" s="44" t="str">
        <f t="shared" si="479"/>
        <v>Не предусмотрено</v>
      </c>
      <c r="K684" s="71" t="s">
        <v>40</v>
      </c>
      <c r="L684" s="67" t="s">
        <v>118</v>
      </c>
      <c r="M684" s="68" t="s">
        <v>42</v>
      </c>
      <c r="N684" s="98">
        <v>1488</v>
      </c>
      <c r="O684" s="98">
        <v>1488</v>
      </c>
      <c r="P684" s="190" t="str">
        <f t="shared" si="480"/>
        <v/>
      </c>
      <c r="Q684" s="189">
        <f t="shared" si="481"/>
        <v>100</v>
      </c>
      <c r="R684" s="290"/>
      <c r="S684" s="297"/>
      <c r="T684" s="299"/>
      <c r="U684" s="294"/>
      <c r="V684" s="278"/>
      <c r="W684" s="263"/>
      <c r="X684" s="266"/>
    </row>
    <row r="685" spans="1:24" s="4" customFormat="1" ht="33" customHeight="1" thickBot="1" x14ac:dyDescent="0.3">
      <c r="A685" s="307"/>
      <c r="B685" s="44" t="str">
        <f t="shared" si="458"/>
        <v>ГБУЗ АО ДГП №1</v>
      </c>
      <c r="C685" s="306" t="s">
        <v>227</v>
      </c>
      <c r="D685" s="19" t="str">
        <f t="shared" si="48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5" s="276" t="s">
        <v>281</v>
      </c>
      <c r="F685" s="44" t="str">
        <f t="shared" si="477"/>
        <v>заключение договоров</v>
      </c>
      <c r="G685" s="273" t="s">
        <v>283</v>
      </c>
      <c r="H685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5" s="273" t="s">
        <v>282</v>
      </c>
      <c r="J685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5" s="73" t="s">
        <v>228</v>
      </c>
      <c r="L685" s="72" t="s">
        <v>3</v>
      </c>
      <c r="M685" s="69" t="s">
        <v>5</v>
      </c>
      <c r="N685" s="100">
        <v>100</v>
      </c>
      <c r="O685" s="100">
        <v>100</v>
      </c>
      <c r="P685" s="190">
        <f t="shared" si="480"/>
        <v>100</v>
      </c>
      <c r="Q685" s="189" t="str">
        <f t="shared" si="481"/>
        <v/>
      </c>
      <c r="R685" s="283">
        <f>IFERROR(AVERAGE(P685:P686),"")</f>
        <v>100</v>
      </c>
      <c r="S685" s="275">
        <f>AVERAGE(Q685:Q686)</f>
        <v>100</v>
      </c>
      <c r="T685" s="284">
        <f>IFERROR((R685*0.7+S685*0.3)*2,S685*2)</f>
        <v>200</v>
      </c>
      <c r="U685" s="292" t="str">
        <f>IF(T685&lt;170,"ГЗ по услуге (работе) НЕ выполнено","")&amp;IF(AND(T685&gt;=170,T685&lt;=200),"ГЗ по услуге (работе) выполнено","")&amp;IF(T685&gt;200,"ГЗ по услуге (работе) ПЕРЕвыполнено","")</f>
        <v>ГЗ по услуге (работе) выполнено</v>
      </c>
      <c r="V685" s="279"/>
      <c r="W685" s="263"/>
      <c r="X685" s="266"/>
    </row>
    <row r="686" spans="1:24" s="4" customFormat="1" ht="49.5" customHeight="1" thickBot="1" x14ac:dyDescent="0.3">
      <c r="A686" s="307"/>
      <c r="B686" s="44" t="str">
        <f t="shared" si="458"/>
        <v>ГБУЗ АО ДГП №1</v>
      </c>
      <c r="C686" s="306"/>
      <c r="D686" s="19" t="str">
        <f t="shared" si="48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6" s="276"/>
      <c r="F686" s="44" t="str">
        <f t="shared" si="477"/>
        <v>заключение договоров</v>
      </c>
      <c r="G686" s="274"/>
      <c r="H686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6" s="274"/>
      <c r="J686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6" s="74" t="s">
        <v>235</v>
      </c>
      <c r="L686" s="72" t="s">
        <v>229</v>
      </c>
      <c r="M686" s="68" t="s">
        <v>42</v>
      </c>
      <c r="N686" s="98">
        <v>5.39</v>
      </c>
      <c r="O686" s="98">
        <v>5.39</v>
      </c>
      <c r="P686" s="53" t="str">
        <f t="shared" ref="P686" si="484">IF(AND(N686&lt;&gt;0,M686="Кач."),O686/N686*100,"")</f>
        <v/>
      </c>
      <c r="Q686" s="189">
        <f>IF(AND(N686&lt;&gt;0,M686="объем"),(O686/N686*100),"")</f>
        <v>100</v>
      </c>
      <c r="R686" s="283"/>
      <c r="S686" s="275"/>
      <c r="T686" s="284"/>
      <c r="U686" s="292"/>
      <c r="V686" s="279"/>
      <c r="W686" s="264"/>
      <c r="X686" s="267"/>
    </row>
    <row r="687" spans="1:24" s="4" customFormat="1" ht="63" customHeight="1" thickBot="1" x14ac:dyDescent="0.3">
      <c r="A687" s="354" t="s">
        <v>35</v>
      </c>
      <c r="B687" s="44" t="str">
        <f t="shared" si="458"/>
        <v>ГБУЗ АО Центр медицины катастроф и скорой медицинской помощи</v>
      </c>
      <c r="C687" s="355" t="s">
        <v>115</v>
      </c>
      <c r="D687" s="19" t="str">
        <f t="shared" ref="D687:D720" si="485">IF(C687="",D686,C687)</f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7" s="276" t="s">
        <v>50</v>
      </c>
      <c r="F687" s="44" t="str">
        <f t="shared" si="477"/>
        <v>Вне медицинской организации</v>
      </c>
      <c r="G687" s="279" t="s">
        <v>160</v>
      </c>
      <c r="H687" s="44" t="str">
        <f t="shared" si="478"/>
        <v>Скорая, в том числе скорая специализированная, медицинская помощь (за исключением санитарно-авиационной эвакуации)</v>
      </c>
      <c r="I687" s="276" t="s">
        <v>143</v>
      </c>
      <c r="J687" s="44" t="str">
        <f t="shared" si="479"/>
        <v xml:space="preserve">Не применяется </v>
      </c>
      <c r="K687" s="69" t="s">
        <v>128</v>
      </c>
      <c r="L687" s="70" t="s">
        <v>3</v>
      </c>
      <c r="M687" s="70" t="s">
        <v>5</v>
      </c>
      <c r="N687" s="100">
        <v>99</v>
      </c>
      <c r="O687" s="100">
        <v>99</v>
      </c>
      <c r="P687" s="51">
        <f>IF(AND(N687&lt;&gt;0,M687="Кач."),O687/N687*100,"")</f>
        <v>100</v>
      </c>
      <c r="Q687" s="51"/>
      <c r="R687" s="283">
        <f>IFERROR(AVERAGE(P687:P688),"")</f>
        <v>100</v>
      </c>
      <c r="S687" s="275">
        <f>AVERAGE(Q687:Q688)</f>
        <v>100.08333333333331</v>
      </c>
      <c r="T687" s="284">
        <f>IFERROR((R687*0.7+S687*0.3)*2,S687*2)</f>
        <v>200.04999999999998</v>
      </c>
      <c r="U687" s="292" t="str">
        <f>IF(T687&lt;170,"ГЗ по услуге (работе) НЕ выполнено","")&amp;IF(AND(T687&gt;=170,T687&lt;=200),"ГЗ по услуге (работе) выполнено","")&amp;IF(T687&gt;200,"ГЗ по услуге (работе) ПЕРЕвыполнено","")</f>
        <v>ГЗ по услуге (работе) ПЕРЕвыполнено</v>
      </c>
      <c r="V687" s="279"/>
      <c r="W687" s="262">
        <f>AVERAGE(T687:T692)</f>
        <v>200.02889908256881</v>
      </c>
      <c r="X687" s="265" t="str">
        <f>IF(W687&lt;170,"ГЗ по учреждению не выполнено","")&amp;IF(AND(W687&gt;=170,W687&lt;=200),"ГЗ по учреждению выполнено","")&amp;IF(W687&gt;200,"ГЗ по учреждению перевыполнено","")</f>
        <v>ГЗ по учреждению перевыполнено</v>
      </c>
    </row>
    <row r="688" spans="1:24" s="4" customFormat="1" ht="23.45" customHeight="1" thickBot="1" x14ac:dyDescent="0.3">
      <c r="A688" s="354"/>
      <c r="B688" s="44" t="str">
        <f t="shared" si="458"/>
        <v>ГБУЗ АО Центр медицины катастроф и скорой медицинской помощи</v>
      </c>
      <c r="C688" s="355"/>
      <c r="D688" s="19" t="str">
        <f t="shared" si="485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88" s="276"/>
      <c r="F688" s="44" t="str">
        <f t="shared" si="477"/>
        <v>Вне медицинской организации</v>
      </c>
      <c r="G688" s="279"/>
      <c r="H688" s="44" t="str">
        <f t="shared" si="478"/>
        <v>Скорая, в том числе скорая специализированная, медицинская помощь (за исключением санитарно-авиационной эвакуации)</v>
      </c>
      <c r="I688" s="276"/>
      <c r="J688" s="44" t="str">
        <f t="shared" si="479"/>
        <v xml:space="preserve">Не применяется </v>
      </c>
      <c r="K688" s="71" t="s">
        <v>163</v>
      </c>
      <c r="L688" s="67" t="s">
        <v>45</v>
      </c>
      <c r="M688" s="68" t="s">
        <v>42</v>
      </c>
      <c r="N688" s="97">
        <v>7200</v>
      </c>
      <c r="O688" s="97">
        <v>7206</v>
      </c>
      <c r="P688" s="53" t="str">
        <f t="shared" ref="P688:P721" si="486">IF(AND(N688&lt;&gt;0,M688="Кач."),O688/N688*100,"")</f>
        <v/>
      </c>
      <c r="Q688" s="52">
        <f>IF(AND(N688&lt;&gt;0,M688="объем"),(O688/N688*100)/$Y$2*12,"")</f>
        <v>100.08333333333331</v>
      </c>
      <c r="R688" s="283"/>
      <c r="S688" s="275"/>
      <c r="T688" s="284"/>
      <c r="U688" s="292"/>
      <c r="V688" s="279"/>
      <c r="W688" s="263"/>
      <c r="X688" s="266"/>
    </row>
    <row r="689" spans="1:24" s="4" customFormat="1" ht="34.9" customHeight="1" thickBot="1" x14ac:dyDescent="0.3">
      <c r="A689" s="354"/>
      <c r="B689" s="44" t="str">
        <f t="shared" si="458"/>
        <v>ГБУЗ АО Центр медицины катастроф и скорой медицинской помощи</v>
      </c>
      <c r="C689" s="355" t="s">
        <v>136</v>
      </c>
      <c r="D689" s="19" t="str">
        <f t="shared" si="485"/>
        <v>Медицинская помощь в экстренной форме незастрахованным гражданам в системе обязательного медицинского страхования</v>
      </c>
      <c r="E689" s="276" t="s">
        <v>50</v>
      </c>
      <c r="F689" s="44" t="str">
        <f t="shared" si="477"/>
        <v>Вне медицинской организации</v>
      </c>
      <c r="G689" s="279" t="s">
        <v>136</v>
      </c>
      <c r="H689" s="44" t="str">
        <f t="shared" si="478"/>
        <v>Медицинская помощь в экстренной форме незастрахованным гражданам в системе обязательного медицинского страхования</v>
      </c>
      <c r="I689" s="276" t="s">
        <v>143</v>
      </c>
      <c r="J689" s="44" t="str">
        <f t="shared" si="479"/>
        <v xml:space="preserve">Не применяется </v>
      </c>
      <c r="K689" s="69" t="s">
        <v>128</v>
      </c>
      <c r="L689" s="69" t="s">
        <v>3</v>
      </c>
      <c r="M689" s="69" t="s">
        <v>5</v>
      </c>
      <c r="N689" s="100">
        <v>99</v>
      </c>
      <c r="O689" s="100">
        <v>99</v>
      </c>
      <c r="P689" s="51">
        <f t="shared" si="486"/>
        <v>100</v>
      </c>
      <c r="Q689" s="51"/>
      <c r="R689" s="283">
        <f>IFERROR(AVERAGE(P689:P690),"")</f>
        <v>100</v>
      </c>
      <c r="S689" s="275">
        <f>AVERAGE(Q689:Q690)</f>
        <v>100.06116207951069</v>
      </c>
      <c r="T689" s="284">
        <f>IFERROR((R689*0.7+S689*0.3)*2,S689*2)</f>
        <v>200.0366972477064</v>
      </c>
      <c r="U689" s="276" t="str">
        <f>IF(T689&lt;170,"ГЗ по услуге (работе) НЕ выполнено","")&amp;IF(AND(T689&gt;=170,T689&lt;=200),"ГЗ по услуге (работе) выполнено","")&amp;IF(T689&gt;200,"ГЗ по услуге (работе) ПЕРЕвыполнено","")</f>
        <v>ГЗ по услуге (работе) ПЕРЕвыполнено</v>
      </c>
      <c r="V689" s="279"/>
      <c r="W689" s="263"/>
      <c r="X689" s="266"/>
    </row>
    <row r="690" spans="1:24" s="4" customFormat="1" ht="34.9" customHeight="1" thickBot="1" x14ac:dyDescent="0.3">
      <c r="A690" s="354"/>
      <c r="B690" s="44" t="str">
        <f t="shared" si="458"/>
        <v>ГБУЗ АО Центр медицины катастроф и скорой медицинской помощи</v>
      </c>
      <c r="C690" s="355"/>
      <c r="D690" s="19" t="str">
        <f t="shared" si="485"/>
        <v>Медицинская помощь в экстренной форме незастрахованным гражданам в системе обязательного медицинского страхования</v>
      </c>
      <c r="E690" s="276"/>
      <c r="F690" s="44" t="str">
        <f t="shared" si="477"/>
        <v>Вне медицинской организации</v>
      </c>
      <c r="G690" s="279"/>
      <c r="H690" s="44" t="str">
        <f t="shared" si="478"/>
        <v>Медицинская помощь в экстренной форме незастрахованным гражданам в системе обязательного медицинского страхования</v>
      </c>
      <c r="I690" s="276"/>
      <c r="J690" s="44" t="str">
        <f t="shared" si="479"/>
        <v xml:space="preserve">Не применяется </v>
      </c>
      <c r="K690" s="71" t="s">
        <v>146</v>
      </c>
      <c r="L690" s="72" t="s">
        <v>41</v>
      </c>
      <c r="M690" s="68" t="s">
        <v>42</v>
      </c>
      <c r="N690" s="96">
        <v>13080</v>
      </c>
      <c r="O690" s="96">
        <v>13088</v>
      </c>
      <c r="P690" s="53" t="str">
        <f t="shared" si="486"/>
        <v/>
      </c>
      <c r="Q690" s="52">
        <f t="shared" ref="Q690:Q697" si="487">IF(AND(N690&lt;&gt;0,M690="объем"),(O690/N690*100)/$Y$2*12,"")</f>
        <v>100.06116207951069</v>
      </c>
      <c r="R690" s="283"/>
      <c r="S690" s="275"/>
      <c r="T690" s="284"/>
      <c r="U690" s="276"/>
      <c r="V690" s="279"/>
      <c r="W690" s="263"/>
      <c r="X690" s="266"/>
    </row>
    <row r="691" spans="1:24" s="4" customFormat="1" ht="68.25" customHeight="1" thickBot="1" x14ac:dyDescent="0.3">
      <c r="A691" s="354"/>
      <c r="B691" s="44" t="str">
        <f t="shared" si="458"/>
        <v>ГБУЗ АО Центр медицины катастроф и скорой медицинской помощи</v>
      </c>
      <c r="C691" s="306" t="s">
        <v>227</v>
      </c>
      <c r="D691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1" s="276" t="s">
        <v>281</v>
      </c>
      <c r="F691" s="44" t="str">
        <f t="shared" si="477"/>
        <v>заключение договоров</v>
      </c>
      <c r="G691" s="273" t="s">
        <v>283</v>
      </c>
      <c r="H691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1" s="273" t="s">
        <v>282</v>
      </c>
      <c r="J691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1" s="73" t="s">
        <v>228</v>
      </c>
      <c r="L691" s="72" t="s">
        <v>3</v>
      </c>
      <c r="M691" s="69" t="s">
        <v>5</v>
      </c>
      <c r="N691" s="100">
        <v>100</v>
      </c>
      <c r="O691" s="100">
        <v>100</v>
      </c>
      <c r="P691" s="51">
        <f t="shared" ref="P691:P692" si="488">IF(AND(N691&lt;&gt;0,M691="Кач."),O691/N691*100,"")</f>
        <v>100</v>
      </c>
      <c r="Q691" s="51"/>
      <c r="R691" s="283">
        <f>IFERROR(AVERAGE(P691:P692),"")</f>
        <v>100</v>
      </c>
      <c r="S691" s="275">
        <f>AVERAGE(Q691:Q692)</f>
        <v>100</v>
      </c>
      <c r="T691" s="284">
        <f>IFERROR((R691*0.7+S691*0.3)*2,S691*2)</f>
        <v>200</v>
      </c>
      <c r="U691" s="276" t="str">
        <f>IF(T691&lt;170,"ГЗ по услуге (работе) НЕ выполнено","")&amp;IF(AND(T691&gt;=170,T691&lt;=200),"ГЗ по услуге (работе) выполнено","")&amp;IF(T691&gt;200,"ГЗ по услуге (работе) ПЕРЕвыполнено","")</f>
        <v>ГЗ по услуге (работе) выполнено</v>
      </c>
      <c r="V691" s="279"/>
      <c r="W691" s="263"/>
      <c r="X691" s="266"/>
    </row>
    <row r="692" spans="1:24" s="4" customFormat="1" ht="43.5" customHeight="1" thickBot="1" x14ac:dyDescent="0.3">
      <c r="A692" s="354"/>
      <c r="B692" s="44" t="str">
        <f t="shared" si="458"/>
        <v>ГБУЗ АО Центр медицины катастроф и скорой медицинской помощи</v>
      </c>
      <c r="C692" s="306"/>
      <c r="D692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2" s="276"/>
      <c r="F692" s="44" t="str">
        <f t="shared" si="477"/>
        <v>заключение договоров</v>
      </c>
      <c r="G692" s="274"/>
      <c r="H692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2" s="274"/>
      <c r="J692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2" s="74" t="s">
        <v>235</v>
      </c>
      <c r="L692" s="72" t="s">
        <v>229</v>
      </c>
      <c r="M692" s="68" t="s">
        <v>42</v>
      </c>
      <c r="N692" s="96">
        <v>9.5299999999999994</v>
      </c>
      <c r="O692" s="96">
        <v>9.5299999999999994</v>
      </c>
      <c r="P692" s="53" t="str">
        <f t="shared" si="488"/>
        <v/>
      </c>
      <c r="Q692" s="55">
        <f>IF(AND(N692&lt;&gt;0,M692="объем"),(O692/N692*100),"")</f>
        <v>100</v>
      </c>
      <c r="R692" s="283"/>
      <c r="S692" s="275"/>
      <c r="T692" s="284"/>
      <c r="U692" s="276"/>
      <c r="V692" s="279"/>
      <c r="W692" s="264"/>
      <c r="X692" s="267"/>
    </row>
    <row r="693" spans="1:24" ht="22.9" customHeight="1" thickBot="1" x14ac:dyDescent="0.3">
      <c r="A693" s="286" t="s">
        <v>33</v>
      </c>
      <c r="B693" s="44" t="str">
        <f t="shared" si="458"/>
        <v>ГБУЗ АО Центр охраны здоровья семьи и репродукции</v>
      </c>
      <c r="C693" s="355" t="s">
        <v>119</v>
      </c>
      <c r="D693" s="19" t="str">
        <f t="shared" si="485"/>
        <v>ПМСП, не включенная в базовую программу ОМС</v>
      </c>
      <c r="E693" s="279" t="s">
        <v>137</v>
      </c>
      <c r="F693" s="44" t="str">
        <f t="shared" si="477"/>
        <v>амбулаторно</v>
      </c>
      <c r="G693" s="279" t="s">
        <v>132</v>
      </c>
      <c r="H693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3" s="434" t="s">
        <v>162</v>
      </c>
      <c r="J693" s="44" t="str">
        <f t="shared" si="479"/>
        <v>по профилю дерматовенерология (в части венерологии)</v>
      </c>
      <c r="K693" s="69" t="s">
        <v>128</v>
      </c>
      <c r="L693" s="70" t="s">
        <v>3</v>
      </c>
      <c r="M693" s="70" t="s">
        <v>5</v>
      </c>
      <c r="N693" s="100">
        <v>99</v>
      </c>
      <c r="O693" s="100">
        <v>99</v>
      </c>
      <c r="P693" s="51">
        <f t="shared" si="486"/>
        <v>100</v>
      </c>
      <c r="Q693" s="51"/>
      <c r="R693" s="283">
        <f>IFERROR(AVERAGE(P693:P695),"")</f>
        <v>100</v>
      </c>
      <c r="S693" s="275">
        <f>AVERAGE(Q693:Q695)</f>
        <v>100</v>
      </c>
      <c r="T693" s="284">
        <f>IFERROR((R693*0.7+S693*0.3)*2,S693*2)</f>
        <v>200</v>
      </c>
      <c r="U693" s="292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выполнено</v>
      </c>
      <c r="V693" s="277"/>
      <c r="W693" s="262">
        <f>AVERAGE(T693:T711)</f>
        <v>200</v>
      </c>
      <c r="X693" s="298" t="str">
        <f>IF(W693&lt;170,"ГЗ по учреждению не выполнено","")&amp;IF(AND(W693&gt;=170,W693&lt;=200),"ГЗ по учреждению выполнено","")&amp;IF(W693&gt;200,"ГЗ по учреждению перевыполнено","")</f>
        <v>ГЗ по учреждению выполнено</v>
      </c>
    </row>
    <row r="694" spans="1:24" ht="114" customHeight="1" thickBot="1" x14ac:dyDescent="0.3">
      <c r="A694" s="287"/>
      <c r="B694" s="44" t="str">
        <f t="shared" si="458"/>
        <v>ГБУЗ АО Центр охраны здоровья семьи и репродукции</v>
      </c>
      <c r="C694" s="355"/>
      <c r="D694" s="19" t="str">
        <f t="shared" si="485"/>
        <v>ПМСП, не включенная в базовую программу ОМС</v>
      </c>
      <c r="E694" s="279"/>
      <c r="F694" s="44" t="str">
        <f t="shared" si="477"/>
        <v>амбулаторно</v>
      </c>
      <c r="G694" s="279"/>
      <c r="H694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4" s="434"/>
      <c r="J694" s="44" t="str">
        <f t="shared" si="479"/>
        <v>по профилю дерматовенерология (в части венерологии)</v>
      </c>
      <c r="K694" s="66" t="s">
        <v>40</v>
      </c>
      <c r="L694" s="67" t="s">
        <v>118</v>
      </c>
      <c r="M694" s="68" t="s">
        <v>42</v>
      </c>
      <c r="N694" s="96">
        <v>2940</v>
      </c>
      <c r="O694" s="96">
        <v>2940</v>
      </c>
      <c r="P694" s="53" t="str">
        <f t="shared" si="486"/>
        <v/>
      </c>
      <c r="Q694" s="52">
        <f t="shared" si="487"/>
        <v>100</v>
      </c>
      <c r="R694" s="283"/>
      <c r="S694" s="275"/>
      <c r="T694" s="284"/>
      <c r="U694" s="292"/>
      <c r="V694" s="295"/>
      <c r="W694" s="263"/>
      <c r="X694" s="308"/>
    </row>
    <row r="695" spans="1:24" ht="28.5" customHeight="1" thickBot="1" x14ac:dyDescent="0.3">
      <c r="A695" s="287"/>
      <c r="B695" s="44" t="str">
        <f t="shared" si="458"/>
        <v>ГБУЗ АО Центр охраны здоровья семьи и репродукции</v>
      </c>
      <c r="C695" s="355"/>
      <c r="D695" s="19" t="str">
        <f t="shared" si="485"/>
        <v>ПМСП, не включенная в базовую программу ОМС</v>
      </c>
      <c r="E695" s="279"/>
      <c r="F695" s="44" t="str">
        <f t="shared" si="477"/>
        <v>амбулаторно</v>
      </c>
      <c r="G695" s="279"/>
      <c r="H695" s="44" t="str">
        <f t="shared" si="47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95" s="434"/>
      <c r="J695" s="44" t="str">
        <f t="shared" si="479"/>
        <v>по профилю дерматовенерология (в части венерологии)</v>
      </c>
      <c r="K695" s="66" t="s">
        <v>133</v>
      </c>
      <c r="L695" s="67" t="s">
        <v>118</v>
      </c>
      <c r="M695" s="68" t="s">
        <v>42</v>
      </c>
      <c r="N695" s="98">
        <v>287</v>
      </c>
      <c r="O695" s="98">
        <v>287</v>
      </c>
      <c r="P695" s="51" t="str">
        <f t="shared" si="486"/>
        <v/>
      </c>
      <c r="Q695" s="52">
        <f>IF(AND(N695&lt;&gt;0,M695="объем"),(O695/N695*100)/$Y$2*12,"")</f>
        <v>100</v>
      </c>
      <c r="R695" s="283"/>
      <c r="S695" s="275"/>
      <c r="T695" s="284"/>
      <c r="U695" s="292"/>
      <c r="V695" s="278"/>
      <c r="W695" s="263"/>
      <c r="X695" s="308"/>
    </row>
    <row r="696" spans="1:24" ht="45.75" customHeight="1" thickBot="1" x14ac:dyDescent="0.3">
      <c r="A696" s="287"/>
      <c r="B696" s="44" t="str">
        <f t="shared" si="458"/>
        <v>ГБУЗ АО Центр охраны здоровья семьи и репродукции</v>
      </c>
      <c r="C696" s="280" t="s">
        <v>120</v>
      </c>
      <c r="D696" s="19" t="str">
        <f t="shared" si="485"/>
        <v>ПМСП, включенная в базовую программу ОМС</v>
      </c>
      <c r="E696" s="277" t="s">
        <v>137</v>
      </c>
      <c r="F696" s="44" t="str">
        <f t="shared" si="477"/>
        <v>амбулаторно</v>
      </c>
      <c r="G696" s="277" t="s">
        <v>47</v>
      </c>
      <c r="H696" s="44" t="str">
        <f t="shared" si="478"/>
        <v>Не предусмотрено</v>
      </c>
      <c r="I696" s="279" t="s">
        <v>68</v>
      </c>
      <c r="J696" s="44" t="str">
        <f t="shared" si="479"/>
        <v>генетик</v>
      </c>
      <c r="K696" s="69" t="s">
        <v>128</v>
      </c>
      <c r="L696" s="70" t="s">
        <v>3</v>
      </c>
      <c r="M696" s="70" t="s">
        <v>5</v>
      </c>
      <c r="N696" s="100">
        <v>99</v>
      </c>
      <c r="O696" s="100">
        <v>99</v>
      </c>
      <c r="P696" s="51">
        <f t="shared" si="486"/>
        <v>100</v>
      </c>
      <c r="Q696" s="51"/>
      <c r="R696" s="289">
        <f>IFERROR(AVERAGE(P696:P698),"")</f>
        <v>100</v>
      </c>
      <c r="S696" s="296">
        <f>AVERAGE(Q696:Q698)</f>
        <v>100</v>
      </c>
      <c r="T696" s="284">
        <f t="shared" ref="T696" si="489">IFERROR((R696*0.7+S696*0.3)*2,S696*2)</f>
        <v>200</v>
      </c>
      <c r="U696" s="292" t="str">
        <f>IF(T696&lt;170,"ГЗ по услуге (работе) НЕ выполнено","")&amp;IF(AND(T696&gt;=170,T696&lt;=200),"ГЗ по услуге (работе) выполнено","")&amp;IF(T696&gt;200,"ГЗ по услуге (работе) ПЕРЕвыполнено","")</f>
        <v>ГЗ по услуге (работе) выполнено</v>
      </c>
      <c r="V696" s="277"/>
      <c r="W696" s="263"/>
      <c r="X696" s="308"/>
    </row>
    <row r="697" spans="1:24" ht="77.25" customHeight="1" thickBot="1" x14ac:dyDescent="0.3">
      <c r="A697" s="287"/>
      <c r="B697" s="44" t="str">
        <f t="shared" si="458"/>
        <v>ГБУЗ АО Центр охраны здоровья семьи и репродукции</v>
      </c>
      <c r="C697" s="281"/>
      <c r="D697" s="19" t="str">
        <f t="shared" si="485"/>
        <v>ПМСП, включенная в базовую программу ОМС</v>
      </c>
      <c r="E697" s="295"/>
      <c r="F697" s="44" t="str">
        <f t="shared" si="477"/>
        <v>амбулаторно</v>
      </c>
      <c r="G697" s="295"/>
      <c r="H697" s="44" t="str">
        <f t="shared" si="478"/>
        <v>Не предусмотрено</v>
      </c>
      <c r="I697" s="279"/>
      <c r="J697" s="44" t="str">
        <f t="shared" si="479"/>
        <v>генетик</v>
      </c>
      <c r="K697" s="66" t="s">
        <v>40</v>
      </c>
      <c r="L697" s="67" t="s">
        <v>118</v>
      </c>
      <c r="M697" s="68" t="s">
        <v>42</v>
      </c>
      <c r="N697" s="96">
        <v>8809</v>
      </c>
      <c r="O697" s="96">
        <v>8809</v>
      </c>
      <c r="P697" s="53" t="str">
        <f t="shared" si="486"/>
        <v/>
      </c>
      <c r="Q697" s="173">
        <f t="shared" si="487"/>
        <v>100</v>
      </c>
      <c r="R697" s="300"/>
      <c r="S697" s="301"/>
      <c r="T697" s="284"/>
      <c r="U697" s="292"/>
      <c r="V697" s="295"/>
      <c r="W697" s="263"/>
      <c r="X697" s="308"/>
    </row>
    <row r="698" spans="1:24" ht="51" customHeight="1" thickBot="1" x14ac:dyDescent="0.3">
      <c r="A698" s="287"/>
      <c r="B698" s="44" t="str">
        <f t="shared" ref="B698:B737" si="490">IF(A698="",B697,A698)</f>
        <v>ГБУЗ АО Центр охраны здоровья семьи и репродукции</v>
      </c>
      <c r="C698" s="281"/>
      <c r="D698" s="19" t="str">
        <f t="shared" si="485"/>
        <v>ПМСП, включенная в базовую программу ОМС</v>
      </c>
      <c r="E698" s="295"/>
      <c r="F698" s="44" t="str">
        <f t="shared" si="477"/>
        <v>амбулаторно</v>
      </c>
      <c r="G698" s="295"/>
      <c r="H698" s="44" t="str">
        <f t="shared" si="478"/>
        <v>Не предусмотрено</v>
      </c>
      <c r="I698" s="279"/>
      <c r="J698" s="44" t="str">
        <f t="shared" si="479"/>
        <v>генетик</v>
      </c>
      <c r="K698" s="66" t="s">
        <v>133</v>
      </c>
      <c r="L698" s="67" t="s">
        <v>118</v>
      </c>
      <c r="M698" s="68" t="s">
        <v>42</v>
      </c>
      <c r="N698" s="98">
        <v>451</v>
      </c>
      <c r="O698" s="98">
        <v>451</v>
      </c>
      <c r="P698" s="51" t="str">
        <f t="shared" ref="P698" si="491">IF(AND(N698&lt;&gt;0,M698="Кач."),O698/N698*100,"")</f>
        <v/>
      </c>
      <c r="Q698" s="52">
        <f>IF(AND(N698&lt;&gt;0,M698="объем"),(O698/N698*100)/$Y$2*12,"")</f>
        <v>100</v>
      </c>
      <c r="R698" s="290"/>
      <c r="S698" s="301"/>
      <c r="T698" s="284"/>
      <c r="U698" s="292"/>
      <c r="V698" s="295"/>
      <c r="W698" s="263"/>
      <c r="X698" s="308"/>
    </row>
    <row r="699" spans="1:24" ht="28.5" customHeight="1" thickBot="1" x14ac:dyDescent="0.3">
      <c r="A699" s="287"/>
      <c r="B699" s="44" t="str">
        <f t="shared" si="490"/>
        <v>ГБУЗ АО Центр охраны здоровья семьи и репродукции</v>
      </c>
      <c r="C699" s="281"/>
      <c r="D699" s="19" t="str">
        <f t="shared" si="485"/>
        <v>ПМСП, включенная в базовую программу ОМС</v>
      </c>
      <c r="E699" s="295"/>
      <c r="F699" s="44" t="str">
        <f t="shared" si="477"/>
        <v>амбулаторно</v>
      </c>
      <c r="G699" s="295"/>
      <c r="H699" s="44" t="str">
        <f t="shared" si="478"/>
        <v>Не предусмотрено</v>
      </c>
      <c r="I699" s="277" t="s">
        <v>85</v>
      </c>
      <c r="J699" s="44" t="str">
        <f t="shared" si="479"/>
        <v>акушерство-гинекология</v>
      </c>
      <c r="K699" s="69" t="s">
        <v>128</v>
      </c>
      <c r="L699" s="70" t="s">
        <v>3</v>
      </c>
      <c r="M699" s="70" t="s">
        <v>5</v>
      </c>
      <c r="N699" s="100">
        <v>99</v>
      </c>
      <c r="O699" s="100">
        <v>99</v>
      </c>
      <c r="P699" s="174">
        <f t="shared" si="486"/>
        <v>100</v>
      </c>
      <c r="Q699" s="51" t="str">
        <f>IF(AND(N699&lt;&gt;0,M699="объем"),(O699/N699*100)/$Y$2*12,"")</f>
        <v/>
      </c>
      <c r="R699" s="289">
        <f t="shared" ref="R699:R702" si="492">IFERROR(AVERAGE(P699:P701),"")</f>
        <v>100</v>
      </c>
      <c r="S699" s="301">
        <f>AVERAGE(Q699:Q701)</f>
        <v>100</v>
      </c>
      <c r="T699" s="284">
        <f t="shared" ref="T699" si="493">IFERROR((R699*0.7+S699*0.3)*2,S699*2)</f>
        <v>200</v>
      </c>
      <c r="U699" s="431" t="str">
        <f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95"/>
      <c r="W699" s="263"/>
      <c r="X699" s="308"/>
    </row>
    <row r="700" spans="1:24" s="4" customFormat="1" ht="22.9" customHeight="1" thickBot="1" x14ac:dyDescent="0.3">
      <c r="A700" s="287"/>
      <c r="B700" s="44" t="str">
        <f t="shared" si="490"/>
        <v>ГБУЗ АО Центр охраны здоровья семьи и репродукции</v>
      </c>
      <c r="C700" s="281"/>
      <c r="D700" s="19" t="str">
        <f t="shared" si="485"/>
        <v>ПМСП, включенная в базовую программу ОМС</v>
      </c>
      <c r="E700" s="295"/>
      <c r="F700" s="44" t="str">
        <f t="shared" si="477"/>
        <v>амбулаторно</v>
      </c>
      <c r="G700" s="295"/>
      <c r="H700" s="44" t="str">
        <f t="shared" si="478"/>
        <v>Не предусмотрено</v>
      </c>
      <c r="I700" s="295"/>
      <c r="J700" s="44" t="str">
        <f t="shared" si="479"/>
        <v>акушерство-гинекология</v>
      </c>
      <c r="K700" s="66" t="s">
        <v>40</v>
      </c>
      <c r="L700" s="67" t="s">
        <v>118</v>
      </c>
      <c r="M700" s="68" t="s">
        <v>42</v>
      </c>
      <c r="N700" s="96">
        <v>3000</v>
      </c>
      <c r="O700" s="96">
        <v>3000</v>
      </c>
      <c r="P700" s="244" t="str">
        <f t="shared" si="486"/>
        <v/>
      </c>
      <c r="Q700" s="173">
        <f>IF(AND(N700&lt;&gt;0,M700="объем"),(O700/N700*100)/$Y$2*12,"")</f>
        <v>100</v>
      </c>
      <c r="R700" s="300"/>
      <c r="S700" s="301"/>
      <c r="T700" s="284"/>
      <c r="U700" s="432"/>
      <c r="V700" s="295"/>
      <c r="W700" s="263"/>
      <c r="X700" s="308"/>
    </row>
    <row r="701" spans="1:24" s="4" customFormat="1" ht="36" customHeight="1" thickBot="1" x14ac:dyDescent="0.3">
      <c r="A701" s="287"/>
      <c r="B701" s="44" t="str">
        <f>IF(A701="",B700,A701)</f>
        <v>ГБУЗ АО Центр охраны здоровья семьи и репродукции</v>
      </c>
      <c r="C701" s="282"/>
      <c r="D701" s="19" t="str">
        <f>IF(C701="",D700,C701)</f>
        <v>ПМСП, включенная в базовую программу ОМС</v>
      </c>
      <c r="E701" s="278"/>
      <c r="F701" s="44" t="str">
        <f>IF(E701="",F700,E701)</f>
        <v>амбулаторно</v>
      </c>
      <c r="G701" s="278"/>
      <c r="H701" s="44" t="str">
        <f t="shared" si="478"/>
        <v>Не предусмотрено</v>
      </c>
      <c r="I701" s="278"/>
      <c r="J701" s="44" t="str">
        <f>IF(I701="",J700,I701)</f>
        <v>акушерство-гинекология</v>
      </c>
      <c r="K701" s="66" t="s">
        <v>133</v>
      </c>
      <c r="L701" s="67" t="s">
        <v>118</v>
      </c>
      <c r="M701" s="68" t="s">
        <v>42</v>
      </c>
      <c r="N701" s="98">
        <v>200</v>
      </c>
      <c r="O701" s="98">
        <v>200</v>
      </c>
      <c r="P701" s="244" t="str">
        <f t="shared" si="486"/>
        <v/>
      </c>
      <c r="Q701" s="173">
        <f>IF(AND(N701&lt;&gt;0,M701="объем"),(O701/N701*100)/$Y$2*12,"")</f>
        <v>100</v>
      </c>
      <c r="R701" s="290"/>
      <c r="S701" s="301"/>
      <c r="T701" s="284"/>
      <c r="U701" s="433"/>
      <c r="V701" s="278"/>
      <c r="W701" s="263"/>
      <c r="X701" s="308"/>
    </row>
    <row r="702" spans="1:24" s="4" customFormat="1" ht="40.5" customHeight="1" thickBot="1" x14ac:dyDescent="0.3">
      <c r="A702" s="287"/>
      <c r="B702" s="44" t="str">
        <f t="shared" ref="B702:B710" si="494">IF(A702="",B701,A702)</f>
        <v>ГБУЗ АО Центр охраны здоровья семьи и репродукции</v>
      </c>
      <c r="C702" s="280" t="s">
        <v>321</v>
      </c>
      <c r="D702" s="19" t="str">
        <f t="shared" ref="D702:D710" si="495">IF(C702="",D701,C702)</f>
        <v>Первичная специализированная медико-санитарная помощь, в части диагностики</v>
      </c>
      <c r="E702" s="277" t="s">
        <v>137</v>
      </c>
      <c r="F702" s="44" t="str">
        <f t="shared" ref="F702:F710" si="496">IF(E702="",F701,E702)</f>
        <v>амбулаторно</v>
      </c>
      <c r="G702" s="428" t="s">
        <v>47</v>
      </c>
      <c r="H702" s="44" t="str">
        <f t="shared" si="478"/>
        <v>Не предусмотрено</v>
      </c>
      <c r="I702" s="399" t="s">
        <v>325</v>
      </c>
      <c r="J702" s="44" t="str">
        <f t="shared" ref="J702:J709" si="497">IF(I702="",J701,I702)</f>
        <v xml:space="preserve">СкринингI
Комбинированная скрининговая диагностика:
ультразвуковое исследование
при сроке беременности
11-14 недели </v>
      </c>
      <c r="K702" s="248" t="s">
        <v>322</v>
      </c>
      <c r="L702" s="70" t="s">
        <v>3</v>
      </c>
      <c r="M702" s="70" t="s">
        <v>5</v>
      </c>
      <c r="N702" s="100">
        <v>99</v>
      </c>
      <c r="O702" s="244">
        <v>99</v>
      </c>
      <c r="P702" s="244">
        <f t="shared" si="486"/>
        <v>100</v>
      </c>
      <c r="Q702" s="245"/>
      <c r="R702" s="289">
        <f t="shared" si="492"/>
        <v>100</v>
      </c>
      <c r="S702" s="301">
        <f t="shared" ref="S702:S707" si="498">AVERAGE(Q702:Q704)</f>
        <v>100</v>
      </c>
      <c r="T702" s="284">
        <f t="shared" ref="T702" si="499">IFERROR((R702*0.7+S702*0.3)*2,S702*2)</f>
        <v>200</v>
      </c>
      <c r="U702" s="431" t="str">
        <f t="shared" ref="U702:U707" si="500">IF(T702&lt;170,"ГЗ по услуге (работе) НЕ выполнено","")&amp;IF(AND(T702&gt;=170,T702&lt;=200),"ГЗ по услуге (работе) выполнено","")&amp;IF(T702&gt;200,"ГЗ по услуге (работе) ПЕРЕвыполнено","")</f>
        <v>ГЗ по услуге (работе) выполнено</v>
      </c>
      <c r="V702" s="277"/>
      <c r="W702" s="263"/>
      <c r="X702" s="308"/>
    </row>
    <row r="703" spans="1:24" s="4" customFormat="1" ht="43.5" customHeight="1" thickBot="1" x14ac:dyDescent="0.3">
      <c r="A703" s="287"/>
      <c r="B703" s="44" t="str">
        <f t="shared" si="494"/>
        <v>ГБУЗ АО Центр охраны здоровья семьи и репродукции</v>
      </c>
      <c r="C703" s="281"/>
      <c r="D703" s="19" t="str">
        <f t="shared" si="495"/>
        <v>Первичная специализированная медико-санитарная помощь, в части диагностики</v>
      </c>
      <c r="E703" s="295"/>
      <c r="F703" s="44" t="str">
        <f t="shared" si="496"/>
        <v>амбулаторно</v>
      </c>
      <c r="G703" s="429"/>
      <c r="H703" s="44" t="str">
        <f t="shared" si="478"/>
        <v>Не предусмотрено</v>
      </c>
      <c r="I703" s="400"/>
      <c r="J703" s="44" t="str">
        <f t="shared" si="497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03" s="249" t="s">
        <v>323</v>
      </c>
      <c r="L703" s="67" t="s">
        <v>41</v>
      </c>
      <c r="M703" s="68" t="s">
        <v>42</v>
      </c>
      <c r="N703" s="98">
        <v>6400</v>
      </c>
      <c r="O703" s="98">
        <v>6400</v>
      </c>
      <c r="P703" s="244"/>
      <c r="Q703" s="245">
        <f t="shared" ref="Q703:Q708" si="501">IF(AND(N703&lt;&gt;0,M703="объем"),(O703/N703*100)/$Y$2*12,"")</f>
        <v>100</v>
      </c>
      <c r="R703" s="300"/>
      <c r="S703" s="301"/>
      <c r="T703" s="284"/>
      <c r="U703" s="432"/>
      <c r="V703" s="295"/>
      <c r="W703" s="263"/>
      <c r="X703" s="308"/>
    </row>
    <row r="704" spans="1:24" s="4" customFormat="1" ht="48" customHeight="1" thickBot="1" x14ac:dyDescent="0.3">
      <c r="A704" s="287"/>
      <c r="B704" s="44" t="str">
        <f t="shared" si="494"/>
        <v>ГБУЗ АО Центр охраны здоровья семьи и репродукции</v>
      </c>
      <c r="C704" s="281"/>
      <c r="D704" s="19" t="str">
        <f t="shared" si="495"/>
        <v>Первичная специализированная медико-санитарная помощь, в части диагностики</v>
      </c>
      <c r="E704" s="295"/>
      <c r="F704" s="44" t="str">
        <f t="shared" si="496"/>
        <v>амбулаторно</v>
      </c>
      <c r="G704" s="429"/>
      <c r="H704" s="44" t="str">
        <f t="shared" si="478"/>
        <v>Не предусмотрено</v>
      </c>
      <c r="I704" s="401"/>
      <c r="J704" s="44" t="str">
        <f t="shared" si="497"/>
        <v xml:space="preserve">СкринингI
Комбинированная скрининговая диагностика:
ультразвуковое исследование
при сроке беременности
11-14 недели </v>
      </c>
      <c r="K704" s="249" t="s">
        <v>328</v>
      </c>
      <c r="L704" s="67" t="s">
        <v>41</v>
      </c>
      <c r="M704" s="68" t="s">
        <v>42</v>
      </c>
      <c r="N704" s="98">
        <v>200</v>
      </c>
      <c r="O704" s="98">
        <v>200</v>
      </c>
      <c r="P704" s="244"/>
      <c r="Q704" s="245">
        <f t="shared" si="501"/>
        <v>100</v>
      </c>
      <c r="R704" s="290"/>
      <c r="S704" s="301"/>
      <c r="T704" s="284"/>
      <c r="U704" s="433"/>
      <c r="V704" s="278"/>
      <c r="W704" s="263"/>
      <c r="X704" s="308"/>
    </row>
    <row r="705" spans="1:24" s="4" customFormat="1" ht="60" customHeight="1" thickBot="1" x14ac:dyDescent="0.3">
      <c r="A705" s="287"/>
      <c r="B705" s="44" t="str">
        <f t="shared" si="494"/>
        <v>ГБУЗ АО Центр охраны здоровья семьи и репродукции</v>
      </c>
      <c r="C705" s="281"/>
      <c r="D705" s="19" t="str">
        <f t="shared" si="495"/>
        <v>Первичная специализированная медико-санитарная помощь, в части диагностики</v>
      </c>
      <c r="E705" s="295"/>
      <c r="F705" s="44" t="str">
        <f t="shared" si="496"/>
        <v>амбулаторно</v>
      </c>
      <c r="G705" s="429"/>
      <c r="H705" s="44" t="str">
        <f t="shared" si="478"/>
        <v>Не предусмотрено</v>
      </c>
      <c r="I705" s="399" t="s">
        <v>326</v>
      </c>
      <c r="J705" s="44" t="str">
        <f t="shared" si="497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05" s="248" t="s">
        <v>322</v>
      </c>
      <c r="L705" s="70" t="s">
        <v>3</v>
      </c>
      <c r="M705" s="70" t="s">
        <v>5</v>
      </c>
      <c r="N705" s="100">
        <v>99</v>
      </c>
      <c r="O705" s="98">
        <v>99</v>
      </c>
      <c r="P705" s="244">
        <f t="shared" si="486"/>
        <v>100</v>
      </c>
      <c r="Q705" s="245" t="str">
        <f t="shared" si="501"/>
        <v/>
      </c>
      <c r="R705" s="289">
        <f>IFERROR(AVERAGE(P705:P706),"")</f>
        <v>100</v>
      </c>
      <c r="S705" s="301">
        <f>AVERAGE(Q705:Q706)</f>
        <v>100</v>
      </c>
      <c r="T705" s="298">
        <f t="shared" ref="T705:T707" si="502">IFERROR((R705*0.7+S705*0.3)*2,S705*2)</f>
        <v>200</v>
      </c>
      <c r="U705" s="431" t="str">
        <f t="shared" si="500"/>
        <v>ГЗ по услуге (работе) выполнено</v>
      </c>
      <c r="V705" s="277"/>
      <c r="W705" s="263"/>
      <c r="X705" s="308"/>
    </row>
    <row r="706" spans="1:24" s="4" customFormat="1" ht="75.75" customHeight="1" thickBot="1" x14ac:dyDescent="0.3">
      <c r="A706" s="287"/>
      <c r="B706" s="44" t="str">
        <f t="shared" si="494"/>
        <v>ГБУЗ АО Центр охраны здоровья семьи и репродукции</v>
      </c>
      <c r="C706" s="282"/>
      <c r="D706" s="19" t="str">
        <f t="shared" si="495"/>
        <v>Первичная специализированная медико-санитарная помощь, в части диагностики</v>
      </c>
      <c r="E706" s="278"/>
      <c r="F706" s="44" t="str">
        <f t="shared" si="496"/>
        <v>амбулаторно</v>
      </c>
      <c r="G706" s="430"/>
      <c r="H706" s="44" t="str">
        <f t="shared" si="478"/>
        <v>Не предусмотрено</v>
      </c>
      <c r="I706" s="401"/>
      <c r="J706" s="44" t="str">
        <f t="shared" si="497"/>
        <v xml:space="preserve">Скрининг I
Комбинированная скрининговая диагностика: клинические лабораторные  исследования
при сроке беременности
11-14 недели </v>
      </c>
      <c r="K706" s="253" t="s">
        <v>324</v>
      </c>
      <c r="L706" s="67" t="s">
        <v>41</v>
      </c>
      <c r="M706" s="68" t="s">
        <v>42</v>
      </c>
      <c r="N706" s="98">
        <v>13200</v>
      </c>
      <c r="O706" s="98">
        <v>13200</v>
      </c>
      <c r="P706" s="244"/>
      <c r="Q706" s="245">
        <f t="shared" si="501"/>
        <v>100</v>
      </c>
      <c r="R706" s="290"/>
      <c r="S706" s="301"/>
      <c r="T706" s="299"/>
      <c r="U706" s="433"/>
      <c r="V706" s="278"/>
      <c r="W706" s="263"/>
      <c r="X706" s="308"/>
    </row>
    <row r="707" spans="1:24" s="4" customFormat="1" ht="42.75" customHeight="1" thickBot="1" x14ac:dyDescent="0.3">
      <c r="A707" s="287"/>
      <c r="B707" s="44" t="str">
        <f t="shared" si="494"/>
        <v>ГБУЗ АО Центр охраны здоровья семьи и репродукции</v>
      </c>
      <c r="C707" s="280" t="s">
        <v>321</v>
      </c>
      <c r="D707" s="19" t="str">
        <f t="shared" si="495"/>
        <v>Первичная специализированная медико-санитарная помощь, в части диагностики</v>
      </c>
      <c r="E707" s="277" t="s">
        <v>137</v>
      </c>
      <c r="F707" s="44" t="str">
        <f t="shared" si="496"/>
        <v>амбулаторно</v>
      </c>
      <c r="G707" s="428" t="s">
        <v>47</v>
      </c>
      <c r="H707" s="44" t="str">
        <f t="shared" si="478"/>
        <v>Не предусмотрено</v>
      </c>
      <c r="I707" s="399" t="s">
        <v>327</v>
      </c>
      <c r="J707" s="44" t="str">
        <f t="shared" si="497"/>
        <v xml:space="preserve">Скрининг II
Ультразвуковое скрининговое  исследование
при сроке беременности
19-21 недели </v>
      </c>
      <c r="K707" s="248" t="s">
        <v>322</v>
      </c>
      <c r="L707" s="70" t="s">
        <v>3</v>
      </c>
      <c r="M707" s="70" t="s">
        <v>5</v>
      </c>
      <c r="N707" s="100">
        <v>99</v>
      </c>
      <c r="O707" s="246">
        <v>99</v>
      </c>
      <c r="P707" s="246">
        <f t="shared" ref="P707" si="503">IF(AND(N707&lt;&gt;0,M707="Кач."),O707/N707*100,"")</f>
        <v>100</v>
      </c>
      <c r="Q707" s="247" t="str">
        <f t="shared" si="501"/>
        <v/>
      </c>
      <c r="R707" s="289">
        <f t="shared" ref="R707" si="504">IFERROR(AVERAGE(P707:P709),"")</f>
        <v>100</v>
      </c>
      <c r="S707" s="301">
        <f t="shared" si="498"/>
        <v>100</v>
      </c>
      <c r="T707" s="298">
        <f t="shared" si="502"/>
        <v>200</v>
      </c>
      <c r="U707" s="431" t="str">
        <f t="shared" si="500"/>
        <v>ГЗ по услуге (работе) выполнено</v>
      </c>
      <c r="V707" s="277"/>
      <c r="W707" s="263"/>
      <c r="X707" s="308"/>
    </row>
    <row r="708" spans="1:24" s="4" customFormat="1" ht="40.5" customHeight="1" thickBot="1" x14ac:dyDescent="0.3">
      <c r="A708" s="287"/>
      <c r="B708" s="44" t="str">
        <f t="shared" si="494"/>
        <v>ГБУЗ АО Центр охраны здоровья семьи и репродукции</v>
      </c>
      <c r="C708" s="281"/>
      <c r="D708" s="19" t="str">
        <f t="shared" si="495"/>
        <v>Первичная специализированная медико-санитарная помощь, в части диагностики</v>
      </c>
      <c r="E708" s="295"/>
      <c r="F708" s="44" t="str">
        <f t="shared" si="496"/>
        <v>амбулаторно</v>
      </c>
      <c r="G708" s="429"/>
      <c r="H708" s="44" t="str">
        <f t="shared" si="478"/>
        <v>Не предусмотрено</v>
      </c>
      <c r="I708" s="400"/>
      <c r="J708" s="44" t="str">
        <f t="shared" si="497"/>
        <v xml:space="preserve">Скрининг II
Ультразвуковое скрининговое  исследование
при сроке беременности
19-21 недели </v>
      </c>
      <c r="K708" s="249" t="s">
        <v>323</v>
      </c>
      <c r="L708" s="67" t="s">
        <v>41</v>
      </c>
      <c r="M708" s="68" t="s">
        <v>42</v>
      </c>
      <c r="N708" s="98">
        <v>6400</v>
      </c>
      <c r="O708" s="98">
        <v>6400</v>
      </c>
      <c r="P708" s="246"/>
      <c r="Q708" s="247">
        <f t="shared" si="501"/>
        <v>100</v>
      </c>
      <c r="R708" s="300"/>
      <c r="S708" s="301"/>
      <c r="T708" s="308"/>
      <c r="U708" s="432"/>
      <c r="V708" s="295"/>
      <c r="W708" s="263"/>
      <c r="X708" s="308"/>
    </row>
    <row r="709" spans="1:24" s="4" customFormat="1" ht="48" customHeight="1" thickBot="1" x14ac:dyDescent="0.3">
      <c r="A709" s="287"/>
      <c r="B709" s="44" t="str">
        <f t="shared" si="494"/>
        <v>ГБУЗ АО Центр охраны здоровья семьи и репродукции</v>
      </c>
      <c r="C709" s="282"/>
      <c r="D709" s="19" t="str">
        <f t="shared" si="495"/>
        <v>Первичная специализированная медико-санитарная помощь, в части диагностики</v>
      </c>
      <c r="E709" s="278"/>
      <c r="F709" s="44" t="str">
        <f t="shared" si="496"/>
        <v>амбулаторно</v>
      </c>
      <c r="G709" s="430"/>
      <c r="H709" s="44" t="str">
        <f t="shared" si="478"/>
        <v>Не предусмотрено</v>
      </c>
      <c r="I709" s="400"/>
      <c r="J709" s="44" t="str">
        <f t="shared" si="497"/>
        <v xml:space="preserve">Скрининг II
Ультразвуковое скрининговое  исследование
при сроке беременности
19-21 недели </v>
      </c>
      <c r="K709" s="249" t="s">
        <v>328</v>
      </c>
      <c r="L709" s="67" t="s">
        <v>41</v>
      </c>
      <c r="M709" s="68" t="s">
        <v>42</v>
      </c>
      <c r="N709" s="98">
        <v>200</v>
      </c>
      <c r="O709" s="98">
        <v>200</v>
      </c>
      <c r="P709" s="246"/>
      <c r="Q709" s="254">
        <f t="shared" ref="Q709:Q710" si="505">IF(AND(N709&lt;&gt;0,M709="объем"),(O709/N709*100)/$Y$2*12,"")</f>
        <v>100</v>
      </c>
      <c r="R709" s="290"/>
      <c r="S709" s="301"/>
      <c r="T709" s="299"/>
      <c r="U709" s="432"/>
      <c r="V709" s="278"/>
      <c r="W709" s="263"/>
      <c r="X709" s="308"/>
    </row>
    <row r="710" spans="1:24" s="4" customFormat="1" ht="25.15" customHeight="1" thickBot="1" x14ac:dyDescent="0.3">
      <c r="A710" s="287"/>
      <c r="B710" s="44" t="str">
        <f t="shared" si="494"/>
        <v>ГБУЗ АО Центр охраны здоровья семьи и репродукции</v>
      </c>
      <c r="C710" s="268" t="s">
        <v>227</v>
      </c>
      <c r="D710" s="19" t="str">
        <f t="shared" si="49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76" t="s">
        <v>281</v>
      </c>
      <c r="F710" s="44" t="str">
        <f t="shared" si="496"/>
        <v>заключение договоров</v>
      </c>
      <c r="G710" s="273" t="s">
        <v>283</v>
      </c>
      <c r="H710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73" t="s">
        <v>282</v>
      </c>
      <c r="J710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3" t="s">
        <v>228</v>
      </c>
      <c r="L710" s="72" t="s">
        <v>3</v>
      </c>
      <c r="M710" s="69" t="s">
        <v>5</v>
      </c>
      <c r="N710" s="100">
        <v>100</v>
      </c>
      <c r="O710" s="100">
        <v>100</v>
      </c>
      <c r="P710" s="51">
        <f t="shared" ref="P710:P711" si="506">IF(AND(N710&lt;&gt;0,M710="Кач."),O710/N710*100,"")</f>
        <v>100</v>
      </c>
      <c r="Q710" s="254" t="str">
        <f t="shared" si="505"/>
        <v/>
      </c>
      <c r="R710" s="283">
        <f>IFERROR(AVERAGE(P710:P711),"")</f>
        <v>100</v>
      </c>
      <c r="S710" s="301">
        <f>AVERAGE(Q710:Q711)</f>
        <v>100</v>
      </c>
      <c r="T710" s="284">
        <f>IFERROR((R710*0.7+S710*0.3)*2,S710*2)</f>
        <v>200</v>
      </c>
      <c r="U710" s="432"/>
      <c r="V710" s="277"/>
      <c r="W710" s="263"/>
      <c r="X710" s="308"/>
    </row>
    <row r="711" spans="1:24" s="4" customFormat="1" ht="72.75" customHeight="1" thickBot="1" x14ac:dyDescent="0.3">
      <c r="A711" s="288"/>
      <c r="B711" s="44" t="str">
        <f t="shared" si="490"/>
        <v>ГБУЗ АО Центр охраны здоровья семьи и репродукции</v>
      </c>
      <c r="C711" s="291"/>
      <c r="D711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76"/>
      <c r="F711" s="44" t="str">
        <f t="shared" si="477"/>
        <v>заключение договоров</v>
      </c>
      <c r="G711" s="274"/>
      <c r="H711" s="44" t="str">
        <f t="shared" si="47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74"/>
      <c r="J711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4" t="s">
        <v>235</v>
      </c>
      <c r="L711" s="72" t="s">
        <v>229</v>
      </c>
      <c r="M711" s="68" t="s">
        <v>42</v>
      </c>
      <c r="N711" s="98">
        <v>0.41</v>
      </c>
      <c r="O711" s="98">
        <v>0.41</v>
      </c>
      <c r="P711" s="255" t="str">
        <f t="shared" si="506"/>
        <v/>
      </c>
      <c r="Q711" s="254">
        <f>IF(AND(N711&lt;&gt;0,M711="объем"),(O711/N711*100),"")</f>
        <v>100</v>
      </c>
      <c r="R711" s="283"/>
      <c r="S711" s="297"/>
      <c r="T711" s="284"/>
      <c r="U711" s="433"/>
      <c r="V711" s="278"/>
      <c r="W711" s="264"/>
      <c r="X711" s="299"/>
    </row>
    <row r="712" spans="1:24" s="4" customFormat="1" ht="24" customHeight="1" thickBot="1" x14ac:dyDescent="0.3">
      <c r="A712" s="354" t="s">
        <v>258</v>
      </c>
      <c r="B712" s="44" t="str">
        <f t="shared" si="490"/>
        <v>ГБУЗ АО Клинический родильный дом им.Ю.А. Пасхаловой</v>
      </c>
      <c r="C712" s="355" t="s">
        <v>124</v>
      </c>
      <c r="D712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2" s="279" t="s">
        <v>138</v>
      </c>
      <c r="F712" s="44" t="str">
        <f t="shared" si="477"/>
        <v>стационар</v>
      </c>
      <c r="G712" s="279" t="s">
        <v>47</v>
      </c>
      <c r="H712" s="44" t="str">
        <f t="shared" si="478"/>
        <v>Не предусмотрено</v>
      </c>
      <c r="I712" s="279" t="s">
        <v>194</v>
      </c>
      <c r="J712" s="44" t="str">
        <f t="shared" si="479"/>
        <v>неонатология</v>
      </c>
      <c r="K712" s="69" t="s">
        <v>128</v>
      </c>
      <c r="L712" s="70" t="s">
        <v>3</v>
      </c>
      <c r="M712" s="70" t="s">
        <v>5</v>
      </c>
      <c r="N712" s="100">
        <v>99</v>
      </c>
      <c r="O712" s="100">
        <v>99</v>
      </c>
      <c r="P712" s="51">
        <f t="shared" si="486"/>
        <v>100</v>
      </c>
      <c r="Q712" s="51"/>
      <c r="R712" s="289">
        <f>IFERROR(AVERAGE(P712:P717),"")</f>
        <v>100</v>
      </c>
      <c r="S712" s="296">
        <f>AVERAGE(Q712:Q717)</f>
        <v>100.02631046346893</v>
      </c>
      <c r="T712" s="298">
        <f>IFERROR((R712*0.7+S712*0.3)*2,S712*2)</f>
        <v>200.01578627808135</v>
      </c>
      <c r="U712" s="273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ПЕРЕвыполнено</v>
      </c>
      <c r="V712" s="277"/>
      <c r="W712" s="262">
        <f>AVERAGE(T712:T719)</f>
        <v>200.00789313904068</v>
      </c>
      <c r="X712" s="265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перевыполнено</v>
      </c>
    </row>
    <row r="713" spans="1:24" s="4" customFormat="1" ht="21.6" customHeight="1" thickBot="1" x14ac:dyDescent="0.3">
      <c r="A713" s="354"/>
      <c r="B713" s="44" t="str">
        <f t="shared" si="490"/>
        <v>ГБУЗ АО Клинический родильный дом им.Ю.А. Пасхаловой</v>
      </c>
      <c r="C713" s="355"/>
      <c r="D713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3" s="279"/>
      <c r="F713" s="44" t="str">
        <f t="shared" si="477"/>
        <v>стационар</v>
      </c>
      <c r="G713" s="279"/>
      <c r="H713" s="44" t="str">
        <f t="shared" si="478"/>
        <v>Не предусмотрено</v>
      </c>
      <c r="I713" s="279"/>
      <c r="J713" s="44" t="str">
        <f t="shared" si="479"/>
        <v>неонатология</v>
      </c>
      <c r="K713" s="71" t="s">
        <v>169</v>
      </c>
      <c r="L713" s="72" t="s">
        <v>118</v>
      </c>
      <c r="M713" s="68" t="s">
        <v>42</v>
      </c>
      <c r="N713" s="98">
        <v>122</v>
      </c>
      <c r="O713" s="98">
        <v>123</v>
      </c>
      <c r="P713" s="53" t="str">
        <f t="shared" si="486"/>
        <v/>
      </c>
      <c r="Q713" s="52">
        <f>IF(AND(N713&lt;&gt;0,M713="объем"),(O713/N713*100)/$Y$2*12,"")</f>
        <v>100.81967213114754</v>
      </c>
      <c r="R713" s="300"/>
      <c r="S713" s="301"/>
      <c r="T713" s="308"/>
      <c r="U713" s="285"/>
      <c r="V713" s="295"/>
      <c r="W713" s="263"/>
      <c r="X713" s="266"/>
    </row>
    <row r="714" spans="1:24" s="4" customFormat="1" ht="28.5" customHeight="1" thickBot="1" x14ac:dyDescent="0.3">
      <c r="A714" s="354"/>
      <c r="B714" s="44" t="str">
        <f t="shared" si="490"/>
        <v>ГБУЗ АО Клинический родильный дом им.Ю.А. Пасхаловой</v>
      </c>
      <c r="C714" s="355"/>
      <c r="D714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4" s="279" t="s">
        <v>138</v>
      </c>
      <c r="F714" s="44" t="str">
        <f t="shared" si="477"/>
        <v>стационар</v>
      </c>
      <c r="G714" s="279" t="s">
        <v>47</v>
      </c>
      <c r="H714" s="44" t="str">
        <f t="shared" si="478"/>
        <v>Не предусмотрено</v>
      </c>
      <c r="I714" s="279" t="s">
        <v>52</v>
      </c>
      <c r="J714" s="44" t="str">
        <f t="shared" si="479"/>
        <v>для беременных и рожениц</v>
      </c>
      <c r="K714" s="69" t="s">
        <v>128</v>
      </c>
      <c r="L714" s="70" t="s">
        <v>3</v>
      </c>
      <c r="M714" s="70" t="s">
        <v>5</v>
      </c>
      <c r="N714" s="100">
        <v>99</v>
      </c>
      <c r="O714" s="100">
        <v>99</v>
      </c>
      <c r="P714" s="51">
        <f t="shared" si="486"/>
        <v>100</v>
      </c>
      <c r="Q714" s="51"/>
      <c r="R714" s="300"/>
      <c r="S714" s="301"/>
      <c r="T714" s="308"/>
      <c r="U714" s="285"/>
      <c r="V714" s="295"/>
      <c r="W714" s="263"/>
      <c r="X714" s="266"/>
    </row>
    <row r="715" spans="1:24" s="4" customFormat="1" ht="25.9" customHeight="1" thickBot="1" x14ac:dyDescent="0.3">
      <c r="A715" s="354"/>
      <c r="B715" s="44" t="str">
        <f t="shared" si="490"/>
        <v>ГБУЗ АО Клинический родильный дом им.Ю.А. Пасхаловой</v>
      </c>
      <c r="C715" s="355"/>
      <c r="D715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5" s="279"/>
      <c r="F715" s="44" t="str">
        <f t="shared" si="477"/>
        <v>стационар</v>
      </c>
      <c r="G715" s="279"/>
      <c r="H715" s="44" t="str">
        <f t="shared" si="478"/>
        <v>Не предусмотрено</v>
      </c>
      <c r="I715" s="279"/>
      <c r="J715" s="44" t="str">
        <f t="shared" si="479"/>
        <v>для беременных и рожениц</v>
      </c>
      <c r="K715" s="71" t="s">
        <v>169</v>
      </c>
      <c r="L715" s="72" t="s">
        <v>118</v>
      </c>
      <c r="M715" s="68" t="s">
        <v>42</v>
      </c>
      <c r="N715" s="98">
        <v>135</v>
      </c>
      <c r="O715" s="98">
        <v>134</v>
      </c>
      <c r="P715" s="53" t="str">
        <f t="shared" si="486"/>
        <v/>
      </c>
      <c r="Q715" s="52">
        <f>IF(AND(N715&lt;&gt;0,M715="объем"),(O715/N715*100)/$Y$2*12,"")</f>
        <v>99.259259259259252</v>
      </c>
      <c r="R715" s="300"/>
      <c r="S715" s="301"/>
      <c r="T715" s="308"/>
      <c r="U715" s="285"/>
      <c r="V715" s="295"/>
      <c r="W715" s="263"/>
      <c r="X715" s="266"/>
    </row>
    <row r="716" spans="1:24" s="4" customFormat="1" ht="73.5" customHeight="1" thickBot="1" x14ac:dyDescent="0.3">
      <c r="A716" s="354"/>
      <c r="B716" s="44" t="str">
        <f t="shared" si="490"/>
        <v>ГБУЗ АО Клинический родильный дом им.Ю.А. Пасхаловой</v>
      </c>
      <c r="C716" s="355"/>
      <c r="D716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6" s="279" t="s">
        <v>138</v>
      </c>
      <c r="F716" s="44" t="str">
        <f t="shared" ref="F716:F737" si="507">IF(E716="",F715,E716)</f>
        <v>стационар</v>
      </c>
      <c r="G716" s="279" t="s">
        <v>47</v>
      </c>
      <c r="H716" s="44" t="str">
        <f t="shared" ref="H716:H757" si="508">IF(G716="",H715,G716)</f>
        <v>Не предусмотрено</v>
      </c>
      <c r="I716" s="279" t="s">
        <v>85</v>
      </c>
      <c r="J716" s="44" t="str">
        <f t="shared" si="479"/>
        <v>акушерство-гинекология</v>
      </c>
      <c r="K716" s="69" t="s">
        <v>128</v>
      </c>
      <c r="L716" s="70" t="s">
        <v>3</v>
      </c>
      <c r="M716" s="70" t="s">
        <v>5</v>
      </c>
      <c r="N716" s="100">
        <v>99</v>
      </c>
      <c r="O716" s="100">
        <v>99</v>
      </c>
      <c r="P716" s="51">
        <f t="shared" si="486"/>
        <v>100</v>
      </c>
      <c r="Q716" s="51"/>
      <c r="R716" s="300"/>
      <c r="S716" s="301"/>
      <c r="T716" s="308"/>
      <c r="U716" s="285"/>
      <c r="V716" s="295"/>
      <c r="W716" s="263"/>
      <c r="X716" s="266"/>
    </row>
    <row r="717" spans="1:24" s="4" customFormat="1" ht="50.25" customHeight="1" thickBot="1" x14ac:dyDescent="0.3">
      <c r="A717" s="354"/>
      <c r="B717" s="44" t="str">
        <f t="shared" si="490"/>
        <v>ГБУЗ АО Клинический родильный дом им.Ю.А. Пасхаловой</v>
      </c>
      <c r="C717" s="355"/>
      <c r="D717" s="19" t="str">
        <f t="shared" si="48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7" s="279"/>
      <c r="F717" s="44" t="str">
        <f t="shared" si="507"/>
        <v>стационар</v>
      </c>
      <c r="G717" s="279"/>
      <c r="H717" s="44" t="str">
        <f t="shared" si="508"/>
        <v>Не предусмотрено</v>
      </c>
      <c r="I717" s="279"/>
      <c r="J717" s="44" t="str">
        <f t="shared" si="479"/>
        <v>акушерство-гинекология</v>
      </c>
      <c r="K717" s="71" t="s">
        <v>169</v>
      </c>
      <c r="L717" s="72" t="s">
        <v>118</v>
      </c>
      <c r="M717" s="68" t="s">
        <v>42</v>
      </c>
      <c r="N717" s="98">
        <v>42</v>
      </c>
      <c r="O717" s="98">
        <v>42</v>
      </c>
      <c r="P717" s="53" t="str">
        <f t="shared" si="486"/>
        <v/>
      </c>
      <c r="Q717" s="52">
        <f t="shared" ref="Q717" si="509">IF(AND(N717&lt;&gt;0,M717="объем"),(O717/N717*100)/$Y$2*12,"")</f>
        <v>100</v>
      </c>
      <c r="R717" s="290"/>
      <c r="S717" s="297"/>
      <c r="T717" s="299"/>
      <c r="U717" s="274"/>
      <c r="V717" s="278"/>
      <c r="W717" s="263"/>
      <c r="X717" s="266"/>
    </row>
    <row r="718" spans="1:24" s="4" customFormat="1" ht="24.6" customHeight="1" thickBot="1" x14ac:dyDescent="0.3">
      <c r="A718" s="354"/>
      <c r="B718" s="44" t="str">
        <f t="shared" si="490"/>
        <v>ГБУЗ АО Клинический родильный дом им.Ю.А. Пасхаловой</v>
      </c>
      <c r="C718" s="306" t="s">
        <v>227</v>
      </c>
      <c r="D718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8" s="276" t="s">
        <v>281</v>
      </c>
      <c r="F718" s="44" t="str">
        <f t="shared" si="507"/>
        <v>заключение договоров</v>
      </c>
      <c r="G718" s="273" t="s">
        <v>283</v>
      </c>
      <c r="H718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8" s="273" t="s">
        <v>282</v>
      </c>
      <c r="J718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8" s="73" t="s">
        <v>228</v>
      </c>
      <c r="L718" s="72" t="s">
        <v>3</v>
      </c>
      <c r="M718" s="69" t="s">
        <v>5</v>
      </c>
      <c r="N718" s="100">
        <v>100</v>
      </c>
      <c r="O718" s="100">
        <v>100</v>
      </c>
      <c r="P718" s="51">
        <f t="shared" ref="P718:P719" si="510">IF(AND(N718&lt;&gt;0,M718="Кач."),O718/N718*100,"")</f>
        <v>100</v>
      </c>
      <c r="Q718" s="51"/>
      <c r="R718" s="283">
        <f>IFERROR(AVERAGE(P718:P719),"")</f>
        <v>100</v>
      </c>
      <c r="S718" s="275">
        <f>AVERAGE(Q718:Q719)</f>
        <v>100</v>
      </c>
      <c r="T718" s="284">
        <f>IFERROR((R718*0.7+S718*0.3)*2,S718*2)</f>
        <v>200</v>
      </c>
      <c r="U718" s="276" t="str">
        <f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277"/>
      <c r="W718" s="263"/>
      <c r="X718" s="266"/>
    </row>
    <row r="719" spans="1:24" ht="24" customHeight="1" thickBot="1" x14ac:dyDescent="0.3">
      <c r="A719" s="354"/>
      <c r="B719" s="44" t="str">
        <f t="shared" si="490"/>
        <v>ГБУЗ АО Клинический родильный дом им.Ю.А. Пасхаловой</v>
      </c>
      <c r="C719" s="306"/>
      <c r="D719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9" s="276"/>
      <c r="F719" s="44" t="str">
        <f t="shared" si="507"/>
        <v>заключение договоров</v>
      </c>
      <c r="G719" s="274"/>
      <c r="H719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9" s="274"/>
      <c r="J719" s="44" t="str">
        <f t="shared" si="47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9" s="74" t="s">
        <v>235</v>
      </c>
      <c r="L719" s="72" t="s">
        <v>229</v>
      </c>
      <c r="M719" s="68" t="s">
        <v>42</v>
      </c>
      <c r="N719" s="97">
        <v>14.7</v>
      </c>
      <c r="O719" s="97">
        <v>14.7</v>
      </c>
      <c r="P719" s="53" t="str">
        <f t="shared" si="510"/>
        <v/>
      </c>
      <c r="Q719" s="55">
        <f>IF(AND(N719&lt;&gt;0,M719="объем"),(O719/N719*100),"")</f>
        <v>100</v>
      </c>
      <c r="R719" s="283"/>
      <c r="S719" s="275"/>
      <c r="T719" s="284"/>
      <c r="U719" s="276"/>
      <c r="V719" s="278"/>
      <c r="W719" s="264"/>
      <c r="X719" s="267"/>
    </row>
    <row r="720" spans="1:24" ht="28.5" customHeight="1" thickBot="1" x14ac:dyDescent="0.3">
      <c r="A720" s="140" t="s">
        <v>96</v>
      </c>
      <c r="B720" s="44" t="str">
        <f t="shared" si="490"/>
        <v>ГБУ АО УМТОМО</v>
      </c>
      <c r="C720" s="355" t="s">
        <v>227</v>
      </c>
      <c r="D720" s="19" t="str">
        <f t="shared" si="48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0" s="302" t="s">
        <v>207</v>
      </c>
      <c r="F720" s="44" t="str">
        <f t="shared" si="507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0" s="279" t="s">
        <v>208</v>
      </c>
      <c r="H720" s="44" t="str">
        <f t="shared" si="508"/>
        <v>Организация и (или) проведение ремонтных работ</v>
      </c>
      <c r="I720" s="279" t="s">
        <v>164</v>
      </c>
      <c r="J720" s="44" t="str">
        <f t="shared" si="479"/>
        <v>не предусмотрено</v>
      </c>
      <c r="K720" s="70" t="s">
        <v>209</v>
      </c>
      <c r="L720" s="70" t="s">
        <v>3</v>
      </c>
      <c r="M720" s="70" t="s">
        <v>5</v>
      </c>
      <c r="N720" s="100">
        <v>99</v>
      </c>
      <c r="O720" s="100">
        <v>100</v>
      </c>
      <c r="P720" s="51">
        <f>IF(AND(N720&lt;&gt;0,M720="Кач."),O720/N720*100,"")</f>
        <v>101.01010101010101</v>
      </c>
      <c r="Q720" s="51"/>
      <c r="R720" s="283">
        <f>IFERROR(AVERAGE(P720:P721),"")</f>
        <v>101.01010101010101</v>
      </c>
      <c r="S720" s="275">
        <f>AVERAGE(Q720:Q721)</f>
        <v>100</v>
      </c>
      <c r="T720" s="284">
        <f>IFERROR((R720*0.7+S720*0.3)*2,S720*2)</f>
        <v>201.4141414141414</v>
      </c>
      <c r="U720" s="276" t="str">
        <f>IF(T720&lt;170,"ГЗ по услуге (работе) НЕ выполнено","")&amp;IF(AND(T720&gt;=170,T720&lt;=200),"ГЗ по услуге (работе) выполнено","")&amp;IF(T720&gt;200,"ГЗ по услуге (работе) ПЕРЕвыполнено","")</f>
        <v>ГЗ по услуге (работе) ПЕРЕвыполнено</v>
      </c>
      <c r="V720" s="279"/>
      <c r="W720" s="382">
        <f>AVERAGE(T720:T729)</f>
        <v>201.23737373737373</v>
      </c>
      <c r="X720" s="265" t="str">
        <f>IF(W720&lt;170,"ГЗ по учреждению не выполнено","")&amp;IF(AND(W720&gt;=170,W720&lt;=200),"ГЗ по учреждению выполнено","")&amp;IF(W720&gt;200,"ГЗ по учреждению перевыполнено","")</f>
        <v>ГЗ по учреждению перевыполнено</v>
      </c>
    </row>
    <row r="721" spans="1:26" ht="28.5" customHeight="1" thickBot="1" x14ac:dyDescent="0.3">
      <c r="A721" s="141"/>
      <c r="B721" s="44" t="str">
        <f t="shared" si="490"/>
        <v>ГБУ АО УМТОМО</v>
      </c>
      <c r="C721" s="355"/>
      <c r="D721" s="19" t="str">
        <f t="shared" ref="D721:D757" si="511">IF(C721="",D720,C721)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1" s="302"/>
      <c r="F721" s="44" t="str">
        <f t="shared" si="507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1" s="279"/>
      <c r="H721" s="44" t="str">
        <f t="shared" si="508"/>
        <v>Организация и (или) проведение ремонтных работ</v>
      </c>
      <c r="I721" s="279"/>
      <c r="J721" s="44" t="str">
        <f t="shared" ref="J721:J757" si="512">IF(I721="",J720,I721)</f>
        <v>не предусмотрено</v>
      </c>
      <c r="K721" s="71" t="s">
        <v>210</v>
      </c>
      <c r="L721" s="72" t="s">
        <v>41</v>
      </c>
      <c r="M721" s="68" t="s">
        <v>42</v>
      </c>
      <c r="N721" s="99">
        <v>242</v>
      </c>
      <c r="O721" s="99">
        <v>242</v>
      </c>
      <c r="P721" s="53" t="str">
        <f t="shared" si="486"/>
        <v/>
      </c>
      <c r="Q721" s="52">
        <f>IF(AND(N721&lt;&gt;0,M721="объем"),(O721/N721*100)/$Y$2*12,"")</f>
        <v>100</v>
      </c>
      <c r="R721" s="283"/>
      <c r="S721" s="275"/>
      <c r="T721" s="284"/>
      <c r="U721" s="276"/>
      <c r="V721" s="279"/>
      <c r="W721" s="383"/>
      <c r="X721" s="266"/>
    </row>
    <row r="722" spans="1:26" ht="23.45" customHeight="1" thickBot="1" x14ac:dyDescent="0.3">
      <c r="A722" s="141"/>
      <c r="B722" s="44" t="str">
        <f t="shared" si="490"/>
        <v>ГБУ АО УМТОМО</v>
      </c>
      <c r="C722" s="355"/>
      <c r="D722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2" s="279" t="s">
        <v>211</v>
      </c>
      <c r="F722" s="44" t="str">
        <f t="shared" si="507"/>
        <v>Монтаж, наладка, ремонт и техническое обслуживание медицинской техники государственных учреждений</v>
      </c>
      <c r="G722" s="279" t="s">
        <v>212</v>
      </c>
      <c r="H722" s="44" t="str">
        <f t="shared" si="508"/>
        <v>Ремонт и обслуживание оборудования</v>
      </c>
      <c r="I722" s="279" t="s">
        <v>164</v>
      </c>
      <c r="J722" s="44" t="str">
        <f t="shared" si="512"/>
        <v>не предусмотрено</v>
      </c>
      <c r="K722" s="70" t="s">
        <v>206</v>
      </c>
      <c r="L722" s="70" t="s">
        <v>3</v>
      </c>
      <c r="M722" s="70" t="s">
        <v>5</v>
      </c>
      <c r="N722" s="100">
        <v>99</v>
      </c>
      <c r="O722" s="100">
        <v>100</v>
      </c>
      <c r="P722" s="51">
        <f>IF(AND(N722&lt;&gt;0,M722="Кач."),O722/N722*100,"")</f>
        <v>101.01010101010101</v>
      </c>
      <c r="Q722" s="51"/>
      <c r="R722" s="283">
        <f>IFERROR(AVERAGE(P722:P723),"")</f>
        <v>101.01010101010101</v>
      </c>
      <c r="S722" s="275">
        <f>AVERAGE(Q722:Q723)</f>
        <v>100</v>
      </c>
      <c r="T722" s="284">
        <f>IFERROR((R722*0.7+S722*0.3)*2,S722*2)</f>
        <v>201.4141414141414</v>
      </c>
      <c r="U722" s="276" t="str">
        <f>IF(T722&lt;170,"ГЗ по услуге (работе) НЕ выполнено","")&amp;IF(AND(T722&gt;=170,T722&lt;=200),"ГЗ по услуге (работе) выполнено","")&amp;IF(T722&gt;200,"ГЗ по услуге (работе) ПЕРЕвыполнено","")</f>
        <v>ГЗ по услуге (работе) ПЕРЕвыполнено</v>
      </c>
      <c r="V722" s="279"/>
      <c r="W722" s="383"/>
      <c r="X722" s="266"/>
    </row>
    <row r="723" spans="1:26" ht="26.45" customHeight="1" thickBot="1" x14ac:dyDescent="0.3">
      <c r="A723" s="141"/>
      <c r="B723" s="44" t="str">
        <f t="shared" si="490"/>
        <v>ГБУ АО УМТОМО</v>
      </c>
      <c r="C723" s="355"/>
      <c r="D723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3" s="279"/>
      <c r="F723" s="44" t="str">
        <f t="shared" si="507"/>
        <v>Монтаж, наладка, ремонт и техническое обслуживание медицинской техники государственных учреждений</v>
      </c>
      <c r="G723" s="279"/>
      <c r="H723" s="44" t="str">
        <f t="shared" si="508"/>
        <v>Ремонт и обслуживание оборудования</v>
      </c>
      <c r="I723" s="279"/>
      <c r="J723" s="44" t="str">
        <f t="shared" si="512"/>
        <v>не предусмотрено</v>
      </c>
      <c r="K723" s="71" t="s">
        <v>213</v>
      </c>
      <c r="L723" s="72" t="s">
        <v>41</v>
      </c>
      <c r="M723" s="68" t="s">
        <v>42</v>
      </c>
      <c r="N723" s="99">
        <v>1683</v>
      </c>
      <c r="O723" s="99">
        <v>1683</v>
      </c>
      <c r="P723" s="53" t="str">
        <f t="shared" ref="P723" si="513">IF(AND(N723&lt;&gt;0,M723="Кач."),O723/N723*100,"")</f>
        <v/>
      </c>
      <c r="Q723" s="175">
        <f>IF(AND(N723&lt;&gt;0,M723="объем"),(O723/N723*100)/$Y$2*12,"")</f>
        <v>100</v>
      </c>
      <c r="R723" s="283"/>
      <c r="S723" s="275"/>
      <c r="T723" s="284"/>
      <c r="U723" s="276"/>
      <c r="V723" s="279"/>
      <c r="W723" s="383"/>
      <c r="X723" s="266"/>
    </row>
    <row r="724" spans="1:26" ht="78.75" customHeight="1" thickBot="1" x14ac:dyDescent="0.3">
      <c r="A724" s="141"/>
      <c r="B724" s="44" t="str">
        <f t="shared" si="490"/>
        <v>ГБУ АО УМТОМО</v>
      </c>
      <c r="C724" s="355" t="s">
        <v>214</v>
      </c>
      <c r="D724" s="19" t="str">
        <f t="shared" si="511"/>
        <v>Материально-техническое обеспечение деятельности министерства и государственных учреждений, определенных министерством</v>
      </c>
      <c r="E724" s="279" t="s">
        <v>215</v>
      </c>
      <c r="F724" s="44" t="str">
        <f t="shared" si="507"/>
        <v>Автотранспортное обслуживание должностных лиц, государственных органов и государственных учреждений</v>
      </c>
      <c r="G724" s="279" t="s">
        <v>216</v>
      </c>
      <c r="H724" s="44" t="str">
        <f t="shared" si="508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4" s="279" t="s">
        <v>101</v>
      </c>
      <c r="J724" s="44" t="str">
        <f t="shared" si="512"/>
        <v>постоянно</v>
      </c>
      <c r="K724" s="70" t="s">
        <v>217</v>
      </c>
      <c r="L724" s="70" t="s">
        <v>3</v>
      </c>
      <c r="M724" s="69" t="s">
        <v>5</v>
      </c>
      <c r="N724" s="100">
        <v>99</v>
      </c>
      <c r="O724" s="100">
        <v>100</v>
      </c>
      <c r="P724" s="51">
        <f t="shared" ref="P724:P729" si="514">IF(AND(N724&lt;&gt;0,M724="Кач."),O724/N724*100,"")</f>
        <v>101.01010101010101</v>
      </c>
      <c r="Q724" s="175"/>
      <c r="R724" s="283">
        <f>IFERROR(AVERAGE(P724:P725),"")</f>
        <v>101.01010101010101</v>
      </c>
      <c r="S724" s="275">
        <f>AVERAGE(Q724:Q725)</f>
        <v>100</v>
      </c>
      <c r="T724" s="284">
        <f>IFERROR((R724*0.7+S724*0.3)*2,S724*2)</f>
        <v>201.4141414141414</v>
      </c>
      <c r="U724" s="276" t="str">
        <f>IF(T724&lt;170,"ГЗ по услуге (работе) НЕ выполнено","")&amp;IF(AND(T724&gt;=170,T724&lt;=200),"ГЗ по услуге (работе) выполнено","")&amp;IF(T724&gt;200,"ГЗ по услуге (работе) ПЕРЕвыполнено","")</f>
        <v>ГЗ по услуге (работе) ПЕРЕвыполнено</v>
      </c>
      <c r="V724" s="279"/>
      <c r="W724" s="383"/>
      <c r="X724" s="266"/>
    </row>
    <row r="725" spans="1:26" ht="36" customHeight="1" thickBot="1" x14ac:dyDescent="0.3">
      <c r="A725" s="141"/>
      <c r="B725" s="44" t="str">
        <f t="shared" si="490"/>
        <v>ГБУ АО УМТОМО</v>
      </c>
      <c r="C725" s="355"/>
      <c r="D725" s="19" t="str">
        <f t="shared" si="511"/>
        <v>Материально-техническое обеспечение деятельности министерства и государственных учреждений, определенных министерством</v>
      </c>
      <c r="E725" s="279"/>
      <c r="F725" s="44" t="str">
        <f t="shared" si="507"/>
        <v>Автотранспортное обслуживание должностных лиц, государственных органов и государственных учреждений</v>
      </c>
      <c r="G725" s="279"/>
      <c r="H725" s="44" t="str">
        <f t="shared" si="508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5" s="279"/>
      <c r="J725" s="44" t="str">
        <f t="shared" si="512"/>
        <v>постоянно</v>
      </c>
      <c r="K725" s="71" t="s">
        <v>172</v>
      </c>
      <c r="L725" s="72" t="s">
        <v>41</v>
      </c>
      <c r="M725" s="68" t="s">
        <v>42</v>
      </c>
      <c r="N725" s="172">
        <v>43000</v>
      </c>
      <c r="O725" s="172">
        <v>43000</v>
      </c>
      <c r="P725" s="51" t="str">
        <f t="shared" si="514"/>
        <v/>
      </c>
      <c r="Q725" s="175">
        <f>IF(AND(N725&lt;&gt;0,M725="объем"),(O725/N725*100)/$Y$2*12,"")</f>
        <v>100</v>
      </c>
      <c r="R725" s="283"/>
      <c r="S725" s="275"/>
      <c r="T725" s="284"/>
      <c r="U725" s="276"/>
      <c r="V725" s="279"/>
      <c r="W725" s="383"/>
      <c r="X725" s="266"/>
    </row>
    <row r="726" spans="1:26" ht="78" customHeight="1" thickBot="1" x14ac:dyDescent="0.3">
      <c r="A726" s="141"/>
      <c r="B726" s="44" t="str">
        <f t="shared" si="490"/>
        <v>ГБУ АО УМТОМО</v>
      </c>
      <c r="C726" s="280" t="s">
        <v>218</v>
      </c>
      <c r="D726" s="19" t="str">
        <f t="shared" si="51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6" s="279" t="s">
        <v>218</v>
      </c>
      <c r="F726" s="44" t="str">
        <f t="shared" si="50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6" s="279" t="s">
        <v>47</v>
      </c>
      <c r="H726" s="44" t="str">
        <f t="shared" si="508"/>
        <v>Не предусмотрено</v>
      </c>
      <c r="I726" s="279" t="s">
        <v>47</v>
      </c>
      <c r="J726" s="44" t="str">
        <f t="shared" si="512"/>
        <v>Не предусмотрено</v>
      </c>
      <c r="K726" s="70" t="s">
        <v>219</v>
      </c>
      <c r="L726" s="70" t="s">
        <v>3</v>
      </c>
      <c r="M726" s="69" t="s">
        <v>5</v>
      </c>
      <c r="N726" s="100">
        <v>99</v>
      </c>
      <c r="O726" s="100">
        <v>100</v>
      </c>
      <c r="P726" s="51">
        <f t="shared" si="514"/>
        <v>101.01010101010101</v>
      </c>
      <c r="Q726" s="175"/>
      <c r="R726" s="289">
        <f>IFERROR(AVERAGE(P726:P729),"")</f>
        <v>100.50505050505051</v>
      </c>
      <c r="S726" s="296">
        <f>AVERAGE(Q726:Q729)</f>
        <v>100</v>
      </c>
      <c r="T726" s="298">
        <f>IFERROR((R726*0.7+S726*0.3)*2,S726*2)</f>
        <v>200.7070707070707</v>
      </c>
      <c r="U726" s="273" t="str">
        <f>IF(T726&lt;170,"ГЗ по услуге (работе) НЕ выполнено","")&amp;IF(AND(T726&gt;=170,T726&lt;=200),"ГЗ по услуге (работе) выполнено","")&amp;IF(T726&gt;200,"ГЗ по услуге (работе) ПЕРЕвыполнено","")</f>
        <v>ГЗ по услуге (работе) ПЕРЕвыполнено</v>
      </c>
      <c r="V726" s="277"/>
      <c r="W726" s="383"/>
      <c r="X726" s="266"/>
    </row>
    <row r="727" spans="1:26" ht="99" customHeight="1" thickBot="1" x14ac:dyDescent="0.3">
      <c r="A727" s="141"/>
      <c r="B727" s="44" t="str">
        <f t="shared" si="490"/>
        <v>ГБУ АО УМТОМО</v>
      </c>
      <c r="C727" s="282"/>
      <c r="D727" s="19" t="str">
        <f t="shared" si="511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7" s="279"/>
      <c r="F727" s="44" t="str">
        <f t="shared" si="507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7" s="279"/>
      <c r="H727" s="44" t="str">
        <f t="shared" si="508"/>
        <v>Не предусмотрено</v>
      </c>
      <c r="I727" s="279"/>
      <c r="J727" s="44" t="str">
        <f t="shared" si="512"/>
        <v>Не предусмотрено</v>
      </c>
      <c r="K727" s="71" t="s">
        <v>220</v>
      </c>
      <c r="L727" s="72" t="s">
        <v>41</v>
      </c>
      <c r="M727" s="68" t="s">
        <v>42</v>
      </c>
      <c r="N727" s="172">
        <v>5937</v>
      </c>
      <c r="O727" s="172">
        <v>5937</v>
      </c>
      <c r="P727" s="51" t="str">
        <f t="shared" si="514"/>
        <v/>
      </c>
      <c r="Q727" s="175">
        <f>IF(AND(N727&lt;&gt;0,M727="объем"),(O727/N727*100)/$Y$2*12,"")</f>
        <v>100</v>
      </c>
      <c r="R727" s="300"/>
      <c r="S727" s="301"/>
      <c r="T727" s="308"/>
      <c r="U727" s="285"/>
      <c r="V727" s="295"/>
      <c r="W727" s="383"/>
      <c r="X727" s="266"/>
    </row>
    <row r="728" spans="1:26" ht="82.5" customHeight="1" thickBot="1" x14ac:dyDescent="0.3">
      <c r="A728" s="141"/>
      <c r="B728" s="44" t="str">
        <f t="shared" si="490"/>
        <v>ГБУ АО УМТОМО</v>
      </c>
      <c r="C728" s="280" t="s">
        <v>263</v>
      </c>
      <c r="D728" s="19" t="str">
        <f t="shared" si="51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8" s="277" t="s">
        <v>263</v>
      </c>
      <c r="F728" s="44" t="str">
        <f t="shared" si="50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8" s="277" t="s">
        <v>264</v>
      </c>
      <c r="H728" s="44" t="str">
        <f t="shared" si="508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8" s="277" t="s">
        <v>265</v>
      </c>
      <c r="J728" s="44" t="str">
        <f t="shared" si="512"/>
        <v>Экспертом</v>
      </c>
      <c r="K728" s="70" t="s">
        <v>267</v>
      </c>
      <c r="L728" s="72" t="s">
        <v>145</v>
      </c>
      <c r="M728" s="69" t="s">
        <v>5</v>
      </c>
      <c r="N728" s="100">
        <v>27</v>
      </c>
      <c r="O728" s="100">
        <v>27</v>
      </c>
      <c r="P728" s="51">
        <f t="shared" si="514"/>
        <v>100</v>
      </c>
      <c r="Q728" s="52"/>
      <c r="R728" s="300"/>
      <c r="S728" s="301"/>
      <c r="T728" s="308"/>
      <c r="U728" s="285"/>
      <c r="V728" s="295"/>
      <c r="W728" s="383"/>
      <c r="X728" s="266"/>
    </row>
    <row r="729" spans="1:26" ht="60" customHeight="1" thickBot="1" x14ac:dyDescent="0.3">
      <c r="A729" s="141"/>
      <c r="B729" s="44" t="str">
        <f t="shared" si="490"/>
        <v>ГБУ АО УМТОМО</v>
      </c>
      <c r="C729" s="282"/>
      <c r="D729" s="19" t="str">
        <f t="shared" si="511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9" s="278"/>
      <c r="F729" s="44" t="str">
        <f t="shared" si="507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9" s="278"/>
      <c r="H729" s="44" t="str">
        <f t="shared" si="508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9" s="278"/>
      <c r="J729" s="44" t="str">
        <f t="shared" si="512"/>
        <v>Экспертом</v>
      </c>
      <c r="K729" s="71" t="s">
        <v>266</v>
      </c>
      <c r="L729" s="146" t="s">
        <v>145</v>
      </c>
      <c r="M729" s="78" t="s">
        <v>42</v>
      </c>
      <c r="N729" s="98">
        <v>27</v>
      </c>
      <c r="O729" s="98">
        <v>27</v>
      </c>
      <c r="P729" s="51" t="str">
        <f t="shared" si="514"/>
        <v/>
      </c>
      <c r="Q729" s="52">
        <f>IF(AND(N729&lt;&gt;0,M729="объем"),(O729/N729*100)/$Y$2*12,"")</f>
        <v>100</v>
      </c>
      <c r="R729" s="290"/>
      <c r="S729" s="297"/>
      <c r="T729" s="299"/>
      <c r="U729" s="274"/>
      <c r="V729" s="278"/>
      <c r="W729" s="384"/>
      <c r="X729" s="267"/>
    </row>
    <row r="730" spans="1:26" ht="48.75" customHeight="1" thickBot="1" x14ac:dyDescent="0.3">
      <c r="A730" s="361" t="s">
        <v>255</v>
      </c>
      <c r="B730" s="44" t="str">
        <f t="shared" si="490"/>
        <v>ГAУ АО «Астраханские аптеки»</v>
      </c>
      <c r="C730" s="355" t="s">
        <v>221</v>
      </c>
      <c r="D730" s="19" t="str">
        <f t="shared" si="511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0" s="279" t="s">
        <v>164</v>
      </c>
      <c r="F730" s="44" t="str">
        <f t="shared" si="507"/>
        <v>не предусмотрено</v>
      </c>
      <c r="G730" s="279" t="s">
        <v>164</v>
      </c>
      <c r="H730" s="44" t="str">
        <f t="shared" si="508"/>
        <v>не предусмотрено</v>
      </c>
      <c r="I730" s="279" t="s">
        <v>164</v>
      </c>
      <c r="J730" s="44" t="str">
        <f t="shared" si="512"/>
        <v>не предусмотрено</v>
      </c>
      <c r="K730" s="70" t="s">
        <v>222</v>
      </c>
      <c r="L730" s="70" t="s">
        <v>3</v>
      </c>
      <c r="M730" s="70" t="s">
        <v>5</v>
      </c>
      <c r="N730" s="100">
        <v>100</v>
      </c>
      <c r="O730" s="100">
        <v>100</v>
      </c>
      <c r="P730" s="51">
        <f t="shared" ref="P730:P738" si="515">IF(AND(N730&lt;&gt;0,M730="Кач."),O730/N730*100,"")</f>
        <v>100</v>
      </c>
      <c r="Q730" s="52"/>
      <c r="R730" s="283">
        <f>IFERROR(AVERAGE(P730:P731),"")</f>
        <v>100</v>
      </c>
      <c r="S730" s="296">
        <f>AVERAGE(Q730:Q731)</f>
        <v>100</v>
      </c>
      <c r="T730" s="298">
        <f>IFERROR((R730*0.7+S730*0.3)*2,S730*2)</f>
        <v>200</v>
      </c>
      <c r="U730" s="273" t="str">
        <f t="shared" ref="U730" si="516">IF(T730&lt;170,"ГЗ по услуге (работе) НЕ выполнено","")&amp;IF(AND(T730&gt;=170,T730&lt;=200),"ГЗ по услуге (работе) выполнено","")&amp;IF(T730&gt;200,"ГЗ по услуге (работе) ПЕРЕвыполнено","")</f>
        <v>ГЗ по услуге (работе) выполнено</v>
      </c>
      <c r="V730" s="277"/>
      <c r="W730" s="262">
        <f>AVERAGE(T730:T737)</f>
        <v>200.70707070707067</v>
      </c>
      <c r="X730" s="265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перевыполнено</v>
      </c>
    </row>
    <row r="731" spans="1:26" ht="45" customHeight="1" thickBot="1" x14ac:dyDescent="0.3">
      <c r="A731" s="362"/>
      <c r="B731" s="44" t="str">
        <f t="shared" si="490"/>
        <v>ГAУ АО «Астраханские аптеки»</v>
      </c>
      <c r="C731" s="355"/>
      <c r="D731" s="19" t="str">
        <f t="shared" si="511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1" s="279"/>
      <c r="F731" s="44" t="str">
        <f t="shared" si="507"/>
        <v>не предусмотрено</v>
      </c>
      <c r="G731" s="279"/>
      <c r="H731" s="44" t="str">
        <f t="shared" si="508"/>
        <v>не предусмотрено</v>
      </c>
      <c r="I731" s="279"/>
      <c r="J731" s="44" t="str">
        <f t="shared" si="512"/>
        <v>не предусмотрено</v>
      </c>
      <c r="K731" s="71" t="s">
        <v>223</v>
      </c>
      <c r="L731" s="83" t="s">
        <v>41</v>
      </c>
      <c r="M731" s="78" t="s">
        <v>42</v>
      </c>
      <c r="N731" s="98">
        <v>575</v>
      </c>
      <c r="O731" s="98">
        <v>575</v>
      </c>
      <c r="P731" s="58" t="str">
        <f t="shared" si="515"/>
        <v/>
      </c>
      <c r="Q731" s="59">
        <f t="shared" ref="Q731" si="517">IF(AND(N731&lt;&gt;0,M731="объем"),(O731/N731*100)/$Y$2*12,"")</f>
        <v>100</v>
      </c>
      <c r="R731" s="283"/>
      <c r="S731" s="297"/>
      <c r="T731" s="299"/>
      <c r="U731" s="274"/>
      <c r="V731" s="278"/>
      <c r="W731" s="263"/>
      <c r="X731" s="266"/>
      <c r="Y731" s="29"/>
      <c r="Z731" s="29"/>
    </row>
    <row r="732" spans="1:26" ht="49.5" customHeight="1" thickBot="1" x14ac:dyDescent="0.3">
      <c r="A732" s="362"/>
      <c r="B732" s="44" t="str">
        <f t="shared" si="490"/>
        <v>ГAУ АО «Астраханские аптеки»</v>
      </c>
      <c r="C732" s="355" t="s">
        <v>224</v>
      </c>
      <c r="D732" s="19" t="str">
        <f t="shared" si="511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2" s="279" t="s">
        <v>164</v>
      </c>
      <c r="F732" s="44" t="str">
        <f t="shared" si="507"/>
        <v>не предусмотрено</v>
      </c>
      <c r="G732" s="279" t="s">
        <v>164</v>
      </c>
      <c r="H732" s="44" t="str">
        <f t="shared" si="508"/>
        <v>не предусмотрено</v>
      </c>
      <c r="I732" s="279" t="s">
        <v>164</v>
      </c>
      <c r="J732" s="44" t="str">
        <f t="shared" si="512"/>
        <v>не предусмотрено</v>
      </c>
      <c r="K732" s="70" t="s">
        <v>222</v>
      </c>
      <c r="L732" s="70" t="s">
        <v>3</v>
      </c>
      <c r="M732" s="70" t="s">
        <v>5</v>
      </c>
      <c r="N732" s="100">
        <v>100</v>
      </c>
      <c r="O732" s="100">
        <v>100</v>
      </c>
      <c r="P732" s="51">
        <f t="shared" si="515"/>
        <v>100</v>
      </c>
      <c r="Q732" s="52"/>
      <c r="R732" s="283">
        <f>IFERROR(AVERAGE(P732:P733),"")</f>
        <v>100</v>
      </c>
      <c r="S732" s="275">
        <f>AVERAGE(Q732:Q733)</f>
        <v>100</v>
      </c>
      <c r="T732" s="284">
        <f>IFERROR((R732*0.7+S732*0.3)*2,S732*2)</f>
        <v>200</v>
      </c>
      <c r="U732" s="276" t="str">
        <f t="shared" ref="U732:U736" si="518">IF(T732&lt;170,"ГЗ по услуге (работе) НЕ выполнено","")&amp;IF(AND(T732&gt;=170,T732&lt;=200),"ГЗ по услуге (работе) выполнено","")&amp;IF(T732&gt;200,"ГЗ по услуге (работе) ПЕРЕвыполнено","")</f>
        <v>ГЗ по услуге (работе) выполнено</v>
      </c>
      <c r="V732" s="279"/>
      <c r="W732" s="263"/>
      <c r="X732" s="266"/>
    </row>
    <row r="733" spans="1:26" ht="45" customHeight="1" thickBot="1" x14ac:dyDescent="0.3">
      <c r="A733" s="362"/>
      <c r="B733" s="44" t="str">
        <f t="shared" si="490"/>
        <v>ГAУ АО «Астраханские аптеки»</v>
      </c>
      <c r="C733" s="355"/>
      <c r="D733" s="19" t="str">
        <f t="shared" si="511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3" s="279"/>
      <c r="F733" s="44" t="str">
        <f t="shared" si="507"/>
        <v>не предусмотрено</v>
      </c>
      <c r="G733" s="279"/>
      <c r="H733" s="44" t="str">
        <f t="shared" si="508"/>
        <v>не предусмотрено</v>
      </c>
      <c r="I733" s="279"/>
      <c r="J733" s="44" t="str">
        <f t="shared" si="512"/>
        <v>не предусмотрено</v>
      </c>
      <c r="K733" s="71" t="s">
        <v>223</v>
      </c>
      <c r="L733" s="83" t="s">
        <v>41</v>
      </c>
      <c r="M733" s="78" t="s">
        <v>42</v>
      </c>
      <c r="N733" s="98">
        <v>24</v>
      </c>
      <c r="O733" s="98">
        <v>24</v>
      </c>
      <c r="P733" s="58" t="str">
        <f t="shared" si="515"/>
        <v/>
      </c>
      <c r="Q733" s="59">
        <f t="shared" ref="Q733:Q737" si="519">IF(AND(N733&lt;&gt;0,M733="объем"),(O733/N733*100)/$Y$2*12,"")</f>
        <v>100</v>
      </c>
      <c r="R733" s="283"/>
      <c r="S733" s="275"/>
      <c r="T733" s="284"/>
      <c r="U733" s="276"/>
      <c r="V733" s="279"/>
      <c r="W733" s="263"/>
      <c r="X733" s="266"/>
    </row>
    <row r="734" spans="1:26" ht="53.25" customHeight="1" thickBot="1" x14ac:dyDescent="0.3">
      <c r="A734" s="362"/>
      <c r="B734" s="44" t="str">
        <f t="shared" si="490"/>
        <v>ГAУ АО «Астраханские аптеки»</v>
      </c>
      <c r="C734" s="280" t="s">
        <v>250</v>
      </c>
      <c r="D734" s="19" t="str">
        <f t="shared" si="511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4" s="277" t="s">
        <v>164</v>
      </c>
      <c r="F734" s="44" t="str">
        <f t="shared" si="507"/>
        <v>не предусмотрено</v>
      </c>
      <c r="G734" s="277" t="s">
        <v>164</v>
      </c>
      <c r="H734" s="44" t="str">
        <f t="shared" si="508"/>
        <v>не предусмотрено</v>
      </c>
      <c r="I734" s="277" t="s">
        <v>164</v>
      </c>
      <c r="J734" s="44" t="str">
        <f t="shared" si="512"/>
        <v>не предусмотрено</v>
      </c>
      <c r="K734" s="71" t="s">
        <v>251</v>
      </c>
      <c r="L734" s="133" t="s">
        <v>3</v>
      </c>
      <c r="M734" s="78" t="s">
        <v>5</v>
      </c>
      <c r="N734" s="100">
        <v>99</v>
      </c>
      <c r="O734" s="100">
        <v>100</v>
      </c>
      <c r="P734" s="138">
        <f t="shared" si="515"/>
        <v>101.01010101010101</v>
      </c>
      <c r="Q734" s="132"/>
      <c r="R734" s="289">
        <f>IFERROR(AVERAGE(P734:P735),"")</f>
        <v>101.01010101010101</v>
      </c>
      <c r="S734" s="296">
        <f>AVERAGE(Q734:Q735)</f>
        <v>100</v>
      </c>
      <c r="T734" s="298">
        <f>IFERROR((R734*0.7+S734*0.3)*2,S734*2)</f>
        <v>201.4141414141414</v>
      </c>
      <c r="U734" s="273" t="str">
        <f t="shared" si="518"/>
        <v>ГЗ по услуге (работе) ПЕРЕвыполнено</v>
      </c>
      <c r="V734" s="134"/>
      <c r="W734" s="263"/>
      <c r="X734" s="266"/>
    </row>
    <row r="735" spans="1:26" ht="54" customHeight="1" thickBot="1" x14ac:dyDescent="0.3">
      <c r="A735" s="362"/>
      <c r="B735" s="44" t="str">
        <f t="shared" si="490"/>
        <v>ГAУ АО «Астраханские аптеки»</v>
      </c>
      <c r="C735" s="282"/>
      <c r="D735" s="19" t="str">
        <f t="shared" si="511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5" s="278"/>
      <c r="F735" s="44" t="str">
        <f t="shared" si="507"/>
        <v>не предусмотрено</v>
      </c>
      <c r="G735" s="278"/>
      <c r="H735" s="44" t="str">
        <f t="shared" si="508"/>
        <v>не предусмотрено</v>
      </c>
      <c r="I735" s="278"/>
      <c r="J735" s="44" t="str">
        <f t="shared" si="512"/>
        <v>не предусмотрено</v>
      </c>
      <c r="K735" s="71" t="s">
        <v>168</v>
      </c>
      <c r="L735" s="133" t="s">
        <v>41</v>
      </c>
      <c r="M735" s="78" t="s">
        <v>42</v>
      </c>
      <c r="N735" s="98">
        <v>6500</v>
      </c>
      <c r="O735" s="98">
        <v>6500</v>
      </c>
      <c r="P735" s="135" t="str">
        <f t="shared" si="515"/>
        <v/>
      </c>
      <c r="Q735" s="132">
        <f t="shared" si="519"/>
        <v>100</v>
      </c>
      <c r="R735" s="290"/>
      <c r="S735" s="297"/>
      <c r="T735" s="299"/>
      <c r="U735" s="274"/>
      <c r="V735" s="134"/>
      <c r="W735" s="263"/>
      <c r="X735" s="266"/>
    </row>
    <row r="736" spans="1:26" ht="60" customHeight="1" thickBot="1" x14ac:dyDescent="0.3">
      <c r="A736" s="362"/>
      <c r="B736" s="44" t="str">
        <f t="shared" si="490"/>
        <v>ГAУ АО «Астраханские аптеки»</v>
      </c>
      <c r="C736" s="280" t="s">
        <v>253</v>
      </c>
      <c r="D736" s="19" t="str">
        <f t="shared" si="511"/>
        <v xml:space="preserve">Обеспечение мероприятий, направленных на охрану здоровья граждан </v>
      </c>
      <c r="E736" s="276" t="s">
        <v>164</v>
      </c>
      <c r="F736" s="44" t="str">
        <f t="shared" si="507"/>
        <v>не предусмотрено</v>
      </c>
      <c r="G736" s="276" t="s">
        <v>164</v>
      </c>
      <c r="H736" s="44" t="str">
        <f t="shared" si="508"/>
        <v>не предусмотрено</v>
      </c>
      <c r="I736" s="277" t="s">
        <v>164</v>
      </c>
      <c r="J736" s="44" t="str">
        <f t="shared" si="512"/>
        <v>не предусмотрено</v>
      </c>
      <c r="K736" s="71" t="s">
        <v>252</v>
      </c>
      <c r="L736" s="133" t="s">
        <v>3</v>
      </c>
      <c r="M736" s="78" t="s">
        <v>5</v>
      </c>
      <c r="N736" s="100">
        <v>99</v>
      </c>
      <c r="O736" s="100">
        <v>100</v>
      </c>
      <c r="P736" s="138">
        <f t="shared" si="515"/>
        <v>101.01010101010101</v>
      </c>
      <c r="Q736" s="132"/>
      <c r="R736" s="289">
        <f>IFERROR(AVERAGE(P736:P737),"")</f>
        <v>101.01010101010101</v>
      </c>
      <c r="S736" s="296">
        <f>AVERAGE(Q736:Q737)</f>
        <v>100</v>
      </c>
      <c r="T736" s="298">
        <f>IFERROR((R736*0.7+S736*0.3)*2,S736*2)</f>
        <v>201.4141414141414</v>
      </c>
      <c r="U736" s="273" t="str">
        <f t="shared" si="518"/>
        <v>ГЗ по услуге (работе) ПЕРЕвыполнено</v>
      </c>
      <c r="V736" s="134"/>
      <c r="W736" s="263"/>
      <c r="X736" s="266"/>
    </row>
    <row r="737" spans="1:24" ht="55.5" customHeight="1" thickBot="1" x14ac:dyDescent="0.3">
      <c r="A737" s="363"/>
      <c r="B737" s="44" t="str">
        <f t="shared" si="490"/>
        <v>ГAУ АО «Астраханские аптеки»</v>
      </c>
      <c r="C737" s="282"/>
      <c r="D737" s="19" t="str">
        <f t="shared" si="511"/>
        <v xml:space="preserve">Обеспечение мероприятий, направленных на охрану здоровья граждан </v>
      </c>
      <c r="E737" s="276"/>
      <c r="F737" s="44" t="str">
        <f t="shared" si="507"/>
        <v>не предусмотрено</v>
      </c>
      <c r="G737" s="276"/>
      <c r="H737" s="44" t="str">
        <f t="shared" si="508"/>
        <v>не предусмотрено</v>
      </c>
      <c r="I737" s="278"/>
      <c r="J737" s="44" t="str">
        <f t="shared" si="512"/>
        <v>не предусмотрено</v>
      </c>
      <c r="K737" s="71" t="s">
        <v>254</v>
      </c>
      <c r="L737" s="133" t="s">
        <v>58</v>
      </c>
      <c r="M737" s="78" t="s">
        <v>42</v>
      </c>
      <c r="N737" s="98">
        <v>1860</v>
      </c>
      <c r="O737" s="98">
        <v>1860</v>
      </c>
      <c r="P737" s="135" t="str">
        <f t="shared" si="515"/>
        <v/>
      </c>
      <c r="Q737" s="132">
        <f t="shared" si="519"/>
        <v>100</v>
      </c>
      <c r="R737" s="290"/>
      <c r="S737" s="297"/>
      <c r="T737" s="299"/>
      <c r="U737" s="274"/>
      <c r="V737" s="134"/>
      <c r="W737" s="264"/>
      <c r="X737" s="267"/>
    </row>
    <row r="738" spans="1:24" ht="40.5" customHeight="1" thickBot="1" x14ac:dyDescent="0.3">
      <c r="A738" s="357" t="s">
        <v>230</v>
      </c>
      <c r="B738" s="44" t="str">
        <f>IF(A738="",B737,A738)</f>
        <v>ГБУЗ АО "ДГП № 3"</v>
      </c>
      <c r="C738" s="268" t="s">
        <v>227</v>
      </c>
      <c r="D738" s="19" t="str">
        <f>IF(C738="",D737,C738)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273" t="s">
        <v>281</v>
      </c>
      <c r="F738" s="44" t="str">
        <f>IF(E738="",F737,E738)</f>
        <v>заключение договоров</v>
      </c>
      <c r="G738" s="273" t="s">
        <v>283</v>
      </c>
      <c r="H738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8" s="273" t="s">
        <v>282</v>
      </c>
      <c r="J738" s="44" t="str">
        <f>IF(I738="",J737,I738)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8" s="73" t="s">
        <v>228</v>
      </c>
      <c r="L738" s="72" t="s">
        <v>3</v>
      </c>
      <c r="M738" s="69" t="s">
        <v>5</v>
      </c>
      <c r="N738" s="100">
        <v>100</v>
      </c>
      <c r="O738" s="100">
        <v>100</v>
      </c>
      <c r="P738" s="51">
        <f t="shared" si="515"/>
        <v>100</v>
      </c>
      <c r="Q738" s="52"/>
      <c r="R738" s="289">
        <f>IFERROR(AVERAGE(P738:P739),"")</f>
        <v>100</v>
      </c>
      <c r="S738" s="296">
        <f>AVERAGE(Q738:Q739)</f>
        <v>100</v>
      </c>
      <c r="T738" s="298">
        <f>IFERROR((R738*0.7+S738*0.3)*2,S738*2)</f>
        <v>200</v>
      </c>
      <c r="U738" s="273" t="str">
        <f t="shared" ref="U738:U740" si="520"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выполнено</v>
      </c>
      <c r="V738" s="277"/>
      <c r="W738" s="262">
        <f>AVERAGE(T738:T741)</f>
        <v>200.08736559139786</v>
      </c>
      <c r="X738" s="265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перевыполнено</v>
      </c>
    </row>
    <row r="739" spans="1:24" ht="41.25" customHeight="1" thickBot="1" x14ac:dyDescent="0.3">
      <c r="A739" s="358"/>
      <c r="B739" s="195" t="str">
        <f t="shared" ref="B739:B751" si="521">IF(A739="",B738,A739)</f>
        <v>ГБУЗ АО "ДГП № 3"</v>
      </c>
      <c r="C739" s="291"/>
      <c r="D739" s="19" t="str">
        <f t="shared" ref="D739:D742" si="522">IF(C739="",D738,C739)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274"/>
      <c r="F739" s="44" t="str">
        <f t="shared" ref="F739:F757" si="523">IF(E739="",F738,E739)</f>
        <v>заключение договоров</v>
      </c>
      <c r="G739" s="274"/>
      <c r="H739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9" s="274"/>
      <c r="J739" s="44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9" s="196" t="s">
        <v>235</v>
      </c>
      <c r="L739" s="72" t="s">
        <v>229</v>
      </c>
      <c r="M739" s="68" t="s">
        <v>42</v>
      </c>
      <c r="N739" s="98">
        <v>12.4</v>
      </c>
      <c r="O739" s="98">
        <v>12.4</v>
      </c>
      <c r="P739" s="191" t="str">
        <f t="shared" ref="P739:P741" si="524">IF(AND(N739&lt;&gt;0,M739="Кач."),O739/N739*100,"")</f>
        <v/>
      </c>
      <c r="Q739" s="55">
        <f>IF(AND(N739&lt;&gt;0,M739="объем"),(O739/N739*100),"")</f>
        <v>100</v>
      </c>
      <c r="R739" s="290"/>
      <c r="S739" s="297"/>
      <c r="T739" s="299"/>
      <c r="U739" s="274"/>
      <c r="V739" s="278"/>
      <c r="W739" s="263"/>
      <c r="X739" s="266"/>
    </row>
    <row r="740" spans="1:24" ht="48.75" customHeight="1" thickBot="1" x14ac:dyDescent="0.3">
      <c r="A740" s="358"/>
      <c r="B740" s="195" t="str">
        <f t="shared" si="521"/>
        <v>ГБУЗ АО "ДГП № 3"</v>
      </c>
      <c r="C740" s="268" t="s">
        <v>305</v>
      </c>
      <c r="D740" s="19" t="str">
        <f t="shared" si="5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0" s="273" t="s">
        <v>300</v>
      </c>
      <c r="F740" s="44" t="str">
        <f t="shared" si="523"/>
        <v>Амбулаторно</v>
      </c>
      <c r="G740" s="273" t="s">
        <v>305</v>
      </c>
      <c r="H740" s="44" t="str">
        <f t="shared" si="50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0" s="273" t="s">
        <v>47</v>
      </c>
      <c r="J740" s="44" t="s">
        <v>47</v>
      </c>
      <c r="K740" s="196" t="s">
        <v>301</v>
      </c>
      <c r="L740" s="70" t="s">
        <v>3</v>
      </c>
      <c r="M740" s="69" t="s">
        <v>5</v>
      </c>
      <c r="N740" s="100">
        <v>99</v>
      </c>
      <c r="O740" s="100">
        <v>99</v>
      </c>
      <c r="P740" s="191">
        <f t="shared" si="524"/>
        <v>100</v>
      </c>
      <c r="Q740" s="55" t="str">
        <f t="shared" ref="Q740" si="525">IF(AND(N740&lt;&gt;0,M740="объем"),(O740/N740*100),"")</f>
        <v/>
      </c>
      <c r="R740" s="289">
        <f t="shared" ref="R740:R742" si="526">IFERROR(AVERAGE(P740:P741),"")</f>
        <v>100</v>
      </c>
      <c r="S740" s="296">
        <f t="shared" ref="S740" si="527">AVERAGE(Q740:Q742)</f>
        <v>100.29121863799284</v>
      </c>
      <c r="T740" s="298">
        <f t="shared" ref="T740" si="528">IFERROR((R740*0.7+S740*0.3)*2,S740*2)</f>
        <v>200.17473118279571</v>
      </c>
      <c r="U740" s="273" t="str">
        <f t="shared" si="520"/>
        <v>ГЗ по услуге (работе) ПЕРЕвыполнено</v>
      </c>
      <c r="V740" s="277"/>
      <c r="W740" s="263"/>
      <c r="X740" s="266"/>
    </row>
    <row r="741" spans="1:24" ht="51" customHeight="1" thickBot="1" x14ac:dyDescent="0.3">
      <c r="A741" s="359"/>
      <c r="B741" s="195" t="str">
        <f t="shared" si="521"/>
        <v>ГБУЗ АО "ДГП № 3"</v>
      </c>
      <c r="C741" s="291"/>
      <c r="D741" s="19" t="str">
        <f t="shared" si="522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1" s="274"/>
      <c r="F741" s="44" t="str">
        <f t="shared" si="523"/>
        <v>Амбулаторно</v>
      </c>
      <c r="G741" s="274"/>
      <c r="H741" s="44" t="str">
        <f t="shared" ref="H741" si="529">IF(G741="",H740,G741)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1" s="274"/>
      <c r="J741" s="44" t="s">
        <v>47</v>
      </c>
      <c r="K741" s="196" t="s">
        <v>40</v>
      </c>
      <c r="L741" s="72" t="s">
        <v>118</v>
      </c>
      <c r="M741" s="68" t="s">
        <v>42</v>
      </c>
      <c r="N741" s="98">
        <v>4464</v>
      </c>
      <c r="O741" s="98">
        <v>4477</v>
      </c>
      <c r="P741" s="191" t="str">
        <f t="shared" si="524"/>
        <v/>
      </c>
      <c r="Q741" s="55">
        <f t="shared" ref="Q741" si="530">IF(AND(N741&lt;&gt;0,M741="объем"),(O741/N741*100)/$Y$2*12,"")</f>
        <v>100.29121863799284</v>
      </c>
      <c r="R741" s="290"/>
      <c r="S741" s="297"/>
      <c r="T741" s="299"/>
      <c r="U741" s="274"/>
      <c r="V741" s="278"/>
      <c r="W741" s="264"/>
      <c r="X741" s="267"/>
    </row>
    <row r="742" spans="1:24" ht="51.6" customHeight="1" thickBot="1" x14ac:dyDescent="0.3">
      <c r="A742" s="366" t="s">
        <v>231</v>
      </c>
      <c r="B742" s="44" t="str">
        <f>IF(A742="",B741,A742)</f>
        <v>ГБУЗ АО "ДГП № 4"</v>
      </c>
      <c r="C742" s="268" t="s">
        <v>227</v>
      </c>
      <c r="D742" s="19" t="str">
        <f t="shared" si="522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2" s="273" t="s">
        <v>281</v>
      </c>
      <c r="F742" s="44" t="str">
        <f t="shared" ref="F742" si="531">IF(E742="",F741,E742)</f>
        <v>заключение договоров</v>
      </c>
      <c r="G742" s="273" t="s">
        <v>283</v>
      </c>
      <c r="H742" s="44" t="str">
        <f>IF(G742="",H739,G742)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2" s="149" t="s">
        <v>282</v>
      </c>
      <c r="J742" s="44" t="str">
        <f>IF(I742="",J739,I742)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2" s="73" t="s">
        <v>228</v>
      </c>
      <c r="L742" s="72" t="s">
        <v>3</v>
      </c>
      <c r="M742" s="69" t="s">
        <v>5</v>
      </c>
      <c r="N742" s="100">
        <v>100</v>
      </c>
      <c r="O742" s="100">
        <v>100</v>
      </c>
      <c r="P742" s="51">
        <f>IF(AND(N742&lt;&gt;0,M742="Кач."),O742/N742*100,"")</f>
        <v>100</v>
      </c>
      <c r="Q742" s="52"/>
      <c r="R742" s="289">
        <f t="shared" si="526"/>
        <v>100</v>
      </c>
      <c r="S742" s="296">
        <f>AVERAGE(Q742:Q743)</f>
        <v>100</v>
      </c>
      <c r="T742" s="298">
        <f>IFERROR((#REF!*0.7+S742*0.3)*2,S742*2)</f>
        <v>200</v>
      </c>
      <c r="U742" s="273" t="str">
        <f t="shared" ref="U742:U744" si="532"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выполнено</v>
      </c>
      <c r="V742" s="277"/>
      <c r="W742" s="262">
        <f>AVERAGE(T742:T745)</f>
        <v>200.7070707070707</v>
      </c>
      <c r="X742" s="265" t="str">
        <f>IF(W742&lt;170,"ГЗ по учреждению не выполнено","")&amp;IF(AND(W742&gt;=170,W742&lt;=200),"ГЗ по учреждению выполнено","")&amp;IF(W742&gt;200,"ГЗ по учреждению перевыполнено","")</f>
        <v>ГЗ по учреждению перевыполнено</v>
      </c>
    </row>
    <row r="743" spans="1:24" ht="55.5" customHeight="1" thickBot="1" x14ac:dyDescent="0.3">
      <c r="A743" s="367"/>
      <c r="B743" s="44" t="str">
        <f>IF(A743="",B742,A743)</f>
        <v>ГБУЗ АО "ДГП № 4"</v>
      </c>
      <c r="C743" s="291"/>
      <c r="D743" s="19" t="str">
        <f>IF(C743="",D742,C743)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3" s="274"/>
      <c r="F743" s="44" t="str">
        <f>IF(E743="",F742,E743)</f>
        <v>заключение договоров</v>
      </c>
      <c r="G743" s="274"/>
      <c r="H743" s="44" t="str">
        <f>IF(G743="",H742,G743)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3" s="194"/>
      <c r="J743" s="44" t="s">
        <v>282</v>
      </c>
      <c r="K743" s="196" t="s">
        <v>235</v>
      </c>
      <c r="L743" s="72" t="s">
        <v>229</v>
      </c>
      <c r="M743" s="68" t="s">
        <v>42</v>
      </c>
      <c r="N743" s="98">
        <v>0.95</v>
      </c>
      <c r="O743" s="98">
        <v>0.95</v>
      </c>
      <c r="P743" s="190" t="str">
        <f t="shared" ref="P743:P745" si="533">IF(AND(N743&lt;&gt;0,M743="Кач."),O743/N743*100,"")</f>
        <v/>
      </c>
      <c r="Q743" s="55">
        <f>IF(AND(N743&lt;&gt;0,M743="объем"),(O743/N743*100),"")</f>
        <v>100</v>
      </c>
      <c r="R743" s="290"/>
      <c r="S743" s="297"/>
      <c r="T743" s="299"/>
      <c r="U743" s="274"/>
      <c r="V743" s="278"/>
      <c r="W743" s="263"/>
      <c r="X743" s="266"/>
    </row>
    <row r="744" spans="1:24" ht="57" customHeight="1" thickBot="1" x14ac:dyDescent="0.3">
      <c r="A744" s="367"/>
      <c r="B744" s="44" t="str">
        <f t="shared" ref="B744:B745" si="534">IF(A744="",B743,A744)</f>
        <v>ГБУЗ АО "ДГП № 4"</v>
      </c>
      <c r="C744" s="268" t="s">
        <v>305</v>
      </c>
      <c r="D744" s="19" t="str">
        <f t="shared" ref="D744" si="535">IF(C744="",D743,C744)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4" s="273" t="s">
        <v>300</v>
      </c>
      <c r="F744" s="44" t="str">
        <f t="shared" ref="F744" si="536">IF(E744="",F743,E744)</f>
        <v>Амбулаторно</v>
      </c>
      <c r="G744" s="273" t="s">
        <v>305</v>
      </c>
      <c r="H744" s="44" t="str">
        <f t="shared" ref="H744" si="537">IF(G744="",H743,G744)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4" s="273" t="s">
        <v>47</v>
      </c>
      <c r="J744" s="44" t="s">
        <v>47</v>
      </c>
      <c r="K744" s="200" t="s">
        <v>301</v>
      </c>
      <c r="L744" s="70" t="s">
        <v>3</v>
      </c>
      <c r="M744" s="69" t="s">
        <v>5</v>
      </c>
      <c r="N744" s="100">
        <v>99</v>
      </c>
      <c r="O744" s="100">
        <v>100</v>
      </c>
      <c r="P744" s="191">
        <f t="shared" si="533"/>
        <v>101.01010101010101</v>
      </c>
      <c r="Q744" s="193" t="str">
        <f>IF(AND(N744&lt;&gt;0,M744="объем"),(O744/N744*100),"")</f>
        <v/>
      </c>
      <c r="R744" s="289">
        <f t="shared" ref="R744" si="538">IFERROR(AVERAGE(P744:P745),"")</f>
        <v>101.01010101010101</v>
      </c>
      <c r="S744" s="296">
        <f t="shared" ref="S744" si="539">AVERAGE(Q744:Q745)</f>
        <v>100</v>
      </c>
      <c r="T744" s="298">
        <f t="shared" ref="T744:T750" si="540">IFERROR((R744*0.7+S744*0.3)*2,S744*2)</f>
        <v>201.4141414141414</v>
      </c>
      <c r="U744" s="273" t="str">
        <f t="shared" si="532"/>
        <v>ГЗ по услуге (работе) ПЕРЕвыполнено</v>
      </c>
      <c r="V744" s="277"/>
      <c r="W744" s="263"/>
      <c r="X744" s="266"/>
    </row>
    <row r="745" spans="1:24" ht="56.25" customHeight="1" thickBot="1" x14ac:dyDescent="0.3">
      <c r="A745" s="367"/>
      <c r="B745" s="44" t="str">
        <f t="shared" si="534"/>
        <v>ГБУЗ АО "ДГП № 4"</v>
      </c>
      <c r="C745" s="291"/>
      <c r="D745" s="19" t="str">
        <f t="shared" ref="D745" si="541">IF(C745="",D744,C745)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5" s="274"/>
      <c r="F745" s="44" t="s">
        <v>137</v>
      </c>
      <c r="G745" s="274"/>
      <c r="H745" s="44" t="str">
        <f t="shared" ref="H745:H746" si="542">IF(G745="",H744,G745)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5" s="274"/>
      <c r="J745" s="44" t="s">
        <v>47</v>
      </c>
      <c r="K745" s="196" t="s">
        <v>40</v>
      </c>
      <c r="L745" s="72" t="s">
        <v>118</v>
      </c>
      <c r="M745" s="68" t="s">
        <v>42</v>
      </c>
      <c r="N745" s="98">
        <v>1488</v>
      </c>
      <c r="O745" s="98">
        <v>1488</v>
      </c>
      <c r="P745" s="191" t="str">
        <f t="shared" si="533"/>
        <v/>
      </c>
      <c r="Q745" s="193">
        <f t="shared" ref="Q745" si="543">IF(AND(N745&lt;&gt;0,M745="объем"),(O745/N745*100)/$Y$2*12,"")</f>
        <v>100</v>
      </c>
      <c r="R745" s="290"/>
      <c r="S745" s="297"/>
      <c r="T745" s="299"/>
      <c r="U745" s="274"/>
      <c r="V745" s="278"/>
      <c r="W745" s="263"/>
      <c r="X745" s="266"/>
    </row>
    <row r="746" spans="1:24" ht="71.25" customHeight="1" thickBot="1" x14ac:dyDescent="0.3">
      <c r="A746" s="309" t="s">
        <v>304</v>
      </c>
      <c r="B746" s="44" t="str">
        <f>IF(A746="",B743,A746)</f>
        <v>ГБУЗ АО "ДГП №5"</v>
      </c>
      <c r="C746" s="268" t="s">
        <v>227</v>
      </c>
      <c r="D746" s="19" t="str">
        <f>IF(C746="",D745,C746)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6" s="273" t="s">
        <v>281</v>
      </c>
      <c r="F746" s="44" t="str">
        <f t="shared" ref="F746:F749" si="544">IF(E746="",F745,E746)</f>
        <v>заключение договоров</v>
      </c>
      <c r="G746" s="273" t="s">
        <v>283</v>
      </c>
      <c r="H746" s="44" t="str">
        <f t="shared" si="54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6" s="273" t="s">
        <v>282</v>
      </c>
      <c r="J746" s="44" t="str">
        <f>IF(I746="",J743,I746)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6" s="73" t="s">
        <v>228</v>
      </c>
      <c r="L746" s="72" t="s">
        <v>3</v>
      </c>
      <c r="M746" s="69" t="s">
        <v>5</v>
      </c>
      <c r="N746" s="100">
        <v>100</v>
      </c>
      <c r="O746" s="100">
        <v>100</v>
      </c>
      <c r="P746" s="204">
        <f>IF(AND(N746&lt;&gt;0,M746="Кач."),O746/N746*100,"")</f>
        <v>100</v>
      </c>
      <c r="Q746" s="193" t="str">
        <f t="shared" ref="Q746:Q750" si="545">IF(AND(N746&lt;&gt;0,M746="объем"),(O746/N746*100),"")</f>
        <v/>
      </c>
      <c r="R746" s="289">
        <f>IFERROR(AVERAGE(P746:P747),"")</f>
        <v>100</v>
      </c>
      <c r="S746" s="296">
        <f t="shared" ref="S746:S750" si="546">AVERAGE(Q746:Q747)</f>
        <v>100</v>
      </c>
      <c r="T746" s="298">
        <f t="shared" si="540"/>
        <v>200</v>
      </c>
      <c r="U746" s="273" t="str">
        <f t="shared" ref="U746:U750" si="547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выполнено</v>
      </c>
      <c r="V746" s="277"/>
      <c r="W746" s="262">
        <f>AVERAGE(T746:T751)</f>
        <v>199.79838709677418</v>
      </c>
      <c r="X746" s="265" t="str">
        <f>IF(W746&lt;170,"ГЗ по учреждению не выполнено","")&amp;IF(AND(W746&gt;=170,W746&lt;=200),"ГЗ по учреждению выполнено","")&amp;IF(W746&gt;200,"ГЗ по учреждению перевыполнено","")</f>
        <v>ГЗ по учреждению выполнено</v>
      </c>
    </row>
    <row r="747" spans="1:24" ht="48" customHeight="1" thickBot="1" x14ac:dyDescent="0.3">
      <c r="A747" s="309"/>
      <c r="B747" s="44" t="str">
        <f t="shared" si="521"/>
        <v>ГБУЗ АО "ДГП №5"</v>
      </c>
      <c r="C747" s="291"/>
      <c r="D747" s="19" t="str">
        <f>IF(C747="",D746,C747)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7" s="274"/>
      <c r="F747" s="44" t="str">
        <f t="shared" si="544"/>
        <v>заключение договоров</v>
      </c>
      <c r="G747" s="274"/>
      <c r="H747" s="44" t="str">
        <f t="shared" ref="H747:H749" si="548">IF(G747="",H746,G747)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7" s="274"/>
      <c r="J747" s="44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7" s="202" t="s">
        <v>235</v>
      </c>
      <c r="L747" s="72" t="s">
        <v>229</v>
      </c>
      <c r="M747" s="68" t="s">
        <v>42</v>
      </c>
      <c r="N747" s="98">
        <v>1.39</v>
      </c>
      <c r="O747" s="98">
        <v>1.39</v>
      </c>
      <c r="P747" s="204" t="str">
        <f t="shared" ref="P747:P751" si="549">IF(AND(N747&lt;&gt;0,M747="Кач."),O747/N747*100,"")</f>
        <v/>
      </c>
      <c r="Q747" s="193">
        <f t="shared" si="545"/>
        <v>100</v>
      </c>
      <c r="R747" s="290"/>
      <c r="S747" s="297"/>
      <c r="T747" s="299"/>
      <c r="U747" s="274"/>
      <c r="V747" s="278"/>
      <c r="W747" s="263"/>
      <c r="X747" s="266"/>
    </row>
    <row r="748" spans="1:24" ht="48" customHeight="1" thickBot="1" x14ac:dyDescent="0.3">
      <c r="A748" s="309"/>
      <c r="B748" s="44" t="str">
        <f t="shared" si="521"/>
        <v>ГБУЗ АО "ДГП №5"</v>
      </c>
      <c r="C748" s="268" t="s">
        <v>305</v>
      </c>
      <c r="D748" s="19" t="str">
        <f t="shared" ref="D748:D751" si="550">IF(C748="",D747,C748)</f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8" s="273" t="s">
        <v>300</v>
      </c>
      <c r="F748" s="44" t="str">
        <f t="shared" si="544"/>
        <v>Амбулаторно</v>
      </c>
      <c r="G748" s="273" t="s">
        <v>305</v>
      </c>
      <c r="H748" s="44" t="str">
        <f t="shared" si="54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8" s="273" t="s">
        <v>47</v>
      </c>
      <c r="J748" s="44" t="s">
        <v>47</v>
      </c>
      <c r="K748" s="200" t="s">
        <v>301</v>
      </c>
      <c r="L748" s="70" t="s">
        <v>3</v>
      </c>
      <c r="M748" s="69" t="s">
        <v>5</v>
      </c>
      <c r="N748" s="100">
        <v>99</v>
      </c>
      <c r="O748" s="100">
        <v>99</v>
      </c>
      <c r="P748" s="204">
        <f t="shared" si="549"/>
        <v>100</v>
      </c>
      <c r="Q748" s="193" t="str">
        <f t="shared" si="545"/>
        <v/>
      </c>
      <c r="R748" s="289">
        <f t="shared" ref="R748" si="551">IFERROR(AVERAGE(P748:P749),"")</f>
        <v>100</v>
      </c>
      <c r="S748" s="296">
        <f t="shared" si="546"/>
        <v>98.991935483870947</v>
      </c>
      <c r="T748" s="298">
        <f t="shared" si="540"/>
        <v>199.39516129032256</v>
      </c>
      <c r="U748" s="273" t="str">
        <f t="shared" si="547"/>
        <v>ГЗ по услуге (работе) выполнено</v>
      </c>
      <c r="V748" s="277"/>
      <c r="W748" s="263"/>
      <c r="X748" s="266"/>
    </row>
    <row r="749" spans="1:24" ht="61.5" customHeight="1" thickBot="1" x14ac:dyDescent="0.3">
      <c r="A749" s="309"/>
      <c r="B749" s="44" t="str">
        <f t="shared" si="521"/>
        <v>ГБУЗ АО "ДГП №5"</v>
      </c>
      <c r="C749" s="291"/>
      <c r="D749" s="19" t="str">
        <f t="shared" si="550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E749" s="274"/>
      <c r="F749" s="44" t="str">
        <f t="shared" si="544"/>
        <v>Амбулаторно</v>
      </c>
      <c r="G749" s="285"/>
      <c r="H749" s="44" t="str">
        <f t="shared" si="548"/>
        <v>Оказание медицинской (в том числе психиатрической), социальной и психолого-педагогической помощи детям, находящимся в трудной жизненной ситуации</v>
      </c>
      <c r="I749" s="285"/>
      <c r="J749" s="44" t="s">
        <v>47</v>
      </c>
      <c r="K749" s="74" t="s">
        <v>40</v>
      </c>
      <c r="L749" s="72" t="s">
        <v>118</v>
      </c>
      <c r="M749" s="68" t="s">
        <v>42</v>
      </c>
      <c r="N749" s="98">
        <v>1488</v>
      </c>
      <c r="O749" s="98">
        <v>1473</v>
      </c>
      <c r="P749" s="204" t="str">
        <f t="shared" si="549"/>
        <v/>
      </c>
      <c r="Q749" s="193">
        <f t="shared" ref="Q749" si="552">IF(AND(N749&lt;&gt;0,M749="объем"),(O749/N749*100)/$Y$2*12,"")</f>
        <v>98.991935483870947</v>
      </c>
      <c r="R749" s="290"/>
      <c r="S749" s="297"/>
      <c r="T749" s="299"/>
      <c r="U749" s="274"/>
      <c r="V749" s="278"/>
      <c r="W749" s="263"/>
      <c r="X749" s="266"/>
    </row>
    <row r="750" spans="1:24" ht="48" customHeight="1" thickBot="1" x14ac:dyDescent="0.3">
      <c r="A750" s="309"/>
      <c r="B750" s="44" t="str">
        <f t="shared" si="521"/>
        <v>ГБУЗ АО "ДГП №5"</v>
      </c>
      <c r="C750" s="268" t="s">
        <v>119</v>
      </c>
      <c r="D750" s="19" t="str">
        <f t="shared" si="550"/>
        <v>ПМСП, не включенная в базовую программу ОМС</v>
      </c>
      <c r="E750" s="273" t="s">
        <v>300</v>
      </c>
      <c r="F750" s="44" t="str">
        <f t="shared" ref="F750:F752" si="553">IF(E750="",F749,E750)</f>
        <v>Амбулаторно</v>
      </c>
      <c r="G750" s="285" t="s">
        <v>39</v>
      </c>
      <c r="H750" s="201" t="str">
        <f t="shared" ref="H750:H751" si="554">IF(G750="",H749,G750)</f>
        <v>Первичная медико-санитарная помощь, в части диагностики и лечения</v>
      </c>
      <c r="I750" s="285" t="s">
        <v>243</v>
      </c>
      <c r="J750" s="44" t="s">
        <v>248</v>
      </c>
      <c r="K750" s="203" t="s">
        <v>128</v>
      </c>
      <c r="L750" s="70" t="s">
        <v>3</v>
      </c>
      <c r="M750" s="69" t="s">
        <v>5</v>
      </c>
      <c r="N750" s="100">
        <v>99</v>
      </c>
      <c r="O750" s="100">
        <v>99</v>
      </c>
      <c r="P750" s="204">
        <f t="shared" si="549"/>
        <v>100</v>
      </c>
      <c r="Q750" s="193" t="str">
        <f t="shared" si="545"/>
        <v/>
      </c>
      <c r="R750" s="289">
        <f t="shared" ref="R750" si="555">IFERROR(AVERAGE(P750:P751),"")</f>
        <v>100</v>
      </c>
      <c r="S750" s="296">
        <f t="shared" si="546"/>
        <v>100</v>
      </c>
      <c r="T750" s="298">
        <f t="shared" si="540"/>
        <v>200</v>
      </c>
      <c r="U750" s="273" t="str">
        <f t="shared" si="547"/>
        <v>ГЗ по услуге (работе) выполнено</v>
      </c>
      <c r="V750" s="277"/>
      <c r="W750" s="263"/>
      <c r="X750" s="266"/>
    </row>
    <row r="751" spans="1:24" ht="57.75" customHeight="1" thickBot="1" x14ac:dyDescent="0.3">
      <c r="A751" s="310"/>
      <c r="B751" s="44" t="str">
        <f t="shared" si="521"/>
        <v>ГБУЗ АО "ДГП №5"</v>
      </c>
      <c r="C751" s="291"/>
      <c r="D751" s="19" t="str">
        <f t="shared" si="550"/>
        <v>ПМСП, не включенная в базовую программу ОМС</v>
      </c>
      <c r="E751" s="274"/>
      <c r="F751" s="44" t="str">
        <f t="shared" si="553"/>
        <v>Амбулаторно</v>
      </c>
      <c r="G751" s="274"/>
      <c r="H751" s="201" t="str">
        <f t="shared" si="554"/>
        <v>Первичная медико-санитарная помощь, в части диагностики и лечения</v>
      </c>
      <c r="I751" s="274"/>
      <c r="J751" s="44" t="s">
        <v>248</v>
      </c>
      <c r="K751" s="74" t="s">
        <v>40</v>
      </c>
      <c r="L751" s="72" t="s">
        <v>118</v>
      </c>
      <c r="M751" s="68" t="s">
        <v>42</v>
      </c>
      <c r="N751" s="98">
        <v>10</v>
      </c>
      <c r="O751" s="98">
        <v>10</v>
      </c>
      <c r="P751" s="204" t="str">
        <f t="shared" si="549"/>
        <v/>
      </c>
      <c r="Q751" s="193">
        <f t="shared" ref="Q751" si="556">IF(AND(N751&lt;&gt;0,M751="объем"),(O751/N751*100)/$Y$2*12,"")</f>
        <v>100</v>
      </c>
      <c r="R751" s="290"/>
      <c r="S751" s="297"/>
      <c r="T751" s="299"/>
      <c r="U751" s="274"/>
      <c r="V751" s="278"/>
      <c r="W751" s="264"/>
      <c r="X751" s="267"/>
    </row>
    <row r="752" spans="1:24" ht="59.25" customHeight="1" thickBot="1" x14ac:dyDescent="0.3">
      <c r="A752" s="368" t="s">
        <v>232</v>
      </c>
      <c r="B752" s="44" t="str">
        <f>IF(A752="",B751,A752)</f>
        <v>ГБУЗ АО "СП № 3"</v>
      </c>
      <c r="C752" s="306" t="s">
        <v>227</v>
      </c>
      <c r="D752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2" s="276" t="s">
        <v>281</v>
      </c>
      <c r="F752" s="44" t="str">
        <f t="shared" si="553"/>
        <v>заключение договоров</v>
      </c>
      <c r="G752" s="273" t="s">
        <v>283</v>
      </c>
      <c r="H752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2" s="273" t="s">
        <v>282</v>
      </c>
      <c r="J752" s="44" t="str">
        <f>IF(I752="",J747,I752)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2" s="73" t="s">
        <v>228</v>
      </c>
      <c r="L752" s="72" t="s">
        <v>3</v>
      </c>
      <c r="M752" s="69" t="s">
        <v>5</v>
      </c>
      <c r="N752" s="100">
        <v>100</v>
      </c>
      <c r="O752" s="100">
        <v>100</v>
      </c>
      <c r="P752" s="51">
        <f>IF(AND(N752&lt;&gt;0,M752="Кач."),O752/N752*100,"")</f>
        <v>100</v>
      </c>
      <c r="Q752" s="52"/>
      <c r="R752" s="283">
        <f>IFERROR(AVERAGE(P752:P753),"")</f>
        <v>100</v>
      </c>
      <c r="S752" s="275">
        <f>AVERAGE(Q752:Q753)</f>
        <v>100</v>
      </c>
      <c r="T752" s="284">
        <f t="shared" ref="T752" si="557">IFERROR((R752*0.7+S752*0.3)*2,S752*2)</f>
        <v>200</v>
      </c>
      <c r="U752" s="276" t="str">
        <f t="shared" ref="U752" si="558">IF(T752&lt;170,"ГЗ по услуге (работе) НЕ выполнено","")&amp;IF(AND(T752&gt;=170,T752&lt;=200),"ГЗ по услуге (работе) выполнено","")&amp;IF(T752&gt;200,"ГЗ по услуге (работе) ПЕРЕвыполнено","")</f>
        <v>ГЗ по услуге (работе) выполнено</v>
      </c>
      <c r="V752" s="279"/>
      <c r="W752" s="335">
        <f>AVERAGE(T752:T753)</f>
        <v>200</v>
      </c>
      <c r="X752" s="345" t="str">
        <f>IF(W752&lt;170,"ГЗ по учреждению не выполнено","")&amp;IF(AND(W752&gt;=170,W752&lt;=200),"ГЗ по учреждению выполнено","")&amp;IF(W752&gt;200,"ГЗ по учреждению перевыполнено","")</f>
        <v>ГЗ по учреждению выполнено</v>
      </c>
    </row>
    <row r="753" spans="1:24" ht="63.75" customHeight="1" thickBot="1" x14ac:dyDescent="0.3">
      <c r="A753" s="357"/>
      <c r="B753" s="44" t="str">
        <f t="shared" ref="B753:B757" si="559">IF(A753="",B752,A753)</f>
        <v>ГБУЗ АО "СП № 3"</v>
      </c>
      <c r="C753" s="268"/>
      <c r="D753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3" s="276"/>
      <c r="F753" s="44" t="str">
        <f t="shared" si="523"/>
        <v>заключение договоров</v>
      </c>
      <c r="G753" s="274"/>
      <c r="H753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3" s="274"/>
      <c r="J753" s="44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3" s="74" t="s">
        <v>235</v>
      </c>
      <c r="L753" s="79" t="s">
        <v>229</v>
      </c>
      <c r="M753" s="68" t="s">
        <v>42</v>
      </c>
      <c r="N753" s="98">
        <v>0.63</v>
      </c>
      <c r="O753" s="98">
        <v>0.63</v>
      </c>
      <c r="P753" s="58"/>
      <c r="Q753" s="55">
        <f>IF(AND(N753&lt;&gt;0,M753="объем"),(O753/N753*100),"")</f>
        <v>100</v>
      </c>
      <c r="R753" s="283"/>
      <c r="S753" s="275"/>
      <c r="T753" s="284"/>
      <c r="U753" s="276"/>
      <c r="V753" s="279"/>
      <c r="W753" s="335"/>
      <c r="X753" s="345"/>
    </row>
    <row r="754" spans="1:24" ht="54.75" customHeight="1" thickBot="1" x14ac:dyDescent="0.3">
      <c r="A754" s="360" t="s">
        <v>233</v>
      </c>
      <c r="B754" s="44" t="str">
        <f t="shared" si="559"/>
        <v>ГБУЗ АО "СП № 4"</v>
      </c>
      <c r="C754" s="306" t="s">
        <v>227</v>
      </c>
      <c r="D754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4" s="276" t="s">
        <v>281</v>
      </c>
      <c r="F754" s="44" t="str">
        <f t="shared" si="523"/>
        <v>заключение договоров</v>
      </c>
      <c r="G754" s="273" t="s">
        <v>283</v>
      </c>
      <c r="H754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4" s="273" t="s">
        <v>282</v>
      </c>
      <c r="J754" s="44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4" s="73" t="s">
        <v>228</v>
      </c>
      <c r="L754" s="72" t="s">
        <v>3</v>
      </c>
      <c r="M754" s="69" t="s">
        <v>5</v>
      </c>
      <c r="N754" s="100">
        <v>100</v>
      </c>
      <c r="O754" s="100">
        <v>100</v>
      </c>
      <c r="P754" s="51">
        <f>IF(AND(N754&lt;&gt;0,M754="Кач."),O754/N754*100,"")</f>
        <v>100</v>
      </c>
      <c r="Q754" s="52"/>
      <c r="R754" s="283">
        <f>IFERROR(AVERAGE(P754:P755),"")</f>
        <v>100</v>
      </c>
      <c r="S754" s="275">
        <f>AVERAGE(Q754:Q755)</f>
        <v>100</v>
      </c>
      <c r="T754" s="284">
        <f t="shared" ref="T754:T756" si="560">IFERROR((R754*0.7+S754*0.3)*2,S754*2)</f>
        <v>200</v>
      </c>
      <c r="U754" s="276" t="str">
        <f t="shared" ref="U754:U756" si="561">IF(T754&lt;170,"ГЗ по услуге (работе) НЕ выполнено","")&amp;IF(AND(T754&gt;=170,T754&lt;=200),"ГЗ по услуге (работе) выполнено","")&amp;IF(T754&gt;200,"ГЗ по услуге (работе) ПЕРЕвыполнено","")</f>
        <v>ГЗ по услуге (работе) выполнено</v>
      </c>
      <c r="V754" s="279"/>
      <c r="W754" s="335">
        <f>AVERAGE(T754:T755)</f>
        <v>200</v>
      </c>
      <c r="X754" s="345" t="str">
        <f>IF(W754&lt;170,"ГЗ по учреждению не выполнено","")&amp;IF(AND(W754&gt;=170,W754&lt;=200),"ГЗ по учреждению выполнено","")&amp;IF(W754&gt;200,"ГЗ по учреждению перевыполнено","")</f>
        <v>ГЗ по учреждению выполнено</v>
      </c>
    </row>
    <row r="755" spans="1:24" ht="42.75" customHeight="1" thickBot="1" x14ac:dyDescent="0.3">
      <c r="A755" s="360"/>
      <c r="B755" s="44" t="str">
        <f t="shared" si="559"/>
        <v>ГБУЗ АО "СП № 4"</v>
      </c>
      <c r="C755" s="306"/>
      <c r="D755" s="19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5" s="276"/>
      <c r="F755" s="44" t="str">
        <f t="shared" si="523"/>
        <v>заключение договоров</v>
      </c>
      <c r="G755" s="274"/>
      <c r="H755" s="44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5" s="274"/>
      <c r="J755" s="44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5" s="81" t="s">
        <v>235</v>
      </c>
      <c r="L755" s="72" t="s">
        <v>229</v>
      </c>
      <c r="M755" s="80" t="s">
        <v>42</v>
      </c>
      <c r="N755" s="145">
        <v>1.23</v>
      </c>
      <c r="O755" s="145">
        <v>1.23</v>
      </c>
      <c r="P755" s="62"/>
      <c r="Q755" s="61">
        <f>IF(AND(N755&lt;&gt;0,M755="объем"),(O755/N755*100),"")</f>
        <v>100</v>
      </c>
      <c r="R755" s="283"/>
      <c r="S755" s="275"/>
      <c r="T755" s="284"/>
      <c r="U755" s="276"/>
      <c r="V755" s="279"/>
      <c r="W755" s="335"/>
      <c r="X755" s="345"/>
    </row>
    <row r="756" spans="1:24" ht="42.75" customHeight="1" thickBot="1" x14ac:dyDescent="0.3">
      <c r="A756" s="413" t="s">
        <v>280</v>
      </c>
      <c r="B756" s="44" t="str">
        <f t="shared" si="559"/>
        <v>ГБУЗ АО "ОКСЦ"</v>
      </c>
      <c r="C756" s="306" t="s">
        <v>227</v>
      </c>
      <c r="D756" s="163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6" s="276" t="s">
        <v>281</v>
      </c>
      <c r="F756" s="44" t="str">
        <f t="shared" si="523"/>
        <v>заключение договоров</v>
      </c>
      <c r="G756" s="273" t="s">
        <v>283</v>
      </c>
      <c r="H756" s="162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6" s="273" t="s">
        <v>282</v>
      </c>
      <c r="J756" s="162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6" s="73" t="s">
        <v>228</v>
      </c>
      <c r="L756" s="72" t="s">
        <v>3</v>
      </c>
      <c r="M756" s="69" t="s">
        <v>5</v>
      </c>
      <c r="N756" s="100">
        <v>100</v>
      </c>
      <c r="O756" s="100">
        <v>100</v>
      </c>
      <c r="P756" s="234">
        <f>IF(AND(N756&lt;&gt;0,M756="Кач."),O756/N756*100,"")</f>
        <v>100</v>
      </c>
      <c r="Q756" s="155"/>
      <c r="R756" s="289">
        <f>IFERROR(AVERAGE(P756:P757),"")</f>
        <v>100</v>
      </c>
      <c r="S756" s="296">
        <f>AVERAGE(Q756:Q757)</f>
        <v>100</v>
      </c>
      <c r="T756" s="298">
        <f t="shared" si="560"/>
        <v>200</v>
      </c>
      <c r="U756" s="276" t="str">
        <f t="shared" si="561"/>
        <v>ГЗ по услуге (работе) выполнено</v>
      </c>
      <c r="V756" s="277"/>
      <c r="W756" s="335">
        <f>AVERAGE(T756:T757)</f>
        <v>200</v>
      </c>
      <c r="X756" s="265" t="str">
        <f>IF(W756&lt;170,"ГЗ по учреждению не выполнено","")&amp;IF(AND(W756&gt;=170,W756&lt;=200),"ГЗ по учреждению выполнено","")&amp;IF(W756&gt;200,"ГЗ по учреждению перевыполнено","")</f>
        <v>ГЗ по учреждению выполнено</v>
      </c>
    </row>
    <row r="757" spans="1:24" ht="79.5" customHeight="1" x14ac:dyDescent="0.25">
      <c r="A757" s="413"/>
      <c r="B757" s="44" t="str">
        <f t="shared" si="559"/>
        <v>ГБУЗ АО "ОКСЦ"</v>
      </c>
      <c r="C757" s="306"/>
      <c r="D757" s="163" t="str">
        <f t="shared" si="51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57" s="276"/>
      <c r="F757" s="44" t="str">
        <f t="shared" si="523"/>
        <v>заключение договоров</v>
      </c>
      <c r="G757" s="274"/>
      <c r="H757" s="162" t="str">
        <f t="shared" si="50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57" s="274"/>
      <c r="J757" s="162" t="str">
        <f t="shared" si="512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57" s="81" t="s">
        <v>235</v>
      </c>
      <c r="L757" s="72" t="s">
        <v>229</v>
      </c>
      <c r="M757" s="80" t="s">
        <v>42</v>
      </c>
      <c r="N757" s="145">
        <v>9.15</v>
      </c>
      <c r="O757" s="145">
        <v>9.15</v>
      </c>
      <c r="P757" s="156"/>
      <c r="Q757" s="155">
        <f>IF(AND(N757&lt;&gt;0,M757="объем"),(O757/N757*100),"")</f>
        <v>100</v>
      </c>
      <c r="R757" s="290"/>
      <c r="S757" s="297"/>
      <c r="T757" s="299"/>
      <c r="U757" s="276"/>
      <c r="V757" s="278"/>
      <c r="W757" s="335"/>
      <c r="X757" s="267"/>
    </row>
    <row r="758" spans="1:24" ht="79.5" customHeight="1" x14ac:dyDescent="0.25">
      <c r="A758" s="5" t="s">
        <v>126</v>
      </c>
      <c r="B758" s="5"/>
      <c r="C758" s="49"/>
      <c r="D758" s="49"/>
      <c r="E758" s="93"/>
      <c r="F758" s="93"/>
      <c r="G758" s="93"/>
      <c r="H758" s="93"/>
      <c r="I758" s="93"/>
      <c r="J758" s="93"/>
      <c r="K758" s="93"/>
      <c r="L758" s="93"/>
      <c r="M758" s="332" t="s">
        <v>36</v>
      </c>
      <c r="N758" s="333"/>
      <c r="O758" s="334"/>
      <c r="P758" s="86">
        <f>P761-P760-P759</f>
        <v>283</v>
      </c>
      <c r="Q758" s="86">
        <f>Q761-Q760-Q759</f>
        <v>270</v>
      </c>
      <c r="R758" s="86">
        <f>R761-R760-R759</f>
        <v>264</v>
      </c>
      <c r="S758" s="86">
        <f>S761-S760-S759</f>
        <v>209</v>
      </c>
      <c r="T758" s="126">
        <f>T761-T760-T759</f>
        <v>208</v>
      </c>
      <c r="U758" s="379" t="s">
        <v>30</v>
      </c>
      <c r="V758" s="380"/>
      <c r="W758" s="381"/>
      <c r="X758" s="90">
        <f>COUNTIF(X1:X757,"ГЗ по учреждению выполнено")</f>
        <v>28</v>
      </c>
    </row>
    <row r="759" spans="1:24" ht="42.75" customHeight="1" x14ac:dyDescent="0.25">
      <c r="A759" s="92" t="s">
        <v>127</v>
      </c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47"/>
      <c r="M759" s="332" t="s">
        <v>37</v>
      </c>
      <c r="N759" s="333"/>
      <c r="O759" s="334"/>
      <c r="P759" s="86">
        <f>COUNTIF(P3:P755,"&gt;100")</f>
        <v>28</v>
      </c>
      <c r="Q759" s="86">
        <f>COUNTIF(Q3:Q755,"&gt;100")</f>
        <v>107</v>
      </c>
      <c r="R759" s="86">
        <f>COUNTIF(R3:R755,"&gt;100")</f>
        <v>28</v>
      </c>
      <c r="S759" s="86">
        <f>COUNTIF(S3:S755,"&gt;100")</f>
        <v>80</v>
      </c>
      <c r="T759" s="126">
        <f>COUNTIF(T3:T755,"&gt;200")</f>
        <v>95</v>
      </c>
      <c r="U759" s="379" t="s">
        <v>31</v>
      </c>
      <c r="V759" s="380"/>
      <c r="W759" s="381"/>
      <c r="X759" s="90">
        <f>COUNTIF(X2:X757,"ГЗ по учреждению перевыполнено")</f>
        <v>19</v>
      </c>
    </row>
    <row r="760" spans="1:24" ht="79.5" customHeight="1" x14ac:dyDescent="0.25">
      <c r="A760" s="92" t="s">
        <v>129</v>
      </c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47"/>
      <c r="M760" s="332" t="s">
        <v>38</v>
      </c>
      <c r="N760" s="333"/>
      <c r="O760" s="333"/>
      <c r="P760" s="86">
        <f>COUNTIF(P3:P757,"&lt;95")</f>
        <v>3</v>
      </c>
      <c r="Q760" s="86">
        <f>COUNTIF(Q3:Q757,"&lt;95")</f>
        <v>38</v>
      </c>
      <c r="R760" s="86">
        <f>COUNTIF(R3:R757,"&lt;95")</f>
        <v>2</v>
      </c>
      <c r="S760" s="86">
        <f>COUNTIF(S3:S757,"&lt;95")</f>
        <v>30</v>
      </c>
      <c r="T760" s="126">
        <f>COUNTIF(T3:T757,"&lt;170")</f>
        <v>13</v>
      </c>
      <c r="U760" s="376" t="s">
        <v>32</v>
      </c>
      <c r="V760" s="377"/>
      <c r="W760" s="378"/>
      <c r="X760" s="91">
        <f>COUNTIF(X3:X757,"ГЗ по учреждению не выполнено")</f>
        <v>2</v>
      </c>
    </row>
    <row r="761" spans="1:24" ht="45.75" customHeight="1" x14ac:dyDescent="0.3">
      <c r="A761" s="94" t="s">
        <v>329</v>
      </c>
      <c r="B761" s="183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339" t="s">
        <v>130</v>
      </c>
      <c r="N761" s="340"/>
      <c r="O761" s="340"/>
      <c r="P761" s="87">
        <f>COUNT(P3:P757)</f>
        <v>314</v>
      </c>
      <c r="Q761" s="87">
        <f>COUNT(Q3:Q757)</f>
        <v>415</v>
      </c>
      <c r="R761" s="87">
        <f>COUNT(R3:R757)</f>
        <v>294</v>
      </c>
      <c r="S761" s="88">
        <f>COUNT(S3:S757)</f>
        <v>319</v>
      </c>
      <c r="T761" s="127">
        <f>COUNT(T3:T757)</f>
        <v>316</v>
      </c>
      <c r="U761" s="336" t="s">
        <v>131</v>
      </c>
      <c r="V761" s="337"/>
      <c r="W761" s="338"/>
      <c r="X761" s="89">
        <f>X758+X759+X760</f>
        <v>49</v>
      </c>
    </row>
    <row r="762" spans="1:24" ht="87" customHeight="1" x14ac:dyDescent="0.25">
      <c r="A762" s="45"/>
      <c r="B762" s="46"/>
      <c r="C762" s="45"/>
      <c r="D762" s="45"/>
      <c r="E762" s="45"/>
      <c r="F762" s="45"/>
      <c r="G762" s="45"/>
      <c r="H762" s="45"/>
      <c r="I762" s="45"/>
      <c r="J762" s="45"/>
      <c r="K762" s="45"/>
      <c r="L762" s="31"/>
      <c r="M762" s="31"/>
      <c r="N762" s="105"/>
      <c r="O762" s="105" t="s">
        <v>242</v>
      </c>
      <c r="P762" s="34"/>
      <c r="Q762" s="7"/>
      <c r="R762" s="8"/>
      <c r="S762" s="9"/>
      <c r="U762" s="10"/>
      <c r="V762" s="2"/>
      <c r="X762" s="1"/>
    </row>
    <row r="763" spans="1:24" ht="36.75" customHeight="1" x14ac:dyDescent="0.25">
      <c r="M763" s="3"/>
      <c r="N763" s="106"/>
      <c r="O763" s="106"/>
      <c r="P763" s="38"/>
      <c r="Q763" s="37"/>
      <c r="R763" s="35"/>
      <c r="S763" s="35"/>
      <c r="T763" s="129"/>
      <c r="U763" s="35"/>
      <c r="V763" s="35"/>
      <c r="W763" s="36"/>
      <c r="X763" s="36"/>
    </row>
    <row r="764" spans="1:24" ht="76.5" customHeight="1" x14ac:dyDescent="0.25">
      <c r="P764" s="6"/>
      <c r="Q764" s="7"/>
      <c r="R764" s="8"/>
      <c r="S764" s="9"/>
      <c r="U764" s="10"/>
      <c r="V764" s="2"/>
      <c r="X764" s="1"/>
    </row>
    <row r="765" spans="1:24" ht="35.25" customHeight="1" x14ac:dyDescent="0.25">
      <c r="P765" s="6"/>
      <c r="Q765" s="7"/>
      <c r="R765" s="8"/>
      <c r="S765" s="9"/>
      <c r="U765" s="10"/>
      <c r="V765" s="2"/>
      <c r="X765" s="1"/>
    </row>
    <row r="766" spans="1:24" s="4" customFormat="1" ht="30" customHeight="1" x14ac:dyDescent="0.25">
      <c r="A766" s="5"/>
      <c r="B766" s="33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08"/>
      <c r="O766" s="108"/>
      <c r="P766" s="6"/>
      <c r="Q766" s="7"/>
      <c r="R766" s="8"/>
      <c r="S766" s="9"/>
      <c r="T766" s="128"/>
      <c r="U766" s="10"/>
      <c r="V766" s="2"/>
      <c r="W766" s="28"/>
      <c r="X766" s="1"/>
    </row>
    <row r="767" spans="1:24" ht="29.25" customHeight="1" x14ac:dyDescent="0.25">
      <c r="P767" s="6"/>
      <c r="Q767" s="7"/>
      <c r="R767" s="8"/>
      <c r="S767" s="9"/>
      <c r="U767" s="10"/>
      <c r="V767" s="2"/>
      <c r="X767" s="1"/>
    </row>
    <row r="768" spans="1:24" ht="27.75" customHeight="1" x14ac:dyDescent="0.25">
      <c r="P768" s="6"/>
      <c r="Q768" s="7"/>
      <c r="R768" s="8"/>
      <c r="S768" s="9"/>
      <c r="U768" s="10"/>
      <c r="V768" s="2"/>
      <c r="X768" s="1"/>
    </row>
    <row r="769" spans="16:24" ht="26.25" customHeight="1" x14ac:dyDescent="0.25">
      <c r="P769" s="6"/>
      <c r="Q769" s="7"/>
      <c r="R769" s="8"/>
      <c r="S769" s="9"/>
      <c r="U769" s="10"/>
      <c r="V769" s="2"/>
      <c r="X769" s="1"/>
    </row>
    <row r="770" spans="16:24" ht="21" customHeight="1" x14ac:dyDescent="0.25">
      <c r="P770" s="6"/>
    </row>
  </sheetData>
  <autoFilter ref="B1:B770"/>
  <mergeCells count="2877">
    <mergeCell ref="U409:U410"/>
    <mergeCell ref="T405:T406"/>
    <mergeCell ref="T407:T408"/>
    <mergeCell ref="W401:W424"/>
    <mergeCell ref="X401:X424"/>
    <mergeCell ref="A401:A424"/>
    <mergeCell ref="V407:V408"/>
    <mergeCell ref="I405:I406"/>
    <mergeCell ref="U405:U406"/>
    <mergeCell ref="G417:G418"/>
    <mergeCell ref="E415:E416"/>
    <mergeCell ref="V401:V402"/>
    <mergeCell ref="T411:T412"/>
    <mergeCell ref="C423:C424"/>
    <mergeCell ref="R419:R420"/>
    <mergeCell ref="S419:S420"/>
    <mergeCell ref="T419:T420"/>
    <mergeCell ref="U419:U420"/>
    <mergeCell ref="V419:V420"/>
    <mergeCell ref="C421:C422"/>
    <mergeCell ref="E419:E420"/>
    <mergeCell ref="G419:G420"/>
    <mergeCell ref="I419:I420"/>
    <mergeCell ref="E421:E422"/>
    <mergeCell ref="G421:G422"/>
    <mergeCell ref="I421:I422"/>
    <mergeCell ref="R421:R422"/>
    <mergeCell ref="S421:S422"/>
    <mergeCell ref="T421:T422"/>
    <mergeCell ref="U421:U422"/>
    <mergeCell ref="V421:V422"/>
    <mergeCell ref="C405:C406"/>
    <mergeCell ref="E401:E404"/>
    <mergeCell ref="G407:G408"/>
    <mergeCell ref="E407:E408"/>
    <mergeCell ref="X693:X711"/>
    <mergeCell ref="G710:G711"/>
    <mergeCell ref="A693:A711"/>
    <mergeCell ref="C702:C706"/>
    <mergeCell ref="C707:C709"/>
    <mergeCell ref="E702:E706"/>
    <mergeCell ref="E707:E709"/>
    <mergeCell ref="G702:G706"/>
    <mergeCell ref="G707:G709"/>
    <mergeCell ref="T699:T701"/>
    <mergeCell ref="T702:T704"/>
    <mergeCell ref="T705:T706"/>
    <mergeCell ref="T707:T709"/>
    <mergeCell ref="U699:U701"/>
    <mergeCell ref="U702:U704"/>
    <mergeCell ref="U705:U706"/>
    <mergeCell ref="U707:U709"/>
    <mergeCell ref="V696:V698"/>
    <mergeCell ref="V699:V701"/>
    <mergeCell ref="V702:V704"/>
    <mergeCell ref="V705:V706"/>
    <mergeCell ref="V707:V709"/>
    <mergeCell ref="E693:E695"/>
    <mergeCell ref="U710:U711"/>
    <mergeCell ref="I693:I695"/>
    <mergeCell ref="I475:I476"/>
    <mergeCell ref="I435:I436"/>
    <mergeCell ref="R433:R434"/>
    <mergeCell ref="C369:C370"/>
    <mergeCell ref="C373:C374"/>
    <mergeCell ref="E379:E380"/>
    <mergeCell ref="R347:R348"/>
    <mergeCell ref="I365:I366"/>
    <mergeCell ref="A246:A267"/>
    <mergeCell ref="G252:G254"/>
    <mergeCell ref="I252:I254"/>
    <mergeCell ref="R246:R248"/>
    <mergeCell ref="I259:I261"/>
    <mergeCell ref="U255:U256"/>
    <mergeCell ref="R277:R278"/>
    <mergeCell ref="S277:S278"/>
    <mergeCell ref="T277:T278"/>
    <mergeCell ref="U277:U278"/>
    <mergeCell ref="S284:S285"/>
    <mergeCell ref="E288:E289"/>
    <mergeCell ref="G262:G263"/>
    <mergeCell ref="I255:I256"/>
    <mergeCell ref="I279:I280"/>
    <mergeCell ref="E252:E254"/>
    <mergeCell ref="I268:I270"/>
    <mergeCell ref="I271:I273"/>
    <mergeCell ref="G249:G251"/>
    <mergeCell ref="E286:E287"/>
    <mergeCell ref="C268:C280"/>
    <mergeCell ref="E268:E270"/>
    <mergeCell ref="I281:I283"/>
    <mergeCell ref="C284:C285"/>
    <mergeCell ref="S286:S287"/>
    <mergeCell ref="E284:E285"/>
    <mergeCell ref="G259:G261"/>
    <mergeCell ref="U397:U398"/>
    <mergeCell ref="R409:R410"/>
    <mergeCell ref="I407:I408"/>
    <mergeCell ref="R381:R382"/>
    <mergeCell ref="U411:U412"/>
    <mergeCell ref="U423:U424"/>
    <mergeCell ref="U431:U432"/>
    <mergeCell ref="R429:R430"/>
    <mergeCell ref="S473:S474"/>
    <mergeCell ref="R503:R505"/>
    <mergeCell ref="U387:U388"/>
    <mergeCell ref="T381:T382"/>
    <mergeCell ref="U381:U382"/>
    <mergeCell ref="T383:T384"/>
    <mergeCell ref="I399:I400"/>
    <mergeCell ref="I473:I474"/>
    <mergeCell ref="I469:I470"/>
    <mergeCell ref="I459:I460"/>
    <mergeCell ref="I465:I466"/>
    <mergeCell ref="I487:I488"/>
    <mergeCell ref="I481:I482"/>
    <mergeCell ref="I485:I486"/>
    <mergeCell ref="S383:S384"/>
    <mergeCell ref="R383:R384"/>
    <mergeCell ref="I429:I430"/>
    <mergeCell ref="R469:R470"/>
    <mergeCell ref="T487:T488"/>
    <mergeCell ref="S483:S484"/>
    <mergeCell ref="I451:I452"/>
    <mergeCell ref="R399:R400"/>
    <mergeCell ref="I393:I394"/>
    <mergeCell ref="U413:U418"/>
    <mergeCell ref="G231:G233"/>
    <mergeCell ref="C190:C202"/>
    <mergeCell ref="C242:C243"/>
    <mergeCell ref="T205:T207"/>
    <mergeCell ref="I203:I204"/>
    <mergeCell ref="S218:S220"/>
    <mergeCell ref="G236:G237"/>
    <mergeCell ref="S224:S226"/>
    <mergeCell ref="I240:I241"/>
    <mergeCell ref="C205:C207"/>
    <mergeCell ref="E234:E235"/>
    <mergeCell ref="V216:V217"/>
    <mergeCell ref="T216:T217"/>
    <mergeCell ref="E227:E228"/>
    <mergeCell ref="T196:T198"/>
    <mergeCell ref="T190:T192"/>
    <mergeCell ref="T193:T195"/>
    <mergeCell ref="T231:T233"/>
    <mergeCell ref="S236:S237"/>
    <mergeCell ref="S196:S198"/>
    <mergeCell ref="U199:U200"/>
    <mergeCell ref="U205:U207"/>
    <mergeCell ref="A3:A32"/>
    <mergeCell ref="W3:W32"/>
    <mergeCell ref="X3:X32"/>
    <mergeCell ref="X33:X62"/>
    <mergeCell ref="W33:W62"/>
    <mergeCell ref="C55:C60"/>
    <mergeCell ref="A33:A62"/>
    <mergeCell ref="W63:W86"/>
    <mergeCell ref="X63:X86"/>
    <mergeCell ref="T274:T276"/>
    <mergeCell ref="S229:S230"/>
    <mergeCell ref="S302:S304"/>
    <mergeCell ref="T349:T352"/>
    <mergeCell ref="U106:U107"/>
    <mergeCell ref="T108:T109"/>
    <mergeCell ref="U108:U109"/>
    <mergeCell ref="U313:U314"/>
    <mergeCell ref="U310:U312"/>
    <mergeCell ref="I339:I340"/>
    <mergeCell ref="C299:C309"/>
    <mergeCell ref="W299:W324"/>
    <mergeCell ref="X299:X324"/>
    <mergeCell ref="C347:C348"/>
    <mergeCell ref="R308:R309"/>
    <mergeCell ref="R319:R320"/>
    <mergeCell ref="A166:A189"/>
    <mergeCell ref="C188:C189"/>
    <mergeCell ref="E188:E189"/>
    <mergeCell ref="G188:G189"/>
    <mergeCell ref="A218:A245"/>
    <mergeCell ref="C236:C241"/>
    <mergeCell ref="V231:V233"/>
    <mergeCell ref="A349:A352"/>
    <mergeCell ref="W218:W245"/>
    <mergeCell ref="G375:G376"/>
    <mergeCell ref="G339:G340"/>
    <mergeCell ref="I188:I189"/>
    <mergeCell ref="R216:R217"/>
    <mergeCell ref="S216:S217"/>
    <mergeCell ref="X218:X245"/>
    <mergeCell ref="C262:C263"/>
    <mergeCell ref="X325:X348"/>
    <mergeCell ref="V347:V348"/>
    <mergeCell ref="R199:R200"/>
    <mergeCell ref="S199:S200"/>
    <mergeCell ref="T199:T200"/>
    <mergeCell ref="W190:W217"/>
    <mergeCell ref="X190:X217"/>
    <mergeCell ref="T451:T452"/>
    <mergeCell ref="W246:W267"/>
    <mergeCell ref="X246:X267"/>
    <mergeCell ref="S336:S338"/>
    <mergeCell ref="V210:V211"/>
    <mergeCell ref="C286:C291"/>
    <mergeCell ref="W268:W298"/>
    <mergeCell ref="X268:X298"/>
    <mergeCell ref="G395:G396"/>
    <mergeCell ref="R274:R276"/>
    <mergeCell ref="A190:A217"/>
    <mergeCell ref="C208:C213"/>
    <mergeCell ref="C216:C217"/>
    <mergeCell ref="V367:V368"/>
    <mergeCell ref="I347:I348"/>
    <mergeCell ref="R358:R360"/>
    <mergeCell ref="A756:A757"/>
    <mergeCell ref="C756:C757"/>
    <mergeCell ref="E756:E757"/>
    <mergeCell ref="G756:G757"/>
    <mergeCell ref="I756:I757"/>
    <mergeCell ref="R756:R757"/>
    <mergeCell ref="S756:S757"/>
    <mergeCell ref="T756:T757"/>
    <mergeCell ref="U756:U757"/>
    <mergeCell ref="C608:C609"/>
    <mergeCell ref="G602:G603"/>
    <mergeCell ref="V545:V547"/>
    <mergeCell ref="V556:V557"/>
    <mergeCell ref="T591:T592"/>
    <mergeCell ref="U596:U597"/>
    <mergeCell ref="V746:V747"/>
    <mergeCell ref="U752:U753"/>
    <mergeCell ref="V554:V555"/>
    <mergeCell ref="I705:I706"/>
    <mergeCell ref="I707:I709"/>
    <mergeCell ref="R707:R709"/>
    <mergeCell ref="S707:S709"/>
    <mergeCell ref="I710:I711"/>
    <mergeCell ref="S710:S711"/>
    <mergeCell ref="V752:V753"/>
    <mergeCell ref="I621:I622"/>
    <mergeCell ref="R621:R622"/>
    <mergeCell ref="R652:R653"/>
    <mergeCell ref="I666:I667"/>
    <mergeCell ref="R608:R609"/>
    <mergeCell ref="R589:R590"/>
    <mergeCell ref="U640:U642"/>
    <mergeCell ref="W756:W757"/>
    <mergeCell ref="X756:X757"/>
    <mergeCell ref="V756:V757"/>
    <mergeCell ref="T598:T599"/>
    <mergeCell ref="T604:T605"/>
    <mergeCell ref="R720:R721"/>
    <mergeCell ref="S720:S721"/>
    <mergeCell ref="T674:T675"/>
    <mergeCell ref="R618:R620"/>
    <mergeCell ref="U608:U609"/>
    <mergeCell ref="U654:U655"/>
    <mergeCell ref="X627:X637"/>
    <mergeCell ref="X660:X669"/>
    <mergeCell ref="R666:R667"/>
    <mergeCell ref="T720:T721"/>
    <mergeCell ref="R647:R648"/>
    <mergeCell ref="V693:V695"/>
    <mergeCell ref="S693:S695"/>
    <mergeCell ref="T608:T609"/>
    <mergeCell ref="S618:S620"/>
    <mergeCell ref="S610:S611"/>
    <mergeCell ref="V668:V669"/>
    <mergeCell ref="S638:S639"/>
    <mergeCell ref="T638:T639"/>
    <mergeCell ref="R649:R651"/>
    <mergeCell ref="S643:S644"/>
    <mergeCell ref="T643:T644"/>
    <mergeCell ref="U643:U644"/>
    <mergeCell ref="R654:R655"/>
    <mergeCell ref="S654:S655"/>
    <mergeCell ref="T649:T651"/>
    <mergeCell ref="T652:T653"/>
    <mergeCell ref="T636:T637"/>
    <mergeCell ref="V591:V592"/>
    <mergeCell ref="R587:R588"/>
    <mergeCell ref="S596:S597"/>
    <mergeCell ref="R632:R633"/>
    <mergeCell ref="R634:R635"/>
    <mergeCell ref="S632:S633"/>
    <mergeCell ref="S634:S635"/>
    <mergeCell ref="T632:T633"/>
    <mergeCell ref="T634:T635"/>
    <mergeCell ref="U632:U633"/>
    <mergeCell ref="R643:R644"/>
    <mergeCell ref="R683:R684"/>
    <mergeCell ref="T654:T655"/>
    <mergeCell ref="V643:V644"/>
    <mergeCell ref="T629:T631"/>
    <mergeCell ref="R598:R599"/>
    <mergeCell ref="S640:S642"/>
    <mergeCell ref="R676:R677"/>
    <mergeCell ref="V632:V633"/>
    <mergeCell ref="U645:U646"/>
    <mergeCell ref="V676:V677"/>
    <mergeCell ref="V658:V659"/>
    <mergeCell ref="S656:S657"/>
    <mergeCell ref="U656:U657"/>
    <mergeCell ref="V656:V657"/>
    <mergeCell ref="U188:U189"/>
    <mergeCell ref="E315:E316"/>
    <mergeCell ref="E297:E298"/>
    <mergeCell ref="G290:G291"/>
    <mergeCell ref="G297:G298"/>
    <mergeCell ref="G284:G285"/>
    <mergeCell ref="I305:I307"/>
    <mergeCell ref="R305:R307"/>
    <mergeCell ref="G281:G283"/>
    <mergeCell ref="E305:E307"/>
    <mergeCell ref="I598:I599"/>
    <mergeCell ref="U216:U217"/>
    <mergeCell ref="I413:I414"/>
    <mergeCell ref="R413:R418"/>
    <mergeCell ref="T397:T398"/>
    <mergeCell ref="R379:R380"/>
    <mergeCell ref="E395:E396"/>
    <mergeCell ref="I527:I529"/>
    <mergeCell ref="I461:I462"/>
    <mergeCell ref="I463:I464"/>
    <mergeCell ref="G361:G362"/>
    <mergeCell ref="T339:T342"/>
    <mergeCell ref="T188:T189"/>
    <mergeCell ref="R593:R595"/>
    <mergeCell ref="I523:I524"/>
    <mergeCell ref="I521:I522"/>
    <mergeCell ref="I341:I342"/>
    <mergeCell ref="E229:E230"/>
    <mergeCell ref="E236:E237"/>
    <mergeCell ref="I205:I207"/>
    <mergeCell ref="R214:R215"/>
    <mergeCell ref="R208:R209"/>
    <mergeCell ref="S329:S330"/>
    <mergeCell ref="R353:R354"/>
    <mergeCell ref="I361:I362"/>
    <mergeCell ref="S355:S357"/>
    <mergeCell ref="R336:R338"/>
    <mergeCell ref="I327:I328"/>
    <mergeCell ref="S319:S320"/>
    <mergeCell ref="I319:I320"/>
    <mergeCell ref="T353:T354"/>
    <mergeCell ref="S317:S318"/>
    <mergeCell ref="T321:T322"/>
    <mergeCell ref="I343:I344"/>
    <mergeCell ref="I317:I318"/>
    <mergeCell ref="I310:I312"/>
    <mergeCell ref="S365:S366"/>
    <mergeCell ref="E302:E304"/>
    <mergeCell ref="I541:I542"/>
    <mergeCell ref="I530:I532"/>
    <mergeCell ref="I533:I534"/>
    <mergeCell ref="I433:I434"/>
    <mergeCell ref="I423:I424"/>
    <mergeCell ref="S435:S436"/>
    <mergeCell ref="T379:T380"/>
    <mergeCell ref="U363:U364"/>
    <mergeCell ref="S379:S380"/>
    <mergeCell ref="R327:R328"/>
    <mergeCell ref="R164:R165"/>
    <mergeCell ref="R299:R301"/>
    <mergeCell ref="R313:R314"/>
    <mergeCell ref="I345:I346"/>
    <mergeCell ref="I323:I324"/>
    <mergeCell ref="S323:S324"/>
    <mergeCell ref="R323:R324"/>
    <mergeCell ref="U375:U376"/>
    <mergeCell ref="U229:U230"/>
    <mergeCell ref="U371:U372"/>
    <mergeCell ref="I373:I374"/>
    <mergeCell ref="R286:R287"/>
    <mergeCell ref="I286:I287"/>
    <mergeCell ref="R218:R220"/>
    <mergeCell ref="R186:R187"/>
    <mergeCell ref="I216:I217"/>
    <mergeCell ref="R242:R243"/>
    <mergeCell ref="I302:I304"/>
    <mergeCell ref="T308:T309"/>
    <mergeCell ref="I299:I301"/>
    <mergeCell ref="T284:T285"/>
    <mergeCell ref="S297:S298"/>
    <mergeCell ref="T313:T314"/>
    <mergeCell ref="T315:T316"/>
    <mergeCell ref="R321:R322"/>
    <mergeCell ref="R349:R352"/>
    <mergeCell ref="R329:R330"/>
    <mergeCell ref="I329:I330"/>
    <mergeCell ref="R6:R7"/>
    <mergeCell ref="S6:S7"/>
    <mergeCell ref="Q12:Q13"/>
    <mergeCell ref="I127:I128"/>
    <mergeCell ref="I118:I120"/>
    <mergeCell ref="I212:I213"/>
    <mergeCell ref="I158:I159"/>
    <mergeCell ref="S242:S243"/>
    <mergeCell ref="U242:U243"/>
    <mergeCell ref="V242:V243"/>
    <mergeCell ref="I179:I181"/>
    <mergeCell ref="R227:R228"/>
    <mergeCell ref="I182:I183"/>
    <mergeCell ref="U179:U181"/>
    <mergeCell ref="T182:T183"/>
    <mergeCell ref="I274:I278"/>
    <mergeCell ref="S264:S265"/>
    <mergeCell ref="T264:T265"/>
    <mergeCell ref="R249:R251"/>
    <mergeCell ref="R158:R159"/>
    <mergeCell ref="S259:S261"/>
    <mergeCell ref="T246:T248"/>
    <mergeCell ref="V266:V267"/>
    <mergeCell ref="V234:V235"/>
    <mergeCell ref="V76:V78"/>
    <mergeCell ref="V57:V58"/>
    <mergeCell ref="V85:V86"/>
    <mergeCell ref="U55:U56"/>
    <mergeCell ref="U79:U80"/>
    <mergeCell ref="V93:V94"/>
    <mergeCell ref="T55:T56"/>
    <mergeCell ref="T44:T45"/>
    <mergeCell ref="E321:E322"/>
    <mergeCell ref="G325:G332"/>
    <mergeCell ref="S279:S280"/>
    <mergeCell ref="S252:S254"/>
    <mergeCell ref="S246:S248"/>
    <mergeCell ref="S262:S263"/>
    <mergeCell ref="E238:E239"/>
    <mergeCell ref="R255:R256"/>
    <mergeCell ref="V6:V7"/>
    <mergeCell ref="T11:T13"/>
    <mergeCell ref="U11:U13"/>
    <mergeCell ref="R11:R13"/>
    <mergeCell ref="R29:R30"/>
    <mergeCell ref="S238:S239"/>
    <mergeCell ref="I125:I126"/>
    <mergeCell ref="I121:I122"/>
    <mergeCell ref="S310:S312"/>
    <mergeCell ref="I288:I289"/>
    <mergeCell ref="I313:I314"/>
    <mergeCell ref="E216:E217"/>
    <mergeCell ref="G216:G217"/>
    <mergeCell ref="E203:E204"/>
    <mergeCell ref="G229:G230"/>
    <mergeCell ref="G323:G324"/>
    <mergeCell ref="E323:E324"/>
    <mergeCell ref="E325:E332"/>
    <mergeCell ref="G257:G258"/>
    <mergeCell ref="S162:S163"/>
    <mergeCell ref="T212:T213"/>
    <mergeCell ref="T179:T181"/>
    <mergeCell ref="I325:I326"/>
    <mergeCell ref="R169:R171"/>
    <mergeCell ref="E319:E320"/>
    <mergeCell ref="R292:R293"/>
    <mergeCell ref="R284:R285"/>
    <mergeCell ref="I284:I285"/>
    <mergeCell ref="R262:R263"/>
    <mergeCell ref="G214:G215"/>
    <mergeCell ref="G246:G248"/>
    <mergeCell ref="R210:R211"/>
    <mergeCell ref="G155:G157"/>
    <mergeCell ref="S172:S174"/>
    <mergeCell ref="I308:I309"/>
    <mergeCell ref="E294:E296"/>
    <mergeCell ref="R266:R267"/>
    <mergeCell ref="R302:R304"/>
    <mergeCell ref="S292:S293"/>
    <mergeCell ref="G294:G295"/>
    <mergeCell ref="S308:S309"/>
    <mergeCell ref="S227:S228"/>
    <mergeCell ref="S221:S223"/>
    <mergeCell ref="I262:I263"/>
    <mergeCell ref="E257:E258"/>
    <mergeCell ref="E259:E260"/>
    <mergeCell ref="R224:R226"/>
    <mergeCell ref="R231:R233"/>
    <mergeCell ref="R229:R230"/>
    <mergeCell ref="G242:G243"/>
    <mergeCell ref="R310:R312"/>
    <mergeCell ref="S160:S161"/>
    <mergeCell ref="I224:I226"/>
    <mergeCell ref="G255:G256"/>
    <mergeCell ref="I246:I248"/>
    <mergeCell ref="G315:G320"/>
    <mergeCell ref="E313:E314"/>
    <mergeCell ref="R279:R280"/>
    <mergeCell ref="T299:T301"/>
    <mergeCell ref="G299:G301"/>
    <mergeCell ref="S288:S289"/>
    <mergeCell ref="G310:G312"/>
    <mergeCell ref="G274:G276"/>
    <mergeCell ref="E299:E301"/>
    <mergeCell ref="E81:E82"/>
    <mergeCell ref="G305:G307"/>
    <mergeCell ref="R196:R198"/>
    <mergeCell ref="R238:R239"/>
    <mergeCell ref="R190:R192"/>
    <mergeCell ref="R221:R223"/>
    <mergeCell ref="G313:G314"/>
    <mergeCell ref="I315:I316"/>
    <mergeCell ref="R271:R273"/>
    <mergeCell ref="G240:G241"/>
    <mergeCell ref="E271:E273"/>
    <mergeCell ref="E264:E265"/>
    <mergeCell ref="G264:G265"/>
    <mergeCell ref="I264:I265"/>
    <mergeCell ref="R264:R265"/>
    <mergeCell ref="G108:G109"/>
    <mergeCell ref="S234:S235"/>
    <mergeCell ref="T240:T241"/>
    <mergeCell ref="I266:I267"/>
    <mergeCell ref="I186:I187"/>
    <mergeCell ref="S188:S189"/>
    <mergeCell ref="E190:E192"/>
    <mergeCell ref="R257:R258"/>
    <mergeCell ref="T288:T289"/>
    <mergeCell ref="C8:C10"/>
    <mergeCell ref="E8:E10"/>
    <mergeCell ref="G11:G13"/>
    <mergeCell ref="E39:E41"/>
    <mergeCell ref="E6:E7"/>
    <mergeCell ref="G6:G7"/>
    <mergeCell ref="I6:I7"/>
    <mergeCell ref="E59:E60"/>
    <mergeCell ref="I72:I73"/>
    <mergeCell ref="G8:G10"/>
    <mergeCell ref="C11:C13"/>
    <mergeCell ref="G33:G35"/>
    <mergeCell ref="G29:G30"/>
    <mergeCell ref="I66:I68"/>
    <mergeCell ref="E63:E65"/>
    <mergeCell ref="C63:C73"/>
    <mergeCell ref="I23:I24"/>
    <mergeCell ref="C3:C7"/>
    <mergeCell ref="I11:I13"/>
    <mergeCell ref="I46:I47"/>
    <mergeCell ref="E66:E68"/>
    <mergeCell ref="C21:C24"/>
    <mergeCell ref="C53:C54"/>
    <mergeCell ref="E14:E15"/>
    <mergeCell ref="E46:E47"/>
    <mergeCell ref="I53:I54"/>
    <mergeCell ref="G69:G71"/>
    <mergeCell ref="I61:I62"/>
    <mergeCell ref="I36:I38"/>
    <mergeCell ref="E27:E28"/>
    <mergeCell ref="C31:C32"/>
    <mergeCell ref="E23:E24"/>
    <mergeCell ref="C33:C47"/>
    <mergeCell ref="I355:I357"/>
    <mergeCell ref="I363:I364"/>
    <mergeCell ref="I353:I354"/>
    <mergeCell ref="G321:G322"/>
    <mergeCell ref="E310:E311"/>
    <mergeCell ref="C313:C314"/>
    <mergeCell ref="G363:G364"/>
    <mergeCell ref="G373:G374"/>
    <mergeCell ref="C310:C312"/>
    <mergeCell ref="E317:E318"/>
    <mergeCell ref="I321:I322"/>
    <mergeCell ref="C48:C50"/>
    <mergeCell ref="E53:E54"/>
    <mergeCell ref="G57:G58"/>
    <mergeCell ref="I57:I58"/>
    <mergeCell ref="I333:I335"/>
    <mergeCell ref="I336:I338"/>
    <mergeCell ref="G333:G338"/>
    <mergeCell ref="E347:E348"/>
    <mergeCell ref="E373:E374"/>
    <mergeCell ref="C214:C215"/>
    <mergeCell ref="C234:C235"/>
    <mergeCell ref="C142:C143"/>
    <mergeCell ref="E131:E132"/>
    <mergeCell ref="E177:E178"/>
    <mergeCell ref="C131:C132"/>
    <mergeCell ref="I292:I293"/>
    <mergeCell ref="G286:G287"/>
    <mergeCell ref="E292:E293"/>
    <mergeCell ref="G292:G293"/>
    <mergeCell ref="I39:I41"/>
    <mergeCell ref="G44:G45"/>
    <mergeCell ref="I44:I45"/>
    <mergeCell ref="I42:I43"/>
    <mergeCell ref="I27:I28"/>
    <mergeCell ref="G3:G5"/>
    <mergeCell ref="I8:I10"/>
    <mergeCell ref="E95:E96"/>
    <mergeCell ref="E266:E267"/>
    <mergeCell ref="G186:G187"/>
    <mergeCell ref="E231:E233"/>
    <mergeCell ref="I150:I152"/>
    <mergeCell ref="I257:I258"/>
    <mergeCell ref="G36:G38"/>
    <mergeCell ref="G55:G56"/>
    <mergeCell ref="E16:E17"/>
    <mergeCell ref="I21:I22"/>
    <mergeCell ref="I136:I137"/>
    <mergeCell ref="G118:G120"/>
    <mergeCell ref="E112:E114"/>
    <mergeCell ref="G266:G267"/>
    <mergeCell ref="E212:E213"/>
    <mergeCell ref="E48:E49"/>
    <mergeCell ref="E36:E38"/>
    <mergeCell ref="I48:I50"/>
    <mergeCell ref="E166:E168"/>
    <mergeCell ref="E31:E32"/>
    <mergeCell ref="G31:G32"/>
    <mergeCell ref="E57:E58"/>
    <mergeCell ref="I190:I192"/>
    <mergeCell ref="I177:I178"/>
    <mergeCell ref="I201:I202"/>
    <mergeCell ref="I238:I239"/>
    <mergeCell ref="C297:C298"/>
    <mergeCell ref="G115:G117"/>
    <mergeCell ref="I231:I233"/>
    <mergeCell ref="E147:E149"/>
    <mergeCell ref="E150:E152"/>
    <mergeCell ref="G160:G161"/>
    <mergeCell ref="G182:G183"/>
    <mergeCell ref="E246:E248"/>
    <mergeCell ref="E249:E251"/>
    <mergeCell ref="E240:E241"/>
    <mergeCell ref="I133:I135"/>
    <mergeCell ref="E104:E105"/>
    <mergeCell ref="G288:G289"/>
    <mergeCell ref="I290:I291"/>
    <mergeCell ref="G279:G280"/>
    <mergeCell ref="E193:E195"/>
    <mergeCell ref="E242:E243"/>
    <mergeCell ref="C231:C233"/>
    <mergeCell ref="C164:C165"/>
    <mergeCell ref="C144:C154"/>
    <mergeCell ref="C281:C283"/>
    <mergeCell ref="C292:C293"/>
    <mergeCell ref="C264:C265"/>
    <mergeCell ref="G106:G107"/>
    <mergeCell ref="G227:G228"/>
    <mergeCell ref="C179:C181"/>
    <mergeCell ref="E262:E263"/>
    <mergeCell ref="E218:E220"/>
    <mergeCell ref="G271:G273"/>
    <mergeCell ref="E182:E183"/>
    <mergeCell ref="G193:G195"/>
    <mergeCell ref="G221:G223"/>
    <mergeCell ref="E201:E202"/>
    <mergeCell ref="G203:G204"/>
    <mergeCell ref="E175:E176"/>
    <mergeCell ref="E255:E256"/>
    <mergeCell ref="G179:G181"/>
    <mergeCell ref="E279:E280"/>
    <mergeCell ref="R281:R283"/>
    <mergeCell ref="G234:G235"/>
    <mergeCell ref="I214:I215"/>
    <mergeCell ref="G218:G220"/>
    <mergeCell ref="G238:G239"/>
    <mergeCell ref="S179:S181"/>
    <mergeCell ref="S182:S183"/>
    <mergeCell ref="R638:R639"/>
    <mergeCell ref="S541:S542"/>
    <mergeCell ref="R552:R553"/>
    <mergeCell ref="R566:R567"/>
    <mergeCell ref="E562:E563"/>
    <mergeCell ref="G427:G428"/>
    <mergeCell ref="E451:E452"/>
    <mergeCell ref="G403:G404"/>
    <mergeCell ref="E413:E414"/>
    <mergeCell ref="G409:G412"/>
    <mergeCell ref="G533:G534"/>
    <mergeCell ref="R252:R254"/>
    <mergeCell ref="I236:I237"/>
    <mergeCell ref="I184:I185"/>
    <mergeCell ref="I229:I230"/>
    <mergeCell ref="I227:I228"/>
    <mergeCell ref="G302:G304"/>
    <mergeCell ref="I491:I493"/>
    <mergeCell ref="S281:S283"/>
    <mergeCell ref="R485:R486"/>
    <mergeCell ref="R602:R603"/>
    <mergeCell ref="R596:R597"/>
    <mergeCell ref="U614:U617"/>
    <mergeCell ref="V527:V529"/>
    <mergeCell ref="S527:S529"/>
    <mergeCell ref="V521:V522"/>
    <mergeCell ref="R629:R631"/>
    <mergeCell ref="U610:U611"/>
    <mergeCell ref="U634:U635"/>
    <mergeCell ref="T614:T617"/>
    <mergeCell ref="R636:R637"/>
    <mergeCell ref="R614:R617"/>
    <mergeCell ref="S625:S626"/>
    <mergeCell ref="S629:S631"/>
    <mergeCell ref="R477:R478"/>
    <mergeCell ref="V610:V611"/>
    <mergeCell ref="U606:U607"/>
    <mergeCell ref="S612:S613"/>
    <mergeCell ref="U636:U637"/>
    <mergeCell ref="U604:U605"/>
    <mergeCell ref="T489:T490"/>
    <mergeCell ref="R558:R559"/>
    <mergeCell ref="S558:S559"/>
    <mergeCell ref="T556:T557"/>
    <mergeCell ref="V600:V601"/>
    <mergeCell ref="V558:V559"/>
    <mergeCell ref="R570:R572"/>
    <mergeCell ref="V564:V565"/>
    <mergeCell ref="U558:U559"/>
    <mergeCell ref="U587:U588"/>
    <mergeCell ref="R627:R628"/>
    <mergeCell ref="W564:W569"/>
    <mergeCell ref="U523:U524"/>
    <mergeCell ref="T602:T603"/>
    <mergeCell ref="X564:X569"/>
    <mergeCell ref="W527:W544"/>
    <mergeCell ref="U575:U584"/>
    <mergeCell ref="U573:U574"/>
    <mergeCell ref="U589:U590"/>
    <mergeCell ref="V629:V631"/>
    <mergeCell ref="X670:X679"/>
    <mergeCell ref="V680:V682"/>
    <mergeCell ref="T678:T679"/>
    <mergeCell ref="X604:X607"/>
    <mergeCell ref="V621:V622"/>
    <mergeCell ref="X614:X617"/>
    <mergeCell ref="T600:T601"/>
    <mergeCell ref="U680:U682"/>
    <mergeCell ref="U545:U547"/>
    <mergeCell ref="T525:T526"/>
    <mergeCell ref="U541:U542"/>
    <mergeCell ref="U543:U544"/>
    <mergeCell ref="U556:U557"/>
    <mergeCell ref="U652:U653"/>
    <mergeCell ref="V652:V653"/>
    <mergeCell ref="X649:X659"/>
    <mergeCell ref="W627:W637"/>
    <mergeCell ref="V625:V626"/>
    <mergeCell ref="V638:V639"/>
    <mergeCell ref="U602:U603"/>
    <mergeCell ref="V612:V613"/>
    <mergeCell ref="X680:X686"/>
    <mergeCell ref="T623:T624"/>
    <mergeCell ref="R710:R711"/>
    <mergeCell ref="T710:T711"/>
    <mergeCell ref="V645:V646"/>
    <mergeCell ref="X752:X753"/>
    <mergeCell ref="R730:R731"/>
    <mergeCell ref="R732:R733"/>
    <mergeCell ref="S732:S733"/>
    <mergeCell ref="U732:U733"/>
    <mergeCell ref="V730:V731"/>
    <mergeCell ref="U734:U735"/>
    <mergeCell ref="U736:U737"/>
    <mergeCell ref="W730:W737"/>
    <mergeCell ref="X730:X737"/>
    <mergeCell ref="R742:R743"/>
    <mergeCell ref="S742:S743"/>
    <mergeCell ref="T742:T743"/>
    <mergeCell ref="U742:U743"/>
    <mergeCell ref="V742:V743"/>
    <mergeCell ref="R746:R747"/>
    <mergeCell ref="S645:S646"/>
    <mergeCell ref="R668:R669"/>
    <mergeCell ref="U666:U667"/>
    <mergeCell ref="R645:R646"/>
    <mergeCell ref="R689:R690"/>
    <mergeCell ref="R718:R719"/>
    <mergeCell ref="T696:T698"/>
    <mergeCell ref="R744:R745"/>
    <mergeCell ref="X687:X692"/>
    <mergeCell ref="U687:U688"/>
    <mergeCell ref="U685:U686"/>
    <mergeCell ref="V685:V686"/>
    <mergeCell ref="V660:V665"/>
    <mergeCell ref="U647:U648"/>
    <mergeCell ref="S652:S653"/>
    <mergeCell ref="R687:R688"/>
    <mergeCell ref="S660:S665"/>
    <mergeCell ref="S678:S679"/>
    <mergeCell ref="R680:R682"/>
    <mergeCell ref="S680:S682"/>
    <mergeCell ref="U676:U677"/>
    <mergeCell ref="V647:V648"/>
    <mergeCell ref="V687:V688"/>
    <mergeCell ref="V654:V655"/>
    <mergeCell ref="S658:S659"/>
    <mergeCell ref="T660:T665"/>
    <mergeCell ref="T683:T684"/>
    <mergeCell ref="V683:V684"/>
    <mergeCell ref="U674:U675"/>
    <mergeCell ref="T656:T657"/>
    <mergeCell ref="S683:S684"/>
    <mergeCell ref="U660:U665"/>
    <mergeCell ref="S647:S648"/>
    <mergeCell ref="X712:X719"/>
    <mergeCell ref="R734:R735"/>
    <mergeCell ref="R736:R737"/>
    <mergeCell ref="S736:S737"/>
    <mergeCell ref="V720:V721"/>
    <mergeCell ref="S691:S692"/>
    <mergeCell ref="S689:S690"/>
    <mergeCell ref="V712:V717"/>
    <mergeCell ref="I712:I713"/>
    <mergeCell ref="I714:I715"/>
    <mergeCell ref="I728:I729"/>
    <mergeCell ref="I691:I692"/>
    <mergeCell ref="U696:U698"/>
    <mergeCell ref="T680:T682"/>
    <mergeCell ref="U670:U673"/>
    <mergeCell ref="U683:U684"/>
    <mergeCell ref="R693:R695"/>
    <mergeCell ref="V691:V692"/>
    <mergeCell ref="I716:I717"/>
    <mergeCell ref="I689:I690"/>
    <mergeCell ref="R699:R701"/>
    <mergeCell ref="V732:V733"/>
    <mergeCell ref="U718:U719"/>
    <mergeCell ref="U720:U721"/>
    <mergeCell ref="R712:R717"/>
    <mergeCell ref="T687:T688"/>
    <mergeCell ref="I685:I686"/>
    <mergeCell ref="S726:S729"/>
    <mergeCell ref="S670:S673"/>
    <mergeCell ref="T670:T673"/>
    <mergeCell ref="I674:I675"/>
    <mergeCell ref="T685:T686"/>
    <mergeCell ref="X738:X741"/>
    <mergeCell ref="W742:W745"/>
    <mergeCell ref="X742:X745"/>
    <mergeCell ref="V738:V739"/>
    <mergeCell ref="V740:V741"/>
    <mergeCell ref="T734:T735"/>
    <mergeCell ref="T736:T737"/>
    <mergeCell ref="E726:E727"/>
    <mergeCell ref="E724:E725"/>
    <mergeCell ref="G734:G735"/>
    <mergeCell ref="I734:I735"/>
    <mergeCell ref="G730:G731"/>
    <mergeCell ref="I730:I731"/>
    <mergeCell ref="V726:V729"/>
    <mergeCell ref="G736:G737"/>
    <mergeCell ref="I736:I737"/>
    <mergeCell ref="E736:E737"/>
    <mergeCell ref="T730:T731"/>
    <mergeCell ref="I740:I741"/>
    <mergeCell ref="S744:S745"/>
    <mergeCell ref="T744:T745"/>
    <mergeCell ref="S730:S731"/>
    <mergeCell ref="S734:S735"/>
    <mergeCell ref="U744:U745"/>
    <mergeCell ref="V744:V745"/>
    <mergeCell ref="R738:R739"/>
    <mergeCell ref="S738:S739"/>
    <mergeCell ref="T738:T739"/>
    <mergeCell ref="U738:U739"/>
    <mergeCell ref="T726:T729"/>
    <mergeCell ref="I744:I745"/>
    <mergeCell ref="W680:W686"/>
    <mergeCell ref="S712:S717"/>
    <mergeCell ref="U712:U717"/>
    <mergeCell ref="V649:V651"/>
    <mergeCell ref="G575:G584"/>
    <mergeCell ref="C469:C470"/>
    <mergeCell ref="G467:G468"/>
    <mergeCell ref="G515:G517"/>
    <mergeCell ref="R754:R755"/>
    <mergeCell ref="R678:R679"/>
    <mergeCell ref="R696:R698"/>
    <mergeCell ref="S696:S698"/>
    <mergeCell ref="R685:R686"/>
    <mergeCell ref="W712:W719"/>
    <mergeCell ref="S718:S719"/>
    <mergeCell ref="W638:W648"/>
    <mergeCell ref="E732:E733"/>
    <mergeCell ref="G732:G733"/>
    <mergeCell ref="E728:E729"/>
    <mergeCell ref="W738:W741"/>
    <mergeCell ref="V689:V690"/>
    <mergeCell ref="I720:I721"/>
    <mergeCell ref="U689:U690"/>
    <mergeCell ref="R722:R723"/>
    <mergeCell ref="S722:S723"/>
    <mergeCell ref="R702:R704"/>
    <mergeCell ref="S702:S704"/>
    <mergeCell ref="R705:R706"/>
    <mergeCell ref="S705:S706"/>
    <mergeCell ref="V718:V719"/>
    <mergeCell ref="R640:R642"/>
    <mergeCell ref="R658:R659"/>
    <mergeCell ref="M758:O758"/>
    <mergeCell ref="U758:W758"/>
    <mergeCell ref="T666:T667"/>
    <mergeCell ref="V666:V667"/>
    <mergeCell ref="S666:S667"/>
    <mergeCell ref="S649:S651"/>
    <mergeCell ref="W670:W679"/>
    <mergeCell ref="T689:T690"/>
    <mergeCell ref="V678:V679"/>
    <mergeCell ref="T647:T648"/>
    <mergeCell ref="W660:W669"/>
    <mergeCell ref="U730:U731"/>
    <mergeCell ref="S724:S725"/>
    <mergeCell ref="T724:T725"/>
    <mergeCell ref="R724:R725"/>
    <mergeCell ref="T732:T733"/>
    <mergeCell ref="S687:S688"/>
    <mergeCell ref="T712:T717"/>
    <mergeCell ref="W693:W711"/>
    <mergeCell ref="T722:T723"/>
    <mergeCell ref="U722:U723"/>
    <mergeCell ref="T691:T692"/>
    <mergeCell ref="T676:T677"/>
    <mergeCell ref="V670:V673"/>
    <mergeCell ref="R726:R729"/>
    <mergeCell ref="T668:T669"/>
    <mergeCell ref="U668:U669"/>
    <mergeCell ref="U691:U692"/>
    <mergeCell ref="R752:R753"/>
    <mergeCell ref="S752:S753"/>
    <mergeCell ref="T752:T753"/>
    <mergeCell ref="T693:T695"/>
    <mergeCell ref="C413:C418"/>
    <mergeCell ref="C451:C452"/>
    <mergeCell ref="G461:G462"/>
    <mergeCell ref="E457:E458"/>
    <mergeCell ref="G451:G452"/>
    <mergeCell ref="C439:C440"/>
    <mergeCell ref="C407:C408"/>
    <mergeCell ref="E425:E426"/>
    <mergeCell ref="C433:C434"/>
    <mergeCell ref="C425:C428"/>
    <mergeCell ref="G425:G426"/>
    <mergeCell ref="C419:C420"/>
    <mergeCell ref="G469:G470"/>
    <mergeCell ref="G481:G482"/>
    <mergeCell ref="C523:C524"/>
    <mergeCell ref="E417:E418"/>
    <mergeCell ref="G413:G414"/>
    <mergeCell ref="E469:E470"/>
    <mergeCell ref="G494:G496"/>
    <mergeCell ref="E487:E488"/>
    <mergeCell ref="G489:G490"/>
    <mergeCell ref="C473:C474"/>
    <mergeCell ref="E475:E476"/>
    <mergeCell ref="E463:E464"/>
    <mergeCell ref="C461:C464"/>
    <mergeCell ref="C459:C460"/>
    <mergeCell ref="G463:G464"/>
    <mergeCell ref="E459:E460"/>
    <mergeCell ref="E437:E438"/>
    <mergeCell ref="E453:E454"/>
    <mergeCell ref="E494:E496"/>
    <mergeCell ref="G445:G446"/>
    <mergeCell ref="A604:A607"/>
    <mergeCell ref="E523:E524"/>
    <mergeCell ref="A491:A526"/>
    <mergeCell ref="C491:C505"/>
    <mergeCell ref="G530:G532"/>
    <mergeCell ref="E530:E532"/>
    <mergeCell ref="C527:C532"/>
    <mergeCell ref="E558:E559"/>
    <mergeCell ref="G558:G559"/>
    <mergeCell ref="G573:G574"/>
    <mergeCell ref="E556:E557"/>
    <mergeCell ref="G527:G529"/>
    <mergeCell ref="G570:G572"/>
    <mergeCell ref="C568:C569"/>
    <mergeCell ref="E570:E572"/>
    <mergeCell ref="G556:G557"/>
    <mergeCell ref="E589:E590"/>
    <mergeCell ref="G591:G592"/>
    <mergeCell ref="G535:G536"/>
    <mergeCell ref="E533:E534"/>
    <mergeCell ref="G525:G526"/>
    <mergeCell ref="G564:G565"/>
    <mergeCell ref="A564:A569"/>
    <mergeCell ref="G589:G590"/>
    <mergeCell ref="E587:E588"/>
    <mergeCell ref="C525:C526"/>
    <mergeCell ref="C506:C520"/>
    <mergeCell ref="G512:G514"/>
    <mergeCell ref="G500:G502"/>
    <mergeCell ref="E503:E505"/>
    <mergeCell ref="E491:E493"/>
    <mergeCell ref="C61:C62"/>
    <mergeCell ref="C29:C30"/>
    <mergeCell ref="C27:C28"/>
    <mergeCell ref="C186:C187"/>
    <mergeCell ref="G136:G137"/>
    <mergeCell ref="C471:C472"/>
    <mergeCell ref="G415:G416"/>
    <mergeCell ref="C562:C563"/>
    <mergeCell ref="C521:C522"/>
    <mergeCell ref="C564:C565"/>
    <mergeCell ref="G503:G505"/>
    <mergeCell ref="G562:G563"/>
    <mergeCell ref="C596:C597"/>
    <mergeCell ref="C598:C601"/>
    <mergeCell ref="A467:A472"/>
    <mergeCell ref="E461:E462"/>
    <mergeCell ref="C457:C458"/>
    <mergeCell ref="E431:E432"/>
    <mergeCell ref="E433:E434"/>
    <mergeCell ref="E435:E436"/>
    <mergeCell ref="C455:C456"/>
    <mergeCell ref="G455:G456"/>
    <mergeCell ref="G433:G434"/>
    <mergeCell ref="C467:C468"/>
    <mergeCell ref="C453:C454"/>
    <mergeCell ref="E467:E468"/>
    <mergeCell ref="G443:G444"/>
    <mergeCell ref="G439:G440"/>
    <mergeCell ref="G523:G524"/>
    <mergeCell ref="C587:C588"/>
    <mergeCell ref="E521:E522"/>
    <mergeCell ref="E527:E529"/>
    <mergeCell ref="A379:A400"/>
    <mergeCell ref="C429:C430"/>
    <mergeCell ref="G385:G386"/>
    <mergeCell ref="G391:G392"/>
    <mergeCell ref="G393:G394"/>
    <mergeCell ref="E409:E410"/>
    <mergeCell ref="E411:E412"/>
    <mergeCell ref="G453:G454"/>
    <mergeCell ref="C437:C438"/>
    <mergeCell ref="G437:G438"/>
    <mergeCell ref="A435:A456"/>
    <mergeCell ref="C409:C412"/>
    <mergeCell ref="C431:C432"/>
    <mergeCell ref="A425:A434"/>
    <mergeCell ref="A457:A466"/>
    <mergeCell ref="E455:E456"/>
    <mergeCell ref="C371:C372"/>
    <mergeCell ref="C435:C436"/>
    <mergeCell ref="G429:G430"/>
    <mergeCell ref="E429:E430"/>
    <mergeCell ref="E383:E384"/>
    <mergeCell ref="G465:G466"/>
    <mergeCell ref="G397:G398"/>
    <mergeCell ref="E439:E440"/>
    <mergeCell ref="E389:E390"/>
    <mergeCell ref="G401:G402"/>
    <mergeCell ref="E387:E388"/>
    <mergeCell ref="C377:C378"/>
    <mergeCell ref="G459:G460"/>
    <mergeCell ref="G435:G436"/>
    <mergeCell ref="E423:E424"/>
    <mergeCell ref="E427:E428"/>
    <mergeCell ref="E127:E128"/>
    <mergeCell ref="G112:G114"/>
    <mergeCell ref="I110:I111"/>
    <mergeCell ref="I108:I109"/>
    <mergeCell ref="R123:R124"/>
    <mergeCell ref="R83:R84"/>
    <mergeCell ref="E21:E22"/>
    <mergeCell ref="G76:G78"/>
    <mergeCell ref="I76:I78"/>
    <mergeCell ref="G93:G94"/>
    <mergeCell ref="I69:I71"/>
    <mergeCell ref="E69:E71"/>
    <mergeCell ref="I31:I32"/>
    <mergeCell ref="I93:I94"/>
    <mergeCell ref="G63:G65"/>
    <mergeCell ref="I55:I56"/>
    <mergeCell ref="G46:G47"/>
    <mergeCell ref="E61:E62"/>
    <mergeCell ref="G61:G62"/>
    <mergeCell ref="E42:E43"/>
    <mergeCell ref="E29:E30"/>
    <mergeCell ref="G53:G54"/>
    <mergeCell ref="G27:G28"/>
    <mergeCell ref="I29:I30"/>
    <mergeCell ref="G85:G86"/>
    <mergeCell ref="I87:I89"/>
    <mergeCell ref="G21:G22"/>
    <mergeCell ref="G23:G24"/>
    <mergeCell ref="E33:E35"/>
    <mergeCell ref="G87:G89"/>
    <mergeCell ref="G79:G80"/>
    <mergeCell ref="I25:I26"/>
    <mergeCell ref="E125:E126"/>
    <mergeCell ref="G125:G126"/>
    <mergeCell ref="I164:I165"/>
    <mergeCell ref="I172:I174"/>
    <mergeCell ref="I169:I171"/>
    <mergeCell ref="R142:R143"/>
    <mergeCell ref="G166:G168"/>
    <mergeCell ref="I123:I124"/>
    <mergeCell ref="I115:I117"/>
    <mergeCell ref="E205:E206"/>
    <mergeCell ref="E221:E223"/>
    <mergeCell ref="E108:E109"/>
    <mergeCell ref="G39:G41"/>
    <mergeCell ref="E142:E143"/>
    <mergeCell ref="G457:G458"/>
    <mergeCell ref="I166:I168"/>
    <mergeCell ref="R95:R96"/>
    <mergeCell ref="G95:G96"/>
    <mergeCell ref="I112:I114"/>
    <mergeCell ref="G123:G124"/>
    <mergeCell ref="E136:E137"/>
    <mergeCell ref="E55:E56"/>
    <mergeCell ref="E72:E73"/>
    <mergeCell ref="R48:R50"/>
    <mergeCell ref="R121:R122"/>
    <mergeCell ref="R179:R181"/>
    <mergeCell ref="G66:G68"/>
    <mergeCell ref="I175:I176"/>
    <mergeCell ref="G72:G73"/>
    <mergeCell ref="R162:R163"/>
    <mergeCell ref="G169:G171"/>
    <mergeCell ref="G48:G50"/>
    <mergeCell ref="G131:G132"/>
    <mergeCell ref="R160:R161"/>
    <mergeCell ref="E179:E180"/>
    <mergeCell ref="R129:R130"/>
    <mergeCell ref="R175:R176"/>
    <mergeCell ref="G150:G152"/>
    <mergeCell ref="E186:E187"/>
    <mergeCell ref="G142:G143"/>
    <mergeCell ref="I142:I143"/>
    <mergeCell ref="E155:E156"/>
    <mergeCell ref="I147:I149"/>
    <mergeCell ref="E153:E154"/>
    <mergeCell ref="G153:G154"/>
    <mergeCell ref="G129:G130"/>
    <mergeCell ref="G144:G146"/>
    <mergeCell ref="E140:E141"/>
    <mergeCell ref="G140:G141"/>
    <mergeCell ref="E129:E130"/>
    <mergeCell ref="E162:E163"/>
    <mergeCell ref="I153:I154"/>
    <mergeCell ref="I131:I132"/>
    <mergeCell ref="R144:R146"/>
    <mergeCell ref="R155:R157"/>
    <mergeCell ref="G162:G163"/>
    <mergeCell ref="G158:G159"/>
    <mergeCell ref="E169:E171"/>
    <mergeCell ref="E164:E165"/>
    <mergeCell ref="G164:G165"/>
    <mergeCell ref="E133:E134"/>
    <mergeCell ref="G175:G176"/>
    <mergeCell ref="E184:E185"/>
    <mergeCell ref="G184:G185"/>
    <mergeCell ref="E123:E124"/>
    <mergeCell ref="I74:I75"/>
    <mergeCell ref="S99:S100"/>
    <mergeCell ref="I59:I60"/>
    <mergeCell ref="S101:S103"/>
    <mergeCell ref="R108:R109"/>
    <mergeCell ref="S85:S86"/>
    <mergeCell ref="G81:G82"/>
    <mergeCell ref="G121:G122"/>
    <mergeCell ref="E106:E107"/>
    <mergeCell ref="S72:S73"/>
    <mergeCell ref="R76:R78"/>
    <mergeCell ref="S76:S78"/>
    <mergeCell ref="R101:R103"/>
    <mergeCell ref="E99:E100"/>
    <mergeCell ref="S59:S60"/>
    <mergeCell ref="R81:R82"/>
    <mergeCell ref="R61:R62"/>
    <mergeCell ref="R66:R68"/>
    <mergeCell ref="S66:S68"/>
    <mergeCell ref="I85:I86"/>
    <mergeCell ref="E85:E86"/>
    <mergeCell ref="I90:I92"/>
    <mergeCell ref="G101:G103"/>
    <mergeCell ref="G59:G60"/>
    <mergeCell ref="E74:E75"/>
    <mergeCell ref="G74:G75"/>
    <mergeCell ref="R87:R89"/>
    <mergeCell ref="R118:R120"/>
    <mergeCell ref="G104:G105"/>
    <mergeCell ref="I14:I15"/>
    <mergeCell ref="T85:T86"/>
    <mergeCell ref="V44:V45"/>
    <mergeCell ref="E101:E102"/>
    <mergeCell ref="E83:E84"/>
    <mergeCell ref="G83:G84"/>
    <mergeCell ref="E76:E77"/>
    <mergeCell ref="I81:I82"/>
    <mergeCell ref="E93:E94"/>
    <mergeCell ref="E87:E89"/>
    <mergeCell ref="S53:S54"/>
    <mergeCell ref="R55:R56"/>
    <mergeCell ref="I33:I35"/>
    <mergeCell ref="S3:S5"/>
    <mergeCell ref="V90:V92"/>
    <mergeCell ref="S87:S89"/>
    <mergeCell ref="S44:S45"/>
    <mergeCell ref="T6:T7"/>
    <mergeCell ref="U6:U7"/>
    <mergeCell ref="R8:R10"/>
    <mergeCell ref="S8:S10"/>
    <mergeCell ref="U8:U10"/>
    <mergeCell ref="V8:V10"/>
    <mergeCell ref="T8:T10"/>
    <mergeCell ref="S16:S17"/>
    <mergeCell ref="T16:T17"/>
    <mergeCell ref="R14:R15"/>
    <mergeCell ref="S14:S15"/>
    <mergeCell ref="T14:T15"/>
    <mergeCell ref="E3:E5"/>
    <mergeCell ref="E11:E13"/>
    <mergeCell ref="E44:E45"/>
    <mergeCell ref="V14:V15"/>
    <mergeCell ref="R16:R17"/>
    <mergeCell ref="R59:R60"/>
    <mergeCell ref="U44:U45"/>
    <mergeCell ref="T57:T58"/>
    <mergeCell ref="U57:U58"/>
    <mergeCell ref="S39:S41"/>
    <mergeCell ref="R69:R71"/>
    <mergeCell ref="S69:S71"/>
    <mergeCell ref="S81:S82"/>
    <mergeCell ref="V63:V65"/>
    <mergeCell ref="U74:U75"/>
    <mergeCell ref="T72:T73"/>
    <mergeCell ref="R90:R92"/>
    <mergeCell ref="R74:R75"/>
    <mergeCell ref="V72:V73"/>
    <mergeCell ref="T31:T32"/>
    <mergeCell ref="V61:V62"/>
    <mergeCell ref="V31:V32"/>
    <mergeCell ref="S33:S35"/>
    <mergeCell ref="U48:U50"/>
    <mergeCell ref="U31:U32"/>
    <mergeCell ref="U53:U54"/>
    <mergeCell ref="R42:R43"/>
    <mergeCell ref="V27:V28"/>
    <mergeCell ref="V29:V30"/>
    <mergeCell ref="V18:V20"/>
    <mergeCell ref="T25:T26"/>
    <mergeCell ref="T51:T52"/>
    <mergeCell ref="V25:V26"/>
    <mergeCell ref="R39:R41"/>
    <mergeCell ref="T46:T47"/>
    <mergeCell ref="S46:S47"/>
    <mergeCell ref="V11:V13"/>
    <mergeCell ref="U115:U117"/>
    <mergeCell ref="T99:T100"/>
    <mergeCell ref="S140:S141"/>
    <mergeCell ref="S129:S130"/>
    <mergeCell ref="R125:R126"/>
    <mergeCell ref="S127:S128"/>
    <mergeCell ref="V87:V89"/>
    <mergeCell ref="T61:T62"/>
    <mergeCell ref="U61:U62"/>
    <mergeCell ref="V69:V71"/>
    <mergeCell ref="T69:T71"/>
    <mergeCell ref="V55:V56"/>
    <mergeCell ref="T59:T60"/>
    <mergeCell ref="T63:T65"/>
    <mergeCell ref="V36:V38"/>
    <mergeCell ref="T21:T24"/>
    <mergeCell ref="U33:U35"/>
    <mergeCell ref="V33:V35"/>
    <mergeCell ref="T27:T28"/>
    <mergeCell ref="T83:T84"/>
    <mergeCell ref="R85:R86"/>
    <mergeCell ref="U76:U78"/>
    <mergeCell ref="S74:S75"/>
    <mergeCell ref="R44:R45"/>
    <mergeCell ref="R57:R58"/>
    <mergeCell ref="R115:R117"/>
    <mergeCell ref="S95:S96"/>
    <mergeCell ref="T125:T126"/>
    <mergeCell ref="S11:S13"/>
    <mergeCell ref="U14:U15"/>
    <mergeCell ref="V3:V5"/>
    <mergeCell ref="T131:T132"/>
    <mergeCell ref="V136:V137"/>
    <mergeCell ref="U3:U5"/>
    <mergeCell ref="I3:I5"/>
    <mergeCell ref="T3:T5"/>
    <mergeCell ref="I16:I17"/>
    <mergeCell ref="S118:S120"/>
    <mergeCell ref="R3:R5"/>
    <mergeCell ref="R27:R28"/>
    <mergeCell ref="S29:S30"/>
    <mergeCell ref="S36:S38"/>
    <mergeCell ref="T66:T68"/>
    <mergeCell ref="U59:U60"/>
    <mergeCell ref="S142:S143"/>
    <mergeCell ref="S136:S137"/>
    <mergeCell ref="U87:U89"/>
    <mergeCell ref="T81:T82"/>
    <mergeCell ref="S90:S92"/>
    <mergeCell ref="U63:U65"/>
    <mergeCell ref="T87:T89"/>
    <mergeCell ref="R93:R94"/>
    <mergeCell ref="R46:R47"/>
    <mergeCell ref="T74:T75"/>
    <mergeCell ref="S83:S84"/>
    <mergeCell ref="R53:R54"/>
    <mergeCell ref="U16:U17"/>
    <mergeCell ref="S51:S52"/>
    <mergeCell ref="V133:V135"/>
    <mergeCell ref="R131:R132"/>
    <mergeCell ref="T118:T120"/>
    <mergeCell ref="U133:U135"/>
    <mergeCell ref="U760:W760"/>
    <mergeCell ref="U373:U374"/>
    <mergeCell ref="U383:U384"/>
    <mergeCell ref="V383:V384"/>
    <mergeCell ref="T377:T378"/>
    <mergeCell ref="S399:S400"/>
    <mergeCell ref="T399:T400"/>
    <mergeCell ref="U399:U400"/>
    <mergeCell ref="V399:V400"/>
    <mergeCell ref="T395:T396"/>
    <mergeCell ref="U759:W759"/>
    <mergeCell ref="S397:S398"/>
    <mergeCell ref="W687:W692"/>
    <mergeCell ref="S627:S628"/>
    <mergeCell ref="T627:T628"/>
    <mergeCell ref="U627:U628"/>
    <mergeCell ref="S614:S617"/>
    <mergeCell ref="T645:T646"/>
    <mergeCell ref="V566:V567"/>
    <mergeCell ref="V627:V628"/>
    <mergeCell ref="V606:V607"/>
    <mergeCell ref="V589:V590"/>
    <mergeCell ref="T610:T611"/>
    <mergeCell ref="W608:W613"/>
    <mergeCell ref="V598:V599"/>
    <mergeCell ref="V602:V603"/>
    <mergeCell ref="W618:W626"/>
    <mergeCell ref="W604:W607"/>
    <mergeCell ref="S604:S605"/>
    <mergeCell ref="S573:S574"/>
    <mergeCell ref="U726:U729"/>
    <mergeCell ref="W720:W729"/>
    <mergeCell ref="C85:C86"/>
    <mergeCell ref="C74:C75"/>
    <mergeCell ref="C76:C78"/>
    <mergeCell ref="S55:S56"/>
    <mergeCell ref="G127:G128"/>
    <mergeCell ref="I140:I141"/>
    <mergeCell ref="G172:G174"/>
    <mergeCell ref="C177:C178"/>
    <mergeCell ref="U85:U86"/>
    <mergeCell ref="R133:R135"/>
    <mergeCell ref="C133:C135"/>
    <mergeCell ref="S177:S178"/>
    <mergeCell ref="R177:R178"/>
    <mergeCell ref="R112:R114"/>
    <mergeCell ref="R153:R154"/>
    <mergeCell ref="T144:T146"/>
    <mergeCell ref="U112:U114"/>
    <mergeCell ref="T121:T122"/>
    <mergeCell ref="U123:U124"/>
    <mergeCell ref="T142:T143"/>
    <mergeCell ref="E160:E161"/>
    <mergeCell ref="S150:S152"/>
    <mergeCell ref="S147:S149"/>
    <mergeCell ref="R127:R128"/>
    <mergeCell ref="R166:R168"/>
    <mergeCell ref="S153:S154"/>
    <mergeCell ref="U147:U149"/>
    <mergeCell ref="U158:U159"/>
    <mergeCell ref="S144:S146"/>
    <mergeCell ref="R63:R65"/>
    <mergeCell ref="U95:U96"/>
    <mergeCell ref="C112:C124"/>
    <mergeCell ref="I129:I130"/>
    <mergeCell ref="U101:U103"/>
    <mergeCell ref="S108:S109"/>
    <mergeCell ref="T155:T157"/>
    <mergeCell ref="U110:U111"/>
    <mergeCell ref="T104:T105"/>
    <mergeCell ref="R138:R139"/>
    <mergeCell ref="S138:S139"/>
    <mergeCell ref="U140:U141"/>
    <mergeCell ref="T115:T117"/>
    <mergeCell ref="S125:S126"/>
    <mergeCell ref="T133:T135"/>
    <mergeCell ref="T150:T152"/>
    <mergeCell ref="S131:S132"/>
    <mergeCell ref="S133:S135"/>
    <mergeCell ref="S123:S124"/>
    <mergeCell ref="R136:R137"/>
    <mergeCell ref="U153:U154"/>
    <mergeCell ref="T129:T130"/>
    <mergeCell ref="S155:S157"/>
    <mergeCell ref="S115:S117"/>
    <mergeCell ref="S112:S114"/>
    <mergeCell ref="S110:S111"/>
    <mergeCell ref="T147:T149"/>
    <mergeCell ref="R147:R149"/>
    <mergeCell ref="S106:S107"/>
    <mergeCell ref="T106:T107"/>
    <mergeCell ref="G147:G149"/>
    <mergeCell ref="E121:E122"/>
    <mergeCell ref="E118:E120"/>
    <mergeCell ref="G133:G135"/>
    <mergeCell ref="I144:I146"/>
    <mergeCell ref="T153:T154"/>
    <mergeCell ref="R110:R111"/>
    <mergeCell ref="C140:C141"/>
    <mergeCell ref="I249:I251"/>
    <mergeCell ref="R236:R237"/>
    <mergeCell ref="I155:I157"/>
    <mergeCell ref="E158:E159"/>
    <mergeCell ref="C155:C157"/>
    <mergeCell ref="E172:E174"/>
    <mergeCell ref="R203:R204"/>
    <mergeCell ref="C160:C163"/>
    <mergeCell ref="I162:I163"/>
    <mergeCell ref="I160:I161"/>
    <mergeCell ref="C182:C185"/>
    <mergeCell ref="I234:I235"/>
    <mergeCell ref="G224:G226"/>
    <mergeCell ref="E224:E226"/>
    <mergeCell ref="C246:C258"/>
    <mergeCell ref="C158:C159"/>
    <mergeCell ref="E144:E146"/>
    <mergeCell ref="R244:R245"/>
    <mergeCell ref="I242:I243"/>
    <mergeCell ref="I193:I195"/>
    <mergeCell ref="R205:R207"/>
    <mergeCell ref="C218:C230"/>
    <mergeCell ref="C166:C176"/>
    <mergeCell ref="G205:G207"/>
    <mergeCell ref="C383:C400"/>
    <mergeCell ref="E371:E372"/>
    <mergeCell ref="G389:G390"/>
    <mergeCell ref="E399:E400"/>
    <mergeCell ref="E397:E398"/>
    <mergeCell ref="G399:G400"/>
    <mergeCell ref="G383:G384"/>
    <mergeCell ref="E377:E378"/>
    <mergeCell ref="C363:C364"/>
    <mergeCell ref="E363:E364"/>
    <mergeCell ref="C361:C362"/>
    <mergeCell ref="G177:G178"/>
    <mergeCell ref="S210:S211"/>
    <mergeCell ref="I221:I223"/>
    <mergeCell ref="R182:R183"/>
    <mergeCell ref="G201:G202"/>
    <mergeCell ref="E358:E360"/>
    <mergeCell ref="G365:G366"/>
    <mergeCell ref="C367:C368"/>
    <mergeCell ref="E375:E376"/>
    <mergeCell ref="C381:C382"/>
    <mergeCell ref="E361:E362"/>
    <mergeCell ref="G371:G372"/>
    <mergeCell ref="G347:G348"/>
    <mergeCell ref="C343:C344"/>
    <mergeCell ref="G343:G344"/>
    <mergeCell ref="G358:G360"/>
    <mergeCell ref="E343:E344"/>
    <mergeCell ref="G345:G346"/>
    <mergeCell ref="G268:G270"/>
    <mergeCell ref="E274:E276"/>
    <mergeCell ref="G190:G192"/>
    <mergeCell ref="C244:C245"/>
    <mergeCell ref="G212:G213"/>
    <mergeCell ref="S214:S215"/>
    <mergeCell ref="S244:S245"/>
    <mergeCell ref="S208:S209"/>
    <mergeCell ref="S186:S187"/>
    <mergeCell ref="C325:C332"/>
    <mergeCell ref="E341:E342"/>
    <mergeCell ref="C355:C357"/>
    <mergeCell ref="E349:E352"/>
    <mergeCell ref="C353:C354"/>
    <mergeCell ref="E333:E338"/>
    <mergeCell ref="S331:S332"/>
    <mergeCell ref="G308:G309"/>
    <mergeCell ref="R290:R291"/>
    <mergeCell ref="G208:G209"/>
    <mergeCell ref="E208:E209"/>
    <mergeCell ref="E244:E245"/>
    <mergeCell ref="G244:G245"/>
    <mergeCell ref="I244:I245"/>
    <mergeCell ref="I196:I200"/>
    <mergeCell ref="G196:G200"/>
    <mergeCell ref="E196:E200"/>
    <mergeCell ref="I218:I220"/>
    <mergeCell ref="E214:E215"/>
    <mergeCell ref="I208:I209"/>
    <mergeCell ref="I349:I352"/>
    <mergeCell ref="C339:C342"/>
    <mergeCell ref="G341:G342"/>
    <mergeCell ref="E339:E340"/>
    <mergeCell ref="C345:C346"/>
    <mergeCell ref="C203:C204"/>
    <mergeCell ref="C259:C261"/>
    <mergeCell ref="C266:C267"/>
    <mergeCell ref="C401:C404"/>
    <mergeCell ref="G423:G424"/>
    <mergeCell ref="C375:C376"/>
    <mergeCell ref="G387:G388"/>
    <mergeCell ref="E385:E386"/>
    <mergeCell ref="E391:E392"/>
    <mergeCell ref="E393:E394"/>
    <mergeCell ref="E355:E357"/>
    <mergeCell ref="G349:G352"/>
    <mergeCell ref="E345:E346"/>
    <mergeCell ref="I417:I418"/>
    <mergeCell ref="I415:I416"/>
    <mergeCell ref="I389:I390"/>
    <mergeCell ref="C315:C320"/>
    <mergeCell ref="C349:C352"/>
    <mergeCell ref="C358:C360"/>
    <mergeCell ref="C333:C338"/>
    <mergeCell ref="C321:C322"/>
    <mergeCell ref="E353:E354"/>
    <mergeCell ref="C294:C296"/>
    <mergeCell ref="E281:E282"/>
    <mergeCell ref="E308:E309"/>
    <mergeCell ref="E290:E291"/>
    <mergeCell ref="G355:G357"/>
    <mergeCell ref="I397:I398"/>
    <mergeCell ref="C323:C324"/>
    <mergeCell ref="G353:G354"/>
    <mergeCell ref="C379:C380"/>
    <mergeCell ref="E381:E382"/>
    <mergeCell ref="G377:G378"/>
    <mergeCell ref="G473:G474"/>
    <mergeCell ref="E515:E517"/>
    <mergeCell ref="E506:E511"/>
    <mergeCell ref="G475:G476"/>
    <mergeCell ref="E477:E478"/>
    <mergeCell ref="E500:E502"/>
    <mergeCell ref="E473:E474"/>
    <mergeCell ref="C487:C488"/>
    <mergeCell ref="G431:G432"/>
    <mergeCell ref="I477:I478"/>
    <mergeCell ref="E479:E480"/>
    <mergeCell ref="C465:C466"/>
    <mergeCell ref="G477:G478"/>
    <mergeCell ref="I467:I468"/>
    <mergeCell ref="I483:I484"/>
    <mergeCell ref="E465:E466"/>
    <mergeCell ref="I494:I496"/>
    <mergeCell ref="G491:G493"/>
    <mergeCell ref="G479:G480"/>
    <mergeCell ref="I471:I472"/>
    <mergeCell ref="E489:E490"/>
    <mergeCell ref="E471:E472"/>
    <mergeCell ref="C489:C490"/>
    <mergeCell ref="C475:C480"/>
    <mergeCell ref="G506:G511"/>
    <mergeCell ref="I506:I508"/>
    <mergeCell ref="I503:I505"/>
    <mergeCell ref="G471:G472"/>
    <mergeCell ref="I455:I456"/>
    <mergeCell ref="I431:I432"/>
    <mergeCell ref="G497:G499"/>
    <mergeCell ref="G568:G569"/>
    <mergeCell ref="E525:E526"/>
    <mergeCell ref="E541:E542"/>
    <mergeCell ref="E512:E514"/>
    <mergeCell ref="I518:I520"/>
    <mergeCell ref="E518:E520"/>
    <mergeCell ref="I500:I502"/>
    <mergeCell ref="G487:G488"/>
    <mergeCell ref="E497:E499"/>
    <mergeCell ref="I489:I490"/>
    <mergeCell ref="I512:I514"/>
    <mergeCell ref="I479:I480"/>
    <mergeCell ref="G483:G484"/>
    <mergeCell ref="C481:C486"/>
    <mergeCell ref="E481:E486"/>
    <mergeCell ref="G485:G486"/>
    <mergeCell ref="G518:G520"/>
    <mergeCell ref="C545:C551"/>
    <mergeCell ref="I562:I563"/>
    <mergeCell ref="I509:I511"/>
    <mergeCell ref="G548:G549"/>
    <mergeCell ref="I556:I557"/>
    <mergeCell ref="E545:E547"/>
    <mergeCell ref="G550:G551"/>
    <mergeCell ref="E548:E549"/>
    <mergeCell ref="I545:I547"/>
    <mergeCell ref="G545:G547"/>
    <mergeCell ref="I548:I549"/>
    <mergeCell ref="E543:E544"/>
    <mergeCell ref="G543:G544"/>
    <mergeCell ref="I550:I551"/>
    <mergeCell ref="I535:I536"/>
    <mergeCell ref="I543:I544"/>
    <mergeCell ref="C541:C542"/>
    <mergeCell ref="G541:G542"/>
    <mergeCell ref="G521:G522"/>
    <mergeCell ref="I525:I526"/>
    <mergeCell ref="I515:I517"/>
    <mergeCell ref="C543:C544"/>
    <mergeCell ref="E598:E599"/>
    <mergeCell ref="E591:E592"/>
    <mergeCell ref="G566:G567"/>
    <mergeCell ref="E596:E597"/>
    <mergeCell ref="E573:E574"/>
    <mergeCell ref="G554:G555"/>
    <mergeCell ref="G585:G586"/>
    <mergeCell ref="G596:G597"/>
    <mergeCell ref="E585:E586"/>
    <mergeCell ref="I558:I559"/>
    <mergeCell ref="E564:E565"/>
    <mergeCell ref="I575:I576"/>
    <mergeCell ref="C602:C603"/>
    <mergeCell ref="C575:C586"/>
    <mergeCell ref="I581:I582"/>
    <mergeCell ref="I577:I578"/>
    <mergeCell ref="I564:I565"/>
    <mergeCell ref="E575:E584"/>
    <mergeCell ref="E550:E551"/>
    <mergeCell ref="I583:I584"/>
    <mergeCell ref="I566:I567"/>
    <mergeCell ref="I596:I597"/>
    <mergeCell ref="I600:I601"/>
    <mergeCell ref="E600:E601"/>
    <mergeCell ref="C589:C592"/>
    <mergeCell ref="C552:C559"/>
    <mergeCell ref="G552:G553"/>
    <mergeCell ref="I570:I572"/>
    <mergeCell ref="I554:I555"/>
    <mergeCell ref="E552:E553"/>
    <mergeCell ref="I552:I553"/>
    <mergeCell ref="C744:C745"/>
    <mergeCell ref="G744:G745"/>
    <mergeCell ref="G680:G682"/>
    <mergeCell ref="G687:G688"/>
    <mergeCell ref="G696:G701"/>
    <mergeCell ref="G693:G695"/>
    <mergeCell ref="E722:E723"/>
    <mergeCell ref="G726:G727"/>
    <mergeCell ref="C742:C743"/>
    <mergeCell ref="G738:G739"/>
    <mergeCell ref="C734:C735"/>
    <mergeCell ref="E734:E735"/>
    <mergeCell ref="C736:C737"/>
    <mergeCell ref="C687:C688"/>
    <mergeCell ref="E683:E684"/>
    <mergeCell ref="G683:G684"/>
    <mergeCell ref="E716:E717"/>
    <mergeCell ref="C696:C701"/>
    <mergeCell ref="E689:E690"/>
    <mergeCell ref="C738:C739"/>
    <mergeCell ref="E742:E743"/>
    <mergeCell ref="E744:E745"/>
    <mergeCell ref="G742:G743"/>
    <mergeCell ref="E710:E711"/>
    <mergeCell ref="E680:E682"/>
    <mergeCell ref="E730:E731"/>
    <mergeCell ref="C726:C727"/>
    <mergeCell ref="G716:G717"/>
    <mergeCell ref="C693:C695"/>
    <mergeCell ref="C728:C729"/>
    <mergeCell ref="C710:C711"/>
    <mergeCell ref="C720:C723"/>
    <mergeCell ref="C691:C692"/>
    <mergeCell ref="I696:I698"/>
    <mergeCell ref="G685:G686"/>
    <mergeCell ref="C638:C639"/>
    <mergeCell ref="C643:C644"/>
    <mergeCell ref="E643:E644"/>
    <mergeCell ref="G643:G644"/>
    <mergeCell ref="C656:C657"/>
    <mergeCell ref="E656:E657"/>
    <mergeCell ref="E658:E659"/>
    <mergeCell ref="I638:I639"/>
    <mergeCell ref="I658:I659"/>
    <mergeCell ref="G656:G657"/>
    <mergeCell ref="C649:C653"/>
    <mergeCell ref="E649:E653"/>
    <mergeCell ref="G649:G653"/>
    <mergeCell ref="E668:E669"/>
    <mergeCell ref="C660:C665"/>
    <mergeCell ref="E660:E665"/>
    <mergeCell ref="G660:G665"/>
    <mergeCell ref="C670:C673"/>
    <mergeCell ref="G658:G659"/>
    <mergeCell ref="I649:I651"/>
    <mergeCell ref="E645:E646"/>
    <mergeCell ref="I656:I657"/>
    <mergeCell ref="G640:G642"/>
    <mergeCell ref="E685:E686"/>
    <mergeCell ref="C683:C684"/>
    <mergeCell ref="C678:C679"/>
    <mergeCell ref="I683:I684"/>
    <mergeCell ref="I664:I665"/>
    <mergeCell ref="I670:I673"/>
    <mergeCell ref="A754:A755"/>
    <mergeCell ref="A627:A637"/>
    <mergeCell ref="G678:G679"/>
    <mergeCell ref="I678:I679"/>
    <mergeCell ref="G754:G755"/>
    <mergeCell ref="E752:E753"/>
    <mergeCell ref="G752:G753"/>
    <mergeCell ref="I752:I753"/>
    <mergeCell ref="I754:I755"/>
    <mergeCell ref="I746:I747"/>
    <mergeCell ref="G746:G747"/>
    <mergeCell ref="E746:E747"/>
    <mergeCell ref="C746:C747"/>
    <mergeCell ref="A730:A737"/>
    <mergeCell ref="C718:C719"/>
    <mergeCell ref="G689:G690"/>
    <mergeCell ref="I732:I733"/>
    <mergeCell ref="G636:G637"/>
    <mergeCell ref="C754:C755"/>
    <mergeCell ref="C752:C753"/>
    <mergeCell ref="E754:E755"/>
    <mergeCell ref="I629:I631"/>
    <mergeCell ref="E654:E655"/>
    <mergeCell ref="G645:G646"/>
    <mergeCell ref="I636:I637"/>
    <mergeCell ref="A742:A745"/>
    <mergeCell ref="I647:I648"/>
    <mergeCell ref="I699:I701"/>
    <mergeCell ref="A752:A753"/>
    <mergeCell ref="G728:G729"/>
    <mergeCell ref="C730:C731"/>
    <mergeCell ref="C712:C717"/>
    <mergeCell ref="A738:A741"/>
    <mergeCell ref="G722:G723"/>
    <mergeCell ref="C645:C646"/>
    <mergeCell ref="E676:E677"/>
    <mergeCell ref="G647:G648"/>
    <mergeCell ref="I610:I611"/>
    <mergeCell ref="I589:I590"/>
    <mergeCell ref="I608:I609"/>
    <mergeCell ref="I616:I617"/>
    <mergeCell ref="G627:G628"/>
    <mergeCell ref="E627:E628"/>
    <mergeCell ref="C634:C635"/>
    <mergeCell ref="I634:I635"/>
    <mergeCell ref="C625:C626"/>
    <mergeCell ref="G625:G626"/>
    <mergeCell ref="I643:I644"/>
    <mergeCell ref="I645:I646"/>
    <mergeCell ref="E629:E633"/>
    <mergeCell ref="G691:G692"/>
    <mergeCell ref="C636:C637"/>
    <mergeCell ref="C685:C686"/>
    <mergeCell ref="E691:E692"/>
    <mergeCell ref="I668:I669"/>
    <mergeCell ref="E636:E637"/>
    <mergeCell ref="E670:E673"/>
    <mergeCell ref="G670:G673"/>
    <mergeCell ref="C676:C677"/>
    <mergeCell ref="I722:I723"/>
    <mergeCell ref="I726:I727"/>
    <mergeCell ref="C740:C741"/>
    <mergeCell ref="E740:E741"/>
    <mergeCell ref="G740:G741"/>
    <mergeCell ref="A687:A692"/>
    <mergeCell ref="C732:C733"/>
    <mergeCell ref="G654:G655"/>
    <mergeCell ref="A712:A719"/>
    <mergeCell ref="A614:A617"/>
    <mergeCell ref="I623:I624"/>
    <mergeCell ref="E696:E701"/>
    <mergeCell ref="C689:C690"/>
    <mergeCell ref="G666:G667"/>
    <mergeCell ref="G668:G669"/>
    <mergeCell ref="I660:I663"/>
    <mergeCell ref="C658:C659"/>
    <mergeCell ref="C668:C669"/>
    <mergeCell ref="C640:C642"/>
    <mergeCell ref="E640:E642"/>
    <mergeCell ref="I618:I620"/>
    <mergeCell ref="G712:G713"/>
    <mergeCell ref="I687:I688"/>
    <mergeCell ref="C629:C633"/>
    <mergeCell ref="E614:E615"/>
    <mergeCell ref="C614:C617"/>
    <mergeCell ref="G676:G677"/>
    <mergeCell ref="I676:I677"/>
    <mergeCell ref="E623:E624"/>
    <mergeCell ref="I718:I719"/>
    <mergeCell ref="E714:E715"/>
    <mergeCell ref="G720:G721"/>
    <mergeCell ref="E678:E679"/>
    <mergeCell ref="I724:I725"/>
    <mergeCell ref="E625:E626"/>
    <mergeCell ref="G623:G624"/>
    <mergeCell ref="C724:C725"/>
    <mergeCell ref="I427:I428"/>
    <mergeCell ref="I387:I388"/>
    <mergeCell ref="S465:S466"/>
    <mergeCell ref="R405:R406"/>
    <mergeCell ref="R401:R402"/>
    <mergeCell ref="R473:R474"/>
    <mergeCell ref="I403:I404"/>
    <mergeCell ref="I439:I440"/>
    <mergeCell ref="S381:S382"/>
    <mergeCell ref="R455:R456"/>
    <mergeCell ref="R453:R454"/>
    <mergeCell ref="I457:I458"/>
    <mergeCell ref="E618:E622"/>
    <mergeCell ref="G618:G622"/>
    <mergeCell ref="R471:R472"/>
    <mergeCell ref="G629:G633"/>
    <mergeCell ref="I587:I588"/>
    <mergeCell ref="G593:G595"/>
    <mergeCell ref="I593:I595"/>
    <mergeCell ref="E608:E609"/>
    <mergeCell ref="G598:G599"/>
    <mergeCell ref="E604:E607"/>
    <mergeCell ref="I602:I603"/>
    <mergeCell ref="I453:I454"/>
    <mergeCell ref="I425:I426"/>
    <mergeCell ref="G587:G588"/>
    <mergeCell ref="E602:E603"/>
    <mergeCell ref="E554:E555"/>
    <mergeCell ref="I573:I574"/>
    <mergeCell ref="E535:E536"/>
    <mergeCell ref="E568:E569"/>
    <mergeCell ref="I497:I499"/>
    <mergeCell ref="S385:S386"/>
    <mergeCell ref="T186:T187"/>
    <mergeCell ref="S169:S171"/>
    <mergeCell ref="V188:V189"/>
    <mergeCell ref="U279:U280"/>
    <mergeCell ref="V327:V328"/>
    <mergeCell ref="R395:R396"/>
    <mergeCell ref="R387:R388"/>
    <mergeCell ref="R377:R378"/>
    <mergeCell ref="I383:I384"/>
    <mergeCell ref="I395:I396"/>
    <mergeCell ref="I391:I392"/>
    <mergeCell ref="I385:I386"/>
    <mergeCell ref="I377:I378"/>
    <mergeCell ref="R407:R408"/>
    <mergeCell ref="S407:S408"/>
    <mergeCell ref="R425:R426"/>
    <mergeCell ref="R411:R412"/>
    <mergeCell ref="S405:S406"/>
    <mergeCell ref="S395:S396"/>
    <mergeCell ref="S411:S412"/>
    <mergeCell ref="S425:S426"/>
    <mergeCell ref="R423:R424"/>
    <mergeCell ref="R375:R376"/>
    <mergeCell ref="R172:R174"/>
    <mergeCell ref="R315:R316"/>
    <mergeCell ref="T336:T338"/>
    <mergeCell ref="T319:T320"/>
    <mergeCell ref="R259:R261"/>
    <mergeCell ref="I294:I296"/>
    <mergeCell ref="T369:T370"/>
    <mergeCell ref="U369:U370"/>
    <mergeCell ref="S373:S374"/>
    <mergeCell ref="I371:I372"/>
    <mergeCell ref="R369:R370"/>
    <mergeCell ref="S369:S370"/>
    <mergeCell ref="X166:X189"/>
    <mergeCell ref="V227:V228"/>
    <mergeCell ref="U177:U178"/>
    <mergeCell ref="S299:S301"/>
    <mergeCell ref="S240:S241"/>
    <mergeCell ref="S249:S251"/>
    <mergeCell ref="V257:V258"/>
    <mergeCell ref="V238:V239"/>
    <mergeCell ref="U218:U220"/>
    <mergeCell ref="U240:U241"/>
    <mergeCell ref="V221:V223"/>
    <mergeCell ref="V244:V245"/>
    <mergeCell ref="V249:V251"/>
    <mergeCell ref="U224:U226"/>
    <mergeCell ref="S166:S168"/>
    <mergeCell ref="S231:S233"/>
    <mergeCell ref="R234:R235"/>
    <mergeCell ref="R240:R241"/>
    <mergeCell ref="T166:T168"/>
    <mergeCell ref="R373:R374"/>
    <mergeCell ref="R331:R332"/>
    <mergeCell ref="I358:I360"/>
    <mergeCell ref="R365:R366"/>
    <mergeCell ref="S361:S362"/>
    <mergeCell ref="R339:R342"/>
    <mergeCell ref="R345:R346"/>
    <mergeCell ref="I331:I332"/>
    <mergeCell ref="S347:S348"/>
    <mergeCell ref="S274:S276"/>
    <mergeCell ref="U208:U209"/>
    <mergeCell ref="U212:U213"/>
    <mergeCell ref="T203:T204"/>
    <mergeCell ref="U214:U215"/>
    <mergeCell ref="V193:V195"/>
    <mergeCell ref="T172:T174"/>
    <mergeCell ref="U203:U204"/>
    <mergeCell ref="U169:U171"/>
    <mergeCell ref="S305:S307"/>
    <mergeCell ref="R184:R185"/>
    <mergeCell ref="V315:V316"/>
    <mergeCell ref="U361:U362"/>
    <mergeCell ref="S257:S258"/>
    <mergeCell ref="S325:S326"/>
    <mergeCell ref="R441:R442"/>
    <mergeCell ref="R431:R432"/>
    <mergeCell ref="T249:T251"/>
    <mergeCell ref="U172:U174"/>
    <mergeCell ref="U196:U198"/>
    <mergeCell ref="T385:T386"/>
    <mergeCell ref="S184:S185"/>
    <mergeCell ref="S205:S207"/>
    <mergeCell ref="R188:R189"/>
    <mergeCell ref="S190:S192"/>
    <mergeCell ref="S175:S176"/>
    <mergeCell ref="S203:S204"/>
    <mergeCell ref="R201:R202"/>
    <mergeCell ref="S193:S195"/>
    <mergeCell ref="S212:S213"/>
    <mergeCell ref="R212:R213"/>
    <mergeCell ref="R371:R372"/>
    <mergeCell ref="S158:S159"/>
    <mergeCell ref="S164:S165"/>
    <mergeCell ref="U182:U183"/>
    <mergeCell ref="U160:U161"/>
    <mergeCell ref="S315:S316"/>
    <mergeCell ref="T271:T273"/>
    <mergeCell ref="T286:T287"/>
    <mergeCell ref="V305:V307"/>
    <mergeCell ref="U271:U273"/>
    <mergeCell ref="U305:U307"/>
    <mergeCell ref="T292:T293"/>
    <mergeCell ref="T297:T298"/>
    <mergeCell ref="U294:U296"/>
    <mergeCell ref="U284:U285"/>
    <mergeCell ref="V286:V287"/>
    <mergeCell ref="R457:R458"/>
    <mergeCell ref="R483:R484"/>
    <mergeCell ref="S327:S328"/>
    <mergeCell ref="S339:S342"/>
    <mergeCell ref="S363:S364"/>
    <mergeCell ref="U164:U165"/>
    <mergeCell ref="T229:T230"/>
    <mergeCell ref="U227:U228"/>
    <mergeCell ref="T208:T209"/>
    <mergeCell ref="S266:S267"/>
    <mergeCell ref="U385:U386"/>
    <mergeCell ref="R389:R390"/>
    <mergeCell ref="S401:S402"/>
    <mergeCell ref="V166:V168"/>
    <mergeCell ref="V461:V462"/>
    <mergeCell ref="V467:V468"/>
    <mergeCell ref="V246:V248"/>
    <mergeCell ref="S321:S322"/>
    <mergeCell ref="R343:R344"/>
    <mergeCell ref="S343:S344"/>
    <mergeCell ref="T345:T346"/>
    <mergeCell ref="W166:W189"/>
    <mergeCell ref="U144:U146"/>
    <mergeCell ref="T90:T92"/>
    <mergeCell ref="U162:U163"/>
    <mergeCell ref="U142:U143"/>
    <mergeCell ref="T138:T139"/>
    <mergeCell ref="U90:U92"/>
    <mergeCell ref="V99:V100"/>
    <mergeCell ref="T158:T159"/>
    <mergeCell ref="V240:V241"/>
    <mergeCell ref="U244:U245"/>
    <mergeCell ref="V175:V176"/>
    <mergeCell ref="T127:T128"/>
    <mergeCell ref="U127:U128"/>
    <mergeCell ref="U166:U168"/>
    <mergeCell ref="V129:V130"/>
    <mergeCell ref="V153:V154"/>
    <mergeCell ref="T184:T185"/>
    <mergeCell ref="T214:T215"/>
    <mergeCell ref="T218:T220"/>
    <mergeCell ref="V147:V149"/>
    <mergeCell ref="V224:V226"/>
    <mergeCell ref="U238:U239"/>
    <mergeCell ref="U236:U237"/>
    <mergeCell ref="T221:T223"/>
    <mergeCell ref="V184:V185"/>
    <mergeCell ref="W87:W111"/>
    <mergeCell ref="V142:V143"/>
    <mergeCell ref="V160:V161"/>
    <mergeCell ref="V236:V237"/>
    <mergeCell ref="U210:U211"/>
    <mergeCell ref="U193:U195"/>
    <mergeCell ref="T224:T226"/>
    <mergeCell ref="T93:T94"/>
    <mergeCell ref="U131:U132"/>
    <mergeCell ref="U118:U120"/>
    <mergeCell ref="V371:V372"/>
    <mergeCell ref="V281:V283"/>
    <mergeCell ref="V302:V304"/>
    <mergeCell ref="T162:T163"/>
    <mergeCell ref="U175:U176"/>
    <mergeCell ref="T169:T171"/>
    <mergeCell ref="U136:U137"/>
    <mergeCell ref="V179:V181"/>
    <mergeCell ref="T175:T176"/>
    <mergeCell ref="V172:V174"/>
    <mergeCell ref="V118:V120"/>
    <mergeCell ref="V127:V128"/>
    <mergeCell ref="V125:V126"/>
    <mergeCell ref="V155:V157"/>
    <mergeCell ref="T164:T165"/>
    <mergeCell ref="V162:V163"/>
    <mergeCell ref="T234:T235"/>
    <mergeCell ref="T238:T239"/>
    <mergeCell ref="T242:T243"/>
    <mergeCell ref="U264:U265"/>
    <mergeCell ref="V264:V265"/>
    <mergeCell ref="T257:T258"/>
    <mergeCell ref="V317:V318"/>
    <mergeCell ref="V313:V314"/>
    <mergeCell ref="V323:V324"/>
    <mergeCell ref="U323:U324"/>
    <mergeCell ref="T323:T324"/>
    <mergeCell ref="T302:T304"/>
    <mergeCell ref="W144:W165"/>
    <mergeCell ref="T290:T291"/>
    <mergeCell ref="U190:U192"/>
    <mergeCell ref="U246:U248"/>
    <mergeCell ref="V186:V187"/>
    <mergeCell ref="V42:V43"/>
    <mergeCell ref="V59:V60"/>
    <mergeCell ref="V53:V54"/>
    <mergeCell ref="U46:U47"/>
    <mergeCell ref="V46:V47"/>
    <mergeCell ref="V212:V213"/>
    <mergeCell ref="V144:V146"/>
    <mergeCell ref="V182:V183"/>
    <mergeCell ref="V177:V178"/>
    <mergeCell ref="V121:V122"/>
    <mergeCell ref="V104:V105"/>
    <mergeCell ref="U221:U223"/>
    <mergeCell ref="V140:V141"/>
    <mergeCell ref="V199:V200"/>
    <mergeCell ref="V150:V152"/>
    <mergeCell ref="V190:V192"/>
    <mergeCell ref="U155:U157"/>
    <mergeCell ref="U186:U187"/>
    <mergeCell ref="U184:U185"/>
    <mergeCell ref="V81:V82"/>
    <mergeCell ref="V208:V209"/>
    <mergeCell ref="U83:U84"/>
    <mergeCell ref="V51:V52"/>
    <mergeCell ref="V169:V171"/>
    <mergeCell ref="U249:U251"/>
    <mergeCell ref="V112:V114"/>
    <mergeCell ref="V95:V96"/>
    <mergeCell ref="V205:V207"/>
    <mergeCell ref="V203:V204"/>
    <mergeCell ref="U125:U126"/>
    <mergeCell ref="V164:V165"/>
    <mergeCell ref="V48:V50"/>
    <mergeCell ref="X379:X400"/>
    <mergeCell ref="U315:U316"/>
    <mergeCell ref="V262:V263"/>
    <mergeCell ref="U262:U263"/>
    <mergeCell ref="V361:V362"/>
    <mergeCell ref="U72:U73"/>
    <mergeCell ref="U66:U68"/>
    <mergeCell ref="U81:U82"/>
    <mergeCell ref="V66:V68"/>
    <mergeCell ref="V74:V75"/>
    <mergeCell ref="X87:X111"/>
    <mergeCell ref="U321:U322"/>
    <mergeCell ref="U319:U320"/>
    <mergeCell ref="V336:V338"/>
    <mergeCell ref="U327:U328"/>
    <mergeCell ref="V218:V220"/>
    <mergeCell ref="X144:X165"/>
    <mergeCell ref="V252:V254"/>
    <mergeCell ref="V255:V256"/>
    <mergeCell ref="V310:V312"/>
    <mergeCell ref="V268:V270"/>
    <mergeCell ref="V259:V261"/>
    <mergeCell ref="V284:V285"/>
    <mergeCell ref="V345:V346"/>
    <mergeCell ref="V288:V289"/>
    <mergeCell ref="V294:V296"/>
    <mergeCell ref="V321:V322"/>
    <mergeCell ref="U302:U304"/>
    <mergeCell ref="T252:T254"/>
    <mergeCell ref="T259:T261"/>
    <mergeCell ref="V299:V301"/>
    <mergeCell ref="U292:U293"/>
    <mergeCell ref="V292:V293"/>
    <mergeCell ref="V319:V320"/>
    <mergeCell ref="V308:V309"/>
    <mergeCell ref="U353:U354"/>
    <mergeCell ref="U336:U338"/>
    <mergeCell ref="T266:T267"/>
    <mergeCell ref="T268:T270"/>
    <mergeCell ref="V271:V273"/>
    <mergeCell ref="T279:T280"/>
    <mergeCell ref="T281:T283"/>
    <mergeCell ref="V274:V276"/>
    <mergeCell ref="T317:T318"/>
    <mergeCell ref="U288:U289"/>
    <mergeCell ref="T255:T256"/>
    <mergeCell ref="T294:T296"/>
    <mergeCell ref="U281:U283"/>
    <mergeCell ref="U257:U258"/>
    <mergeCell ref="T333:T335"/>
    <mergeCell ref="U297:U298"/>
    <mergeCell ref="T310:T312"/>
    <mergeCell ref="U308:U309"/>
    <mergeCell ref="U331:U332"/>
    <mergeCell ref="U274:U276"/>
    <mergeCell ref="V277:V278"/>
    <mergeCell ref="V279:V280"/>
    <mergeCell ref="V325:V326"/>
    <mergeCell ref="U329:U330"/>
    <mergeCell ref="V397:V398"/>
    <mergeCell ref="T375:T376"/>
    <mergeCell ref="V369:V370"/>
    <mergeCell ref="T365:T366"/>
    <mergeCell ref="T371:T372"/>
    <mergeCell ref="T373:T374"/>
    <mergeCell ref="V363:V364"/>
    <mergeCell ref="T343:T344"/>
    <mergeCell ref="V365:V366"/>
    <mergeCell ref="U345:U346"/>
    <mergeCell ref="W349:W352"/>
    <mergeCell ref="V373:V374"/>
    <mergeCell ref="V353:V354"/>
    <mergeCell ref="U333:U335"/>
    <mergeCell ref="W379:W400"/>
    <mergeCell ref="U389:U390"/>
    <mergeCell ref="V389:V390"/>
    <mergeCell ref="U395:U396"/>
    <mergeCell ref="T391:T392"/>
    <mergeCell ref="T393:T394"/>
    <mergeCell ref="U391:U392"/>
    <mergeCell ref="V391:V392"/>
    <mergeCell ref="V393:V394"/>
    <mergeCell ref="U393:U394"/>
    <mergeCell ref="V379:V380"/>
    <mergeCell ref="U358:U360"/>
    <mergeCell ref="T387:T388"/>
    <mergeCell ref="W325:W348"/>
    <mergeCell ref="V333:V335"/>
    <mergeCell ref="T329:T330"/>
    <mergeCell ref="U365:U366"/>
    <mergeCell ref="S387:S388"/>
    <mergeCell ref="T355:T357"/>
    <mergeCell ref="U355:U357"/>
    <mergeCell ref="U325:U326"/>
    <mergeCell ref="T305:T307"/>
    <mergeCell ref="S294:S296"/>
    <mergeCell ref="U317:U318"/>
    <mergeCell ref="T367:T368"/>
    <mergeCell ref="T347:T348"/>
    <mergeCell ref="T327:T328"/>
    <mergeCell ref="S333:S335"/>
    <mergeCell ref="S349:S352"/>
    <mergeCell ref="X425:X434"/>
    <mergeCell ref="S564:S565"/>
    <mergeCell ref="T527:T529"/>
    <mergeCell ref="S427:S428"/>
    <mergeCell ref="S409:S410"/>
    <mergeCell ref="S441:S442"/>
    <mergeCell ref="U445:U446"/>
    <mergeCell ref="U447:U448"/>
    <mergeCell ref="V377:V378"/>
    <mergeCell ref="U403:U404"/>
    <mergeCell ref="U453:U454"/>
    <mergeCell ref="V413:V418"/>
    <mergeCell ref="V358:V360"/>
    <mergeCell ref="T401:T402"/>
    <mergeCell ref="U377:U378"/>
    <mergeCell ref="V423:V424"/>
    <mergeCell ref="V339:V342"/>
    <mergeCell ref="V409:V410"/>
    <mergeCell ref="V425:V426"/>
    <mergeCell ref="U425:U426"/>
    <mergeCell ref="S358:S360"/>
    <mergeCell ref="X467:X472"/>
    <mergeCell ref="X349:X352"/>
    <mergeCell ref="U379:U380"/>
    <mergeCell ref="V403:V404"/>
    <mergeCell ref="S497:S499"/>
    <mergeCell ref="W435:W456"/>
    <mergeCell ref="S467:S468"/>
    <mergeCell ref="S521:S522"/>
    <mergeCell ref="U471:U472"/>
    <mergeCell ref="U469:U470"/>
    <mergeCell ref="T471:T472"/>
    <mergeCell ref="V634:V635"/>
    <mergeCell ref="V575:V584"/>
    <mergeCell ref="S570:S572"/>
    <mergeCell ref="T570:T572"/>
    <mergeCell ref="S506:S520"/>
    <mergeCell ref="T463:T464"/>
    <mergeCell ref="U459:U460"/>
    <mergeCell ref="U487:U488"/>
    <mergeCell ref="V487:V488"/>
    <mergeCell ref="V537:V538"/>
    <mergeCell ref="S575:S584"/>
    <mergeCell ref="X570:X592"/>
    <mergeCell ref="W570:W592"/>
    <mergeCell ref="X608:X613"/>
    <mergeCell ref="W457:W466"/>
    <mergeCell ref="V459:V460"/>
    <mergeCell ref="X545:X563"/>
    <mergeCell ref="X491:X526"/>
    <mergeCell ref="X457:X466"/>
    <mergeCell ref="V640:V642"/>
    <mergeCell ref="T621:T622"/>
    <mergeCell ref="U621:U622"/>
    <mergeCell ref="V560:V561"/>
    <mergeCell ref="T465:T466"/>
    <mergeCell ref="V469:V470"/>
    <mergeCell ref="S503:S505"/>
    <mergeCell ref="T503:T505"/>
    <mergeCell ref="U503:U505"/>
    <mergeCell ref="V463:V464"/>
    <mergeCell ref="S463:S464"/>
    <mergeCell ref="V481:V486"/>
    <mergeCell ref="T491:T493"/>
    <mergeCell ref="S461:S462"/>
    <mergeCell ref="S469:S470"/>
    <mergeCell ref="S491:S493"/>
    <mergeCell ref="S487:S488"/>
    <mergeCell ref="V618:V620"/>
    <mergeCell ref="V465:V466"/>
    <mergeCell ref="T568:T569"/>
    <mergeCell ref="U568:U569"/>
    <mergeCell ref="V608:V609"/>
    <mergeCell ref="T606:T607"/>
    <mergeCell ref="V593:V595"/>
    <mergeCell ref="S591:S592"/>
    <mergeCell ref="U600:U601"/>
    <mergeCell ref="V585:V586"/>
    <mergeCell ref="V548:V549"/>
    <mergeCell ref="V494:V496"/>
    <mergeCell ref="V568:V569"/>
    <mergeCell ref="X754:X755"/>
    <mergeCell ref="W754:W755"/>
    <mergeCell ref="T618:T620"/>
    <mergeCell ref="U618:U620"/>
    <mergeCell ref="T589:T590"/>
    <mergeCell ref="T573:T574"/>
    <mergeCell ref="V573:V574"/>
    <mergeCell ref="V596:V597"/>
    <mergeCell ref="V674:V675"/>
    <mergeCell ref="T658:T659"/>
    <mergeCell ref="U658:U659"/>
    <mergeCell ref="U724:U725"/>
    <mergeCell ref="V724:V725"/>
    <mergeCell ref="S746:S747"/>
    <mergeCell ref="X618:X626"/>
    <mergeCell ref="V636:V637"/>
    <mergeCell ref="S606:S607"/>
    <mergeCell ref="V722:V723"/>
    <mergeCell ref="W752:W753"/>
    <mergeCell ref="W746:W751"/>
    <mergeCell ref="X746:X751"/>
    <mergeCell ref="V623:V624"/>
    <mergeCell ref="S621:S622"/>
    <mergeCell ref="X720:X729"/>
    <mergeCell ref="U754:U755"/>
    <mergeCell ref="V754:V755"/>
    <mergeCell ref="U623:U624"/>
    <mergeCell ref="S685:S686"/>
    <mergeCell ref="X638:X648"/>
    <mergeCell ref="S602:S603"/>
    <mergeCell ref="S608:S609"/>
    <mergeCell ref="W649:W659"/>
    <mergeCell ref="X473:X490"/>
    <mergeCell ref="V473:V480"/>
    <mergeCell ref="U481:U486"/>
    <mergeCell ref="V503:V505"/>
    <mergeCell ref="T530:T532"/>
    <mergeCell ref="U530:U532"/>
    <mergeCell ref="S593:S595"/>
    <mergeCell ref="T593:T595"/>
    <mergeCell ref="U552:U553"/>
    <mergeCell ref="V604:V605"/>
    <mergeCell ref="W473:W490"/>
    <mergeCell ref="W545:W563"/>
    <mergeCell ref="X527:X544"/>
    <mergeCell ref="V445:V446"/>
    <mergeCell ref="V506:V520"/>
    <mergeCell ref="V533:V534"/>
    <mergeCell ref="S548:S549"/>
    <mergeCell ref="U461:U462"/>
    <mergeCell ref="T535:T536"/>
    <mergeCell ref="S525:S526"/>
    <mergeCell ref="T506:T520"/>
    <mergeCell ref="V525:V526"/>
    <mergeCell ref="T548:T549"/>
    <mergeCell ref="S552:S553"/>
    <mergeCell ref="T552:T553"/>
    <mergeCell ref="X435:X456"/>
    <mergeCell ref="S439:S440"/>
    <mergeCell ref="S471:S472"/>
    <mergeCell ref="S445:S446"/>
    <mergeCell ref="T500:T502"/>
    <mergeCell ref="V500:V502"/>
    <mergeCell ref="S489:S490"/>
    <mergeCell ref="V497:V499"/>
    <mergeCell ref="T497:T499"/>
    <mergeCell ref="W425:W434"/>
    <mergeCell ref="S453:S454"/>
    <mergeCell ref="T425:T426"/>
    <mergeCell ref="T429:T430"/>
    <mergeCell ref="U429:U430"/>
    <mergeCell ref="V457:V458"/>
    <mergeCell ref="V441:V442"/>
    <mergeCell ref="U443:U444"/>
    <mergeCell ref="S451:S452"/>
    <mergeCell ref="T445:T446"/>
    <mergeCell ref="U439:U440"/>
    <mergeCell ref="V431:V432"/>
    <mergeCell ref="V427:V428"/>
    <mergeCell ref="U441:U442"/>
    <mergeCell ref="U433:U434"/>
    <mergeCell ref="S433:S434"/>
    <mergeCell ref="T433:T434"/>
    <mergeCell ref="T457:T458"/>
    <mergeCell ref="T455:T456"/>
    <mergeCell ref="T427:T428"/>
    <mergeCell ref="U455:U456"/>
    <mergeCell ref="U451:U452"/>
    <mergeCell ref="S437:S438"/>
    <mergeCell ref="S477:S478"/>
    <mergeCell ref="V405:V406"/>
    <mergeCell ref="A1:X1"/>
    <mergeCell ref="V229:V230"/>
    <mergeCell ref="S201:S202"/>
    <mergeCell ref="T201:T202"/>
    <mergeCell ref="U201:U202"/>
    <mergeCell ref="V201:V202"/>
    <mergeCell ref="E210:E211"/>
    <mergeCell ref="G210:G211"/>
    <mergeCell ref="I210:I211"/>
    <mergeCell ref="R193:R195"/>
    <mergeCell ref="U27:U28"/>
    <mergeCell ref="V16:V17"/>
    <mergeCell ref="V491:V493"/>
    <mergeCell ref="V489:V490"/>
    <mergeCell ref="U491:U493"/>
    <mergeCell ref="T453:T454"/>
    <mergeCell ref="T53:T54"/>
    <mergeCell ref="V196:V198"/>
    <mergeCell ref="V343:V344"/>
    <mergeCell ref="S393:S394"/>
    <mergeCell ref="T389:T390"/>
    <mergeCell ref="V433:V434"/>
    <mergeCell ref="S413:S418"/>
    <mergeCell ref="U435:U436"/>
    <mergeCell ref="S485:S486"/>
    <mergeCell ref="S455:S456"/>
    <mergeCell ref="W467:W472"/>
    <mergeCell ref="V435:V436"/>
    <mergeCell ref="V451:V452"/>
    <mergeCell ref="V455:V456"/>
    <mergeCell ref="U463:U464"/>
    <mergeCell ref="M760:O760"/>
    <mergeCell ref="U761:W761"/>
    <mergeCell ref="S668:S669"/>
    <mergeCell ref="V552:V553"/>
    <mergeCell ref="S554:S555"/>
    <mergeCell ref="V614:V617"/>
    <mergeCell ref="S636:S637"/>
    <mergeCell ref="R623:R624"/>
    <mergeCell ref="S623:S624"/>
    <mergeCell ref="T523:T524"/>
    <mergeCell ref="M761:O761"/>
    <mergeCell ref="S754:S755"/>
    <mergeCell ref="T754:T755"/>
    <mergeCell ref="U527:U529"/>
    <mergeCell ref="R533:R534"/>
    <mergeCell ref="V541:V542"/>
    <mergeCell ref="S535:S536"/>
    <mergeCell ref="T587:T588"/>
    <mergeCell ref="T596:T597"/>
    <mergeCell ref="S533:S534"/>
    <mergeCell ref="R530:R532"/>
    <mergeCell ref="S530:S532"/>
    <mergeCell ref="U525:U526"/>
    <mergeCell ref="R591:R592"/>
    <mergeCell ref="V550:V551"/>
    <mergeCell ref="V562:V563"/>
    <mergeCell ref="U591:U592"/>
    <mergeCell ref="R625:R626"/>
    <mergeCell ref="S523:S524"/>
    <mergeCell ref="V535:V536"/>
    <mergeCell ref="U570:U572"/>
    <mergeCell ref="V587:V588"/>
    <mergeCell ref="M759:O759"/>
    <mergeCell ref="V710:V711"/>
    <mergeCell ref="R525:R526"/>
    <mergeCell ref="R548:R549"/>
    <mergeCell ref="T543:T544"/>
    <mergeCell ref="W491:W526"/>
    <mergeCell ref="V523:V524"/>
    <mergeCell ref="W614:W617"/>
    <mergeCell ref="S353:S354"/>
    <mergeCell ref="S429:S430"/>
    <mergeCell ref="R427:R428"/>
    <mergeCell ref="U437:U438"/>
    <mergeCell ref="R506:R520"/>
    <mergeCell ref="V471:V472"/>
    <mergeCell ref="V453:V454"/>
    <mergeCell ref="V447:V448"/>
    <mergeCell ref="R527:R529"/>
    <mergeCell ref="R463:R464"/>
    <mergeCell ref="V530:V532"/>
    <mergeCell ref="U533:U534"/>
    <mergeCell ref="R535:R536"/>
    <mergeCell ref="R367:R368"/>
    <mergeCell ref="S367:S368"/>
    <mergeCell ref="R397:R398"/>
    <mergeCell ref="T473:T480"/>
    <mergeCell ref="V387:V388"/>
    <mergeCell ref="T437:T438"/>
    <mergeCell ref="R491:R493"/>
    <mergeCell ref="R475:R476"/>
    <mergeCell ref="R459:R460"/>
    <mergeCell ref="R481:R482"/>
    <mergeCell ref="V570:V572"/>
    <mergeCell ref="S268:S270"/>
    <mergeCell ref="R297:R298"/>
    <mergeCell ref="V297:V298"/>
    <mergeCell ref="R150:R152"/>
    <mergeCell ref="V214:V215"/>
    <mergeCell ref="U266:U267"/>
    <mergeCell ref="T112:T114"/>
    <mergeCell ref="T140:T141"/>
    <mergeCell ref="T136:T137"/>
    <mergeCell ref="U150:U152"/>
    <mergeCell ref="U457:U458"/>
    <mergeCell ref="T123:T124"/>
    <mergeCell ref="U51:U52"/>
    <mergeCell ref="V290:V291"/>
    <mergeCell ref="T325:T326"/>
    <mergeCell ref="V79:V80"/>
    <mergeCell ref="V83:V84"/>
    <mergeCell ref="U234:U235"/>
    <mergeCell ref="V123:V124"/>
    <mergeCell ref="V329:V330"/>
    <mergeCell ref="U349:U352"/>
    <mergeCell ref="V331:V332"/>
    <mergeCell ref="V106:V107"/>
    <mergeCell ref="V349:V352"/>
    <mergeCell ref="V375:V376"/>
    <mergeCell ref="V429:V430"/>
    <mergeCell ref="V411:V412"/>
    <mergeCell ref="V395:V396"/>
    <mergeCell ref="V381:V382"/>
    <mergeCell ref="T331:T332"/>
    <mergeCell ref="S371:S372"/>
    <mergeCell ref="U407:U408"/>
    <mergeCell ref="S57:S58"/>
    <mergeCell ref="S31:S32"/>
    <mergeCell ref="T36:T38"/>
    <mergeCell ref="R31:R32"/>
    <mergeCell ref="U36:U38"/>
    <mergeCell ref="T48:T50"/>
    <mergeCell ref="T42:T43"/>
    <mergeCell ref="U42:U43"/>
    <mergeCell ref="V21:V24"/>
    <mergeCell ref="S61:S62"/>
    <mergeCell ref="R36:R38"/>
    <mergeCell ref="R21:R24"/>
    <mergeCell ref="S21:S24"/>
    <mergeCell ref="V39:V41"/>
    <mergeCell ref="S27:S28"/>
    <mergeCell ref="S48:S50"/>
    <mergeCell ref="T560:T561"/>
    <mergeCell ref="S560:S561"/>
    <mergeCell ref="R545:R547"/>
    <mergeCell ref="V543:V544"/>
    <mergeCell ref="T545:T547"/>
    <mergeCell ref="R556:R557"/>
    <mergeCell ref="U535:U536"/>
    <mergeCell ref="V539:V540"/>
    <mergeCell ref="U500:U502"/>
    <mergeCell ref="U554:U555"/>
    <mergeCell ref="S545:S547"/>
    <mergeCell ref="R500:R502"/>
    <mergeCell ref="S500:S502"/>
    <mergeCell ref="U548:U549"/>
    <mergeCell ref="S543:S544"/>
    <mergeCell ref="T558:T559"/>
    <mergeCell ref="S377:S378"/>
    <mergeCell ref="R403:R404"/>
    <mergeCell ref="R445:R446"/>
    <mergeCell ref="R443:R444"/>
    <mergeCell ref="T441:T442"/>
    <mergeCell ref="U521:U522"/>
    <mergeCell ref="U506:U520"/>
    <mergeCell ref="T533:T534"/>
    <mergeCell ref="T554:T555"/>
    <mergeCell ref="U562:U563"/>
    <mergeCell ref="R467:R468"/>
    <mergeCell ref="R497:R499"/>
    <mergeCell ref="T467:T468"/>
    <mergeCell ref="S459:S460"/>
    <mergeCell ref="T447:T448"/>
    <mergeCell ref="R465:R466"/>
    <mergeCell ref="U467:U468"/>
    <mergeCell ref="T481:T486"/>
    <mergeCell ref="R435:R436"/>
    <mergeCell ref="T443:T444"/>
    <mergeCell ref="S479:S480"/>
    <mergeCell ref="U473:U480"/>
    <mergeCell ref="R487:R488"/>
    <mergeCell ref="T459:T460"/>
    <mergeCell ref="S562:S563"/>
    <mergeCell ref="T469:T470"/>
    <mergeCell ref="U494:U496"/>
    <mergeCell ref="U489:U490"/>
    <mergeCell ref="S494:S496"/>
    <mergeCell ref="T461:T462"/>
    <mergeCell ref="T562:T563"/>
    <mergeCell ref="R461:R462"/>
    <mergeCell ref="R489:R490"/>
    <mergeCell ref="S475:S476"/>
    <mergeCell ref="R391:R392"/>
    <mergeCell ref="S481:S482"/>
    <mergeCell ref="T494:T496"/>
    <mergeCell ref="U465:U466"/>
    <mergeCell ref="S431:S432"/>
    <mergeCell ref="T575:T584"/>
    <mergeCell ref="U598:U599"/>
    <mergeCell ref="U625:U626"/>
    <mergeCell ref="U585:U586"/>
    <mergeCell ref="R562:R563"/>
    <mergeCell ref="U629:U631"/>
    <mergeCell ref="U649:U651"/>
    <mergeCell ref="T625:T626"/>
    <mergeCell ref="S598:S599"/>
    <mergeCell ref="S585:S586"/>
    <mergeCell ref="S589:S590"/>
    <mergeCell ref="T640:T642"/>
    <mergeCell ref="U560:U561"/>
    <mergeCell ref="R521:R522"/>
    <mergeCell ref="T521:T522"/>
    <mergeCell ref="S568:S569"/>
    <mergeCell ref="S566:S567"/>
    <mergeCell ref="T566:T567"/>
    <mergeCell ref="R523:R524"/>
    <mergeCell ref="U497:U499"/>
    <mergeCell ref="S403:S404"/>
    <mergeCell ref="S391:S392"/>
    <mergeCell ref="R600:R601"/>
    <mergeCell ref="S600:S601"/>
    <mergeCell ref="S587:S588"/>
    <mergeCell ref="G608:G609"/>
    <mergeCell ref="U566:U567"/>
    <mergeCell ref="U564:U565"/>
    <mergeCell ref="C604:C607"/>
    <mergeCell ref="I591:I592"/>
    <mergeCell ref="I568:I569"/>
    <mergeCell ref="I579:I580"/>
    <mergeCell ref="E634:E635"/>
    <mergeCell ref="G634:G635"/>
    <mergeCell ref="E612:E613"/>
    <mergeCell ref="I612:I613"/>
    <mergeCell ref="C627:C628"/>
    <mergeCell ref="G614:G615"/>
    <mergeCell ref="I585:I586"/>
    <mergeCell ref="E593:E595"/>
    <mergeCell ref="E566:E567"/>
    <mergeCell ref="R612:R613"/>
    <mergeCell ref="R610:R611"/>
    <mergeCell ref="R606:R607"/>
    <mergeCell ref="G604:G607"/>
    <mergeCell ref="I604:I607"/>
    <mergeCell ref="C566:C567"/>
    <mergeCell ref="C570:C574"/>
    <mergeCell ref="T564:T565"/>
    <mergeCell ref="I627:I628"/>
    <mergeCell ref="T236:T237"/>
    <mergeCell ref="T423:T424"/>
    <mergeCell ref="T409:T410"/>
    <mergeCell ref="R604:R605"/>
    <mergeCell ref="A570:A592"/>
    <mergeCell ref="R33:R35"/>
    <mergeCell ref="R294:R296"/>
    <mergeCell ref="R325:R326"/>
    <mergeCell ref="I409:I412"/>
    <mergeCell ref="R140:R141"/>
    <mergeCell ref="A63:A86"/>
    <mergeCell ref="R585:R586"/>
    <mergeCell ref="T585:T586"/>
    <mergeCell ref="R575:R584"/>
    <mergeCell ref="R494:R496"/>
    <mergeCell ref="S389:S390"/>
    <mergeCell ref="T361:T362"/>
    <mergeCell ref="R355:R357"/>
    <mergeCell ref="R437:R438"/>
    <mergeCell ref="R439:R440"/>
    <mergeCell ref="S457:S458"/>
    <mergeCell ref="T403:T404"/>
    <mergeCell ref="S556:S557"/>
    <mergeCell ref="T262:T263"/>
    <mergeCell ref="A325:A348"/>
    <mergeCell ref="T439:T440"/>
    <mergeCell ref="T76:T78"/>
    <mergeCell ref="I51:I52"/>
    <mergeCell ref="R51:R52"/>
    <mergeCell ref="C110:C111"/>
    <mergeCell ref="C136:C139"/>
    <mergeCell ref="G138:G139"/>
    <mergeCell ref="I297:I298"/>
    <mergeCell ref="R288:R289"/>
    <mergeCell ref="I375:I376"/>
    <mergeCell ref="R393:R394"/>
    <mergeCell ref="R385:R386"/>
    <mergeCell ref="G42:G43"/>
    <mergeCell ref="C612:C613"/>
    <mergeCell ref="R543:R544"/>
    <mergeCell ref="R560:R561"/>
    <mergeCell ref="R564:R565"/>
    <mergeCell ref="R568:R569"/>
    <mergeCell ref="R451:R452"/>
    <mergeCell ref="R317:R318"/>
    <mergeCell ref="I401:I402"/>
    <mergeCell ref="R361:R362"/>
    <mergeCell ref="C560:C561"/>
    <mergeCell ref="E560:E561"/>
    <mergeCell ref="G560:G561"/>
    <mergeCell ref="I560:I561"/>
    <mergeCell ref="C441:C450"/>
    <mergeCell ref="E441:E450"/>
    <mergeCell ref="G449:G450"/>
    <mergeCell ref="R72:R73"/>
    <mergeCell ref="C125:C130"/>
    <mergeCell ref="C79:C84"/>
    <mergeCell ref="E97:E98"/>
    <mergeCell ref="G97:G98"/>
    <mergeCell ref="I97:I98"/>
    <mergeCell ref="R573:R574"/>
    <mergeCell ref="C593:C595"/>
    <mergeCell ref="R268:R270"/>
    <mergeCell ref="I437:I438"/>
    <mergeCell ref="G14:G20"/>
    <mergeCell ref="E18:E20"/>
    <mergeCell ref="E25:E26"/>
    <mergeCell ref="G25:G26"/>
    <mergeCell ref="R25:R26"/>
    <mergeCell ref="S25:S26"/>
    <mergeCell ref="U25:U26"/>
    <mergeCell ref="R18:R20"/>
    <mergeCell ref="S18:S20"/>
    <mergeCell ref="T18:T20"/>
    <mergeCell ref="U18:U20"/>
    <mergeCell ref="C51:C52"/>
    <mergeCell ref="E51:E52"/>
    <mergeCell ref="G51:G52"/>
    <mergeCell ref="U69:U71"/>
    <mergeCell ref="I83:I84"/>
    <mergeCell ref="E79:E80"/>
    <mergeCell ref="R79:R80"/>
    <mergeCell ref="S79:S80"/>
    <mergeCell ref="T79:T80"/>
    <mergeCell ref="C14:C20"/>
    <mergeCell ref="I18:I20"/>
    <mergeCell ref="T33:T35"/>
    <mergeCell ref="S42:S43"/>
    <mergeCell ref="T29:T30"/>
    <mergeCell ref="U21:U24"/>
    <mergeCell ref="U29:U30"/>
    <mergeCell ref="T39:T41"/>
    <mergeCell ref="U39:U41"/>
    <mergeCell ref="S63:S65"/>
    <mergeCell ref="I63:I65"/>
    <mergeCell ref="C25:C26"/>
    <mergeCell ref="T227:T228"/>
    <mergeCell ref="U231:U233"/>
    <mergeCell ref="S443:S444"/>
    <mergeCell ref="S290:S291"/>
    <mergeCell ref="G447:G448"/>
    <mergeCell ref="R447:R448"/>
    <mergeCell ref="S447:S448"/>
    <mergeCell ref="G441:G442"/>
    <mergeCell ref="I79:I80"/>
    <mergeCell ref="U286:U287"/>
    <mergeCell ref="S271:S273"/>
    <mergeCell ref="U290:U291"/>
    <mergeCell ref="S375:S376"/>
    <mergeCell ref="U401:U402"/>
    <mergeCell ref="U268:U270"/>
    <mergeCell ref="U259:U261"/>
    <mergeCell ref="U427:U428"/>
    <mergeCell ref="U299:U301"/>
    <mergeCell ref="S313:S314"/>
    <mergeCell ref="R333:R335"/>
    <mergeCell ref="T363:T364"/>
    <mergeCell ref="R363:R364"/>
    <mergeCell ref="T431:T432"/>
    <mergeCell ref="T413:T418"/>
    <mergeCell ref="S423:S424"/>
    <mergeCell ref="U121:U122"/>
    <mergeCell ref="T210:T211"/>
    <mergeCell ref="U138:U139"/>
    <mergeCell ref="I441:I450"/>
    <mergeCell ref="R449:R450"/>
    <mergeCell ref="S449:S450"/>
    <mergeCell ref="T449:T450"/>
    <mergeCell ref="A746:A751"/>
    <mergeCell ref="C748:C749"/>
    <mergeCell ref="E748:E749"/>
    <mergeCell ref="G748:G749"/>
    <mergeCell ref="I748:I749"/>
    <mergeCell ref="R748:R749"/>
    <mergeCell ref="S748:S749"/>
    <mergeCell ref="T748:T749"/>
    <mergeCell ref="U748:U749"/>
    <mergeCell ref="V748:V749"/>
    <mergeCell ref="C750:C751"/>
    <mergeCell ref="E750:E751"/>
    <mergeCell ref="G750:G751"/>
    <mergeCell ref="I750:I751"/>
    <mergeCell ref="R750:R751"/>
    <mergeCell ref="S750:S751"/>
    <mergeCell ref="T750:T751"/>
    <mergeCell ref="U750:U751"/>
    <mergeCell ref="V750:V751"/>
    <mergeCell ref="T746:T747"/>
    <mergeCell ref="U746:U747"/>
    <mergeCell ref="V437:V438"/>
    <mergeCell ref="U339:U342"/>
    <mergeCell ref="V443:V444"/>
    <mergeCell ref="V449:V450"/>
    <mergeCell ref="U449:U450"/>
    <mergeCell ref="T435:T436"/>
    <mergeCell ref="V439:V440"/>
    <mergeCell ref="S345:S346"/>
    <mergeCell ref="T244:T245"/>
    <mergeCell ref="A680:A686"/>
    <mergeCell ref="E687:E688"/>
    <mergeCell ref="G600:G601"/>
    <mergeCell ref="E616:E617"/>
    <mergeCell ref="G616:G617"/>
    <mergeCell ref="C618:C622"/>
    <mergeCell ref="R554:R555"/>
    <mergeCell ref="C610:C611"/>
    <mergeCell ref="E610:E611"/>
    <mergeCell ref="G610:G611"/>
    <mergeCell ref="R541:R542"/>
    <mergeCell ref="R670:R673"/>
    <mergeCell ref="E638:E639"/>
    <mergeCell ref="I614:I615"/>
    <mergeCell ref="R550:R551"/>
    <mergeCell ref="S550:S551"/>
    <mergeCell ref="T550:T551"/>
    <mergeCell ref="U550:U551"/>
    <mergeCell ref="I625:I626"/>
    <mergeCell ref="T612:T613"/>
    <mergeCell ref="U612:U613"/>
    <mergeCell ref="U593:U595"/>
    <mergeCell ref="R479:R480"/>
    <mergeCell ref="T160:T161"/>
    <mergeCell ref="V131:V132"/>
    <mergeCell ref="V115:V117"/>
    <mergeCell ref="V108:V109"/>
    <mergeCell ref="V158:V159"/>
    <mergeCell ref="A545:A563"/>
    <mergeCell ref="C680:C682"/>
    <mergeCell ref="G612:G613"/>
    <mergeCell ref="I632:I633"/>
    <mergeCell ref="A649:A659"/>
    <mergeCell ref="C654:C655"/>
    <mergeCell ref="A660:A669"/>
    <mergeCell ref="C666:C667"/>
    <mergeCell ref="C623:C624"/>
    <mergeCell ref="A618:A626"/>
    <mergeCell ref="T541:T542"/>
    <mergeCell ref="A670:A679"/>
    <mergeCell ref="C674:C675"/>
    <mergeCell ref="G674:G675"/>
    <mergeCell ref="C647:C648"/>
    <mergeCell ref="T110:T111"/>
    <mergeCell ref="V110:V111"/>
    <mergeCell ref="A144:A165"/>
    <mergeCell ref="A608:A613"/>
    <mergeCell ref="T539:T540"/>
    <mergeCell ref="U537:U538"/>
    <mergeCell ref="U539:U540"/>
    <mergeCell ref="T177:T178"/>
    <mergeCell ref="U343:U344"/>
    <mergeCell ref="V385:V386"/>
    <mergeCell ref="V355:V357"/>
    <mergeCell ref="T358:T360"/>
    <mergeCell ref="U693:U695"/>
    <mergeCell ref="R691:R692"/>
    <mergeCell ref="R674:R675"/>
    <mergeCell ref="S674:S675"/>
    <mergeCell ref="U638:U639"/>
    <mergeCell ref="I680:I682"/>
    <mergeCell ref="G638:G639"/>
    <mergeCell ref="E647:E648"/>
    <mergeCell ref="U678:U679"/>
    <mergeCell ref="R740:R741"/>
    <mergeCell ref="S740:S741"/>
    <mergeCell ref="T740:T741"/>
    <mergeCell ref="U740:U741"/>
    <mergeCell ref="I738:I739"/>
    <mergeCell ref="R660:R665"/>
    <mergeCell ref="R656:R657"/>
    <mergeCell ref="I652:I653"/>
    <mergeCell ref="S699:S701"/>
    <mergeCell ref="G718:G719"/>
    <mergeCell ref="E674:E675"/>
    <mergeCell ref="G724:G725"/>
    <mergeCell ref="E738:E739"/>
    <mergeCell ref="E718:E719"/>
    <mergeCell ref="E720:E721"/>
    <mergeCell ref="E712:E713"/>
    <mergeCell ref="G714:G715"/>
    <mergeCell ref="E666:E667"/>
    <mergeCell ref="I640:I642"/>
    <mergeCell ref="I654:I655"/>
    <mergeCell ref="S676:S677"/>
    <mergeCell ref="I702:I704"/>
    <mergeCell ref="T718:T719"/>
    <mergeCell ref="A87:A111"/>
    <mergeCell ref="C99:C100"/>
    <mergeCell ref="I99:I100"/>
    <mergeCell ref="R97:R98"/>
    <mergeCell ref="S97:S98"/>
    <mergeCell ref="T97:T98"/>
    <mergeCell ref="U97:U98"/>
    <mergeCell ref="V97:V98"/>
    <mergeCell ref="R104:R105"/>
    <mergeCell ref="T101:T103"/>
    <mergeCell ref="T95:T96"/>
    <mergeCell ref="S104:S105"/>
    <mergeCell ref="R106:R107"/>
    <mergeCell ref="G99:G100"/>
    <mergeCell ref="E110:E111"/>
    <mergeCell ref="G110:G111"/>
    <mergeCell ref="C87:C96"/>
    <mergeCell ref="I95:I96"/>
    <mergeCell ref="C97:C98"/>
    <mergeCell ref="C101:C103"/>
    <mergeCell ref="I101:I103"/>
    <mergeCell ref="C104:C109"/>
    <mergeCell ref="I104:I105"/>
    <mergeCell ref="U104:U105"/>
    <mergeCell ref="V101:V103"/>
    <mergeCell ref="E90:E92"/>
    <mergeCell ref="S93:S94"/>
    <mergeCell ref="I106:I107"/>
    <mergeCell ref="U99:U100"/>
    <mergeCell ref="G90:G92"/>
    <mergeCell ref="R99:R100"/>
    <mergeCell ref="U93:U94"/>
    <mergeCell ref="W593:W603"/>
    <mergeCell ref="X593:X603"/>
    <mergeCell ref="X112:X143"/>
    <mergeCell ref="X353:X378"/>
    <mergeCell ref="C365:C366"/>
    <mergeCell ref="A353:A378"/>
    <mergeCell ref="W353:W378"/>
    <mergeCell ref="I138:I139"/>
    <mergeCell ref="W112:W143"/>
    <mergeCell ref="S121:S122"/>
    <mergeCell ref="U347:U348"/>
    <mergeCell ref="U252:U254"/>
    <mergeCell ref="S255:S256"/>
    <mergeCell ref="V138:V139"/>
    <mergeCell ref="E138:E139"/>
    <mergeCell ref="U129:U130"/>
    <mergeCell ref="E115:E117"/>
    <mergeCell ref="A527:A544"/>
    <mergeCell ref="C533:C540"/>
    <mergeCell ref="E537:E538"/>
    <mergeCell ref="E539:E540"/>
    <mergeCell ref="G537:G538"/>
    <mergeCell ref="G539:G540"/>
    <mergeCell ref="I537:I538"/>
    <mergeCell ref="I539:I540"/>
    <mergeCell ref="R537:R538"/>
    <mergeCell ref="R539:R540"/>
    <mergeCell ref="S537:S538"/>
    <mergeCell ref="S539:S540"/>
    <mergeCell ref="T537:T538"/>
    <mergeCell ref="U367:U368"/>
    <mergeCell ref="A593:A603"/>
  </mergeCells>
  <conditionalFormatting sqref="T473 T3:T5 T29:T30 T286:T287 T411:T412 T521:T526 T543:T544 T596:T597 T660 T687:T690 W680 W649:W650 W63 W166 W720 W3 W112 W190 W246 W268 W593 T33 W33 W144 W218 W299 T345:T346 W325 W349:W353 T401:T402 W425 T439:T441 W435 T457:T458 T541 T604:T606 W604 W614:W619 W627 W660 W687 T693:T694 W87 T649 T55:T56 W491:W545 T431:T432 T53 T158 T730:T734 W379 T736 T443 T445 T447 T451:T452 W570 W608 W401 T449 T425:T428 T645:T646 T738 T744 T740 T742 T76 T79 T136:T138 T142 T140 T240:T245 T467 T315:T330 T618 T621 T623 T625 T638 T640 T643 T746 T748 T750 T652 W457 W467 W473 T696:T697 T699:T700 T702:T703 W693 W712">
    <cfRule type="cellIs" dxfId="186" priority="403" operator="lessThan">
      <formula>170</formula>
    </cfRule>
  </conditionalFormatting>
  <conditionalFormatting sqref="T487">
    <cfRule type="cellIs" dxfId="185" priority="396" operator="lessThan">
      <formula>170</formula>
    </cfRule>
  </conditionalFormatting>
  <conditionalFormatting sqref="T160">
    <cfRule type="cellIs" dxfId="184" priority="384" operator="lessThan">
      <formula>170</formula>
    </cfRule>
  </conditionalFormatting>
  <conditionalFormatting sqref="T125:T126">
    <cfRule type="cellIs" dxfId="183" priority="387" operator="lessThan">
      <formula>170</formula>
    </cfRule>
  </conditionalFormatting>
  <conditionalFormatting sqref="T231:T233">
    <cfRule type="cellIs" dxfId="182" priority="381" operator="lessThan">
      <formula>170</formula>
    </cfRule>
  </conditionalFormatting>
  <conditionalFormatting sqref="T608:T609">
    <cfRule type="cellIs" dxfId="181" priority="377" operator="lessThan">
      <formula>170</formula>
    </cfRule>
  </conditionalFormatting>
  <conditionalFormatting sqref="T724:T726">
    <cfRule type="cellIs" dxfId="180" priority="374" operator="lessThan">
      <formula>170</formula>
    </cfRule>
  </conditionalFormatting>
  <conditionalFormatting sqref="T407">
    <cfRule type="cellIs" dxfId="179" priority="373" operator="lessThan">
      <formula>170</formula>
    </cfRule>
  </conditionalFormatting>
  <conditionalFormatting sqref="T469">
    <cfRule type="cellIs" dxfId="178" priority="372" operator="lessThan">
      <formula>170</formula>
    </cfRule>
  </conditionalFormatting>
  <conditionalFormatting sqref="T131">
    <cfRule type="cellIs" dxfId="177" priority="368" operator="lessThan">
      <formula>170</formula>
    </cfRule>
  </conditionalFormatting>
  <conditionalFormatting sqref="T74">
    <cfRule type="cellIs" dxfId="176" priority="370" operator="lessThan">
      <formula>170</formula>
    </cfRule>
  </conditionalFormatting>
  <conditionalFormatting sqref="T177">
    <cfRule type="cellIs" dxfId="175" priority="367" operator="lessThan">
      <formula>170</formula>
    </cfRule>
  </conditionalFormatting>
  <conditionalFormatting sqref="T587:T588">
    <cfRule type="cellIs" dxfId="174" priority="360" operator="lessThan">
      <formula>170</formula>
    </cfRule>
  </conditionalFormatting>
  <conditionalFormatting sqref="T234">
    <cfRule type="cellIs" dxfId="173" priority="365" operator="lessThan">
      <formula>170</formula>
    </cfRule>
  </conditionalFormatting>
  <conditionalFormatting sqref="W670">
    <cfRule type="cellIs" dxfId="172" priority="352" operator="lessThan">
      <formula>170</formula>
    </cfRule>
  </conditionalFormatting>
  <conditionalFormatting sqref="T313:T314">
    <cfRule type="cellIs" dxfId="171" priority="340" operator="lessThan">
      <formula>170</formula>
    </cfRule>
  </conditionalFormatting>
  <conditionalFormatting sqref="T203:T204">
    <cfRule type="cellIs" dxfId="170" priority="342" operator="lessThan">
      <formula>170</formula>
    </cfRule>
  </conditionalFormatting>
  <conditionalFormatting sqref="T379:T400">
    <cfRule type="cellIs" dxfId="169" priority="337" operator="lessThan">
      <formula>170</formula>
    </cfRule>
  </conditionalFormatting>
  <conditionalFormatting sqref="T680 T683">
    <cfRule type="cellIs" dxfId="168" priority="324" operator="lessThan">
      <formula>170</formula>
    </cfRule>
  </conditionalFormatting>
  <conditionalFormatting sqref="T147">
    <cfRule type="cellIs" dxfId="167" priority="273" operator="lessThan">
      <formula>170</formula>
    </cfRule>
  </conditionalFormatting>
  <conditionalFormatting sqref="T31:T32">
    <cfRule type="cellIs" dxfId="166" priority="300" operator="lessThan">
      <formula>170</formula>
    </cfRule>
  </conditionalFormatting>
  <conditionalFormatting sqref="T61:T62">
    <cfRule type="cellIs" dxfId="165" priority="299" operator="lessThan">
      <formula>170</formula>
    </cfRule>
  </conditionalFormatting>
  <conditionalFormatting sqref="T85:T86">
    <cfRule type="cellIs" dxfId="164" priority="298" operator="lessThan">
      <formula>170</formula>
    </cfRule>
  </conditionalFormatting>
  <conditionalFormatting sqref="T110:T111">
    <cfRule type="cellIs" dxfId="163" priority="297" operator="lessThan">
      <formula>170</formula>
    </cfRule>
  </conditionalFormatting>
  <conditionalFormatting sqref="T27:T28">
    <cfRule type="cellIs" dxfId="162" priority="296" operator="lessThan">
      <formula>170</formula>
    </cfRule>
  </conditionalFormatting>
  <conditionalFormatting sqref="T48">
    <cfRule type="cellIs" dxfId="161" priority="291" operator="lessThan">
      <formula>170</formula>
    </cfRule>
  </conditionalFormatting>
  <conditionalFormatting sqref="T36">
    <cfRule type="cellIs" dxfId="160" priority="294" operator="lessThan">
      <formula>170</formula>
    </cfRule>
  </conditionalFormatting>
  <conditionalFormatting sqref="T39">
    <cfRule type="cellIs" dxfId="159" priority="293" operator="lessThan">
      <formula>170</formula>
    </cfRule>
  </conditionalFormatting>
  <conditionalFormatting sqref="T46:T47">
    <cfRule type="cellIs" dxfId="158" priority="292" operator="lessThan">
      <formula>170</formula>
    </cfRule>
  </conditionalFormatting>
  <conditionalFormatting sqref="T63">
    <cfRule type="cellIs" dxfId="157" priority="289" operator="lessThan">
      <formula>170</formula>
    </cfRule>
  </conditionalFormatting>
  <conditionalFormatting sqref="T66">
    <cfRule type="cellIs" dxfId="156" priority="288" operator="lessThan">
      <formula>170</formula>
    </cfRule>
  </conditionalFormatting>
  <conditionalFormatting sqref="T69">
    <cfRule type="cellIs" dxfId="155" priority="287" operator="lessThan">
      <formula>170</formula>
    </cfRule>
  </conditionalFormatting>
  <conditionalFormatting sqref="T87">
    <cfRule type="cellIs" dxfId="154" priority="284" operator="lessThan">
      <formula>170</formula>
    </cfRule>
  </conditionalFormatting>
  <conditionalFormatting sqref="T90">
    <cfRule type="cellIs" dxfId="153" priority="283" operator="lessThan">
      <formula>170</formula>
    </cfRule>
  </conditionalFormatting>
  <conditionalFormatting sqref="T99:T100">
    <cfRule type="cellIs" dxfId="152" priority="281" operator="lessThan">
      <formula>170</formula>
    </cfRule>
  </conditionalFormatting>
  <conditionalFormatting sqref="T112">
    <cfRule type="cellIs" dxfId="151" priority="279" operator="lessThan">
      <formula>170</formula>
    </cfRule>
  </conditionalFormatting>
  <conditionalFormatting sqref="T101:T103">
    <cfRule type="cellIs" dxfId="150" priority="280" operator="lessThan">
      <formula>170</formula>
    </cfRule>
  </conditionalFormatting>
  <conditionalFormatting sqref="T118">
    <cfRule type="cellIs" dxfId="149" priority="277" operator="lessThan">
      <formula>170</formula>
    </cfRule>
  </conditionalFormatting>
  <conditionalFormatting sqref="T115">
    <cfRule type="cellIs" dxfId="148" priority="278" operator="lessThan">
      <formula>170</formula>
    </cfRule>
  </conditionalFormatting>
  <conditionalFormatting sqref="T121:T122">
    <cfRule type="cellIs" dxfId="147" priority="276" operator="lessThan">
      <formula>170</formula>
    </cfRule>
  </conditionalFormatting>
  <conditionalFormatting sqref="T144">
    <cfRule type="cellIs" dxfId="146" priority="274" operator="lessThan">
      <formula>170</formula>
    </cfRule>
  </conditionalFormatting>
  <conditionalFormatting sqref="T150">
    <cfRule type="cellIs" dxfId="145" priority="272" operator="lessThan">
      <formula>170</formula>
    </cfRule>
  </conditionalFormatting>
  <conditionalFormatting sqref="T155">
    <cfRule type="cellIs" dxfId="144" priority="271" operator="lessThan">
      <formula>170</formula>
    </cfRule>
  </conditionalFormatting>
  <conditionalFormatting sqref="T164:T165">
    <cfRule type="cellIs" dxfId="143" priority="269" operator="lessThan">
      <formula>170</formula>
    </cfRule>
  </conditionalFormatting>
  <conditionalFormatting sqref="T166">
    <cfRule type="cellIs" dxfId="142" priority="268" operator="lessThan">
      <formula>170</formula>
    </cfRule>
  </conditionalFormatting>
  <conditionalFormatting sqref="T169">
    <cfRule type="cellIs" dxfId="141" priority="267" operator="lessThan">
      <formula>170</formula>
    </cfRule>
  </conditionalFormatting>
  <conditionalFormatting sqref="T172">
    <cfRule type="cellIs" dxfId="140" priority="266" operator="lessThan">
      <formula>170</formula>
    </cfRule>
  </conditionalFormatting>
  <conditionalFormatting sqref="T179">
    <cfRule type="cellIs" dxfId="139" priority="264" operator="lessThan">
      <formula>170</formula>
    </cfRule>
  </conditionalFormatting>
  <conditionalFormatting sqref="T190">
    <cfRule type="cellIs" dxfId="138" priority="261" operator="lessThan">
      <formula>170</formula>
    </cfRule>
  </conditionalFormatting>
  <conditionalFormatting sqref="T193">
    <cfRule type="cellIs" dxfId="137" priority="260" operator="lessThan">
      <formula>170</formula>
    </cfRule>
  </conditionalFormatting>
  <conditionalFormatting sqref="T196">
    <cfRule type="cellIs" dxfId="136" priority="259" operator="lessThan">
      <formula>170</formula>
    </cfRule>
  </conditionalFormatting>
  <conditionalFormatting sqref="T218">
    <cfRule type="cellIs" dxfId="135" priority="256" operator="lessThan">
      <formula>170</formula>
    </cfRule>
  </conditionalFormatting>
  <conditionalFormatting sqref="T221">
    <cfRule type="cellIs" dxfId="134" priority="255" operator="lessThan">
      <formula>170</formula>
    </cfRule>
  </conditionalFormatting>
  <conditionalFormatting sqref="T229:T230">
    <cfRule type="cellIs" dxfId="133" priority="253" operator="lessThan">
      <formula>170</formula>
    </cfRule>
  </conditionalFormatting>
  <conditionalFormatting sqref="T224">
    <cfRule type="cellIs" dxfId="132" priority="254" operator="lessThan">
      <formula>170</formula>
    </cfRule>
  </conditionalFormatting>
  <conditionalFormatting sqref="T246">
    <cfRule type="cellIs" dxfId="131" priority="251" operator="lessThan">
      <formula>170</formula>
    </cfRule>
  </conditionalFormatting>
  <conditionalFormatting sqref="T249">
    <cfRule type="cellIs" dxfId="130" priority="250" operator="lessThan">
      <formula>170</formula>
    </cfRule>
  </conditionalFormatting>
  <conditionalFormatting sqref="T252">
    <cfRule type="cellIs" dxfId="129" priority="249" operator="lessThan">
      <formula>170</formula>
    </cfRule>
  </conditionalFormatting>
  <conditionalFormatting sqref="T266:T267">
    <cfRule type="cellIs" dxfId="128" priority="248" operator="lessThan">
      <formula>170</formula>
    </cfRule>
  </conditionalFormatting>
  <conditionalFormatting sqref="T257:T258">
    <cfRule type="cellIs" dxfId="127" priority="247" operator="lessThan">
      <formula>170</formula>
    </cfRule>
  </conditionalFormatting>
  <conditionalFormatting sqref="T268">
    <cfRule type="cellIs" dxfId="126" priority="246" operator="lessThan">
      <formula>170</formula>
    </cfRule>
  </conditionalFormatting>
  <conditionalFormatting sqref="T271">
    <cfRule type="cellIs" dxfId="125" priority="245" operator="lessThan">
      <formula>170</formula>
    </cfRule>
  </conditionalFormatting>
  <conditionalFormatting sqref="T274">
    <cfRule type="cellIs" dxfId="124" priority="244" operator="lessThan">
      <formula>170</formula>
    </cfRule>
  </conditionalFormatting>
  <conditionalFormatting sqref="T281:T283">
    <cfRule type="cellIs" dxfId="123" priority="242" operator="lessThan">
      <formula>170</formula>
    </cfRule>
  </conditionalFormatting>
  <conditionalFormatting sqref="T284:T285">
    <cfRule type="cellIs" dxfId="122" priority="241" operator="lessThan">
      <formula>170</formula>
    </cfRule>
  </conditionalFormatting>
  <conditionalFormatting sqref="T294">
    <cfRule type="cellIs" dxfId="121" priority="240" operator="lessThan">
      <formula>170</formula>
    </cfRule>
  </conditionalFormatting>
  <conditionalFormatting sqref="T297:T298">
    <cfRule type="cellIs" dxfId="120" priority="238" operator="lessThan">
      <formula>170</formula>
    </cfRule>
  </conditionalFormatting>
  <conditionalFormatting sqref="T299">
    <cfRule type="cellIs" dxfId="119" priority="237" operator="lessThan">
      <formula>170</formula>
    </cfRule>
  </conditionalFormatting>
  <conditionalFormatting sqref="T302">
    <cfRule type="cellIs" dxfId="118" priority="236" operator="lessThan">
      <formula>170</formula>
    </cfRule>
  </conditionalFormatting>
  <conditionalFormatting sqref="T305">
    <cfRule type="cellIs" dxfId="117" priority="235" operator="lessThan">
      <formula>170</formula>
    </cfRule>
  </conditionalFormatting>
  <conditionalFormatting sqref="T310">
    <cfRule type="cellIs" dxfId="116" priority="233" operator="lessThan">
      <formula>170</formula>
    </cfRule>
  </conditionalFormatting>
  <conditionalFormatting sqref="T353:T354">
    <cfRule type="cellIs" dxfId="115" priority="221" operator="lessThan">
      <formula>170</formula>
    </cfRule>
  </conditionalFormatting>
  <conditionalFormatting sqref="T339">
    <cfRule type="cellIs" dxfId="114" priority="227" operator="lessThan">
      <formula>170</formula>
    </cfRule>
  </conditionalFormatting>
  <conditionalFormatting sqref="T343:T344">
    <cfRule type="cellIs" dxfId="113" priority="225" operator="lessThan">
      <formula>170</formula>
    </cfRule>
  </conditionalFormatting>
  <conditionalFormatting sqref="T347:T348">
    <cfRule type="cellIs" dxfId="112" priority="224" operator="lessThan">
      <formula>170</formula>
    </cfRule>
  </conditionalFormatting>
  <conditionalFormatting sqref="T358 T361 T363 T365 T369 T371 T373 T375 T377 T367">
    <cfRule type="cellIs" dxfId="111" priority="217" operator="lessThan">
      <formula>170</formula>
    </cfRule>
  </conditionalFormatting>
  <conditionalFormatting sqref="T349">
    <cfRule type="cellIs" dxfId="110" priority="223" operator="lessThan">
      <formula>170</formula>
    </cfRule>
  </conditionalFormatting>
  <conditionalFormatting sqref="T355">
    <cfRule type="cellIs" dxfId="109" priority="218" operator="lessThan">
      <formula>170</formula>
    </cfRule>
  </conditionalFormatting>
  <conditionalFormatting sqref="T413">
    <cfRule type="cellIs" dxfId="108" priority="205" operator="lessThan">
      <formula>170</formula>
    </cfRule>
  </conditionalFormatting>
  <conditionalFormatting sqref="T423:T424">
    <cfRule type="cellIs" dxfId="107" priority="201" operator="lessThan">
      <formula>170</formula>
    </cfRule>
  </conditionalFormatting>
  <conditionalFormatting sqref="T433:T434">
    <cfRule type="cellIs" dxfId="106" priority="200" operator="lessThan">
      <formula>170</formula>
    </cfRule>
  </conditionalFormatting>
  <conditionalFormatting sqref="T455:T456">
    <cfRule type="cellIs" dxfId="105" priority="199" operator="lessThan">
      <formula>170</formula>
    </cfRule>
  </conditionalFormatting>
  <conditionalFormatting sqref="T435:T436">
    <cfRule type="cellIs" dxfId="104" priority="198" operator="lessThan">
      <formula>170</formula>
    </cfRule>
  </conditionalFormatting>
  <conditionalFormatting sqref="T459:T460">
    <cfRule type="cellIs" dxfId="103" priority="196" operator="lessThan">
      <formula>170</formula>
    </cfRule>
  </conditionalFormatting>
  <conditionalFormatting sqref="T461:T462">
    <cfRule type="cellIs" dxfId="102" priority="195" operator="lessThan">
      <formula>170</formula>
    </cfRule>
  </conditionalFormatting>
  <conditionalFormatting sqref="T463:T464">
    <cfRule type="cellIs" dxfId="101" priority="194" operator="lessThan">
      <formula>170</formula>
    </cfRule>
  </conditionalFormatting>
  <conditionalFormatting sqref="T465:T466">
    <cfRule type="cellIs" dxfId="100" priority="193" operator="lessThan">
      <formula>170</formula>
    </cfRule>
  </conditionalFormatting>
  <conditionalFormatting sqref="T471">
    <cfRule type="cellIs" dxfId="99" priority="192" operator="lessThan">
      <formula>170</formula>
    </cfRule>
  </conditionalFormatting>
  <conditionalFormatting sqref="T489">
    <cfRule type="cellIs" dxfId="98" priority="191" operator="lessThan">
      <formula>170</formula>
    </cfRule>
  </conditionalFormatting>
  <conditionalFormatting sqref="T491">
    <cfRule type="cellIs" dxfId="97" priority="190" operator="lessThan">
      <formula>170</formula>
    </cfRule>
  </conditionalFormatting>
  <conditionalFormatting sqref="T494">
    <cfRule type="cellIs" dxfId="96" priority="189" operator="lessThan">
      <formula>170</formula>
    </cfRule>
  </conditionalFormatting>
  <conditionalFormatting sqref="T497">
    <cfRule type="cellIs" dxfId="95" priority="188" operator="lessThan">
      <formula>170</formula>
    </cfRule>
  </conditionalFormatting>
  <conditionalFormatting sqref="T500">
    <cfRule type="cellIs" dxfId="94" priority="187" operator="lessThan">
      <formula>170</formula>
    </cfRule>
  </conditionalFormatting>
  <conditionalFormatting sqref="T506">
    <cfRule type="cellIs" dxfId="93" priority="186" operator="lessThan">
      <formula>170</formula>
    </cfRule>
  </conditionalFormatting>
  <conditionalFormatting sqref="T503">
    <cfRule type="cellIs" dxfId="92" priority="180" operator="lessThan">
      <formula>170</formula>
    </cfRule>
  </conditionalFormatting>
  <conditionalFormatting sqref="T530">
    <cfRule type="cellIs" dxfId="91" priority="179" operator="lessThan">
      <formula>170</formula>
    </cfRule>
  </conditionalFormatting>
  <conditionalFormatting sqref="T533 T535 T537 T539">
    <cfRule type="cellIs" dxfId="90" priority="178" operator="lessThan">
      <formula>170</formula>
    </cfRule>
  </conditionalFormatting>
  <conditionalFormatting sqref="T527">
    <cfRule type="cellIs" dxfId="89" priority="176" operator="lessThan">
      <formula>170</formula>
    </cfRule>
  </conditionalFormatting>
  <conditionalFormatting sqref="T548 T550">
    <cfRule type="cellIs" dxfId="88" priority="175" operator="lessThan">
      <formula>170</formula>
    </cfRule>
  </conditionalFormatting>
  <conditionalFormatting sqref="T552:T561">
    <cfRule type="cellIs" dxfId="87" priority="174" operator="lessThan">
      <formula>170</formula>
    </cfRule>
  </conditionalFormatting>
  <conditionalFormatting sqref="T562:T563">
    <cfRule type="cellIs" dxfId="86" priority="172" operator="lessThan">
      <formula>170</formula>
    </cfRule>
  </conditionalFormatting>
  <conditionalFormatting sqref="T545">
    <cfRule type="cellIs" dxfId="85" priority="171" operator="lessThan">
      <formula>170</formula>
    </cfRule>
  </conditionalFormatting>
  <conditionalFormatting sqref="T570">
    <cfRule type="cellIs" dxfId="84" priority="169" operator="lessThan">
      <formula>170</formula>
    </cfRule>
  </conditionalFormatting>
  <conditionalFormatting sqref="T573:T574">
    <cfRule type="cellIs" dxfId="83" priority="168" operator="lessThan">
      <formula>170</formula>
    </cfRule>
  </conditionalFormatting>
  <conditionalFormatting sqref="T575">
    <cfRule type="cellIs" dxfId="82" priority="167" operator="lessThan">
      <formula>170</formula>
    </cfRule>
  </conditionalFormatting>
  <conditionalFormatting sqref="T585:T586">
    <cfRule type="cellIs" dxfId="81" priority="161" operator="lessThan">
      <formula>170</formula>
    </cfRule>
  </conditionalFormatting>
  <conditionalFormatting sqref="T589:T590">
    <cfRule type="cellIs" dxfId="80" priority="160" operator="lessThan">
      <formula>170</formula>
    </cfRule>
  </conditionalFormatting>
  <conditionalFormatting sqref="T591:T592">
    <cfRule type="cellIs" dxfId="79" priority="159" operator="lessThan">
      <formula>170</formula>
    </cfRule>
  </conditionalFormatting>
  <conditionalFormatting sqref="T752:T753">
    <cfRule type="cellIs" dxfId="78" priority="154" operator="lessThan">
      <formula>170</formula>
    </cfRule>
  </conditionalFormatting>
  <conditionalFormatting sqref="T754:T756">
    <cfRule type="cellIs" dxfId="77" priority="153" operator="lessThan">
      <formula>170</formula>
    </cfRule>
  </conditionalFormatting>
  <conditionalFormatting sqref="W754:W756">
    <cfRule type="cellIs" dxfId="76" priority="147" operator="lessThan">
      <formula>170</formula>
    </cfRule>
  </conditionalFormatting>
  <conditionalFormatting sqref="T647:T648">
    <cfRule type="cellIs" dxfId="75" priority="137" operator="lessThan">
      <formula>170</formula>
    </cfRule>
  </conditionalFormatting>
  <conditionalFormatting sqref="T593">
    <cfRule type="cellIs" dxfId="74" priority="146" operator="lessThan">
      <formula>170</formula>
    </cfRule>
  </conditionalFormatting>
  <conditionalFormatting sqref="T598:T599">
    <cfRule type="cellIs" dxfId="73" priority="144" operator="lessThan">
      <formula>170</formula>
    </cfRule>
  </conditionalFormatting>
  <conditionalFormatting sqref="T600:T601">
    <cfRule type="cellIs" dxfId="72" priority="142" operator="lessThan">
      <formula>170</formula>
    </cfRule>
  </conditionalFormatting>
  <conditionalFormatting sqref="T602:T603">
    <cfRule type="cellIs" dxfId="71" priority="141" operator="lessThan">
      <formula>170</formula>
    </cfRule>
  </conditionalFormatting>
  <conditionalFormatting sqref="T610">
    <cfRule type="cellIs" dxfId="70" priority="140" operator="lessThan">
      <formula>170</formula>
    </cfRule>
  </conditionalFormatting>
  <conditionalFormatting sqref="T658:T659">
    <cfRule type="cellIs" dxfId="69" priority="135" operator="lessThan">
      <formula>170</formula>
    </cfRule>
  </conditionalFormatting>
  <conditionalFormatting sqref="T668:T670">
    <cfRule type="cellIs" dxfId="68" priority="134" operator="lessThan">
      <formula>170</formula>
    </cfRule>
  </conditionalFormatting>
  <conditionalFormatting sqref="T678:T679">
    <cfRule type="cellIs" dxfId="67" priority="133" operator="lessThan">
      <formula>170</formula>
    </cfRule>
  </conditionalFormatting>
  <conditionalFormatting sqref="T685:T686">
    <cfRule type="cellIs" dxfId="66" priority="132" operator="lessThan">
      <formula>170</formula>
    </cfRule>
  </conditionalFormatting>
  <conditionalFormatting sqref="T691:T692">
    <cfRule type="cellIs" dxfId="65" priority="131" operator="lessThan">
      <formula>170</formula>
    </cfRule>
  </conditionalFormatting>
  <conditionalFormatting sqref="T710:T711">
    <cfRule type="cellIs" dxfId="64" priority="130" operator="lessThan">
      <formula>170</formula>
    </cfRule>
  </conditionalFormatting>
  <conditionalFormatting sqref="T712">
    <cfRule type="cellIs" dxfId="63" priority="129" operator="lessThan">
      <formula>170</formula>
    </cfRule>
  </conditionalFormatting>
  <conditionalFormatting sqref="T133:T135">
    <cfRule type="cellIs" dxfId="62" priority="124" operator="lessThan">
      <formula>170</formula>
    </cfRule>
  </conditionalFormatting>
  <conditionalFormatting sqref="T718:T719">
    <cfRule type="cellIs" dxfId="61" priority="126" operator="lessThan">
      <formula>170</formula>
    </cfRule>
  </conditionalFormatting>
  <conditionalFormatting sqref="T21">
    <cfRule type="cellIs" dxfId="60" priority="121" operator="lessThan">
      <formula>170</formula>
    </cfRule>
  </conditionalFormatting>
  <conditionalFormatting sqref="T81:T82">
    <cfRule type="cellIs" dxfId="59" priority="117" operator="lessThan">
      <formula>170</formula>
    </cfRule>
  </conditionalFormatting>
  <conditionalFormatting sqref="T182:T189">
    <cfRule type="cellIs" dxfId="58" priority="112" operator="lessThan">
      <formula>170</formula>
    </cfRule>
  </conditionalFormatting>
  <conditionalFormatting sqref="T262:T265">
    <cfRule type="cellIs" dxfId="57" priority="107" operator="lessThan">
      <formula>170</formula>
    </cfRule>
  </conditionalFormatting>
  <conditionalFormatting sqref="T666:T667">
    <cfRule type="cellIs" dxfId="56" priority="97" operator="lessThan">
      <formula>170</formula>
    </cfRule>
  </conditionalFormatting>
  <conditionalFormatting sqref="W564">
    <cfRule type="cellIs" dxfId="55" priority="93" operator="lessThan">
      <formula>170</formula>
    </cfRule>
  </conditionalFormatting>
  <conditionalFormatting sqref="T564:T565">
    <cfRule type="cellIs" dxfId="54" priority="92" operator="lessThan">
      <formula>170</formula>
    </cfRule>
  </conditionalFormatting>
  <conditionalFormatting sqref="T566:T567">
    <cfRule type="cellIs" dxfId="53" priority="91" operator="lessThan">
      <formula>170</formula>
    </cfRule>
  </conditionalFormatting>
  <conditionalFormatting sqref="T259">
    <cfRule type="cellIs" dxfId="52" priority="89" operator="lessThan">
      <formula>170</formula>
    </cfRule>
  </conditionalFormatting>
  <conditionalFormatting sqref="T568:T569">
    <cfRule type="cellIs" dxfId="51" priority="79" operator="lessThan">
      <formula>170</formula>
    </cfRule>
  </conditionalFormatting>
  <conditionalFormatting sqref="W638">
    <cfRule type="cellIs" dxfId="50" priority="78" operator="lessThan">
      <formula>170</formula>
    </cfRule>
  </conditionalFormatting>
  <conditionalFormatting sqref="T6:T8">
    <cfRule type="cellIs" dxfId="49" priority="73" operator="lessThan">
      <formula>170</formula>
    </cfRule>
  </conditionalFormatting>
  <conditionalFormatting sqref="T308:T309">
    <cfRule type="cellIs" dxfId="48" priority="69" operator="lessThan">
      <formula>170</formula>
    </cfRule>
  </conditionalFormatting>
  <conditionalFormatting sqref="T255:T256">
    <cfRule type="cellIs" dxfId="47" priority="68" operator="lessThan">
      <formula>170</formula>
    </cfRule>
  </conditionalFormatting>
  <conditionalFormatting sqref="T333">
    <cfRule type="cellIs" dxfId="46" priority="65" operator="lessThan">
      <formula>170</formula>
    </cfRule>
  </conditionalFormatting>
  <conditionalFormatting sqref="T437">
    <cfRule type="cellIs" dxfId="45" priority="64" operator="lessThan">
      <formula>170</formula>
    </cfRule>
  </conditionalFormatting>
  <conditionalFormatting sqref="T453:T454">
    <cfRule type="cellIs" dxfId="44" priority="63" operator="lessThan">
      <formula>170</formula>
    </cfRule>
  </conditionalFormatting>
  <conditionalFormatting sqref="T175">
    <cfRule type="cellIs" dxfId="43" priority="62" operator="lessThan">
      <formula>170</formula>
    </cfRule>
  </conditionalFormatting>
  <conditionalFormatting sqref="T403:T404">
    <cfRule type="cellIs" dxfId="42" priority="60" operator="lessThan">
      <formula>170</formula>
    </cfRule>
  </conditionalFormatting>
  <conditionalFormatting sqref="T409:T410">
    <cfRule type="cellIs" dxfId="41" priority="59" operator="lessThan">
      <formula>170</formula>
    </cfRule>
  </conditionalFormatting>
  <conditionalFormatting sqref="T123:T124">
    <cfRule type="cellIs" dxfId="40" priority="58" operator="lessThan">
      <formula>170</formula>
    </cfRule>
  </conditionalFormatting>
  <conditionalFormatting sqref="T153:T154">
    <cfRule type="cellIs" dxfId="39" priority="57" operator="lessThan">
      <formula>170</formula>
    </cfRule>
  </conditionalFormatting>
  <conditionalFormatting sqref="T162">
    <cfRule type="cellIs" dxfId="38" priority="56" operator="lessThan">
      <formula>170</formula>
    </cfRule>
  </conditionalFormatting>
  <conditionalFormatting sqref="T227:T228">
    <cfRule type="cellIs" dxfId="37" priority="55" operator="lessThan">
      <formula>170</formula>
    </cfRule>
  </conditionalFormatting>
  <conditionalFormatting sqref="T93:T94">
    <cfRule type="cellIs" dxfId="36" priority="54" operator="lessThan">
      <formula>170</formula>
    </cfRule>
  </conditionalFormatting>
  <conditionalFormatting sqref="T95:T98">
    <cfRule type="cellIs" dxfId="35" priority="52" operator="lessThan">
      <formula>170</formula>
    </cfRule>
  </conditionalFormatting>
  <conditionalFormatting sqref="T42:T44">
    <cfRule type="cellIs" dxfId="34" priority="51" operator="lessThan">
      <formula>170</formula>
    </cfRule>
  </conditionalFormatting>
  <conditionalFormatting sqref="T72:T73">
    <cfRule type="cellIs" dxfId="33" priority="50" operator="lessThan">
      <formula>170</formula>
    </cfRule>
  </conditionalFormatting>
  <conditionalFormatting sqref="T83:T84">
    <cfRule type="cellIs" dxfId="32" priority="49" operator="lessThan">
      <formula>170</formula>
    </cfRule>
  </conditionalFormatting>
  <conditionalFormatting sqref="T279:T280">
    <cfRule type="cellIs" dxfId="31" priority="48" operator="lessThan">
      <formula>170</formula>
    </cfRule>
  </conditionalFormatting>
  <conditionalFormatting sqref="T288:T289">
    <cfRule type="cellIs" dxfId="30" priority="47" operator="lessThan">
      <formula>170</formula>
    </cfRule>
  </conditionalFormatting>
  <conditionalFormatting sqref="T290:T293">
    <cfRule type="cellIs" dxfId="29" priority="46" operator="lessThan">
      <formula>170</formula>
    </cfRule>
  </conditionalFormatting>
  <conditionalFormatting sqref="T201:T202">
    <cfRule type="cellIs" dxfId="28" priority="45" operator="lessThan">
      <formula>170</formula>
    </cfRule>
  </conditionalFormatting>
  <conditionalFormatting sqref="T210:T217">
    <cfRule type="cellIs" dxfId="27" priority="44" operator="lessThan">
      <formula>170</formula>
    </cfRule>
  </conditionalFormatting>
  <conditionalFormatting sqref="T208:T209">
    <cfRule type="cellIs" dxfId="26" priority="43" operator="lessThan">
      <formula>170</formula>
    </cfRule>
  </conditionalFormatting>
  <conditionalFormatting sqref="T205">
    <cfRule type="cellIs" dxfId="25" priority="41" operator="lessThan">
      <formula>170</formula>
    </cfRule>
  </conditionalFormatting>
  <conditionalFormatting sqref="T429:T430">
    <cfRule type="cellIs" dxfId="24" priority="40" operator="lessThan">
      <formula>170</formula>
    </cfRule>
  </conditionalFormatting>
  <conditionalFormatting sqref="T14">
    <cfRule type="cellIs" dxfId="23" priority="37" operator="lessThan">
      <formula>170</formula>
    </cfRule>
  </conditionalFormatting>
  <conditionalFormatting sqref="T16">
    <cfRule type="cellIs" dxfId="22" priority="36" operator="lessThan">
      <formula>170</formula>
    </cfRule>
  </conditionalFormatting>
  <conditionalFormatting sqref="T57:T58">
    <cfRule type="cellIs" dxfId="21" priority="33" operator="lessThan">
      <formula>170</formula>
    </cfRule>
  </conditionalFormatting>
  <conditionalFormatting sqref="T59:T60">
    <cfRule type="cellIs" dxfId="20" priority="32" operator="lessThan">
      <formula>170</formula>
    </cfRule>
  </conditionalFormatting>
  <conditionalFormatting sqref="T720:T721">
    <cfRule type="cellIs" dxfId="19" priority="30" operator="lessThan">
      <formula>170</formula>
    </cfRule>
  </conditionalFormatting>
  <conditionalFormatting sqref="T722:T723">
    <cfRule type="cellIs" dxfId="18" priority="29" operator="lessThan">
      <formula>170</formula>
    </cfRule>
  </conditionalFormatting>
  <conditionalFormatting sqref="T104:T105">
    <cfRule type="cellIs" dxfId="17" priority="28" operator="lessThan">
      <formula>170</formula>
    </cfRule>
  </conditionalFormatting>
  <conditionalFormatting sqref="T106:T107">
    <cfRule type="cellIs" dxfId="16" priority="27" operator="lessThan">
      <formula>170</formula>
    </cfRule>
  </conditionalFormatting>
  <conditionalFormatting sqref="T108:T109">
    <cfRule type="cellIs" dxfId="15" priority="26" operator="lessThan">
      <formula>170</formula>
    </cfRule>
  </conditionalFormatting>
  <conditionalFormatting sqref="T674:T677">
    <cfRule type="cellIs" dxfId="14" priority="24" operator="lessThan">
      <formula>170</formula>
    </cfRule>
  </conditionalFormatting>
  <conditionalFormatting sqref="T627 T629 T632 T634 T636">
    <cfRule type="cellIs" dxfId="13" priority="22" operator="lessThan">
      <formula>170</formula>
    </cfRule>
  </conditionalFormatting>
  <conditionalFormatting sqref="T238:T239">
    <cfRule type="cellIs" dxfId="12" priority="11" operator="lessThan">
      <formula>170</formula>
    </cfRule>
  </conditionalFormatting>
  <conditionalFormatting sqref="T654 T656">
    <cfRule type="cellIs" dxfId="11" priority="17" operator="lessThan">
      <formula>170</formula>
    </cfRule>
  </conditionalFormatting>
  <conditionalFormatting sqref="T127:T128">
    <cfRule type="cellIs" dxfId="10" priority="15" operator="lessThan">
      <formula>170</formula>
    </cfRule>
  </conditionalFormatting>
  <conditionalFormatting sqref="T129:T130">
    <cfRule type="cellIs" dxfId="9" priority="14" operator="lessThan">
      <formula>170</formula>
    </cfRule>
  </conditionalFormatting>
  <conditionalFormatting sqref="T236:T237">
    <cfRule type="cellIs" dxfId="8" priority="12" operator="lessThan">
      <formula>170</formula>
    </cfRule>
  </conditionalFormatting>
  <conditionalFormatting sqref="W730 W738">
    <cfRule type="cellIs" dxfId="7" priority="9" operator="lessThan">
      <formula>170</formula>
    </cfRule>
  </conditionalFormatting>
  <conditionalFormatting sqref="T11">
    <cfRule type="cellIs" dxfId="6" priority="8" operator="lessThan">
      <formula>170</formula>
    </cfRule>
  </conditionalFormatting>
  <conditionalFormatting sqref="T18">
    <cfRule type="cellIs" dxfId="5" priority="7" operator="lessThan">
      <formula>170</formula>
    </cfRule>
  </conditionalFormatting>
  <conditionalFormatting sqref="W742 W746">
    <cfRule type="cellIs" dxfId="4" priority="6" operator="lessThan">
      <formula>170</formula>
    </cfRule>
  </conditionalFormatting>
  <conditionalFormatting sqref="W752">
    <cfRule type="cellIs" dxfId="3" priority="4" operator="lessThan">
      <formula>170</formula>
    </cfRule>
  </conditionalFormatting>
  <conditionalFormatting sqref="T481">
    <cfRule type="cellIs" dxfId="2" priority="3" operator="lessThan">
      <formula>170</formula>
    </cfRule>
  </conditionalFormatting>
  <conditionalFormatting sqref="T199:T200">
    <cfRule type="cellIs" dxfId="1" priority="2" operator="lessThan">
      <formula>170</formula>
    </cfRule>
  </conditionalFormatting>
  <conditionalFormatting sqref="T405">
    <cfRule type="cellIs" dxfId="0" priority="1" operator="lessThan">
      <formula>170</formula>
    </cfRule>
  </conditionalFormatting>
  <printOptions horizontalCentered="1"/>
  <pageMargins left="0.25" right="0.25" top="0.75" bottom="0.75" header="0.3" footer="0.3"/>
  <pageSetup paperSize="9" fitToHeight="0" orientation="landscape" blackAndWhite="1" r:id="rId1"/>
  <headerFooter>
    <oddFooter>&amp;RСтраница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Менжанова Аналык Хайнуллаевна</cp:lastModifiedBy>
  <cp:lastPrinted>2025-01-16T12:31:53Z</cp:lastPrinted>
  <dcterms:created xsi:type="dcterms:W3CDTF">2013-11-27T07:59:55Z</dcterms:created>
  <dcterms:modified xsi:type="dcterms:W3CDTF">2025-01-20T06:49:41Z</dcterms:modified>
</cp:coreProperties>
</file>